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érgio\PycharmProjects\Gerenciador-Apostas-Esportivas\"/>
    </mc:Choice>
  </mc:AlternateContent>
  <xr:revisionPtr revIDLastSave="0" documentId="13_ncr:1_{0F165D88-A3EF-48D9-82D2-18D573978935}" xr6:coauthVersionLast="47" xr6:coauthVersionMax="47" xr10:uidLastSave="{00000000-0000-0000-0000-000000000000}"/>
  <bookViews>
    <workbookView xWindow="12465" yWindow="1995" windowWidth="14400" windowHeight="13230" firstSheet="1" activeTab="5" xr2:uid="{00000000-000D-0000-FFFF-FFFF00000000}"/>
  </bookViews>
  <sheets>
    <sheet name="Jul 2023" sheetId="2" r:id="rId1"/>
    <sheet name="Ago 2023" sheetId="4" r:id="rId2"/>
    <sheet name="Set 2023" sheetId="5" r:id="rId3"/>
    <sheet name="Out 2023" sheetId="6" r:id="rId4"/>
    <sheet name="Nov 2023" sheetId="7" r:id="rId5"/>
    <sheet name="Dez 2023" sheetId="8" r:id="rId6"/>
  </sheets>
  <calcPr calcId="181029"/>
</workbook>
</file>

<file path=xl/calcChain.xml><?xml version="1.0" encoding="utf-8"?>
<calcChain xmlns="http://schemas.openxmlformats.org/spreadsheetml/2006/main">
  <c r="J32" i="8" l="1"/>
  <c r="F31" i="8"/>
  <c r="B31" i="8"/>
  <c r="J29" i="8"/>
  <c r="F28" i="8"/>
  <c r="D28" i="8"/>
  <c r="B28" i="8"/>
  <c r="J26" i="8"/>
  <c r="F25" i="8"/>
  <c r="B25" i="8"/>
  <c r="J23" i="8"/>
  <c r="F22" i="8"/>
  <c r="D22" i="8"/>
  <c r="B22" i="8"/>
  <c r="F19" i="8"/>
  <c r="B19" i="8"/>
  <c r="J17" i="8"/>
  <c r="F16" i="8"/>
  <c r="B16" i="8"/>
  <c r="J14" i="8"/>
  <c r="F13" i="8"/>
  <c r="B13" i="8"/>
  <c r="F10" i="8"/>
  <c r="D10" i="8"/>
  <c r="D13" i="8" s="1"/>
  <c r="B10" i="8"/>
  <c r="J8" i="8"/>
  <c r="F7" i="8"/>
  <c r="E7" i="8"/>
  <c r="B7" i="8"/>
  <c r="J5" i="8"/>
  <c r="F4" i="8"/>
  <c r="E4" i="8"/>
  <c r="B4" i="8"/>
  <c r="J521" i="7"/>
  <c r="F520" i="7"/>
  <c r="B520" i="7"/>
  <c r="J518" i="7"/>
  <c r="F517" i="7"/>
  <c r="D517" i="7"/>
  <c r="B517" i="7"/>
  <c r="J515" i="7"/>
  <c r="F514" i="7"/>
  <c r="B514" i="7"/>
  <c r="J512" i="7"/>
  <c r="F511" i="7"/>
  <c r="B511" i="7"/>
  <c r="J509" i="7"/>
  <c r="F508" i="7"/>
  <c r="D508" i="7"/>
  <c r="B508" i="7"/>
  <c r="J506" i="7"/>
  <c r="F505" i="7"/>
  <c r="B505" i="7"/>
  <c r="J503" i="7"/>
  <c r="F502" i="7"/>
  <c r="D502" i="7"/>
  <c r="B502" i="7"/>
  <c r="F499" i="7"/>
  <c r="B499" i="7"/>
  <c r="J497" i="7"/>
  <c r="F496" i="7"/>
  <c r="B496" i="7"/>
  <c r="J494" i="7"/>
  <c r="F493" i="7"/>
  <c r="B493" i="7"/>
  <c r="J491" i="7"/>
  <c r="F490" i="7"/>
  <c r="B490" i="7"/>
  <c r="J488" i="7"/>
  <c r="F487" i="7"/>
  <c r="B487" i="7"/>
  <c r="J485" i="7"/>
  <c r="F484" i="7"/>
  <c r="B484" i="7"/>
  <c r="J482" i="7"/>
  <c r="F481" i="7"/>
  <c r="B481" i="7"/>
  <c r="J479" i="7"/>
  <c r="F478" i="7"/>
  <c r="B478" i="7"/>
  <c r="J476" i="7"/>
  <c r="F475" i="7"/>
  <c r="B475" i="7"/>
  <c r="J473" i="7"/>
  <c r="F472" i="7"/>
  <c r="D472" i="7"/>
  <c r="B472" i="7"/>
  <c r="J470" i="7"/>
  <c r="F469" i="7"/>
  <c r="B469" i="7"/>
  <c r="J467" i="7"/>
  <c r="F466" i="7"/>
  <c r="B466" i="7"/>
  <c r="F463" i="7"/>
  <c r="D463" i="7"/>
  <c r="B463" i="7"/>
  <c r="J461" i="7"/>
  <c r="F460" i="7"/>
  <c r="B460" i="7"/>
  <c r="J458" i="7"/>
  <c r="F457" i="7"/>
  <c r="B457" i="7"/>
  <c r="J455" i="7"/>
  <c r="F454" i="7"/>
  <c r="D454" i="7"/>
  <c r="B454" i="7"/>
  <c r="J452" i="7"/>
  <c r="F451" i="7"/>
  <c r="B451" i="7"/>
  <c r="J449" i="7"/>
  <c r="F448" i="7"/>
  <c r="B448" i="7"/>
  <c r="J446" i="7"/>
  <c r="F445" i="7"/>
  <c r="B445" i="7"/>
  <c r="J443" i="7"/>
  <c r="F442" i="7"/>
  <c r="B442" i="7"/>
  <c r="J440" i="7"/>
  <c r="F439" i="7"/>
  <c r="B439" i="7"/>
  <c r="J437" i="7"/>
  <c r="F436" i="7"/>
  <c r="B436" i="7"/>
  <c r="J434" i="7"/>
  <c r="F433" i="7"/>
  <c r="B433" i="7"/>
  <c r="J431" i="7"/>
  <c r="F430" i="7"/>
  <c r="B430" i="7"/>
  <c r="J428" i="7"/>
  <c r="F427" i="7"/>
  <c r="B427" i="7"/>
  <c r="J425" i="7"/>
  <c r="F424" i="7"/>
  <c r="B424" i="7"/>
  <c r="F421" i="7"/>
  <c r="B421" i="7"/>
  <c r="J419" i="7"/>
  <c r="F418" i="7"/>
  <c r="D418" i="7"/>
  <c r="B418" i="7"/>
  <c r="J416" i="7"/>
  <c r="F415" i="7"/>
  <c r="B415" i="7"/>
  <c r="J413" i="7"/>
  <c r="F412" i="7"/>
  <c r="B412" i="7"/>
  <c r="J410" i="7"/>
  <c r="F409" i="7"/>
  <c r="B409" i="7"/>
  <c r="J407" i="7"/>
  <c r="F406" i="7"/>
  <c r="D406" i="7"/>
  <c r="B406" i="7"/>
  <c r="J404" i="7"/>
  <c r="F403" i="7"/>
  <c r="B403" i="7"/>
  <c r="J401" i="7"/>
  <c r="F400" i="7"/>
  <c r="B400" i="7"/>
  <c r="J398" i="7"/>
  <c r="F397" i="7"/>
  <c r="B397" i="7"/>
  <c r="J395" i="7"/>
  <c r="F394" i="7"/>
  <c r="B394" i="7"/>
  <c r="J392" i="7"/>
  <c r="F391" i="7"/>
  <c r="B391" i="7"/>
  <c r="J389" i="7"/>
  <c r="F388" i="7"/>
  <c r="B388" i="7"/>
  <c r="J386" i="7"/>
  <c r="F385" i="7"/>
  <c r="B385" i="7"/>
  <c r="J383" i="7"/>
  <c r="F382" i="7"/>
  <c r="B382" i="7"/>
  <c r="J380" i="7"/>
  <c r="F379" i="7"/>
  <c r="D379" i="7"/>
  <c r="B379" i="7"/>
  <c r="J377" i="7"/>
  <c r="F376" i="7"/>
  <c r="B376" i="7"/>
  <c r="J374" i="7"/>
  <c r="F373" i="7"/>
  <c r="B373" i="7"/>
  <c r="J371" i="7"/>
  <c r="F370" i="7"/>
  <c r="B370" i="7"/>
  <c r="J368" i="7"/>
  <c r="F367" i="7"/>
  <c r="B367" i="7"/>
  <c r="J365" i="7"/>
  <c r="F364" i="7"/>
  <c r="B364" i="7"/>
  <c r="J362" i="7"/>
  <c r="F361" i="7"/>
  <c r="B361" i="7"/>
  <c r="J359" i="7"/>
  <c r="F358" i="7"/>
  <c r="B358" i="7"/>
  <c r="J356" i="7"/>
  <c r="F355" i="7"/>
  <c r="D355" i="7"/>
  <c r="B355" i="7"/>
  <c r="J353" i="7"/>
  <c r="F352" i="7"/>
  <c r="B352" i="7"/>
  <c r="J350" i="7"/>
  <c r="F349" i="7"/>
  <c r="B349" i="7"/>
  <c r="J347" i="7"/>
  <c r="F346" i="7"/>
  <c r="B346" i="7"/>
  <c r="J344" i="7"/>
  <c r="F343" i="7"/>
  <c r="B343" i="7"/>
  <c r="J341" i="7"/>
  <c r="F340" i="7"/>
  <c r="B340" i="7"/>
  <c r="J338" i="7"/>
  <c r="F337" i="7"/>
  <c r="D337" i="7"/>
  <c r="D340" i="7" s="1"/>
  <c r="D343" i="7" s="1"/>
  <c r="B337" i="7"/>
  <c r="F334" i="7"/>
  <c r="B334" i="7"/>
  <c r="F331" i="7"/>
  <c r="B331" i="7"/>
  <c r="J329" i="7"/>
  <c r="F328" i="7"/>
  <c r="B328" i="7"/>
  <c r="J326" i="7"/>
  <c r="F325" i="7"/>
  <c r="B325" i="7"/>
  <c r="J323" i="7"/>
  <c r="F322" i="7"/>
  <c r="B322" i="7"/>
  <c r="J320" i="7"/>
  <c r="F319" i="7"/>
  <c r="B319" i="7"/>
  <c r="J317" i="7"/>
  <c r="F316" i="7"/>
  <c r="B316" i="7"/>
  <c r="J314" i="7"/>
  <c r="F313" i="7"/>
  <c r="D313" i="7"/>
  <c r="B313" i="7"/>
  <c r="F310" i="7"/>
  <c r="B310" i="7"/>
  <c r="J308" i="7"/>
  <c r="F307" i="7"/>
  <c r="B307" i="7"/>
  <c r="M305" i="7"/>
  <c r="J305" i="7"/>
  <c r="F304" i="7"/>
  <c r="B304" i="7"/>
  <c r="J302" i="7"/>
  <c r="F301" i="7"/>
  <c r="B301" i="7"/>
  <c r="J299" i="7"/>
  <c r="F298" i="7"/>
  <c r="B298" i="7"/>
  <c r="J296" i="7"/>
  <c r="F295" i="7"/>
  <c r="B295" i="7"/>
  <c r="J293" i="7"/>
  <c r="F292" i="7"/>
  <c r="E292" i="7"/>
  <c r="D292" i="7"/>
  <c r="B292" i="7"/>
  <c r="J290" i="7"/>
  <c r="F289" i="7"/>
  <c r="B289" i="7"/>
  <c r="J287" i="7"/>
  <c r="F286" i="7"/>
  <c r="B286" i="7"/>
  <c r="J284" i="7"/>
  <c r="F283" i="7"/>
  <c r="D283" i="7"/>
  <c r="B283" i="7"/>
  <c r="J281" i="7"/>
  <c r="F280" i="7"/>
  <c r="B280" i="7"/>
  <c r="J278" i="7"/>
  <c r="F277" i="7"/>
  <c r="B277" i="7"/>
  <c r="J275" i="7"/>
  <c r="F274" i="7"/>
  <c r="B274" i="7"/>
  <c r="J272" i="7"/>
  <c r="F271" i="7"/>
  <c r="B271" i="7"/>
  <c r="M269" i="7"/>
  <c r="F268" i="7"/>
  <c r="D268" i="7"/>
  <c r="D271" i="7" s="1"/>
  <c r="B268" i="7"/>
  <c r="J266" i="7"/>
  <c r="F265" i="7"/>
  <c r="B265" i="7"/>
  <c r="J263" i="7"/>
  <c r="F262" i="7"/>
  <c r="B262" i="7"/>
  <c r="F259" i="7"/>
  <c r="B259" i="7"/>
  <c r="J257" i="7"/>
  <c r="F256" i="7"/>
  <c r="B256" i="7"/>
  <c r="J254" i="7"/>
  <c r="F253" i="7"/>
  <c r="B253" i="7"/>
  <c r="J251" i="7"/>
  <c r="F250" i="7"/>
  <c r="B250" i="7"/>
  <c r="J248" i="7"/>
  <c r="F247" i="7"/>
  <c r="D247" i="7"/>
  <c r="B247" i="7"/>
  <c r="J245" i="7"/>
  <c r="F244" i="7"/>
  <c r="B244" i="7"/>
  <c r="J242" i="7"/>
  <c r="F241" i="7"/>
  <c r="B241" i="7"/>
  <c r="J239" i="7"/>
  <c r="F238" i="7"/>
  <c r="B238" i="7"/>
  <c r="J236" i="7"/>
  <c r="F235" i="7"/>
  <c r="B235" i="7"/>
  <c r="J233" i="7"/>
  <c r="F232" i="7"/>
  <c r="B232" i="7"/>
  <c r="J230" i="7"/>
  <c r="F229" i="7"/>
  <c r="B229" i="7"/>
  <c r="F226" i="7"/>
  <c r="B226" i="7"/>
  <c r="J224" i="7"/>
  <c r="F223" i="7"/>
  <c r="B223" i="7"/>
  <c r="J221" i="7"/>
  <c r="F220" i="7"/>
  <c r="B220" i="7"/>
  <c r="J218" i="7"/>
  <c r="F217" i="7"/>
  <c r="B217" i="7"/>
  <c r="J215" i="7"/>
  <c r="F214" i="7"/>
  <c r="B214" i="7"/>
  <c r="J212" i="7"/>
  <c r="F211" i="7"/>
  <c r="D211" i="7"/>
  <c r="D214" i="7" s="1"/>
  <c r="B211" i="7"/>
  <c r="J209" i="7"/>
  <c r="F208" i="7"/>
  <c r="B208" i="7"/>
  <c r="J206" i="7"/>
  <c r="F205" i="7"/>
  <c r="B205" i="7"/>
  <c r="J203" i="7"/>
  <c r="F202" i="7"/>
  <c r="B202" i="7"/>
  <c r="J200" i="7"/>
  <c r="F199" i="7"/>
  <c r="B199" i="7"/>
  <c r="J197" i="7"/>
  <c r="F196" i="7"/>
  <c r="B196" i="7"/>
  <c r="J194" i="7"/>
  <c r="F193" i="7"/>
  <c r="B193" i="7"/>
  <c r="J191" i="7"/>
  <c r="F190" i="7"/>
  <c r="B190" i="7"/>
  <c r="J188" i="7"/>
  <c r="F187" i="7"/>
  <c r="B187" i="7"/>
  <c r="J185" i="7"/>
  <c r="F184" i="7"/>
  <c r="D184" i="7"/>
  <c r="B184" i="7"/>
  <c r="J182" i="7"/>
  <c r="F181" i="7"/>
  <c r="B181" i="7"/>
  <c r="J179" i="7"/>
  <c r="F178" i="7"/>
  <c r="B178" i="7"/>
  <c r="J176" i="7"/>
  <c r="F175" i="7"/>
  <c r="B175" i="7"/>
  <c r="J173" i="7"/>
  <c r="F172" i="7"/>
  <c r="B172" i="7"/>
  <c r="J170" i="7"/>
  <c r="F169" i="7"/>
  <c r="B169" i="7"/>
  <c r="J167" i="7"/>
  <c r="F166" i="7"/>
  <c r="B166" i="7"/>
  <c r="J164" i="7"/>
  <c r="F163" i="7"/>
  <c r="B163" i="7"/>
  <c r="J161" i="7"/>
  <c r="F160" i="7"/>
  <c r="B160" i="7"/>
  <c r="J158" i="7"/>
  <c r="F157" i="7"/>
  <c r="B157" i="7"/>
  <c r="J155" i="7"/>
  <c r="F154" i="7"/>
  <c r="B154" i="7"/>
  <c r="J152" i="7"/>
  <c r="F151" i="7"/>
  <c r="B151" i="7"/>
  <c r="J149" i="7"/>
  <c r="F148" i="7"/>
  <c r="B148" i="7"/>
  <c r="J146" i="7"/>
  <c r="F145" i="7"/>
  <c r="D145" i="7"/>
  <c r="D148" i="7" s="1"/>
  <c r="B145" i="7"/>
  <c r="F142" i="7"/>
  <c r="B142" i="7"/>
  <c r="J140" i="7"/>
  <c r="F139" i="7"/>
  <c r="B139" i="7"/>
  <c r="F136" i="7"/>
  <c r="B136" i="7"/>
  <c r="F133" i="7"/>
  <c r="B133" i="7"/>
  <c r="F130" i="7"/>
  <c r="D130" i="7"/>
  <c r="D133" i="7" s="1"/>
  <c r="B130" i="7"/>
  <c r="F127" i="7"/>
  <c r="B127" i="7"/>
  <c r="J125" i="7"/>
  <c r="F124" i="7"/>
  <c r="B124" i="7"/>
  <c r="J122" i="7"/>
  <c r="F121" i="7"/>
  <c r="B121" i="7"/>
  <c r="J119" i="7"/>
  <c r="F118" i="7"/>
  <c r="B118" i="7"/>
  <c r="J116" i="7"/>
  <c r="F115" i="7"/>
  <c r="B115" i="7"/>
  <c r="F112" i="7"/>
  <c r="B112" i="7"/>
  <c r="J110" i="7"/>
  <c r="F109" i="7"/>
  <c r="B109" i="7"/>
  <c r="J107" i="7"/>
  <c r="F106" i="7"/>
  <c r="D106" i="7"/>
  <c r="B106" i="7"/>
  <c r="J104" i="7"/>
  <c r="F103" i="7"/>
  <c r="B103" i="7"/>
  <c r="J101" i="7"/>
  <c r="F100" i="7"/>
  <c r="B100" i="7"/>
  <c r="J98" i="7"/>
  <c r="F97" i="7"/>
  <c r="B97" i="7"/>
  <c r="J95" i="7"/>
  <c r="F94" i="7"/>
  <c r="B94" i="7"/>
  <c r="J92" i="7"/>
  <c r="F91" i="7"/>
  <c r="B91" i="7"/>
  <c r="J89" i="7"/>
  <c r="F88" i="7"/>
  <c r="B88" i="7"/>
  <c r="F85" i="7"/>
  <c r="B85" i="7"/>
  <c r="F82" i="7"/>
  <c r="B82" i="7"/>
  <c r="J80" i="7"/>
  <c r="F79" i="7"/>
  <c r="B79" i="7"/>
  <c r="J77" i="7"/>
  <c r="F76" i="7"/>
  <c r="B76" i="7"/>
  <c r="J74" i="7"/>
  <c r="F73" i="7"/>
  <c r="B73" i="7"/>
  <c r="J71" i="7"/>
  <c r="F70" i="7"/>
  <c r="B70" i="7"/>
  <c r="J68" i="7"/>
  <c r="F67" i="7"/>
  <c r="B67" i="7"/>
  <c r="J65" i="7"/>
  <c r="F64" i="7"/>
  <c r="B64" i="7"/>
  <c r="J62" i="7"/>
  <c r="F61" i="7"/>
  <c r="D61" i="7"/>
  <c r="D64" i="7" s="1"/>
  <c r="B61" i="7"/>
  <c r="J59" i="7"/>
  <c r="F58" i="7"/>
  <c r="B58" i="7"/>
  <c r="J56" i="7"/>
  <c r="F55" i="7"/>
  <c r="B55" i="7"/>
  <c r="J53" i="7"/>
  <c r="F52" i="7"/>
  <c r="B52" i="7"/>
  <c r="F49" i="7"/>
  <c r="B49" i="7"/>
  <c r="J47" i="7"/>
  <c r="F46" i="7"/>
  <c r="B46" i="7"/>
  <c r="J44" i="7"/>
  <c r="F43" i="7"/>
  <c r="B43" i="7"/>
  <c r="J41" i="7"/>
  <c r="F40" i="7"/>
  <c r="B40" i="7"/>
  <c r="J38" i="7"/>
  <c r="F37" i="7"/>
  <c r="B37" i="7"/>
  <c r="J35" i="7"/>
  <c r="F34" i="7"/>
  <c r="B34" i="7"/>
  <c r="J32" i="7"/>
  <c r="F31" i="7"/>
  <c r="B31" i="7"/>
  <c r="J29" i="7"/>
  <c r="F28" i="7"/>
  <c r="B28" i="7"/>
  <c r="J26" i="7"/>
  <c r="F25" i="7"/>
  <c r="B25" i="7"/>
  <c r="F22" i="7"/>
  <c r="B22" i="7"/>
  <c r="J20" i="7"/>
  <c r="F19" i="7"/>
  <c r="B19" i="7"/>
  <c r="J17" i="7"/>
  <c r="F16" i="7"/>
  <c r="B16" i="7"/>
  <c r="J14" i="7"/>
  <c r="F13" i="7"/>
  <c r="B13" i="7"/>
  <c r="J11" i="7"/>
  <c r="F10" i="7"/>
  <c r="B10" i="7"/>
  <c r="J8" i="7"/>
  <c r="F7" i="7"/>
  <c r="D7" i="7"/>
  <c r="E7" i="7" s="1"/>
  <c r="B7" i="7"/>
  <c r="F4" i="7"/>
  <c r="E4" i="7"/>
  <c r="B4" i="7"/>
  <c r="F580" i="6"/>
  <c r="B580" i="6"/>
  <c r="J578" i="6"/>
  <c r="F577" i="6"/>
  <c r="B577" i="6"/>
  <c r="J575" i="6"/>
  <c r="F574" i="6"/>
  <c r="B574" i="6"/>
  <c r="J572" i="6"/>
  <c r="F571" i="6"/>
  <c r="B571" i="6"/>
  <c r="J569" i="6"/>
  <c r="F568" i="6"/>
  <c r="B568" i="6"/>
  <c r="J566" i="6"/>
  <c r="F565" i="6"/>
  <c r="B565" i="6"/>
  <c r="J563" i="6"/>
  <c r="F562" i="6"/>
  <c r="B562" i="6"/>
  <c r="F559" i="6"/>
  <c r="B559" i="6"/>
  <c r="J557" i="6"/>
  <c r="F556" i="6"/>
  <c r="B556" i="6"/>
  <c r="J554" i="6"/>
  <c r="F553" i="6"/>
  <c r="B553" i="6"/>
  <c r="J551" i="6"/>
  <c r="F550" i="6"/>
  <c r="B550" i="6"/>
  <c r="J548" i="6"/>
  <c r="F547" i="6"/>
  <c r="B547" i="6"/>
  <c r="J545" i="6"/>
  <c r="F544" i="6"/>
  <c r="B544" i="6"/>
  <c r="J542" i="6"/>
  <c r="F541" i="6"/>
  <c r="B541" i="6"/>
  <c r="J539" i="6"/>
  <c r="F538" i="6"/>
  <c r="B538" i="6"/>
  <c r="J536" i="6"/>
  <c r="F535" i="6"/>
  <c r="B535" i="6"/>
  <c r="F532" i="6"/>
  <c r="B532" i="6"/>
  <c r="J530" i="6"/>
  <c r="F529" i="6"/>
  <c r="B529" i="6"/>
  <c r="J527" i="6"/>
  <c r="F526" i="6"/>
  <c r="B526" i="6"/>
  <c r="J524" i="6"/>
  <c r="F523" i="6"/>
  <c r="B523" i="6"/>
  <c r="J521" i="6"/>
  <c r="F520" i="6"/>
  <c r="B520" i="6"/>
  <c r="J518" i="6"/>
  <c r="F517" i="6"/>
  <c r="B517" i="6"/>
  <c r="J515" i="6"/>
  <c r="F514" i="6"/>
  <c r="B514" i="6"/>
  <c r="J512" i="6"/>
  <c r="F511" i="6"/>
  <c r="D511" i="6"/>
  <c r="B511" i="6"/>
  <c r="J509" i="6"/>
  <c r="F508" i="6"/>
  <c r="B508" i="6"/>
  <c r="J506" i="6"/>
  <c r="F505" i="6"/>
  <c r="B505" i="6"/>
  <c r="J503" i="6"/>
  <c r="F502" i="6"/>
  <c r="B502" i="6"/>
  <c r="F499" i="6"/>
  <c r="B499" i="6"/>
  <c r="J497" i="6"/>
  <c r="F496" i="6"/>
  <c r="B496" i="6"/>
  <c r="J494" i="6"/>
  <c r="F493" i="6"/>
  <c r="B493" i="6"/>
  <c r="J491" i="6"/>
  <c r="F490" i="6"/>
  <c r="D490" i="6"/>
  <c r="B490" i="6"/>
  <c r="F487" i="6"/>
  <c r="B487" i="6"/>
  <c r="J485" i="6"/>
  <c r="F484" i="6"/>
  <c r="B484" i="6"/>
  <c r="J482" i="6"/>
  <c r="F481" i="6"/>
  <c r="D481" i="6"/>
  <c r="B481" i="6"/>
  <c r="F478" i="6"/>
  <c r="B478" i="6"/>
  <c r="J476" i="6"/>
  <c r="F475" i="6"/>
  <c r="B475" i="6"/>
  <c r="J473" i="6"/>
  <c r="F472" i="6"/>
  <c r="B472" i="6"/>
  <c r="J470" i="6"/>
  <c r="F469" i="6"/>
  <c r="B469" i="6"/>
  <c r="J467" i="6"/>
  <c r="F466" i="6"/>
  <c r="B466" i="6"/>
  <c r="J464" i="6"/>
  <c r="F463" i="6"/>
  <c r="B463" i="6"/>
  <c r="J461" i="6"/>
  <c r="F460" i="6"/>
  <c r="B460" i="6"/>
  <c r="J458" i="6"/>
  <c r="F457" i="6"/>
  <c r="B457" i="6"/>
  <c r="J455" i="6"/>
  <c r="F454" i="6"/>
  <c r="B454" i="6"/>
  <c r="J452" i="6"/>
  <c r="F451" i="6"/>
  <c r="D451" i="6"/>
  <c r="B451" i="6"/>
  <c r="J449" i="6"/>
  <c r="F448" i="6"/>
  <c r="B448" i="6"/>
  <c r="J446" i="6"/>
  <c r="F445" i="6"/>
  <c r="B445" i="6"/>
  <c r="J443" i="6"/>
  <c r="F442" i="6"/>
  <c r="B442" i="6"/>
  <c r="F439" i="6"/>
  <c r="B439" i="6"/>
  <c r="J437" i="6"/>
  <c r="F436" i="6"/>
  <c r="B436" i="6"/>
  <c r="J434" i="6"/>
  <c r="F433" i="6"/>
  <c r="B433" i="6"/>
  <c r="J431" i="6"/>
  <c r="F430" i="6"/>
  <c r="B430" i="6"/>
  <c r="J428" i="6"/>
  <c r="F427" i="6"/>
  <c r="B427" i="6"/>
  <c r="J425" i="6"/>
  <c r="F424" i="6"/>
  <c r="B424" i="6"/>
  <c r="J422" i="6"/>
  <c r="F421" i="6"/>
  <c r="B421" i="6"/>
  <c r="J419" i="6"/>
  <c r="F418" i="6"/>
  <c r="B418" i="6"/>
  <c r="J416" i="6"/>
  <c r="F415" i="6"/>
  <c r="B415" i="6"/>
  <c r="J413" i="6"/>
  <c r="F412" i="6"/>
  <c r="B412" i="6"/>
  <c r="J410" i="6"/>
  <c r="F409" i="6"/>
  <c r="B409" i="6"/>
  <c r="F406" i="6"/>
  <c r="B406" i="6"/>
  <c r="J404" i="6"/>
  <c r="F403" i="6"/>
  <c r="B403" i="6"/>
  <c r="J401" i="6"/>
  <c r="F400" i="6"/>
  <c r="D400" i="6"/>
  <c r="B400" i="6"/>
  <c r="J398" i="6"/>
  <c r="F397" i="6"/>
  <c r="B397" i="6"/>
  <c r="J395" i="6"/>
  <c r="F394" i="6"/>
  <c r="B394" i="6"/>
  <c r="J392" i="6"/>
  <c r="F391" i="6"/>
  <c r="B391" i="6"/>
  <c r="J389" i="6"/>
  <c r="F388" i="6"/>
  <c r="B388" i="6"/>
  <c r="J386" i="6"/>
  <c r="F385" i="6"/>
  <c r="B385" i="6"/>
  <c r="J383" i="6"/>
  <c r="F382" i="6"/>
  <c r="B382" i="6"/>
  <c r="J380" i="6"/>
  <c r="F379" i="6"/>
  <c r="B379" i="6"/>
  <c r="J377" i="6"/>
  <c r="F376" i="6"/>
  <c r="B376" i="6"/>
  <c r="J374" i="6"/>
  <c r="F373" i="6"/>
  <c r="B373" i="6"/>
  <c r="J371" i="6"/>
  <c r="F370" i="6"/>
  <c r="D370" i="6"/>
  <c r="B370" i="6"/>
  <c r="J368" i="6"/>
  <c r="F367" i="6"/>
  <c r="B367" i="6"/>
  <c r="J365" i="6"/>
  <c r="F364" i="6"/>
  <c r="B364" i="6"/>
  <c r="J362" i="6"/>
  <c r="F361" i="6"/>
  <c r="B361" i="6"/>
  <c r="J359" i="6"/>
  <c r="F358" i="6"/>
  <c r="B358" i="6"/>
  <c r="J356" i="6"/>
  <c r="F355" i="6"/>
  <c r="D355" i="6"/>
  <c r="B355" i="6"/>
  <c r="J353" i="6"/>
  <c r="F352" i="6"/>
  <c r="B352" i="6"/>
  <c r="J350" i="6"/>
  <c r="F349" i="6"/>
  <c r="B349" i="6"/>
  <c r="J347" i="6"/>
  <c r="F346" i="6"/>
  <c r="B346" i="6"/>
  <c r="J344" i="6"/>
  <c r="F343" i="6"/>
  <c r="B343" i="6"/>
  <c r="J341" i="6"/>
  <c r="F340" i="6"/>
  <c r="B340" i="6"/>
  <c r="J338" i="6"/>
  <c r="F337" i="6"/>
  <c r="D337" i="6"/>
  <c r="B337" i="6"/>
  <c r="J335" i="6"/>
  <c r="F334" i="6"/>
  <c r="B334" i="6"/>
  <c r="J332" i="6"/>
  <c r="F331" i="6"/>
  <c r="B331" i="6"/>
  <c r="J329" i="6"/>
  <c r="F328" i="6"/>
  <c r="B328" i="6"/>
  <c r="J326" i="6"/>
  <c r="F325" i="6"/>
  <c r="B325" i="6"/>
  <c r="J323" i="6"/>
  <c r="F322" i="6"/>
  <c r="B322" i="6"/>
  <c r="J320" i="6"/>
  <c r="F319" i="6"/>
  <c r="B319" i="6"/>
  <c r="J317" i="6"/>
  <c r="F316" i="6"/>
  <c r="B316" i="6"/>
  <c r="J314" i="6"/>
  <c r="F313" i="6"/>
  <c r="B313" i="6"/>
  <c r="F310" i="6"/>
  <c r="B310" i="6"/>
  <c r="J308" i="6"/>
  <c r="F307" i="6"/>
  <c r="D307" i="6"/>
  <c r="B307" i="6"/>
  <c r="J305" i="6"/>
  <c r="F304" i="6"/>
  <c r="B304" i="6"/>
  <c r="J302" i="6"/>
  <c r="F301" i="6"/>
  <c r="B301" i="6"/>
  <c r="J299" i="6"/>
  <c r="F298" i="6"/>
  <c r="B298" i="6"/>
  <c r="J296" i="6"/>
  <c r="F295" i="6"/>
  <c r="D295" i="6"/>
  <c r="B295" i="6"/>
  <c r="J293" i="6"/>
  <c r="F292" i="6"/>
  <c r="B292" i="6"/>
  <c r="J290" i="6"/>
  <c r="F289" i="6"/>
  <c r="B289" i="6"/>
  <c r="J287" i="6"/>
  <c r="F286" i="6"/>
  <c r="B286" i="6"/>
  <c r="J284" i="6"/>
  <c r="F283" i="6"/>
  <c r="B283" i="6"/>
  <c r="J281" i="6"/>
  <c r="F280" i="6"/>
  <c r="B280" i="6"/>
  <c r="J278" i="6"/>
  <c r="F277" i="6"/>
  <c r="B277" i="6"/>
  <c r="J275" i="6"/>
  <c r="F274" i="6"/>
  <c r="B274" i="6"/>
  <c r="J272" i="6"/>
  <c r="F271" i="6"/>
  <c r="B271" i="6"/>
  <c r="J269" i="6"/>
  <c r="F268" i="6"/>
  <c r="B268" i="6"/>
  <c r="J266" i="6"/>
  <c r="F265" i="6"/>
  <c r="B265" i="6"/>
  <c r="J263" i="6"/>
  <c r="F262" i="6"/>
  <c r="D262" i="6"/>
  <c r="D265" i="6" s="1"/>
  <c r="B262" i="6"/>
  <c r="J260" i="6"/>
  <c r="F259" i="6"/>
  <c r="B259" i="6"/>
  <c r="J257" i="6"/>
  <c r="F256" i="6"/>
  <c r="B256" i="6"/>
  <c r="J254" i="6"/>
  <c r="F253" i="6"/>
  <c r="B253" i="6"/>
  <c r="J251" i="6"/>
  <c r="F250" i="6"/>
  <c r="B250" i="6"/>
  <c r="J248" i="6"/>
  <c r="F247" i="6"/>
  <c r="B247" i="6"/>
  <c r="J245" i="6"/>
  <c r="F244" i="6"/>
  <c r="B244" i="6"/>
  <c r="J242" i="6"/>
  <c r="F241" i="6"/>
  <c r="B241" i="6"/>
  <c r="J239" i="6"/>
  <c r="F238" i="6"/>
  <c r="D238" i="6"/>
  <c r="B238" i="6"/>
  <c r="J236" i="6"/>
  <c r="F235" i="6"/>
  <c r="B235" i="6"/>
  <c r="J233" i="6"/>
  <c r="F232" i="6"/>
  <c r="B232" i="6"/>
  <c r="J230" i="6"/>
  <c r="F229" i="6"/>
  <c r="B229" i="6"/>
  <c r="J227" i="6"/>
  <c r="F226" i="6"/>
  <c r="D226" i="6"/>
  <c r="D229" i="6" s="1"/>
  <c r="B226" i="6"/>
  <c r="J224" i="6"/>
  <c r="F223" i="6"/>
  <c r="B223" i="6"/>
  <c r="J221" i="6"/>
  <c r="F220" i="6"/>
  <c r="B220" i="6"/>
  <c r="J218" i="6"/>
  <c r="F217" i="6"/>
  <c r="B217" i="6"/>
  <c r="J215" i="6"/>
  <c r="F214" i="6"/>
  <c r="B214" i="6"/>
  <c r="J212" i="6"/>
  <c r="F211" i="6"/>
  <c r="B211" i="6"/>
  <c r="J209" i="6"/>
  <c r="F208" i="6"/>
  <c r="B208" i="6"/>
  <c r="J206" i="6"/>
  <c r="F205" i="6"/>
  <c r="B205" i="6"/>
  <c r="J203" i="6"/>
  <c r="F202" i="6"/>
  <c r="B202" i="6"/>
  <c r="J200" i="6"/>
  <c r="F199" i="6"/>
  <c r="B199" i="6"/>
  <c r="J197" i="6"/>
  <c r="F196" i="6"/>
  <c r="B196" i="6"/>
  <c r="J194" i="6"/>
  <c r="F193" i="6"/>
  <c r="B193" i="6"/>
  <c r="J191" i="6"/>
  <c r="F190" i="6"/>
  <c r="D190" i="6"/>
  <c r="B190" i="6"/>
  <c r="J188" i="6"/>
  <c r="F187" i="6"/>
  <c r="B187" i="6"/>
  <c r="F184" i="6"/>
  <c r="B184" i="6"/>
  <c r="J182" i="6"/>
  <c r="F181" i="6"/>
  <c r="B181" i="6"/>
  <c r="J179" i="6"/>
  <c r="F178" i="6"/>
  <c r="B178" i="6"/>
  <c r="J176" i="6"/>
  <c r="F175" i="6"/>
  <c r="B175" i="6"/>
  <c r="J173" i="6"/>
  <c r="F172" i="6"/>
  <c r="D172" i="6"/>
  <c r="B172" i="6"/>
  <c r="J170" i="6"/>
  <c r="F169" i="6"/>
  <c r="B169" i="6"/>
  <c r="F166" i="6"/>
  <c r="B166" i="6"/>
  <c r="J164" i="6"/>
  <c r="F163" i="6"/>
  <c r="B163" i="6"/>
  <c r="J161" i="6"/>
  <c r="F160" i="6"/>
  <c r="B160" i="6"/>
  <c r="J158" i="6"/>
  <c r="F157" i="6"/>
  <c r="B157" i="6"/>
  <c r="F154" i="6"/>
  <c r="D154" i="6"/>
  <c r="B154" i="6"/>
  <c r="J152" i="6"/>
  <c r="F151" i="6"/>
  <c r="B151" i="6"/>
  <c r="J149" i="6"/>
  <c r="F148" i="6"/>
  <c r="D148" i="6"/>
  <c r="B148" i="6"/>
  <c r="J146" i="6"/>
  <c r="F145" i="6"/>
  <c r="B145" i="6"/>
  <c r="J143" i="6"/>
  <c r="F142" i="6"/>
  <c r="B142" i="6"/>
  <c r="J140" i="6"/>
  <c r="F139" i="6"/>
  <c r="D139" i="6"/>
  <c r="B139" i="6"/>
  <c r="J137" i="6"/>
  <c r="F136" i="6"/>
  <c r="B136" i="6"/>
  <c r="J134" i="6"/>
  <c r="F133" i="6"/>
  <c r="B133" i="6"/>
  <c r="J131" i="6"/>
  <c r="F130" i="6"/>
  <c r="B130" i="6"/>
  <c r="F127" i="6"/>
  <c r="B127" i="6"/>
  <c r="F124" i="6"/>
  <c r="B124" i="6"/>
  <c r="J122" i="6"/>
  <c r="F121" i="6"/>
  <c r="B121" i="6"/>
  <c r="J119" i="6"/>
  <c r="F118" i="6"/>
  <c r="B118" i="6"/>
  <c r="F115" i="6"/>
  <c r="D115" i="6"/>
  <c r="D118" i="6" s="1"/>
  <c r="B115" i="6"/>
  <c r="J113" i="6"/>
  <c r="F112" i="6"/>
  <c r="B112" i="6"/>
  <c r="J110" i="6"/>
  <c r="F109" i="6"/>
  <c r="B109" i="6"/>
  <c r="J107" i="6"/>
  <c r="F106" i="6"/>
  <c r="B106" i="6"/>
  <c r="J104" i="6"/>
  <c r="F103" i="6"/>
  <c r="B103" i="6"/>
  <c r="J101" i="6"/>
  <c r="F100" i="6"/>
  <c r="B100" i="6"/>
  <c r="J98" i="6"/>
  <c r="F97" i="6"/>
  <c r="B97" i="6"/>
  <c r="J95" i="6"/>
  <c r="F94" i="6"/>
  <c r="B94" i="6"/>
  <c r="J92" i="6"/>
  <c r="F91" i="6"/>
  <c r="B91" i="6"/>
  <c r="J89" i="6"/>
  <c r="F88" i="6"/>
  <c r="B88" i="6"/>
  <c r="J86" i="6"/>
  <c r="F85" i="6"/>
  <c r="B85" i="6"/>
  <c r="J83" i="6"/>
  <c r="F82" i="6"/>
  <c r="D82" i="6"/>
  <c r="B82" i="6"/>
  <c r="J80" i="6"/>
  <c r="F79" i="6"/>
  <c r="B79" i="6"/>
  <c r="J77" i="6"/>
  <c r="F76" i="6"/>
  <c r="B76" i="6"/>
  <c r="J74" i="6"/>
  <c r="F73" i="6"/>
  <c r="B73" i="6"/>
  <c r="J71" i="6"/>
  <c r="F70" i="6"/>
  <c r="B70" i="6"/>
  <c r="J68" i="6"/>
  <c r="F67" i="6"/>
  <c r="B67" i="6"/>
  <c r="J65" i="6"/>
  <c r="F64" i="6"/>
  <c r="B64" i="6"/>
  <c r="J62" i="6"/>
  <c r="F61" i="6"/>
  <c r="B61" i="6"/>
  <c r="J59" i="6"/>
  <c r="F58" i="6"/>
  <c r="B58" i="6"/>
  <c r="J56" i="6"/>
  <c r="F55" i="6"/>
  <c r="B55" i="6"/>
  <c r="J53" i="6"/>
  <c r="F52" i="6"/>
  <c r="B52" i="6"/>
  <c r="J50" i="6"/>
  <c r="F49" i="6"/>
  <c r="B49" i="6"/>
  <c r="J47" i="6"/>
  <c r="F46" i="6"/>
  <c r="B46" i="6"/>
  <c r="J44" i="6"/>
  <c r="F43" i="6"/>
  <c r="B43" i="6"/>
  <c r="J41" i="6"/>
  <c r="F40" i="6"/>
  <c r="B40" i="6"/>
  <c r="J38" i="6"/>
  <c r="F37" i="6"/>
  <c r="B37" i="6"/>
  <c r="J35" i="6"/>
  <c r="F34" i="6"/>
  <c r="B34" i="6"/>
  <c r="J32" i="6"/>
  <c r="F31" i="6"/>
  <c r="B31" i="6"/>
  <c r="J29" i="6"/>
  <c r="F28" i="6"/>
  <c r="B28" i="6"/>
  <c r="J26" i="6"/>
  <c r="F25" i="6"/>
  <c r="B25" i="6"/>
  <c r="J23" i="6"/>
  <c r="F22" i="6"/>
  <c r="B22" i="6"/>
  <c r="J20" i="6"/>
  <c r="F19" i="6"/>
  <c r="B19" i="6"/>
  <c r="J17" i="6"/>
  <c r="F16" i="6"/>
  <c r="D16" i="6"/>
  <c r="D19" i="6" s="1"/>
  <c r="B16" i="6"/>
  <c r="J14" i="6"/>
  <c r="F13" i="6"/>
  <c r="B13" i="6"/>
  <c r="J11" i="6"/>
  <c r="F10" i="6"/>
  <c r="B10" i="6"/>
  <c r="J8" i="6"/>
  <c r="F7" i="6"/>
  <c r="D7" i="6"/>
  <c r="D10" i="6" s="1"/>
  <c r="B7" i="6"/>
  <c r="J5" i="6"/>
  <c r="F4" i="6"/>
  <c r="E4" i="6"/>
  <c r="B4" i="6"/>
  <c r="J587" i="5"/>
  <c r="F586" i="5"/>
  <c r="B586" i="5"/>
  <c r="J584" i="5"/>
  <c r="B583" i="5"/>
  <c r="J581" i="5"/>
  <c r="F580" i="5"/>
  <c r="B580" i="5"/>
  <c r="J578" i="5"/>
  <c r="F577" i="5"/>
  <c r="D577" i="5"/>
  <c r="B577" i="5"/>
  <c r="J575" i="5"/>
  <c r="F574" i="5"/>
  <c r="B574" i="5"/>
  <c r="J572" i="5"/>
  <c r="F571" i="5"/>
  <c r="D571" i="5"/>
  <c r="B571" i="5"/>
  <c r="J569" i="5"/>
  <c r="F568" i="5"/>
  <c r="B568" i="5"/>
  <c r="J566" i="5"/>
  <c r="F565" i="5"/>
  <c r="B565" i="5"/>
  <c r="F562" i="5"/>
  <c r="B562" i="5"/>
  <c r="J560" i="5"/>
  <c r="F559" i="5"/>
  <c r="B559" i="5"/>
  <c r="J557" i="5"/>
  <c r="F556" i="5"/>
  <c r="B556" i="5"/>
  <c r="J554" i="5"/>
  <c r="F553" i="5"/>
  <c r="B553" i="5"/>
  <c r="J551" i="5"/>
  <c r="B550" i="5"/>
  <c r="J548" i="5"/>
  <c r="B547" i="5"/>
  <c r="J545" i="5"/>
  <c r="F544" i="5"/>
  <c r="B544" i="5"/>
  <c r="J542" i="5"/>
  <c r="F541" i="5"/>
  <c r="B541" i="5"/>
  <c r="J539" i="5"/>
  <c r="F538" i="5"/>
  <c r="B538" i="5"/>
  <c r="J536" i="5"/>
  <c r="F535" i="5"/>
  <c r="B535" i="5"/>
  <c r="J533" i="5"/>
  <c r="F532" i="5"/>
  <c r="B532" i="5"/>
  <c r="F529" i="5"/>
  <c r="B529" i="5"/>
  <c r="J527" i="5"/>
  <c r="B526" i="5"/>
  <c r="J524" i="5"/>
  <c r="F523" i="5"/>
  <c r="B523" i="5"/>
  <c r="F520" i="5"/>
  <c r="B520" i="5"/>
  <c r="J518" i="5"/>
  <c r="F517" i="5"/>
  <c r="B517" i="5"/>
  <c r="J515" i="5"/>
  <c r="F514" i="5"/>
  <c r="B514" i="5"/>
  <c r="J512" i="5"/>
  <c r="F511" i="5"/>
  <c r="B511" i="5"/>
  <c r="J509" i="5"/>
  <c r="F508" i="5"/>
  <c r="B508" i="5"/>
  <c r="J506" i="5"/>
  <c r="F505" i="5"/>
  <c r="D505" i="5"/>
  <c r="B505" i="5"/>
  <c r="J503" i="5"/>
  <c r="F502" i="5"/>
  <c r="B502" i="5"/>
  <c r="J500" i="5"/>
  <c r="F499" i="5"/>
  <c r="B499" i="5"/>
  <c r="F496" i="5"/>
  <c r="B496" i="5"/>
  <c r="J494" i="5"/>
  <c r="F493" i="5"/>
  <c r="B493" i="5"/>
  <c r="J491" i="5"/>
  <c r="B490" i="5"/>
  <c r="J488" i="5"/>
  <c r="F487" i="5"/>
  <c r="B487" i="5"/>
  <c r="J485" i="5"/>
  <c r="F484" i="5"/>
  <c r="B484" i="5"/>
  <c r="J482" i="5"/>
  <c r="F481" i="5"/>
  <c r="B481" i="5"/>
  <c r="J479" i="5"/>
  <c r="F478" i="5"/>
  <c r="B478" i="5"/>
  <c r="J476" i="5"/>
  <c r="F475" i="5"/>
  <c r="D475" i="5"/>
  <c r="B475" i="5"/>
  <c r="F472" i="5"/>
  <c r="B472" i="5"/>
  <c r="J470" i="5"/>
  <c r="F469" i="5"/>
  <c r="B469" i="5"/>
  <c r="J467" i="5"/>
  <c r="F466" i="5"/>
  <c r="B466" i="5"/>
  <c r="J464" i="5"/>
  <c r="F463" i="5"/>
  <c r="B463" i="5"/>
  <c r="J461" i="5"/>
  <c r="F460" i="5"/>
  <c r="D460" i="5"/>
  <c r="B460" i="5"/>
  <c r="J458" i="5"/>
  <c r="F457" i="5"/>
  <c r="B457" i="5"/>
  <c r="J455" i="5"/>
  <c r="F454" i="5"/>
  <c r="B454" i="5"/>
  <c r="J452" i="5"/>
  <c r="F451" i="5"/>
  <c r="B451" i="5"/>
  <c r="J449" i="5"/>
  <c r="B448" i="5"/>
  <c r="J446" i="5"/>
  <c r="F445" i="5"/>
  <c r="B445" i="5"/>
  <c r="J443" i="5"/>
  <c r="F442" i="5"/>
  <c r="B442" i="5"/>
  <c r="J440" i="5"/>
  <c r="F439" i="5"/>
  <c r="B439" i="5"/>
  <c r="J437" i="5"/>
  <c r="F436" i="5"/>
  <c r="B436" i="5"/>
  <c r="F433" i="5"/>
  <c r="B433" i="5"/>
  <c r="J431" i="5"/>
  <c r="F430" i="5"/>
  <c r="B430" i="5"/>
  <c r="J428" i="5"/>
  <c r="F427" i="5"/>
  <c r="B427" i="5"/>
  <c r="J425" i="5"/>
  <c r="F424" i="5"/>
  <c r="B424" i="5"/>
  <c r="J422" i="5"/>
  <c r="F421" i="5"/>
  <c r="B421" i="5"/>
  <c r="J419" i="5"/>
  <c r="F418" i="5"/>
  <c r="B418" i="5"/>
  <c r="J416" i="5"/>
  <c r="F415" i="5"/>
  <c r="B415" i="5"/>
  <c r="F412" i="5"/>
  <c r="B412" i="5"/>
  <c r="J410" i="5"/>
  <c r="F409" i="5"/>
  <c r="D409" i="5"/>
  <c r="B409" i="5"/>
  <c r="J407" i="5"/>
  <c r="F406" i="5"/>
  <c r="B406" i="5"/>
  <c r="J404" i="5"/>
  <c r="F403" i="5"/>
  <c r="D403" i="5"/>
  <c r="B403" i="5"/>
  <c r="J401" i="5"/>
  <c r="F400" i="5"/>
  <c r="B400" i="5"/>
  <c r="F397" i="5"/>
  <c r="D397" i="5"/>
  <c r="B397" i="5"/>
  <c r="J395" i="5"/>
  <c r="F394" i="5"/>
  <c r="B394" i="5"/>
  <c r="J392" i="5"/>
  <c r="F391" i="5"/>
  <c r="B391" i="5"/>
  <c r="J389" i="5"/>
  <c r="F388" i="5"/>
  <c r="B388" i="5"/>
  <c r="J386" i="5"/>
  <c r="F385" i="5"/>
  <c r="B385" i="5"/>
  <c r="J383" i="5"/>
  <c r="F382" i="5"/>
  <c r="B382" i="5"/>
  <c r="J380" i="5"/>
  <c r="B379" i="5"/>
  <c r="F376" i="5"/>
  <c r="D376" i="5"/>
  <c r="B376" i="5"/>
  <c r="F373" i="5"/>
  <c r="B373" i="5"/>
  <c r="J371" i="5"/>
  <c r="F370" i="5"/>
  <c r="B370" i="5"/>
  <c r="J368" i="5"/>
  <c r="F367" i="5"/>
  <c r="B367" i="5"/>
  <c r="J365" i="5"/>
  <c r="F364" i="5"/>
  <c r="B364" i="5"/>
  <c r="J362" i="5"/>
  <c r="B361" i="5"/>
  <c r="J359" i="5"/>
  <c r="F358" i="5"/>
  <c r="B358" i="5"/>
  <c r="J356" i="5"/>
  <c r="F355" i="5"/>
  <c r="B355" i="5"/>
  <c r="J353" i="5"/>
  <c r="F352" i="5"/>
  <c r="B352" i="5"/>
  <c r="J350" i="5"/>
  <c r="F349" i="5"/>
  <c r="B349" i="5"/>
  <c r="J347" i="5"/>
  <c r="F346" i="5"/>
  <c r="B346" i="5"/>
  <c r="J344" i="5"/>
  <c r="B343" i="5"/>
  <c r="B340" i="5"/>
  <c r="J338" i="5"/>
  <c r="F337" i="5"/>
  <c r="B337" i="5"/>
  <c r="J335" i="5"/>
  <c r="F334" i="5"/>
  <c r="B334" i="5"/>
  <c r="J332" i="5"/>
  <c r="F331" i="5"/>
  <c r="B331" i="5"/>
  <c r="J329" i="5"/>
  <c r="F328" i="5"/>
  <c r="B328" i="5"/>
  <c r="J326" i="5"/>
  <c r="B325" i="5"/>
  <c r="B322" i="5"/>
  <c r="J320" i="5"/>
  <c r="F319" i="5"/>
  <c r="B319" i="5"/>
  <c r="J317" i="5"/>
  <c r="B316" i="5"/>
  <c r="J314" i="5"/>
  <c r="F313" i="5"/>
  <c r="B313" i="5"/>
  <c r="J311" i="5"/>
  <c r="B310" i="5"/>
  <c r="J308" i="5"/>
  <c r="B307" i="5"/>
  <c r="J305" i="5"/>
  <c r="B304" i="5"/>
  <c r="J302" i="5"/>
  <c r="F301" i="5"/>
  <c r="B301" i="5"/>
  <c r="J299" i="5"/>
  <c r="F298" i="5"/>
  <c r="B298" i="5"/>
  <c r="J296" i="5"/>
  <c r="F295" i="5"/>
  <c r="B295" i="5"/>
  <c r="J293" i="5"/>
  <c r="F292" i="5"/>
  <c r="B292" i="5"/>
  <c r="J290" i="5"/>
  <c r="F289" i="5"/>
  <c r="B289" i="5"/>
  <c r="J287" i="5"/>
  <c r="F286" i="5"/>
  <c r="B286" i="5"/>
  <c r="J284" i="5"/>
  <c r="B283" i="5"/>
  <c r="J281" i="5"/>
  <c r="B280" i="5"/>
  <c r="J278" i="5"/>
  <c r="F277" i="5"/>
  <c r="B277" i="5"/>
  <c r="J275" i="5"/>
  <c r="B274" i="5"/>
  <c r="J272" i="5"/>
  <c r="F271" i="5"/>
  <c r="B271" i="5"/>
  <c r="J269" i="5"/>
  <c r="F268" i="5"/>
  <c r="B268" i="5"/>
  <c r="J266" i="5"/>
  <c r="F265" i="5"/>
  <c r="B265" i="5"/>
  <c r="J263" i="5"/>
  <c r="F262" i="5"/>
  <c r="B262" i="5"/>
  <c r="J260" i="5"/>
  <c r="F259" i="5"/>
  <c r="D259" i="5"/>
  <c r="B259" i="5"/>
  <c r="J257" i="5"/>
  <c r="F256" i="5"/>
  <c r="B256" i="5"/>
  <c r="J254" i="5"/>
  <c r="F253" i="5"/>
  <c r="B253" i="5"/>
  <c r="J251" i="5"/>
  <c r="F250" i="5"/>
  <c r="B250" i="5"/>
  <c r="J248" i="5"/>
  <c r="F247" i="5"/>
  <c r="B247" i="5"/>
  <c r="J245" i="5"/>
  <c r="F244" i="5"/>
  <c r="B244" i="5"/>
  <c r="J242" i="5"/>
  <c r="F241" i="5"/>
  <c r="B241" i="5"/>
  <c r="J239" i="5"/>
  <c r="B238" i="5"/>
  <c r="J236" i="5"/>
  <c r="F235" i="5"/>
  <c r="B235" i="5"/>
  <c r="J233" i="5"/>
  <c r="F232" i="5"/>
  <c r="B232" i="5"/>
  <c r="J230" i="5"/>
  <c r="F229" i="5"/>
  <c r="B229" i="5"/>
  <c r="J227" i="5"/>
  <c r="F226" i="5"/>
  <c r="B226" i="5"/>
  <c r="J224" i="5"/>
  <c r="F223" i="5"/>
  <c r="B223" i="5"/>
  <c r="F220" i="5"/>
  <c r="B220" i="5"/>
  <c r="J218" i="5"/>
  <c r="F217" i="5"/>
  <c r="B217" i="5"/>
  <c r="F214" i="5"/>
  <c r="D214" i="5"/>
  <c r="D217" i="5" s="1"/>
  <c r="B214" i="5"/>
  <c r="J212" i="5"/>
  <c r="F211" i="5"/>
  <c r="B211" i="5"/>
  <c r="J209" i="5"/>
  <c r="B208" i="5"/>
  <c r="J206" i="5"/>
  <c r="B205" i="5"/>
  <c r="J203" i="5"/>
  <c r="F202" i="5"/>
  <c r="B202" i="5"/>
  <c r="F199" i="5"/>
  <c r="B199" i="5"/>
  <c r="J197" i="5"/>
  <c r="F196" i="5"/>
  <c r="B196" i="5"/>
  <c r="J194" i="5"/>
  <c r="F193" i="5"/>
  <c r="B193" i="5"/>
  <c r="J191" i="5"/>
  <c r="B190" i="5"/>
  <c r="J188" i="5"/>
  <c r="F187" i="5"/>
  <c r="D187" i="5"/>
  <c r="B187" i="5"/>
  <c r="J185" i="5"/>
  <c r="F184" i="5"/>
  <c r="B184" i="5"/>
  <c r="J182" i="5"/>
  <c r="F181" i="5"/>
  <c r="B181" i="5"/>
  <c r="J179" i="5"/>
  <c r="F178" i="5"/>
  <c r="B178" i="5"/>
  <c r="J176" i="5"/>
  <c r="F175" i="5"/>
  <c r="D175" i="5"/>
  <c r="B175" i="5"/>
  <c r="J173" i="5"/>
  <c r="F172" i="5"/>
  <c r="B172" i="5"/>
  <c r="J170" i="5"/>
  <c r="F169" i="5"/>
  <c r="B169" i="5"/>
  <c r="J167" i="5"/>
  <c r="F166" i="5"/>
  <c r="B166" i="5"/>
  <c r="J164" i="5"/>
  <c r="F163" i="5"/>
  <c r="B163" i="5"/>
  <c r="F160" i="5"/>
  <c r="B160" i="5"/>
  <c r="J158" i="5"/>
  <c r="F157" i="5"/>
  <c r="B157" i="5"/>
  <c r="J155" i="5"/>
  <c r="F154" i="5"/>
  <c r="B154" i="5"/>
  <c r="J152" i="5"/>
  <c r="F151" i="5"/>
  <c r="B151" i="5"/>
  <c r="J149" i="5"/>
  <c r="F148" i="5"/>
  <c r="B148" i="5"/>
  <c r="J146" i="5"/>
  <c r="F145" i="5"/>
  <c r="B145" i="5"/>
  <c r="J143" i="5"/>
  <c r="B142" i="5"/>
  <c r="J140" i="5"/>
  <c r="F139" i="5"/>
  <c r="B139" i="5"/>
  <c r="J137" i="5"/>
  <c r="B136" i="5"/>
  <c r="F133" i="5"/>
  <c r="D133" i="5"/>
  <c r="B133" i="5"/>
  <c r="J131" i="5"/>
  <c r="F130" i="5"/>
  <c r="B130" i="5"/>
  <c r="J128" i="5"/>
  <c r="F127" i="5"/>
  <c r="B127" i="5"/>
  <c r="J125" i="5"/>
  <c r="F124" i="5"/>
  <c r="B124" i="5"/>
  <c r="F121" i="5"/>
  <c r="B121" i="5"/>
  <c r="J119" i="5"/>
  <c r="F118" i="5"/>
  <c r="B118" i="5"/>
  <c r="J116" i="5"/>
  <c r="F115" i="5"/>
  <c r="B115" i="5"/>
  <c r="J113" i="5"/>
  <c r="F112" i="5"/>
  <c r="B112" i="5"/>
  <c r="J110" i="5"/>
  <c r="F109" i="5"/>
  <c r="B109" i="5"/>
  <c r="J107" i="5"/>
  <c r="B106" i="5"/>
  <c r="J104" i="5"/>
  <c r="F103" i="5"/>
  <c r="B103" i="5"/>
  <c r="J101" i="5"/>
  <c r="F100" i="5"/>
  <c r="B100" i="5"/>
  <c r="J98" i="5"/>
  <c r="F97" i="5"/>
  <c r="D97" i="5"/>
  <c r="B97" i="5"/>
  <c r="J95" i="5"/>
  <c r="F94" i="5"/>
  <c r="B94" i="5"/>
  <c r="J92" i="5"/>
  <c r="F91" i="5"/>
  <c r="B91" i="5"/>
  <c r="J89" i="5"/>
  <c r="F88" i="5"/>
  <c r="B88" i="5"/>
  <c r="J86" i="5"/>
  <c r="F85" i="5"/>
  <c r="D85" i="5"/>
  <c r="B85" i="5"/>
  <c r="J83" i="5"/>
  <c r="F82" i="5"/>
  <c r="B82" i="5"/>
  <c r="J80" i="5"/>
  <c r="F79" i="5"/>
  <c r="B79" i="5"/>
  <c r="J77" i="5"/>
  <c r="F76" i="5"/>
  <c r="B76" i="5"/>
  <c r="J74" i="5"/>
  <c r="F73" i="5"/>
  <c r="B73" i="5"/>
  <c r="J71" i="5"/>
  <c r="F70" i="5"/>
  <c r="B70" i="5"/>
  <c r="J68" i="5"/>
  <c r="F67" i="5"/>
  <c r="B67" i="5"/>
  <c r="J65" i="5"/>
  <c r="F64" i="5"/>
  <c r="D64" i="5"/>
  <c r="B64" i="5"/>
  <c r="J62" i="5"/>
  <c r="F61" i="5"/>
  <c r="B61" i="5"/>
  <c r="J59" i="5"/>
  <c r="F58" i="5"/>
  <c r="B58" i="5"/>
  <c r="J56" i="5"/>
  <c r="B55" i="5"/>
  <c r="J53" i="5"/>
  <c r="F52" i="5"/>
  <c r="B52" i="5"/>
  <c r="J50" i="5"/>
  <c r="F49" i="5"/>
  <c r="B49" i="5"/>
  <c r="F46" i="5"/>
  <c r="B46" i="5"/>
  <c r="F43" i="5"/>
  <c r="D43" i="5"/>
  <c r="B43" i="5"/>
  <c r="J41" i="5"/>
  <c r="F40" i="5"/>
  <c r="B40" i="5"/>
  <c r="J38" i="5"/>
  <c r="F37" i="5"/>
  <c r="B37" i="5"/>
  <c r="J35" i="5"/>
  <c r="F34" i="5"/>
  <c r="B34" i="5"/>
  <c r="J32" i="5"/>
  <c r="F31" i="5"/>
  <c r="B31" i="5"/>
  <c r="J29" i="5"/>
  <c r="F28" i="5"/>
  <c r="B28" i="5"/>
  <c r="J26" i="5"/>
  <c r="F25" i="5"/>
  <c r="B25" i="5"/>
  <c r="J23" i="5"/>
  <c r="F22" i="5"/>
  <c r="B22" i="5"/>
  <c r="J20" i="5"/>
  <c r="F19" i="5"/>
  <c r="B19" i="5"/>
  <c r="J17" i="5"/>
  <c r="F16" i="5"/>
  <c r="B16" i="5"/>
  <c r="F13" i="5"/>
  <c r="B13" i="5"/>
  <c r="J11" i="5"/>
  <c r="F10" i="5"/>
  <c r="B10" i="5"/>
  <c r="J8" i="5"/>
  <c r="F7" i="5"/>
  <c r="B7" i="5"/>
  <c r="A7" i="5"/>
  <c r="A10" i="5" s="1"/>
  <c r="A13" i="5" s="1"/>
  <c r="A16" i="5" s="1"/>
  <c r="A19" i="5" s="1"/>
  <c r="A22" i="5" s="1"/>
  <c r="A25" i="5" s="1"/>
  <c r="A28" i="5" s="1"/>
  <c r="A31" i="5" s="1"/>
  <c r="A34" i="5" s="1"/>
  <c r="A37" i="5" s="1"/>
  <c r="A40" i="5" s="1"/>
  <c r="A43" i="5" s="1"/>
  <c r="A46" i="5" s="1"/>
  <c r="A49" i="5" s="1"/>
  <c r="A52" i="5" s="1"/>
  <c r="A55" i="5" s="1"/>
  <c r="A58" i="5" s="1"/>
  <c r="A61" i="5" s="1"/>
  <c r="A64" i="5" s="1"/>
  <c r="A67" i="5" s="1"/>
  <c r="A70" i="5" s="1"/>
  <c r="A73" i="5" s="1"/>
  <c r="A76" i="5" s="1"/>
  <c r="A79" i="5" s="1"/>
  <c r="A82" i="5" s="1"/>
  <c r="A85" i="5" s="1"/>
  <c r="A88" i="5" s="1"/>
  <c r="A91" i="5" s="1"/>
  <c r="A94" i="5" s="1"/>
  <c r="A97" i="5" s="1"/>
  <c r="A100" i="5" s="1"/>
  <c r="A103" i="5" s="1"/>
  <c r="A106" i="5" s="1"/>
  <c r="A109" i="5" s="1"/>
  <c r="A112" i="5" s="1"/>
  <c r="A115" i="5" s="1"/>
  <c r="A118" i="5" s="1"/>
  <c r="A121" i="5" s="1"/>
  <c r="A124" i="5" s="1"/>
  <c r="A127" i="5" s="1"/>
  <c r="A130" i="5" s="1"/>
  <c r="A133" i="5" s="1"/>
  <c r="A136" i="5" s="1"/>
  <c r="A139" i="5" s="1"/>
  <c r="A142" i="5" s="1"/>
  <c r="A145" i="5" s="1"/>
  <c r="A148" i="5" s="1"/>
  <c r="A151" i="5" s="1"/>
  <c r="A154" i="5" s="1"/>
  <c r="A157" i="5" s="1"/>
  <c r="A160" i="5" s="1"/>
  <c r="A163" i="5" s="1"/>
  <c r="A166" i="5" s="1"/>
  <c r="A169" i="5" s="1"/>
  <c r="A172" i="5" s="1"/>
  <c r="A175" i="5" s="1"/>
  <c r="A178" i="5" s="1"/>
  <c r="A181" i="5" s="1"/>
  <c r="A184" i="5" s="1"/>
  <c r="A187" i="5" s="1"/>
  <c r="A190" i="5" s="1"/>
  <c r="A193" i="5" s="1"/>
  <c r="A196" i="5" s="1"/>
  <c r="A199" i="5" s="1"/>
  <c r="A202" i="5" s="1"/>
  <c r="A205" i="5" s="1"/>
  <c r="A208" i="5" s="1"/>
  <c r="A211" i="5" s="1"/>
  <c r="A214" i="5" s="1"/>
  <c r="A217" i="5" s="1"/>
  <c r="A220" i="5" s="1"/>
  <c r="A223" i="5" s="1"/>
  <c r="A226" i="5" s="1"/>
  <c r="A229" i="5" s="1"/>
  <c r="A232" i="5" s="1"/>
  <c r="A235" i="5" s="1"/>
  <c r="A238" i="5" s="1"/>
  <c r="A241" i="5" s="1"/>
  <c r="A244" i="5" s="1"/>
  <c r="A247" i="5" s="1"/>
  <c r="A250" i="5" s="1"/>
  <c r="A253" i="5" s="1"/>
  <c r="A256" i="5" s="1"/>
  <c r="A259" i="5" s="1"/>
  <c r="A262" i="5" s="1"/>
  <c r="A265" i="5" s="1"/>
  <c r="A268" i="5" s="1"/>
  <c r="A271" i="5" s="1"/>
  <c r="A274" i="5" s="1"/>
  <c r="A277" i="5" s="1"/>
  <c r="A280" i="5" s="1"/>
  <c r="A283" i="5" s="1"/>
  <c r="A286" i="5" s="1"/>
  <c r="A289" i="5" s="1"/>
  <c r="A292" i="5" s="1"/>
  <c r="A295" i="5" s="1"/>
  <c r="A298" i="5" s="1"/>
  <c r="A301" i="5" s="1"/>
  <c r="A304" i="5" s="1"/>
  <c r="A307" i="5" s="1"/>
  <c r="A310" i="5" s="1"/>
  <c r="A313" i="5" s="1"/>
  <c r="A316" i="5" s="1"/>
  <c r="A319" i="5" s="1"/>
  <c r="A322" i="5" s="1"/>
  <c r="A325" i="5" s="1"/>
  <c r="A328" i="5" s="1"/>
  <c r="A331" i="5" s="1"/>
  <c r="A334" i="5" s="1"/>
  <c r="A337" i="5" s="1"/>
  <c r="A340" i="5" s="1"/>
  <c r="A343" i="5" s="1"/>
  <c r="A346" i="5" s="1"/>
  <c r="A349" i="5" s="1"/>
  <c r="A352" i="5" s="1"/>
  <c r="A355" i="5" s="1"/>
  <c r="A358" i="5" s="1"/>
  <c r="A361" i="5" s="1"/>
  <c r="A364" i="5" s="1"/>
  <c r="A367" i="5" s="1"/>
  <c r="A370" i="5" s="1"/>
  <c r="A373" i="5" s="1"/>
  <c r="A376" i="5" s="1"/>
  <c r="A379" i="5" s="1"/>
  <c r="A382" i="5" s="1"/>
  <c r="A385" i="5" s="1"/>
  <c r="A388" i="5" s="1"/>
  <c r="A391" i="5" s="1"/>
  <c r="A394" i="5" s="1"/>
  <c r="A397" i="5" s="1"/>
  <c r="A400" i="5" s="1"/>
  <c r="A403" i="5" s="1"/>
  <c r="A406" i="5" s="1"/>
  <c r="A409" i="5" s="1"/>
  <c r="A412" i="5" s="1"/>
  <c r="A415" i="5" s="1"/>
  <c r="A418" i="5" s="1"/>
  <c r="A421" i="5" s="1"/>
  <c r="A424" i="5" s="1"/>
  <c r="A427" i="5" s="1"/>
  <c r="A430" i="5" s="1"/>
  <c r="A433" i="5" s="1"/>
  <c r="A436" i="5" s="1"/>
  <c r="A439" i="5" s="1"/>
  <c r="A442" i="5" s="1"/>
  <c r="A445" i="5" s="1"/>
  <c r="A448" i="5" s="1"/>
  <c r="A451" i="5" s="1"/>
  <c r="A454" i="5" s="1"/>
  <c r="A457" i="5" s="1"/>
  <c r="A460" i="5" s="1"/>
  <c r="A463" i="5" s="1"/>
  <c r="A466" i="5" s="1"/>
  <c r="A469" i="5" s="1"/>
  <c r="A472" i="5" s="1"/>
  <c r="A475" i="5" s="1"/>
  <c r="A478" i="5" s="1"/>
  <c r="A481" i="5" s="1"/>
  <c r="A484" i="5" s="1"/>
  <c r="A487" i="5" s="1"/>
  <c r="A490" i="5" s="1"/>
  <c r="A493" i="5" s="1"/>
  <c r="A496" i="5" s="1"/>
  <c r="A499" i="5" s="1"/>
  <c r="A502" i="5" s="1"/>
  <c r="A505" i="5" s="1"/>
  <c r="A508" i="5" s="1"/>
  <c r="A511" i="5" s="1"/>
  <c r="A514" i="5" s="1"/>
  <c r="A517" i="5" s="1"/>
  <c r="A520" i="5" s="1"/>
  <c r="A523" i="5" s="1"/>
  <c r="A526" i="5" s="1"/>
  <c r="A529" i="5" s="1"/>
  <c r="A532" i="5" s="1"/>
  <c r="A535" i="5" s="1"/>
  <c r="A538" i="5" s="1"/>
  <c r="A541" i="5" s="1"/>
  <c r="A544" i="5" s="1"/>
  <c r="A547" i="5" s="1"/>
  <c r="A550" i="5" s="1"/>
  <c r="A553" i="5" s="1"/>
  <c r="A556" i="5" s="1"/>
  <c r="A559" i="5" s="1"/>
  <c r="A562" i="5" s="1"/>
  <c r="A565" i="5" s="1"/>
  <c r="A568" i="5" s="1"/>
  <c r="A571" i="5" s="1"/>
  <c r="A574" i="5" s="1"/>
  <c r="A577" i="5" s="1"/>
  <c r="A580" i="5" s="1"/>
  <c r="A583" i="5" s="1"/>
  <c r="A586" i="5" s="1"/>
  <c r="J5" i="5"/>
  <c r="F4" i="5"/>
  <c r="E4" i="5"/>
  <c r="B4" i="5"/>
  <c r="O1770" i="4"/>
  <c r="P1770" i="4" s="1"/>
  <c r="O1769" i="4"/>
  <c r="P1769" i="4" s="1"/>
  <c r="J1769" i="4"/>
  <c r="G1768" i="4"/>
  <c r="F1768" i="4" s="1"/>
  <c r="B1768" i="4"/>
  <c r="J1766" i="4"/>
  <c r="G1765" i="4"/>
  <c r="F1765" i="4" s="1"/>
  <c r="B1765" i="4"/>
  <c r="O1763" i="4"/>
  <c r="P1763" i="4" s="1"/>
  <c r="J1763" i="4"/>
  <c r="O1764" i="4"/>
  <c r="P1764" i="4" s="1"/>
  <c r="G1762" i="4"/>
  <c r="F1762" i="4" s="1"/>
  <c r="B1762" i="4"/>
  <c r="O1761" i="4"/>
  <c r="P1761" i="4" s="1"/>
  <c r="J1760" i="4"/>
  <c r="O1760" i="4"/>
  <c r="P1760" i="4" s="1"/>
  <c r="O1759" i="4"/>
  <c r="P1759" i="4" s="1"/>
  <c r="G1759" i="4"/>
  <c r="F1759" i="4" s="1"/>
  <c r="B1759" i="4"/>
  <c r="J1757" i="4"/>
  <c r="G1756" i="4"/>
  <c r="B1756" i="4"/>
  <c r="J1754" i="4"/>
  <c r="G1753" i="4"/>
  <c r="F1753" i="4" s="1"/>
  <c r="B1753" i="4"/>
  <c r="J1751" i="4"/>
  <c r="G1750" i="4"/>
  <c r="B1750" i="4"/>
  <c r="O1749" i="4"/>
  <c r="P1749" i="4" s="1"/>
  <c r="J1748" i="4"/>
  <c r="G1747" i="4"/>
  <c r="F1747" i="4" s="1"/>
  <c r="B1747" i="4"/>
  <c r="J1745" i="4"/>
  <c r="O1746" i="4"/>
  <c r="P1746" i="4" s="1"/>
  <c r="G1744" i="4"/>
  <c r="B1744" i="4"/>
  <c r="J1742" i="4"/>
  <c r="G1741" i="4"/>
  <c r="F1741" i="4" s="1"/>
  <c r="B1741" i="4"/>
  <c r="J1739" i="4"/>
  <c r="G1738" i="4"/>
  <c r="F1738" i="4" s="1"/>
  <c r="B1738" i="4"/>
  <c r="O1735" i="4"/>
  <c r="P1735" i="4" s="1"/>
  <c r="J1736" i="4"/>
  <c r="G1735" i="4"/>
  <c r="F1735" i="4" s="1"/>
  <c r="B1735" i="4"/>
  <c r="O1732" i="4"/>
  <c r="P1732" i="4" s="1"/>
  <c r="J1733" i="4"/>
  <c r="G1732" i="4"/>
  <c r="F1732" i="4" s="1"/>
  <c r="B1732" i="4"/>
  <c r="J1730" i="4"/>
  <c r="G1729" i="4"/>
  <c r="F1729" i="4" s="1"/>
  <c r="B1729" i="4"/>
  <c r="J1727" i="4"/>
  <c r="G1726" i="4"/>
  <c r="F1726" i="4" s="1"/>
  <c r="B1726" i="4"/>
  <c r="J1724" i="4"/>
  <c r="O1724" i="4"/>
  <c r="P1724" i="4" s="1"/>
  <c r="O1723" i="4"/>
  <c r="P1723" i="4" s="1"/>
  <c r="G1723" i="4"/>
  <c r="F1723" i="4" s="1"/>
  <c r="B1723" i="4"/>
  <c r="J1721" i="4"/>
  <c r="G1720" i="4"/>
  <c r="F1720" i="4" s="1"/>
  <c r="B1720" i="4"/>
  <c r="O1719" i="4"/>
  <c r="P1719" i="4" s="1"/>
  <c r="J1718" i="4"/>
  <c r="G1717" i="4"/>
  <c r="F1717" i="4" s="1"/>
  <c r="B1717" i="4"/>
  <c r="O1714" i="4"/>
  <c r="P1714" i="4" s="1"/>
  <c r="J1715" i="4"/>
  <c r="G1714" i="4"/>
  <c r="F1714" i="4" s="1"/>
  <c r="B1714" i="4"/>
  <c r="J1712" i="4"/>
  <c r="O1713" i="4"/>
  <c r="P1713" i="4" s="1"/>
  <c r="G1711" i="4"/>
  <c r="F1711" i="4" s="1"/>
  <c r="B1711" i="4"/>
  <c r="J1709" i="4"/>
  <c r="O1709" i="4"/>
  <c r="P1709" i="4" s="1"/>
  <c r="G1708" i="4"/>
  <c r="B1708" i="4"/>
  <c r="F1705" i="4"/>
  <c r="E1705" i="4"/>
  <c r="D1705" i="4"/>
  <c r="B1705" i="4"/>
  <c r="J1703" i="4"/>
  <c r="F1702" i="4"/>
  <c r="B1702" i="4"/>
  <c r="J1700" i="4"/>
  <c r="B1699" i="4"/>
  <c r="J1697" i="4"/>
  <c r="F1696" i="4"/>
  <c r="B1696" i="4"/>
  <c r="J1694" i="4"/>
  <c r="F1693" i="4"/>
  <c r="B1693" i="4"/>
  <c r="J1691" i="4"/>
  <c r="F1690" i="4"/>
  <c r="B1690" i="4"/>
  <c r="J1688" i="4"/>
  <c r="F1687" i="4"/>
  <c r="B1687" i="4"/>
  <c r="J1685" i="4"/>
  <c r="F1684" i="4"/>
  <c r="B1684" i="4"/>
  <c r="F1681" i="4"/>
  <c r="B1681" i="4"/>
  <c r="J1679" i="4"/>
  <c r="F1678" i="4"/>
  <c r="B1678" i="4"/>
  <c r="J1676" i="4"/>
  <c r="F1675" i="4"/>
  <c r="B1675" i="4"/>
  <c r="J1673" i="4"/>
  <c r="B1672" i="4"/>
  <c r="J1670" i="4"/>
  <c r="B1669" i="4"/>
  <c r="J1667" i="4"/>
  <c r="F1666" i="4"/>
  <c r="B1666" i="4"/>
  <c r="B1663" i="4"/>
  <c r="J1661" i="4"/>
  <c r="F1660" i="4"/>
  <c r="B1660" i="4"/>
  <c r="J1658" i="4"/>
  <c r="F1657" i="4"/>
  <c r="B1657" i="4"/>
  <c r="J1655" i="4"/>
  <c r="F1654" i="4"/>
  <c r="B1654" i="4"/>
  <c r="J1652" i="4"/>
  <c r="F1651" i="4"/>
  <c r="B1651" i="4"/>
  <c r="J1649" i="4"/>
  <c r="F1648" i="4"/>
  <c r="B1648" i="4"/>
  <c r="J1646" i="4"/>
  <c r="B1645" i="4"/>
  <c r="J1643" i="4"/>
  <c r="F1642" i="4"/>
  <c r="D1642" i="4"/>
  <c r="B1642" i="4"/>
  <c r="J1640" i="4"/>
  <c r="F1639" i="4"/>
  <c r="B1639" i="4"/>
  <c r="J1637" i="4"/>
  <c r="B1636" i="4"/>
  <c r="J1634" i="4"/>
  <c r="F1633" i="4"/>
  <c r="B1633" i="4"/>
  <c r="J1631" i="4"/>
  <c r="F1630" i="4"/>
  <c r="B1630" i="4"/>
  <c r="J1628" i="4"/>
  <c r="F1627" i="4"/>
  <c r="B1627" i="4"/>
  <c r="J1625" i="4"/>
  <c r="F1624" i="4"/>
  <c r="B1624" i="4"/>
  <c r="J1622" i="4"/>
  <c r="B1621" i="4"/>
  <c r="J1619" i="4"/>
  <c r="F1618" i="4"/>
  <c r="B1618" i="4"/>
  <c r="J1616" i="4"/>
  <c r="F1615" i="4"/>
  <c r="B1615" i="4"/>
  <c r="J1613" i="4"/>
  <c r="B1612" i="4"/>
  <c r="J1610" i="4"/>
  <c r="B1609" i="4"/>
  <c r="J1607" i="4"/>
  <c r="F1606" i="4"/>
  <c r="B1606" i="4"/>
  <c r="J1604" i="4"/>
  <c r="B1603" i="4"/>
  <c r="J1601" i="4"/>
  <c r="B1600" i="4"/>
  <c r="J1598" i="4"/>
  <c r="F1597" i="4"/>
  <c r="D1597" i="4"/>
  <c r="B1597" i="4"/>
  <c r="J1595" i="4"/>
  <c r="F1594" i="4"/>
  <c r="B1594" i="4"/>
  <c r="J1592" i="4"/>
  <c r="B1591" i="4"/>
  <c r="J1589" i="4"/>
  <c r="F1588" i="4"/>
  <c r="B1588" i="4"/>
  <c r="J1586" i="4"/>
  <c r="F1585" i="4"/>
  <c r="B1585" i="4"/>
  <c r="J1583" i="4"/>
  <c r="B1582" i="4"/>
  <c r="J1580" i="4"/>
  <c r="F1579" i="4"/>
  <c r="B1579" i="4"/>
  <c r="J1577" i="4"/>
  <c r="F1576" i="4"/>
  <c r="B1576" i="4"/>
  <c r="J1574" i="4"/>
  <c r="F1573" i="4"/>
  <c r="B1573" i="4"/>
  <c r="J1571" i="4"/>
  <c r="F1570" i="4"/>
  <c r="B1570" i="4"/>
  <c r="J1568" i="4"/>
  <c r="B1567" i="4"/>
  <c r="J1565" i="4"/>
  <c r="F1564" i="4"/>
  <c r="B1564" i="4"/>
  <c r="J1562" i="4"/>
  <c r="F1561" i="4"/>
  <c r="B1561" i="4"/>
  <c r="J1559" i="4"/>
  <c r="F1558" i="4"/>
  <c r="B1558" i="4"/>
  <c r="J1556" i="4"/>
  <c r="F1555" i="4"/>
  <c r="B1555" i="4"/>
  <c r="J1553" i="4"/>
  <c r="B1552" i="4"/>
  <c r="J1550" i="4"/>
  <c r="F1549" i="4"/>
  <c r="B1549" i="4"/>
  <c r="J1547" i="4"/>
  <c r="F1546" i="4"/>
  <c r="B1546" i="4"/>
  <c r="J1544" i="4"/>
  <c r="F1543" i="4"/>
  <c r="B1543" i="4"/>
  <c r="J1541" i="4"/>
  <c r="B1540" i="4"/>
  <c r="J1538" i="4"/>
  <c r="F1537" i="4"/>
  <c r="B1537" i="4"/>
  <c r="J1535" i="4"/>
  <c r="F1534" i="4"/>
  <c r="B1534" i="4"/>
  <c r="J1532" i="4"/>
  <c r="F1531" i="4"/>
  <c r="B1531" i="4"/>
  <c r="J1529" i="4"/>
  <c r="F1528" i="4"/>
  <c r="B1528" i="4"/>
  <c r="J1526" i="4"/>
  <c r="B1525" i="4"/>
  <c r="J1523" i="4"/>
  <c r="F1522" i="4"/>
  <c r="B1522" i="4"/>
  <c r="J1520" i="4"/>
  <c r="B1519" i="4"/>
  <c r="J1517" i="4"/>
  <c r="F1516" i="4"/>
  <c r="D1516" i="4"/>
  <c r="B1516" i="4"/>
  <c r="J1514" i="4"/>
  <c r="F1513" i="4"/>
  <c r="B1513" i="4"/>
  <c r="J1511" i="4"/>
  <c r="B1510" i="4"/>
  <c r="J1508" i="4"/>
  <c r="F1507" i="4"/>
  <c r="B1507" i="4"/>
  <c r="J1505" i="4"/>
  <c r="F1504" i="4"/>
  <c r="B1504" i="4"/>
  <c r="J1502" i="4"/>
  <c r="F1501" i="4"/>
  <c r="B1501" i="4"/>
  <c r="J1499" i="4"/>
  <c r="B1498" i="4"/>
  <c r="J1496" i="4"/>
  <c r="F1495" i="4"/>
  <c r="B1495" i="4"/>
  <c r="J1493" i="4"/>
  <c r="F1492" i="4"/>
  <c r="B1492" i="4"/>
  <c r="J1490" i="4"/>
  <c r="B1489" i="4"/>
  <c r="J1487" i="4"/>
  <c r="B1486" i="4"/>
  <c r="J1484" i="4"/>
  <c r="B1483" i="4"/>
  <c r="J1481" i="4"/>
  <c r="F1480" i="4"/>
  <c r="B1480" i="4"/>
  <c r="J1478" i="4"/>
  <c r="B1477" i="4"/>
  <c r="J1475" i="4"/>
  <c r="B1474" i="4"/>
  <c r="J1472" i="4"/>
  <c r="B1471" i="4"/>
  <c r="J1469" i="4"/>
  <c r="F1468" i="4"/>
  <c r="B1468" i="4"/>
  <c r="J1466" i="4"/>
  <c r="B1465" i="4"/>
  <c r="J1463" i="4"/>
  <c r="F1462" i="4"/>
  <c r="D1462" i="4"/>
  <c r="B1462" i="4"/>
  <c r="J1460" i="4"/>
  <c r="F1459" i="4"/>
  <c r="B1459" i="4"/>
  <c r="J1457" i="4"/>
  <c r="F1456" i="4"/>
  <c r="B1456" i="4"/>
  <c r="J1454" i="4"/>
  <c r="F1453" i="4"/>
  <c r="B1453" i="4"/>
  <c r="J1451" i="4"/>
  <c r="F1450" i="4"/>
  <c r="B1450" i="4"/>
  <c r="J1448" i="4"/>
  <c r="F1447" i="4"/>
  <c r="B1447" i="4"/>
  <c r="J1445" i="4"/>
  <c r="F1444" i="4"/>
  <c r="B1444" i="4"/>
  <c r="J1442" i="4"/>
  <c r="F1441" i="4"/>
  <c r="D1441" i="4"/>
  <c r="B1441" i="4"/>
  <c r="F1438" i="4"/>
  <c r="B1438" i="4"/>
  <c r="J1436" i="4"/>
  <c r="F1435" i="4"/>
  <c r="B1435" i="4"/>
  <c r="J1433" i="4"/>
  <c r="B1432" i="4"/>
  <c r="J1430" i="4"/>
  <c r="B1429" i="4"/>
  <c r="J1427" i="4"/>
  <c r="F1426" i="4"/>
  <c r="B1426" i="4"/>
  <c r="J1424" i="4"/>
  <c r="F1423" i="4"/>
  <c r="B1423" i="4"/>
  <c r="J1421" i="4"/>
  <c r="F1420" i="4"/>
  <c r="B1420" i="4"/>
  <c r="J1418" i="4"/>
  <c r="B1417" i="4"/>
  <c r="J1415" i="4"/>
  <c r="B1414" i="4"/>
  <c r="J1412" i="4"/>
  <c r="B1411" i="4"/>
  <c r="J1409" i="4"/>
  <c r="F1408" i="4"/>
  <c r="B1408" i="4"/>
  <c r="J1406" i="4"/>
  <c r="F1405" i="4"/>
  <c r="B1405" i="4"/>
  <c r="J1403" i="4"/>
  <c r="B1402" i="4"/>
  <c r="J1400" i="4"/>
  <c r="F1399" i="4"/>
  <c r="B1399" i="4"/>
  <c r="J1397" i="4"/>
  <c r="B1396" i="4"/>
  <c r="J1394" i="4"/>
  <c r="F1393" i="4"/>
  <c r="B1393" i="4"/>
  <c r="J1391" i="4"/>
  <c r="B1390" i="4"/>
  <c r="J1388" i="4"/>
  <c r="B1387" i="4"/>
  <c r="J1385" i="4"/>
  <c r="F1384" i="4"/>
  <c r="B1384" i="4"/>
  <c r="J1382" i="4"/>
  <c r="B1381" i="4"/>
  <c r="J1379" i="4"/>
  <c r="F1378" i="4"/>
  <c r="B1378" i="4"/>
  <c r="J1376" i="4"/>
  <c r="B1375" i="4"/>
  <c r="J1373" i="4"/>
  <c r="F1372" i="4"/>
  <c r="D1372" i="4"/>
  <c r="B1372" i="4"/>
  <c r="J1370" i="4"/>
  <c r="B1369" i="4"/>
  <c r="J1367" i="4"/>
  <c r="B1366" i="4"/>
  <c r="F1363" i="4"/>
  <c r="B1363" i="4"/>
  <c r="J1361" i="4"/>
  <c r="F1360" i="4"/>
  <c r="B1360" i="4"/>
  <c r="J1358" i="4"/>
  <c r="B1357" i="4"/>
  <c r="J1355" i="4"/>
  <c r="F1354" i="4"/>
  <c r="B1354" i="4"/>
  <c r="J1352" i="4"/>
  <c r="F1351" i="4"/>
  <c r="B1351" i="4"/>
  <c r="J1349" i="4"/>
  <c r="F1348" i="4"/>
  <c r="B1348" i="4"/>
  <c r="J1346" i="4"/>
  <c r="F1345" i="4"/>
  <c r="B1345" i="4"/>
  <c r="J1343" i="4"/>
  <c r="B1342" i="4"/>
  <c r="J1340" i="4"/>
  <c r="F1339" i="4"/>
  <c r="B1339" i="4"/>
  <c r="F1336" i="4"/>
  <c r="B1336" i="4"/>
  <c r="J1334" i="4"/>
  <c r="F1333" i="4"/>
  <c r="B1333" i="4"/>
  <c r="J1331" i="4"/>
  <c r="F1330" i="4"/>
  <c r="B1330" i="4"/>
  <c r="J1328" i="4"/>
  <c r="F1327" i="4"/>
  <c r="B1327" i="4"/>
  <c r="J1325" i="4"/>
  <c r="F1324" i="4"/>
  <c r="B1324" i="4"/>
  <c r="F1321" i="4"/>
  <c r="B1321" i="4"/>
  <c r="J1319" i="4"/>
  <c r="F1318" i="4"/>
  <c r="B1318" i="4"/>
  <c r="F1315" i="4"/>
  <c r="B1315" i="4"/>
  <c r="J1313" i="4"/>
  <c r="F1312" i="4"/>
  <c r="D1312" i="4"/>
  <c r="D1315" i="4" s="1"/>
  <c r="B1312" i="4"/>
  <c r="J1310" i="4"/>
  <c r="F1309" i="4"/>
  <c r="B1309" i="4"/>
  <c r="J1307" i="4"/>
  <c r="F1306" i="4"/>
  <c r="B1306" i="4"/>
  <c r="J1304" i="4"/>
  <c r="F1303" i="4"/>
  <c r="B1303" i="4"/>
  <c r="M1301" i="4"/>
  <c r="J1301" i="4"/>
  <c r="F1300" i="4"/>
  <c r="B1300" i="4"/>
  <c r="J1298" i="4"/>
  <c r="B1297" i="4"/>
  <c r="J1295" i="4"/>
  <c r="F1294" i="4"/>
  <c r="B1294" i="4"/>
  <c r="J1292" i="4"/>
  <c r="F1291" i="4"/>
  <c r="B1291" i="4"/>
  <c r="J1289" i="4"/>
  <c r="F1288" i="4"/>
  <c r="B1288" i="4"/>
  <c r="F1285" i="4"/>
  <c r="B1285" i="4"/>
  <c r="J1283" i="4"/>
  <c r="F1282" i="4"/>
  <c r="B1282" i="4"/>
  <c r="J1280" i="4"/>
  <c r="F1279" i="4"/>
  <c r="B1279" i="4"/>
  <c r="J1277" i="4"/>
  <c r="F1276" i="4"/>
  <c r="B1276" i="4"/>
  <c r="J1274" i="4"/>
  <c r="B1273" i="4"/>
  <c r="J1271" i="4"/>
  <c r="B1270" i="4"/>
  <c r="J1268" i="4"/>
  <c r="B1267" i="4"/>
  <c r="J1265" i="4"/>
  <c r="B1264" i="4"/>
  <c r="J1262" i="4"/>
  <c r="F1261" i="4"/>
  <c r="B1261" i="4"/>
  <c r="J1259" i="4"/>
  <c r="F1258" i="4"/>
  <c r="B1258" i="4"/>
  <c r="J1256" i="4"/>
  <c r="B1255" i="4"/>
  <c r="M1253" i="4"/>
  <c r="J1253" i="4"/>
  <c r="F1252" i="4"/>
  <c r="B1252" i="4"/>
  <c r="J1250" i="4"/>
  <c r="F1249" i="4"/>
  <c r="B1249" i="4"/>
  <c r="J1247" i="4"/>
  <c r="F1246" i="4"/>
  <c r="B1246" i="4"/>
  <c r="J1244" i="4"/>
  <c r="F1243" i="4"/>
  <c r="B1243" i="4"/>
  <c r="J1241" i="4"/>
  <c r="F1240" i="4"/>
  <c r="B1240" i="4"/>
  <c r="J1238" i="4"/>
  <c r="F1237" i="4"/>
  <c r="B1237" i="4"/>
  <c r="J1235" i="4"/>
  <c r="F1234" i="4"/>
  <c r="B1234" i="4"/>
  <c r="J1232" i="4"/>
  <c r="B1231" i="4"/>
  <c r="J1229" i="4"/>
  <c r="F1228" i="4"/>
  <c r="B1228" i="4"/>
  <c r="J1226" i="4"/>
  <c r="B1225" i="4"/>
  <c r="J1223" i="4"/>
  <c r="F1222" i="4"/>
  <c r="B1222" i="4"/>
  <c r="J1220" i="4"/>
  <c r="F1219" i="4"/>
  <c r="B1219" i="4"/>
  <c r="J1217" i="4"/>
  <c r="F1216" i="4"/>
  <c r="B1216" i="4"/>
  <c r="J1214" i="4"/>
  <c r="F1213" i="4"/>
  <c r="B1213" i="4"/>
  <c r="J1211" i="4"/>
  <c r="F1210" i="4"/>
  <c r="B1210" i="4"/>
  <c r="J1208" i="4"/>
  <c r="F1207" i="4"/>
  <c r="B1207" i="4"/>
  <c r="J1205" i="4"/>
  <c r="F1204" i="4"/>
  <c r="B1204" i="4"/>
  <c r="J1202" i="4"/>
  <c r="F1201" i="4"/>
  <c r="B1201" i="4"/>
  <c r="J1199" i="4"/>
  <c r="F1198" i="4"/>
  <c r="B1198" i="4"/>
  <c r="J1196" i="4"/>
  <c r="F1195" i="4"/>
  <c r="B1195" i="4"/>
  <c r="J1193" i="4"/>
  <c r="F1192" i="4"/>
  <c r="B1192" i="4"/>
  <c r="J1190" i="4"/>
  <c r="F1189" i="4"/>
  <c r="B1189" i="4"/>
  <c r="F1186" i="4"/>
  <c r="B1186" i="4"/>
  <c r="J1184" i="4"/>
  <c r="F1183" i="4"/>
  <c r="B1183" i="4"/>
  <c r="J1181" i="4"/>
  <c r="B1180" i="4"/>
  <c r="J1178" i="4"/>
  <c r="F1177" i="4"/>
  <c r="B1177" i="4"/>
  <c r="J1175" i="4"/>
  <c r="B1174" i="4"/>
  <c r="J1172" i="4"/>
  <c r="F1171" i="4"/>
  <c r="B1171" i="4"/>
  <c r="J1169" i="4"/>
  <c r="F1168" i="4"/>
  <c r="B1168" i="4"/>
  <c r="F1165" i="4"/>
  <c r="B1165" i="4"/>
  <c r="J1163" i="4"/>
  <c r="B1162" i="4"/>
  <c r="J1160" i="4"/>
  <c r="F1159" i="4"/>
  <c r="B1159" i="4"/>
  <c r="J1157" i="4"/>
  <c r="F1156" i="4"/>
  <c r="B1156" i="4"/>
  <c r="J1154" i="4"/>
  <c r="F1153" i="4"/>
  <c r="B1153" i="4"/>
  <c r="F1150" i="4"/>
  <c r="B1150" i="4"/>
  <c r="F1147" i="4"/>
  <c r="D1147" i="4"/>
  <c r="B1147" i="4"/>
  <c r="J1145" i="4"/>
  <c r="F1144" i="4"/>
  <c r="B1144" i="4"/>
  <c r="J1142" i="4"/>
  <c r="F1141" i="4"/>
  <c r="B1141" i="4"/>
  <c r="J1139" i="4"/>
  <c r="F1138" i="4"/>
  <c r="B1138" i="4"/>
  <c r="J1136" i="4"/>
  <c r="F1135" i="4"/>
  <c r="B1135" i="4"/>
  <c r="J1133" i="4"/>
  <c r="F1132" i="4"/>
  <c r="B1132" i="4"/>
  <c r="F1129" i="4"/>
  <c r="B1129" i="4"/>
  <c r="J1127" i="4"/>
  <c r="B1126" i="4"/>
  <c r="J1124" i="4"/>
  <c r="F1123" i="4"/>
  <c r="B1123" i="4"/>
  <c r="J1121" i="4"/>
  <c r="F1120" i="4"/>
  <c r="B1120" i="4"/>
  <c r="J1118" i="4"/>
  <c r="F1117" i="4"/>
  <c r="B1117" i="4"/>
  <c r="J1115" i="4"/>
  <c r="F1114" i="4"/>
  <c r="B1114" i="4"/>
  <c r="J1112" i="4"/>
  <c r="F1111" i="4"/>
  <c r="B1111" i="4"/>
  <c r="J1109" i="4"/>
  <c r="F1108" i="4"/>
  <c r="B1108" i="4"/>
  <c r="J1106" i="4"/>
  <c r="F1105" i="4"/>
  <c r="B1105" i="4"/>
  <c r="J1103" i="4"/>
  <c r="F1102" i="4"/>
  <c r="B1102" i="4"/>
  <c r="J1100" i="4"/>
  <c r="F1099" i="4"/>
  <c r="B1099" i="4"/>
  <c r="J1097" i="4"/>
  <c r="F1096" i="4"/>
  <c r="B1096" i="4"/>
  <c r="J1094" i="4"/>
  <c r="F1093" i="4"/>
  <c r="B1093" i="4"/>
  <c r="J1091" i="4"/>
  <c r="F1090" i="4"/>
  <c r="B1090" i="4"/>
  <c r="J1088" i="4"/>
  <c r="B1087" i="4"/>
  <c r="J1085" i="4"/>
  <c r="F1084" i="4"/>
  <c r="B1084" i="4"/>
  <c r="J1082" i="4"/>
  <c r="F1081" i="4"/>
  <c r="B1081" i="4"/>
  <c r="J1079" i="4"/>
  <c r="F1078" i="4"/>
  <c r="B1078" i="4"/>
  <c r="J1076" i="4"/>
  <c r="F1075" i="4"/>
  <c r="B1075" i="4"/>
  <c r="J1073" i="4"/>
  <c r="F1072" i="4"/>
  <c r="B1072" i="4"/>
  <c r="J1070" i="4"/>
  <c r="F1069" i="4"/>
  <c r="B1069" i="4"/>
  <c r="J1067" i="4"/>
  <c r="F1066" i="4"/>
  <c r="B1066" i="4"/>
  <c r="J1064" i="4"/>
  <c r="F1063" i="4"/>
  <c r="B1063" i="4"/>
  <c r="J1061" i="4"/>
  <c r="F1060" i="4"/>
  <c r="B1060" i="4"/>
  <c r="J1058" i="4"/>
  <c r="F1057" i="4"/>
  <c r="B1057" i="4"/>
  <c r="J1055" i="4"/>
  <c r="F1054" i="4"/>
  <c r="D1054" i="4"/>
  <c r="B1054" i="4"/>
  <c r="J1052" i="4"/>
  <c r="F1051" i="4"/>
  <c r="B1051" i="4"/>
  <c r="J1049" i="4"/>
  <c r="F1048" i="4"/>
  <c r="B1048" i="4"/>
  <c r="F1045" i="4"/>
  <c r="B1045" i="4"/>
  <c r="J1043" i="4"/>
  <c r="F1042" i="4"/>
  <c r="B1042" i="4"/>
  <c r="J1040" i="4"/>
  <c r="F1039" i="4"/>
  <c r="B1039" i="4"/>
  <c r="J1037" i="4"/>
  <c r="F1036" i="4"/>
  <c r="B1036" i="4"/>
  <c r="J1034" i="4"/>
  <c r="F1033" i="4"/>
  <c r="B1033" i="4"/>
  <c r="J1031" i="4"/>
  <c r="F1030" i="4"/>
  <c r="B1030" i="4"/>
  <c r="J1028" i="4"/>
  <c r="F1027" i="4"/>
  <c r="B1027" i="4"/>
  <c r="J1025" i="4"/>
  <c r="F1024" i="4"/>
  <c r="B1024" i="4"/>
  <c r="J1022" i="4"/>
  <c r="B1021" i="4"/>
  <c r="J1019" i="4"/>
  <c r="B1018" i="4"/>
  <c r="J1016" i="4"/>
  <c r="F1015" i="4"/>
  <c r="B1015" i="4"/>
  <c r="F1012" i="4"/>
  <c r="B1012" i="4"/>
  <c r="J1010" i="4"/>
  <c r="B1009" i="4"/>
  <c r="J1007" i="4"/>
  <c r="F1006" i="4"/>
  <c r="B1006" i="4"/>
  <c r="J1004" i="4"/>
  <c r="F1003" i="4"/>
  <c r="B1003" i="4"/>
  <c r="J1001" i="4"/>
  <c r="F1000" i="4"/>
  <c r="B1000" i="4"/>
  <c r="J998" i="4"/>
  <c r="M997" i="4"/>
  <c r="B997" i="4"/>
  <c r="J995" i="4"/>
  <c r="F994" i="4"/>
  <c r="B994" i="4"/>
  <c r="J992" i="4"/>
  <c r="F991" i="4"/>
  <c r="B991" i="4"/>
  <c r="J989" i="4"/>
  <c r="F988" i="4"/>
  <c r="B988" i="4"/>
  <c r="J986" i="4"/>
  <c r="B985" i="4"/>
  <c r="J983" i="4"/>
  <c r="F982" i="4"/>
  <c r="B982" i="4"/>
  <c r="J980" i="4"/>
  <c r="F979" i="4"/>
  <c r="B979" i="4"/>
  <c r="J977" i="4"/>
  <c r="F976" i="4"/>
  <c r="B976" i="4"/>
  <c r="J974" i="4"/>
  <c r="F973" i="4"/>
  <c r="B973" i="4"/>
  <c r="J971" i="4"/>
  <c r="F970" i="4"/>
  <c r="B970" i="4"/>
  <c r="J968" i="4"/>
  <c r="B967" i="4"/>
  <c r="F964" i="4"/>
  <c r="B964" i="4"/>
  <c r="J962" i="4"/>
  <c r="B961" i="4"/>
  <c r="J959" i="4"/>
  <c r="F958" i="4"/>
  <c r="B958" i="4"/>
  <c r="J956" i="4"/>
  <c r="F955" i="4"/>
  <c r="B955" i="4"/>
  <c r="J953" i="4"/>
  <c r="F952" i="4"/>
  <c r="B952" i="4"/>
  <c r="J950" i="4"/>
  <c r="F949" i="4"/>
  <c r="B949" i="4"/>
  <c r="J947" i="4"/>
  <c r="F946" i="4"/>
  <c r="B946" i="4"/>
  <c r="J944" i="4"/>
  <c r="F943" i="4"/>
  <c r="B943" i="4"/>
  <c r="J941" i="4"/>
  <c r="F940" i="4"/>
  <c r="B940" i="4"/>
  <c r="J938" i="4"/>
  <c r="F937" i="4"/>
  <c r="B937" i="4"/>
  <c r="J935" i="4"/>
  <c r="F934" i="4"/>
  <c r="B934" i="4"/>
  <c r="J932" i="4"/>
  <c r="B931" i="4"/>
  <c r="J929" i="4"/>
  <c r="F928" i="4"/>
  <c r="B928" i="4"/>
  <c r="J926" i="4"/>
  <c r="F925" i="4"/>
  <c r="B925" i="4"/>
  <c r="J923" i="4"/>
  <c r="B922" i="4"/>
  <c r="J920" i="4"/>
  <c r="B919" i="4"/>
  <c r="J917" i="4"/>
  <c r="F916" i="4"/>
  <c r="B916" i="4"/>
  <c r="J914" i="4"/>
  <c r="F913" i="4"/>
  <c r="B913" i="4"/>
  <c r="J911" i="4"/>
  <c r="F910" i="4"/>
  <c r="B910" i="4"/>
  <c r="J908" i="4"/>
  <c r="F907" i="4"/>
  <c r="B907" i="4"/>
  <c r="J905" i="4"/>
  <c r="F904" i="4"/>
  <c r="B904" i="4"/>
  <c r="J902" i="4"/>
  <c r="F901" i="4"/>
  <c r="B901" i="4"/>
  <c r="J899" i="4"/>
  <c r="F898" i="4"/>
  <c r="B898" i="4"/>
  <c r="J896" i="4"/>
  <c r="F895" i="4"/>
  <c r="B895" i="4"/>
  <c r="J893" i="4"/>
  <c r="F892" i="4"/>
  <c r="B892" i="4"/>
  <c r="F889" i="4"/>
  <c r="B889" i="4"/>
  <c r="F886" i="4"/>
  <c r="B886" i="4"/>
  <c r="J884" i="4"/>
  <c r="F883" i="4"/>
  <c r="B883" i="4"/>
  <c r="J881" i="4"/>
  <c r="F880" i="4"/>
  <c r="B880" i="4"/>
  <c r="F877" i="4"/>
  <c r="B877" i="4"/>
  <c r="J875" i="4"/>
  <c r="F874" i="4"/>
  <c r="B874" i="4"/>
  <c r="J872" i="4"/>
  <c r="C872" i="4"/>
  <c r="C871" i="4"/>
  <c r="J869" i="4"/>
  <c r="C869" i="4"/>
  <c r="C868" i="4"/>
  <c r="J866" i="4"/>
  <c r="C866" i="4"/>
  <c r="C865" i="4"/>
  <c r="J863" i="4"/>
  <c r="C863" i="4"/>
  <c r="C862" i="4"/>
  <c r="J860" i="4"/>
  <c r="C860" i="4"/>
  <c r="C859" i="4"/>
  <c r="J857" i="4"/>
  <c r="C857" i="4"/>
  <c r="F856" i="4" s="1"/>
  <c r="C856" i="4"/>
  <c r="B856" i="4"/>
  <c r="J854" i="4"/>
  <c r="C854" i="4"/>
  <c r="C853" i="4"/>
  <c r="J851" i="4"/>
  <c r="F850" i="4"/>
  <c r="B850" i="4"/>
  <c r="J848" i="4"/>
  <c r="F847" i="4"/>
  <c r="B847" i="4"/>
  <c r="J845" i="4"/>
  <c r="B844" i="4"/>
  <c r="J842" i="4"/>
  <c r="F841" i="4"/>
  <c r="B841" i="4"/>
  <c r="F838" i="4"/>
  <c r="B838" i="4"/>
  <c r="B835" i="4"/>
  <c r="J833" i="4"/>
  <c r="B832" i="4"/>
  <c r="J830" i="4"/>
  <c r="F829" i="4"/>
  <c r="B829" i="4"/>
  <c r="J827" i="4"/>
  <c r="F826" i="4"/>
  <c r="B826" i="4"/>
  <c r="J824" i="4"/>
  <c r="B823" i="4"/>
  <c r="F820" i="4"/>
  <c r="B820" i="4"/>
  <c r="J818" i="4"/>
  <c r="F817" i="4"/>
  <c r="B817" i="4"/>
  <c r="J815" i="4"/>
  <c r="F814" i="4"/>
  <c r="B814" i="4"/>
  <c r="J812" i="4"/>
  <c r="F811" i="4"/>
  <c r="B811" i="4"/>
  <c r="J809" i="4"/>
  <c r="F808" i="4"/>
  <c r="B808" i="4"/>
  <c r="J806" i="4"/>
  <c r="F805" i="4"/>
  <c r="B805" i="4"/>
  <c r="J803" i="4"/>
  <c r="F802" i="4"/>
  <c r="B802" i="4"/>
  <c r="J800" i="4"/>
  <c r="F799" i="4"/>
  <c r="B799" i="4"/>
  <c r="F796" i="4"/>
  <c r="B796" i="4"/>
  <c r="M794" i="4"/>
  <c r="M793" i="4"/>
  <c r="B793" i="4"/>
  <c r="M792" i="4"/>
  <c r="F790" i="4"/>
  <c r="B790" i="4"/>
  <c r="J788" i="4"/>
  <c r="F787" i="4"/>
  <c r="B787" i="4"/>
  <c r="B784" i="4"/>
  <c r="J782" i="4"/>
  <c r="F781" i="4"/>
  <c r="B781" i="4"/>
  <c r="J779" i="4"/>
  <c r="F778" i="4"/>
  <c r="B778" i="4"/>
  <c r="J776" i="4"/>
  <c r="F775" i="4"/>
  <c r="B775" i="4"/>
  <c r="J773" i="4"/>
  <c r="F772" i="4"/>
  <c r="B772" i="4"/>
  <c r="F769" i="4"/>
  <c r="B769" i="4"/>
  <c r="F766" i="4"/>
  <c r="B766" i="4"/>
  <c r="J764" i="4"/>
  <c r="B763" i="4"/>
  <c r="J761" i="4"/>
  <c r="F760" i="4"/>
  <c r="B760" i="4"/>
  <c r="J758" i="4"/>
  <c r="F757" i="4"/>
  <c r="B757" i="4"/>
  <c r="J755" i="4"/>
  <c r="F754" i="4"/>
  <c r="B754" i="4"/>
  <c r="J752" i="4"/>
  <c r="B751" i="4"/>
  <c r="J749" i="4"/>
  <c r="F748" i="4"/>
  <c r="B748" i="4"/>
  <c r="J746" i="4"/>
  <c r="F745" i="4"/>
  <c r="B745" i="4"/>
  <c r="J743" i="4"/>
  <c r="F742" i="4"/>
  <c r="B742" i="4"/>
  <c r="J740" i="4"/>
  <c r="F739" i="4"/>
  <c r="B739" i="4"/>
  <c r="J737" i="4"/>
  <c r="F736" i="4"/>
  <c r="B736" i="4"/>
  <c r="J734" i="4"/>
  <c r="F733" i="4"/>
  <c r="B733" i="4"/>
  <c r="J731" i="4"/>
  <c r="F730" i="4"/>
  <c r="B730" i="4"/>
  <c r="J728" i="4"/>
  <c r="B727" i="4"/>
  <c r="J725" i="4"/>
  <c r="F724" i="4"/>
  <c r="B724" i="4"/>
  <c r="J722" i="4"/>
  <c r="F721" i="4"/>
  <c r="B721" i="4"/>
  <c r="J719" i="4"/>
  <c r="B718" i="4"/>
  <c r="J716" i="4"/>
  <c r="F715" i="4"/>
  <c r="B715" i="4"/>
  <c r="J713" i="4"/>
  <c r="F712" i="4"/>
  <c r="B712" i="4"/>
  <c r="J710" i="4"/>
  <c r="F709" i="4"/>
  <c r="D709" i="4"/>
  <c r="B709" i="4"/>
  <c r="J707" i="4"/>
  <c r="F706" i="4"/>
  <c r="B706" i="4"/>
  <c r="J704" i="4"/>
  <c r="B703" i="4"/>
  <c r="J701" i="4"/>
  <c r="F700" i="4"/>
  <c r="B700" i="4"/>
  <c r="J698" i="4"/>
  <c r="F697" i="4"/>
  <c r="B697" i="4"/>
  <c r="J695" i="4"/>
  <c r="B694" i="4"/>
  <c r="J692" i="4"/>
  <c r="F691" i="4"/>
  <c r="B691" i="4"/>
  <c r="J689" i="4"/>
  <c r="F688" i="4"/>
  <c r="B688" i="4"/>
  <c r="J686" i="4"/>
  <c r="F685" i="4"/>
  <c r="B685" i="4"/>
  <c r="J683" i="4"/>
  <c r="F682" i="4"/>
  <c r="B682" i="4"/>
  <c r="J680" i="4"/>
  <c r="F679" i="4"/>
  <c r="B679" i="4"/>
  <c r="J677" i="4"/>
  <c r="F676" i="4"/>
  <c r="B676" i="4"/>
  <c r="B673" i="4"/>
  <c r="J671" i="4"/>
  <c r="F670" i="4"/>
  <c r="B670" i="4"/>
  <c r="J668" i="4"/>
  <c r="J665" i="4"/>
  <c r="J662" i="4"/>
  <c r="J659" i="4"/>
  <c r="J656" i="4"/>
  <c r="J653" i="4"/>
  <c r="J650" i="4"/>
  <c r="J647" i="4"/>
  <c r="J644" i="4"/>
  <c r="J641" i="4"/>
  <c r="J638" i="4"/>
  <c r="C638" i="4"/>
  <c r="C641" i="4" s="1"/>
  <c r="C637" i="4"/>
  <c r="J635" i="4"/>
  <c r="F634" i="4"/>
  <c r="B634" i="4"/>
  <c r="J632" i="4"/>
  <c r="F631" i="4"/>
  <c r="B631" i="4"/>
  <c r="J629" i="4"/>
  <c r="F628" i="4"/>
  <c r="B628" i="4"/>
  <c r="B625" i="4"/>
  <c r="F622" i="4"/>
  <c r="B622" i="4"/>
  <c r="F619" i="4"/>
  <c r="B619" i="4"/>
  <c r="J617" i="4"/>
  <c r="F616" i="4"/>
  <c r="B616" i="4"/>
  <c r="J614" i="4"/>
  <c r="F613" i="4"/>
  <c r="B613" i="4"/>
  <c r="J611" i="4"/>
  <c r="B610" i="4"/>
  <c r="J608" i="4"/>
  <c r="B607" i="4"/>
  <c r="J605" i="4"/>
  <c r="F604" i="4"/>
  <c r="B604" i="4"/>
  <c r="J602" i="4"/>
  <c r="F601" i="4"/>
  <c r="D601" i="4"/>
  <c r="B601" i="4"/>
  <c r="J599" i="4"/>
  <c r="F598" i="4"/>
  <c r="B598" i="4"/>
  <c r="J596" i="4"/>
  <c r="B595" i="4"/>
  <c r="J593" i="4"/>
  <c r="F592" i="4"/>
  <c r="B592" i="4"/>
  <c r="J590" i="4"/>
  <c r="B589" i="4"/>
  <c r="J587" i="4"/>
  <c r="F586" i="4"/>
  <c r="B586" i="4"/>
  <c r="J584" i="4"/>
  <c r="F583" i="4"/>
  <c r="B583" i="4"/>
  <c r="J581" i="4"/>
  <c r="F580" i="4"/>
  <c r="B580" i="4"/>
  <c r="J578" i="4"/>
  <c r="F577" i="4"/>
  <c r="B577" i="4"/>
  <c r="J575" i="4"/>
  <c r="F574" i="4"/>
  <c r="B574" i="4"/>
  <c r="J572" i="4"/>
  <c r="F571" i="4"/>
  <c r="B571" i="4"/>
  <c r="J569" i="4"/>
  <c r="B568" i="4"/>
  <c r="J566" i="4"/>
  <c r="F565" i="4"/>
  <c r="B565" i="4"/>
  <c r="J563" i="4"/>
  <c r="F562" i="4"/>
  <c r="B562" i="4"/>
  <c r="J560" i="4"/>
  <c r="F559" i="4"/>
  <c r="B559" i="4"/>
  <c r="J557" i="4"/>
  <c r="F556" i="4"/>
  <c r="B556" i="4"/>
  <c r="F553" i="4"/>
  <c r="B553" i="4"/>
  <c r="J551" i="4"/>
  <c r="F550" i="4"/>
  <c r="B550" i="4"/>
  <c r="F547" i="4"/>
  <c r="B547" i="4"/>
  <c r="J545" i="4"/>
  <c r="F544" i="4"/>
  <c r="B544" i="4"/>
  <c r="J542" i="4"/>
  <c r="F541" i="4"/>
  <c r="B541" i="4"/>
  <c r="F538" i="4"/>
  <c r="B538" i="4"/>
  <c r="F535" i="4"/>
  <c r="B535" i="4"/>
  <c r="J533" i="4"/>
  <c r="F532" i="4"/>
  <c r="B532" i="4"/>
  <c r="J530" i="4"/>
  <c r="F529" i="4"/>
  <c r="B529" i="4"/>
  <c r="J527" i="4"/>
  <c r="F526" i="4"/>
  <c r="B526" i="4"/>
  <c r="J524" i="4"/>
  <c r="F523" i="4"/>
  <c r="B523" i="4"/>
  <c r="J521" i="4"/>
  <c r="B520" i="4"/>
  <c r="J518" i="4"/>
  <c r="F517" i="4"/>
  <c r="B517" i="4"/>
  <c r="J515" i="4"/>
  <c r="F514" i="4"/>
  <c r="B514" i="4"/>
  <c r="J512" i="4"/>
  <c r="F511" i="4"/>
  <c r="B511" i="4"/>
  <c r="J509" i="4"/>
  <c r="F508" i="4"/>
  <c r="B508" i="4"/>
  <c r="J506" i="4"/>
  <c r="F505" i="4"/>
  <c r="B505" i="4"/>
  <c r="J503" i="4"/>
  <c r="F502" i="4"/>
  <c r="B502" i="4"/>
  <c r="J500" i="4"/>
  <c r="F499" i="4"/>
  <c r="B499" i="4"/>
  <c r="J497" i="4"/>
  <c r="F496" i="4"/>
  <c r="B496" i="4"/>
  <c r="J494" i="4"/>
  <c r="F493" i="4"/>
  <c r="B493" i="4"/>
  <c r="J491" i="4"/>
  <c r="F490" i="4"/>
  <c r="B490" i="4"/>
  <c r="J488" i="4"/>
  <c r="F487" i="4"/>
  <c r="B487" i="4"/>
  <c r="J485" i="4"/>
  <c r="F484" i="4"/>
  <c r="B484" i="4"/>
  <c r="F481" i="4"/>
  <c r="B481" i="4"/>
  <c r="B478" i="4"/>
  <c r="J476" i="4"/>
  <c r="F475" i="4"/>
  <c r="B475" i="4"/>
  <c r="F472" i="4"/>
  <c r="B472" i="4"/>
  <c r="J470" i="4"/>
  <c r="F469" i="4"/>
  <c r="B469" i="4"/>
  <c r="J467" i="4"/>
  <c r="F466" i="4"/>
  <c r="B466" i="4"/>
  <c r="J464" i="4"/>
  <c r="B463" i="4"/>
  <c r="J461" i="4"/>
  <c r="B460" i="4"/>
  <c r="J458" i="4"/>
  <c r="F457" i="4"/>
  <c r="B457" i="4"/>
  <c r="J455" i="4"/>
  <c r="F454" i="4"/>
  <c r="B454" i="4"/>
  <c r="B451" i="4"/>
  <c r="J449" i="4"/>
  <c r="F448" i="4"/>
  <c r="D448" i="4"/>
  <c r="B448" i="4"/>
  <c r="J446" i="4"/>
  <c r="F445" i="4"/>
  <c r="B445" i="4"/>
  <c r="J443" i="4"/>
  <c r="F442" i="4"/>
  <c r="B442" i="4"/>
  <c r="J440" i="4"/>
  <c r="F439" i="4"/>
  <c r="B439" i="4"/>
  <c r="J437" i="4"/>
  <c r="B436" i="4"/>
  <c r="J434" i="4"/>
  <c r="B433" i="4"/>
  <c r="J431" i="4"/>
  <c r="B430" i="4"/>
  <c r="J428" i="4"/>
  <c r="F427" i="4"/>
  <c r="B427" i="4"/>
  <c r="J425" i="4"/>
  <c r="F424" i="4"/>
  <c r="B424" i="4"/>
  <c r="J422" i="4"/>
  <c r="F421" i="4"/>
  <c r="B421" i="4"/>
  <c r="J419" i="4"/>
  <c r="F418" i="4"/>
  <c r="B418" i="4"/>
  <c r="J416" i="4"/>
  <c r="F415" i="4"/>
  <c r="B415" i="4"/>
  <c r="J413" i="4"/>
  <c r="F412" i="4"/>
  <c r="B412" i="4"/>
  <c r="J410" i="4"/>
  <c r="F409" i="4"/>
  <c r="B409" i="4"/>
  <c r="F406" i="4"/>
  <c r="B406" i="4"/>
  <c r="J404" i="4"/>
  <c r="F403" i="4"/>
  <c r="B403" i="4"/>
  <c r="J401" i="4"/>
  <c r="F400" i="4"/>
  <c r="B400" i="4"/>
  <c r="J398" i="4"/>
  <c r="F397" i="4"/>
  <c r="B397" i="4"/>
  <c r="F394" i="4"/>
  <c r="B394" i="4"/>
  <c r="J392" i="4"/>
  <c r="F391" i="4"/>
  <c r="B391" i="4"/>
  <c r="J389" i="4"/>
  <c r="B388" i="4"/>
  <c r="F385" i="4"/>
  <c r="B385" i="4"/>
  <c r="J383" i="4"/>
  <c r="F382" i="4"/>
  <c r="B382" i="4"/>
  <c r="J380" i="4"/>
  <c r="F379" i="4"/>
  <c r="B379" i="4"/>
  <c r="J377" i="4"/>
  <c r="B376" i="4"/>
  <c r="J374" i="4"/>
  <c r="F373" i="4"/>
  <c r="B373" i="4"/>
  <c r="J371" i="4"/>
  <c r="F370" i="4"/>
  <c r="B370" i="4"/>
  <c r="J368" i="4"/>
  <c r="F367" i="4"/>
  <c r="B367" i="4"/>
  <c r="J365" i="4"/>
  <c r="F364" i="4"/>
  <c r="B364" i="4"/>
  <c r="J362" i="4"/>
  <c r="F361" i="4"/>
  <c r="B361" i="4"/>
  <c r="J359" i="4"/>
  <c r="F358" i="4"/>
  <c r="B358" i="4"/>
  <c r="J356" i="4"/>
  <c r="F355" i="4"/>
  <c r="D355" i="4"/>
  <c r="B355" i="4"/>
  <c r="J353" i="4"/>
  <c r="F352" i="4"/>
  <c r="B352" i="4"/>
  <c r="J350" i="4"/>
  <c r="F349" i="4"/>
  <c r="B349" i="4"/>
  <c r="F346" i="4"/>
  <c r="B346" i="4"/>
  <c r="B343" i="4"/>
  <c r="J341" i="4"/>
  <c r="F340" i="4"/>
  <c r="B340" i="4"/>
  <c r="J338" i="4"/>
  <c r="F337" i="4"/>
  <c r="B337" i="4"/>
  <c r="J335" i="4"/>
  <c r="B334" i="4"/>
  <c r="J332" i="4"/>
  <c r="F331" i="4"/>
  <c r="B331" i="4"/>
  <c r="J329" i="4"/>
  <c r="F328" i="4"/>
  <c r="B328" i="4"/>
  <c r="J326" i="4"/>
  <c r="F325" i="4"/>
  <c r="B325" i="4"/>
  <c r="J323" i="4"/>
  <c r="B322" i="4"/>
  <c r="J320" i="4"/>
  <c r="F319" i="4"/>
  <c r="B319" i="4"/>
  <c r="J317" i="4"/>
  <c r="F316" i="4"/>
  <c r="B316" i="4"/>
  <c r="J314" i="4"/>
  <c r="F313" i="4"/>
  <c r="B313" i="4"/>
  <c r="J311" i="4"/>
  <c r="F310" i="4"/>
  <c r="B310" i="4"/>
  <c r="J308" i="4"/>
  <c r="F307" i="4"/>
  <c r="D307" i="4"/>
  <c r="B307" i="4"/>
  <c r="J305" i="4"/>
  <c r="F304" i="4"/>
  <c r="B304" i="4"/>
  <c r="J302" i="4"/>
  <c r="F301" i="4"/>
  <c r="B301" i="4"/>
  <c r="J299" i="4"/>
  <c r="F298" i="4"/>
  <c r="B298" i="4"/>
  <c r="F295" i="4"/>
  <c r="B295" i="4"/>
  <c r="J293" i="4"/>
  <c r="F292" i="4"/>
  <c r="B292" i="4"/>
  <c r="J290" i="4"/>
  <c r="F289" i="4"/>
  <c r="B289" i="4"/>
  <c r="J287" i="4"/>
  <c r="F286" i="4"/>
  <c r="B286" i="4"/>
  <c r="J284" i="4"/>
  <c r="F283" i="4"/>
  <c r="B283" i="4"/>
  <c r="J281" i="4"/>
  <c r="F280" i="4"/>
  <c r="B280" i="4"/>
  <c r="J278" i="4"/>
  <c r="F277" i="4"/>
  <c r="B277" i="4"/>
  <c r="J275" i="4"/>
  <c r="F274" i="4"/>
  <c r="B274" i="4"/>
  <c r="F271" i="4"/>
  <c r="B271" i="4"/>
  <c r="J269" i="4"/>
  <c r="F268" i="4"/>
  <c r="B268" i="4"/>
  <c r="J266" i="4"/>
  <c r="F265" i="4"/>
  <c r="B265" i="4"/>
  <c r="J263" i="4"/>
  <c r="B262" i="4"/>
  <c r="J260" i="4"/>
  <c r="B259" i="4"/>
  <c r="J257" i="4"/>
  <c r="B256" i="4"/>
  <c r="M254" i="4"/>
  <c r="J254" i="4"/>
  <c r="F253" i="4"/>
  <c r="B253" i="4"/>
  <c r="J251" i="4"/>
  <c r="F250" i="4"/>
  <c r="B250" i="4"/>
  <c r="J248" i="4"/>
  <c r="F247" i="4"/>
  <c r="B247" i="4"/>
  <c r="J245" i="4"/>
  <c r="F244" i="4"/>
  <c r="B244" i="4"/>
  <c r="J242" i="4"/>
  <c r="F241" i="4"/>
  <c r="D241" i="4"/>
  <c r="B241" i="4"/>
  <c r="J239" i="4"/>
  <c r="F238" i="4"/>
  <c r="B238" i="4"/>
  <c r="J236" i="4"/>
  <c r="F235" i="4"/>
  <c r="B235" i="4"/>
  <c r="J233" i="4"/>
  <c r="F232" i="4"/>
  <c r="B232" i="4"/>
  <c r="J230" i="4"/>
  <c r="F229" i="4"/>
  <c r="B229" i="4"/>
  <c r="J227" i="4"/>
  <c r="F226" i="4"/>
  <c r="B226" i="4"/>
  <c r="J224" i="4"/>
  <c r="F223" i="4"/>
  <c r="D223" i="4"/>
  <c r="B223" i="4"/>
  <c r="J221" i="4"/>
  <c r="F220" i="4"/>
  <c r="B220" i="4"/>
  <c r="J218" i="4"/>
  <c r="F217" i="4"/>
  <c r="B217" i="4"/>
  <c r="J215" i="4"/>
  <c r="F214" i="4"/>
  <c r="B214" i="4"/>
  <c r="J212" i="4"/>
  <c r="F211" i="4"/>
  <c r="B211" i="4"/>
  <c r="J209" i="4"/>
  <c r="B208" i="4"/>
  <c r="J206" i="4"/>
  <c r="F205" i="4"/>
  <c r="B205" i="4"/>
  <c r="J203" i="4"/>
  <c r="F202" i="4"/>
  <c r="B202" i="4"/>
  <c r="J200" i="4"/>
  <c r="F199" i="4"/>
  <c r="B199" i="4"/>
  <c r="J197" i="4"/>
  <c r="F196" i="4"/>
  <c r="B196" i="4"/>
  <c r="J194" i="4"/>
  <c r="F193" i="4"/>
  <c r="B193" i="4"/>
  <c r="F190" i="4"/>
  <c r="D190" i="4"/>
  <c r="D193" i="4" s="1"/>
  <c r="B190" i="4"/>
  <c r="J188" i="4"/>
  <c r="F187" i="4"/>
  <c r="B187" i="4"/>
  <c r="J185" i="4"/>
  <c r="F184" i="4"/>
  <c r="B184" i="4"/>
  <c r="J182" i="4"/>
  <c r="F181" i="4"/>
  <c r="B181" i="4"/>
  <c r="J179" i="4"/>
  <c r="B178" i="4"/>
  <c r="J176" i="4"/>
  <c r="F175" i="4"/>
  <c r="B175" i="4"/>
  <c r="J173" i="4"/>
  <c r="F172" i="4"/>
  <c r="B172" i="4"/>
  <c r="J170" i="4"/>
  <c r="F169" i="4"/>
  <c r="B169" i="4"/>
  <c r="J167" i="4"/>
  <c r="F166" i="4"/>
  <c r="B166" i="4"/>
  <c r="F163" i="4"/>
  <c r="B163" i="4"/>
  <c r="J161" i="4"/>
  <c r="F160" i="4"/>
  <c r="B160" i="4"/>
  <c r="J158" i="4"/>
  <c r="F157" i="4"/>
  <c r="B157" i="4"/>
  <c r="J155" i="4"/>
  <c r="F154" i="4"/>
  <c r="B154" i="4"/>
  <c r="J152" i="4"/>
  <c r="F151" i="4"/>
  <c r="B151" i="4"/>
  <c r="F148" i="4"/>
  <c r="B148" i="4"/>
  <c r="J146" i="4"/>
  <c r="F145" i="4"/>
  <c r="B145" i="4"/>
  <c r="J143" i="4"/>
  <c r="B142" i="4"/>
  <c r="J140" i="4"/>
  <c r="F139" i="4"/>
  <c r="B139" i="4"/>
  <c r="J137" i="4"/>
  <c r="F136" i="4"/>
  <c r="B136" i="4"/>
  <c r="J134" i="4"/>
  <c r="F133" i="4"/>
  <c r="B133" i="4"/>
  <c r="J131" i="4"/>
  <c r="B130" i="4"/>
  <c r="J128" i="4"/>
  <c r="F127" i="4"/>
  <c r="B127" i="4"/>
  <c r="J125" i="4"/>
  <c r="F124" i="4"/>
  <c r="B124" i="4"/>
  <c r="J122" i="4"/>
  <c r="B121" i="4"/>
  <c r="J119" i="4"/>
  <c r="F118" i="4"/>
  <c r="B118" i="4"/>
  <c r="J116" i="4"/>
  <c r="F115" i="4"/>
  <c r="B115" i="4"/>
  <c r="F112" i="4"/>
  <c r="B112" i="4"/>
  <c r="J110" i="4"/>
  <c r="F109" i="4"/>
  <c r="B109" i="4"/>
  <c r="J107" i="4"/>
  <c r="F106" i="4"/>
  <c r="B106" i="4"/>
  <c r="J104" i="4"/>
  <c r="F103" i="4"/>
  <c r="B103" i="4"/>
  <c r="J101" i="4"/>
  <c r="F100" i="4"/>
  <c r="D100" i="4"/>
  <c r="B100" i="4"/>
  <c r="J98" i="4"/>
  <c r="F97" i="4"/>
  <c r="B97" i="4"/>
  <c r="J95" i="4"/>
  <c r="F94" i="4"/>
  <c r="B94" i="4"/>
  <c r="J92" i="4"/>
  <c r="F91" i="4"/>
  <c r="D91" i="4"/>
  <c r="B91" i="4"/>
  <c r="J89" i="4"/>
  <c r="B88" i="4"/>
  <c r="J86" i="4"/>
  <c r="F85" i="4"/>
  <c r="B85" i="4"/>
  <c r="J83" i="4"/>
  <c r="F82" i="4"/>
  <c r="B82" i="4"/>
  <c r="J80" i="4"/>
  <c r="F79" i="4"/>
  <c r="B79" i="4"/>
  <c r="J77" i="4"/>
  <c r="B76" i="4"/>
  <c r="J74" i="4"/>
  <c r="F73" i="4"/>
  <c r="B73" i="4"/>
  <c r="J71" i="4"/>
  <c r="F70" i="4"/>
  <c r="B70" i="4"/>
  <c r="J68" i="4"/>
  <c r="F67" i="4"/>
  <c r="B67" i="4"/>
  <c r="J65" i="4"/>
  <c r="B64" i="4"/>
  <c r="J62" i="4"/>
  <c r="F61" i="4"/>
  <c r="B61" i="4"/>
  <c r="J59" i="4"/>
  <c r="B58" i="4"/>
  <c r="J56" i="4"/>
  <c r="F55" i="4"/>
  <c r="B55" i="4"/>
  <c r="J53" i="4"/>
  <c r="F52" i="4"/>
  <c r="B52" i="4"/>
  <c r="J50" i="4"/>
  <c r="F49" i="4"/>
  <c r="B49" i="4"/>
  <c r="J47" i="4"/>
  <c r="F46" i="4"/>
  <c r="B46" i="4"/>
  <c r="J44" i="4"/>
  <c r="F43" i="4"/>
  <c r="B43" i="4"/>
  <c r="J41" i="4"/>
  <c r="F40" i="4"/>
  <c r="B40" i="4"/>
  <c r="J38" i="4"/>
  <c r="B37" i="4"/>
  <c r="J35" i="4"/>
  <c r="F34" i="4"/>
  <c r="B34" i="4"/>
  <c r="J32" i="4"/>
  <c r="F31" i="4"/>
  <c r="B31" i="4"/>
  <c r="J29" i="4"/>
  <c r="F28" i="4"/>
  <c r="B28" i="4"/>
  <c r="J26" i="4"/>
  <c r="F25" i="4"/>
  <c r="B25" i="4"/>
  <c r="J23" i="4"/>
  <c r="F22" i="4"/>
  <c r="B22" i="4"/>
  <c r="J20" i="4"/>
  <c r="F19" i="4"/>
  <c r="B19" i="4"/>
  <c r="J17" i="4"/>
  <c r="F16" i="4"/>
  <c r="B16" i="4"/>
  <c r="J14" i="4"/>
  <c r="F13" i="4"/>
  <c r="B13" i="4"/>
  <c r="J11" i="4"/>
  <c r="F10" i="4"/>
  <c r="B10" i="4"/>
  <c r="J8" i="4"/>
  <c r="F7" i="4"/>
  <c r="D7" i="4"/>
  <c r="B7" i="4"/>
  <c r="A7" i="4"/>
  <c r="A10" i="4" s="1"/>
  <c r="A13" i="4" s="1"/>
  <c r="A16" i="4" s="1"/>
  <c r="A19" i="4" s="1"/>
  <c r="A22" i="4" s="1"/>
  <c r="A25" i="4" s="1"/>
  <c r="A28" i="4" s="1"/>
  <c r="A31" i="4" s="1"/>
  <c r="A34" i="4" s="1"/>
  <c r="A37" i="4" s="1"/>
  <c r="A40" i="4" s="1"/>
  <c r="A43" i="4" s="1"/>
  <c r="A46" i="4" s="1"/>
  <c r="A49" i="4" s="1"/>
  <c r="A52" i="4" s="1"/>
  <c r="A55" i="4" s="1"/>
  <c r="A58" i="4" s="1"/>
  <c r="A61" i="4" s="1"/>
  <c r="A64" i="4" s="1"/>
  <c r="A67" i="4" s="1"/>
  <c r="A70" i="4" s="1"/>
  <c r="A73" i="4" s="1"/>
  <c r="A76" i="4" s="1"/>
  <c r="A79" i="4" s="1"/>
  <c r="A82" i="4" s="1"/>
  <c r="A85" i="4" s="1"/>
  <c r="A88" i="4" s="1"/>
  <c r="A91" i="4" s="1"/>
  <c r="A94" i="4" s="1"/>
  <c r="A97" i="4" s="1"/>
  <c r="A100" i="4" s="1"/>
  <c r="A103" i="4" s="1"/>
  <c r="A106" i="4" s="1"/>
  <c r="A109" i="4" s="1"/>
  <c r="A112" i="4" s="1"/>
  <c r="A115" i="4" s="1"/>
  <c r="A118" i="4" s="1"/>
  <c r="A121" i="4" s="1"/>
  <c r="A124" i="4" s="1"/>
  <c r="A127" i="4" s="1"/>
  <c r="A130" i="4" s="1"/>
  <c r="A133" i="4" s="1"/>
  <c r="A136" i="4" s="1"/>
  <c r="A139" i="4" s="1"/>
  <c r="A142" i="4" s="1"/>
  <c r="A145" i="4" s="1"/>
  <c r="A148" i="4" s="1"/>
  <c r="A151" i="4" s="1"/>
  <c r="A154" i="4" s="1"/>
  <c r="A157" i="4" s="1"/>
  <c r="A160" i="4" s="1"/>
  <c r="A163" i="4" s="1"/>
  <c r="A166" i="4" s="1"/>
  <c r="A169" i="4" s="1"/>
  <c r="A172" i="4" s="1"/>
  <c r="A175" i="4" s="1"/>
  <c r="A178" i="4" s="1"/>
  <c r="A181" i="4" s="1"/>
  <c r="A184" i="4" s="1"/>
  <c r="A187" i="4" s="1"/>
  <c r="A190" i="4" s="1"/>
  <c r="A193" i="4" s="1"/>
  <c r="A196" i="4" s="1"/>
  <c r="A199" i="4" s="1"/>
  <c r="A202" i="4" s="1"/>
  <c r="A205" i="4" s="1"/>
  <c r="A208" i="4" s="1"/>
  <c r="A211" i="4" s="1"/>
  <c r="A214" i="4" s="1"/>
  <c r="A217" i="4" s="1"/>
  <c r="A220" i="4" s="1"/>
  <c r="A223" i="4" s="1"/>
  <c r="A226" i="4" s="1"/>
  <c r="A229" i="4" s="1"/>
  <c r="A232" i="4" s="1"/>
  <c r="A235" i="4" s="1"/>
  <c r="A238" i="4" s="1"/>
  <c r="A241" i="4" s="1"/>
  <c r="A244" i="4" s="1"/>
  <c r="A247" i="4" s="1"/>
  <c r="A250" i="4" s="1"/>
  <c r="A253" i="4" s="1"/>
  <c r="A256" i="4" s="1"/>
  <c r="A259" i="4" s="1"/>
  <c r="A262" i="4" s="1"/>
  <c r="A265" i="4" s="1"/>
  <c r="A268" i="4" s="1"/>
  <c r="A271" i="4" s="1"/>
  <c r="A274" i="4" s="1"/>
  <c r="A277" i="4" s="1"/>
  <c r="A280" i="4" s="1"/>
  <c r="A283" i="4" s="1"/>
  <c r="A286" i="4" s="1"/>
  <c r="A289" i="4" s="1"/>
  <c r="A292" i="4" s="1"/>
  <c r="A295" i="4" s="1"/>
  <c r="A298" i="4" s="1"/>
  <c r="A301" i="4" s="1"/>
  <c r="A304" i="4" s="1"/>
  <c r="A307" i="4" s="1"/>
  <c r="A310" i="4" s="1"/>
  <c r="A313" i="4" s="1"/>
  <c r="A316" i="4" s="1"/>
  <c r="A319" i="4" s="1"/>
  <c r="A322" i="4" s="1"/>
  <c r="A325" i="4" s="1"/>
  <c r="A328" i="4" s="1"/>
  <c r="A331" i="4" s="1"/>
  <c r="A334" i="4" s="1"/>
  <c r="A337" i="4" s="1"/>
  <c r="A340" i="4" s="1"/>
  <c r="A343" i="4" s="1"/>
  <c r="A346" i="4" s="1"/>
  <c r="A349" i="4" s="1"/>
  <c r="A352" i="4" s="1"/>
  <c r="A355" i="4" s="1"/>
  <c r="A358" i="4" s="1"/>
  <c r="A361" i="4" s="1"/>
  <c r="A364" i="4" s="1"/>
  <c r="A367" i="4" s="1"/>
  <c r="A370" i="4" s="1"/>
  <c r="A373" i="4" s="1"/>
  <c r="A376" i="4" s="1"/>
  <c r="A379" i="4" s="1"/>
  <c r="A382" i="4" s="1"/>
  <c r="A385" i="4" s="1"/>
  <c r="A388" i="4" s="1"/>
  <c r="A391" i="4" s="1"/>
  <c r="A394" i="4" s="1"/>
  <c r="A397" i="4" s="1"/>
  <c r="A400" i="4" s="1"/>
  <c r="A403" i="4" s="1"/>
  <c r="A406" i="4" s="1"/>
  <c r="A409" i="4" s="1"/>
  <c r="A412" i="4" s="1"/>
  <c r="A415" i="4" s="1"/>
  <c r="A418" i="4" s="1"/>
  <c r="A421" i="4" s="1"/>
  <c r="A424" i="4" s="1"/>
  <c r="A427" i="4" s="1"/>
  <c r="A430" i="4" s="1"/>
  <c r="A433" i="4" s="1"/>
  <c r="A436" i="4" s="1"/>
  <c r="A439" i="4" s="1"/>
  <c r="A442" i="4" s="1"/>
  <c r="A445" i="4" s="1"/>
  <c r="A448" i="4" s="1"/>
  <c r="A451" i="4" s="1"/>
  <c r="A454" i="4" s="1"/>
  <c r="A457" i="4" s="1"/>
  <c r="A460" i="4" s="1"/>
  <c r="A463" i="4" s="1"/>
  <c r="A466" i="4" s="1"/>
  <c r="A469" i="4" s="1"/>
  <c r="A472" i="4" s="1"/>
  <c r="A475" i="4" s="1"/>
  <c r="A478" i="4" s="1"/>
  <c r="A481" i="4" s="1"/>
  <c r="A484" i="4" s="1"/>
  <c r="A487" i="4" s="1"/>
  <c r="A490" i="4" s="1"/>
  <c r="A493" i="4" s="1"/>
  <c r="A496" i="4" s="1"/>
  <c r="A499" i="4" s="1"/>
  <c r="A502" i="4" s="1"/>
  <c r="A505" i="4" s="1"/>
  <c r="A508" i="4" s="1"/>
  <c r="A511" i="4" s="1"/>
  <c r="A514" i="4" s="1"/>
  <c r="A517" i="4" s="1"/>
  <c r="A520" i="4" s="1"/>
  <c r="A523" i="4" s="1"/>
  <c r="A526" i="4" s="1"/>
  <c r="A529" i="4" s="1"/>
  <c r="A532" i="4" s="1"/>
  <c r="A535" i="4" s="1"/>
  <c r="A538" i="4" s="1"/>
  <c r="A541" i="4" s="1"/>
  <c r="A544" i="4" s="1"/>
  <c r="A547" i="4" s="1"/>
  <c r="A550" i="4" s="1"/>
  <c r="A553" i="4" s="1"/>
  <c r="A556" i="4" s="1"/>
  <c r="A559" i="4" s="1"/>
  <c r="A562" i="4" s="1"/>
  <c r="A565" i="4" s="1"/>
  <c r="A568" i="4" s="1"/>
  <c r="A571" i="4" s="1"/>
  <c r="A574" i="4" s="1"/>
  <c r="A577" i="4" s="1"/>
  <c r="A580" i="4" s="1"/>
  <c r="A583" i="4" s="1"/>
  <c r="A586" i="4" s="1"/>
  <c r="A589" i="4" s="1"/>
  <c r="A592" i="4" s="1"/>
  <c r="A595" i="4" s="1"/>
  <c r="A598" i="4" s="1"/>
  <c r="A601" i="4" s="1"/>
  <c r="A604" i="4" s="1"/>
  <c r="A607" i="4" s="1"/>
  <c r="A610" i="4" s="1"/>
  <c r="A613" i="4" s="1"/>
  <c r="A616" i="4" s="1"/>
  <c r="A619" i="4" s="1"/>
  <c r="A622" i="4" s="1"/>
  <c r="A625" i="4" s="1"/>
  <c r="A628" i="4" s="1"/>
  <c r="A631" i="4" s="1"/>
  <c r="A634" i="4" s="1"/>
  <c r="A637" i="4" s="1"/>
  <c r="A640" i="4" s="1"/>
  <c r="A643" i="4" s="1"/>
  <c r="A646" i="4" s="1"/>
  <c r="A649" i="4" s="1"/>
  <c r="A652" i="4" s="1"/>
  <c r="A655" i="4" s="1"/>
  <c r="A658" i="4" s="1"/>
  <c r="A661" i="4" s="1"/>
  <c r="A664" i="4" s="1"/>
  <c r="A667" i="4" s="1"/>
  <c r="A670" i="4" s="1"/>
  <c r="A673" i="4" s="1"/>
  <c r="A676" i="4" s="1"/>
  <c r="A679" i="4" s="1"/>
  <c r="A682" i="4" s="1"/>
  <c r="A685" i="4" s="1"/>
  <c r="A688" i="4" s="1"/>
  <c r="A691" i="4" s="1"/>
  <c r="A694" i="4" s="1"/>
  <c r="A697" i="4" s="1"/>
  <c r="A700" i="4" s="1"/>
  <c r="A703" i="4" s="1"/>
  <c r="A706" i="4" s="1"/>
  <c r="A709" i="4" s="1"/>
  <c r="A712" i="4" s="1"/>
  <c r="A715" i="4" s="1"/>
  <c r="A718" i="4" s="1"/>
  <c r="A721" i="4" s="1"/>
  <c r="A724" i="4" s="1"/>
  <c r="A727" i="4" s="1"/>
  <c r="A730" i="4" s="1"/>
  <c r="A733" i="4" s="1"/>
  <c r="A736" i="4" s="1"/>
  <c r="A739" i="4" s="1"/>
  <c r="A742" i="4" s="1"/>
  <c r="A745" i="4" s="1"/>
  <c r="A748" i="4" s="1"/>
  <c r="A751" i="4" s="1"/>
  <c r="A754" i="4" s="1"/>
  <c r="A757" i="4" s="1"/>
  <c r="A760" i="4" s="1"/>
  <c r="A763" i="4" s="1"/>
  <c r="A766" i="4" s="1"/>
  <c r="A769" i="4" s="1"/>
  <c r="A772" i="4" s="1"/>
  <c r="A775" i="4" s="1"/>
  <c r="A778" i="4" s="1"/>
  <c r="A781" i="4" s="1"/>
  <c r="A784" i="4" s="1"/>
  <c r="A787" i="4" s="1"/>
  <c r="A790" i="4" s="1"/>
  <c r="A793" i="4" s="1"/>
  <c r="A796" i="4" s="1"/>
  <c r="A799" i="4" s="1"/>
  <c r="A802" i="4" s="1"/>
  <c r="A805" i="4" s="1"/>
  <c r="A808" i="4" s="1"/>
  <c r="A811" i="4" s="1"/>
  <c r="A814" i="4" s="1"/>
  <c r="A817" i="4" s="1"/>
  <c r="A820" i="4" s="1"/>
  <c r="A823" i="4" s="1"/>
  <c r="A826" i="4" s="1"/>
  <c r="A829" i="4" s="1"/>
  <c r="A832" i="4" s="1"/>
  <c r="A835" i="4" s="1"/>
  <c r="A838" i="4" s="1"/>
  <c r="A841" i="4" s="1"/>
  <c r="A844" i="4" s="1"/>
  <c r="A847" i="4" s="1"/>
  <c r="A850" i="4" s="1"/>
  <c r="A853" i="4" s="1"/>
  <c r="A856" i="4" s="1"/>
  <c r="A859" i="4" s="1"/>
  <c r="A862" i="4" s="1"/>
  <c r="A865" i="4" s="1"/>
  <c r="A868" i="4" s="1"/>
  <c r="A871" i="4" s="1"/>
  <c r="A874" i="4" s="1"/>
  <c r="A877" i="4" s="1"/>
  <c r="A880" i="4" s="1"/>
  <c r="A883" i="4" s="1"/>
  <c r="A886" i="4" s="1"/>
  <c r="A889" i="4" s="1"/>
  <c r="A892" i="4" s="1"/>
  <c r="A895" i="4" s="1"/>
  <c r="A898" i="4" s="1"/>
  <c r="A901" i="4" s="1"/>
  <c r="A904" i="4" s="1"/>
  <c r="A907" i="4" s="1"/>
  <c r="A910" i="4" s="1"/>
  <c r="A913" i="4" s="1"/>
  <c r="A916" i="4" s="1"/>
  <c r="A919" i="4" s="1"/>
  <c r="A922" i="4" s="1"/>
  <c r="A925" i="4" s="1"/>
  <c r="A928" i="4" s="1"/>
  <c r="A931" i="4" s="1"/>
  <c r="A934" i="4" s="1"/>
  <c r="A937" i="4" s="1"/>
  <c r="A940" i="4" s="1"/>
  <c r="A943" i="4" s="1"/>
  <c r="A946" i="4" s="1"/>
  <c r="A949" i="4" s="1"/>
  <c r="A952" i="4" s="1"/>
  <c r="A955" i="4" s="1"/>
  <c r="A958" i="4" s="1"/>
  <c r="A961" i="4" s="1"/>
  <c r="A964" i="4" s="1"/>
  <c r="A967" i="4" s="1"/>
  <c r="A970" i="4" s="1"/>
  <c r="A973" i="4" s="1"/>
  <c r="A976" i="4" s="1"/>
  <c r="A979" i="4" s="1"/>
  <c r="A982" i="4" s="1"/>
  <c r="A985" i="4" s="1"/>
  <c r="A988" i="4" s="1"/>
  <c r="A991" i="4" s="1"/>
  <c r="A994" i="4" s="1"/>
  <c r="A997" i="4" s="1"/>
  <c r="A1000" i="4" s="1"/>
  <c r="A1003" i="4" s="1"/>
  <c r="A1006" i="4" s="1"/>
  <c r="A1009" i="4" s="1"/>
  <c r="A1012" i="4" s="1"/>
  <c r="A1015" i="4" s="1"/>
  <c r="A1018" i="4" s="1"/>
  <c r="A1021" i="4" s="1"/>
  <c r="A1024" i="4" s="1"/>
  <c r="A1027" i="4" s="1"/>
  <c r="A1030" i="4" s="1"/>
  <c r="A1033" i="4" s="1"/>
  <c r="A1036" i="4" s="1"/>
  <c r="A1039" i="4" s="1"/>
  <c r="A1042" i="4" s="1"/>
  <c r="A1045" i="4" s="1"/>
  <c r="A1048" i="4" s="1"/>
  <c r="A1051" i="4" s="1"/>
  <c r="A1054" i="4" s="1"/>
  <c r="A1057" i="4" s="1"/>
  <c r="A1060" i="4" s="1"/>
  <c r="A1063" i="4" s="1"/>
  <c r="A1066" i="4" s="1"/>
  <c r="A1069" i="4" s="1"/>
  <c r="A1072" i="4" s="1"/>
  <c r="A1075" i="4" s="1"/>
  <c r="A1078" i="4" s="1"/>
  <c r="A1081" i="4" s="1"/>
  <c r="A1084" i="4" s="1"/>
  <c r="A1087" i="4" s="1"/>
  <c r="A1090" i="4" s="1"/>
  <c r="A1093" i="4" s="1"/>
  <c r="A1096" i="4" s="1"/>
  <c r="A1099" i="4" s="1"/>
  <c r="A1102" i="4" s="1"/>
  <c r="A1105" i="4" s="1"/>
  <c r="A1108" i="4" s="1"/>
  <c r="A1111" i="4" s="1"/>
  <c r="A1114" i="4" s="1"/>
  <c r="A1117" i="4" s="1"/>
  <c r="A1120" i="4" s="1"/>
  <c r="A1123" i="4" s="1"/>
  <c r="A1126" i="4" s="1"/>
  <c r="A1129" i="4" s="1"/>
  <c r="A1132" i="4" s="1"/>
  <c r="A1135" i="4" s="1"/>
  <c r="A1138" i="4" s="1"/>
  <c r="A1141" i="4" s="1"/>
  <c r="A1144" i="4" s="1"/>
  <c r="A1147" i="4" s="1"/>
  <c r="A1150" i="4" s="1"/>
  <c r="A1153" i="4" s="1"/>
  <c r="A1156" i="4" s="1"/>
  <c r="A1159" i="4" s="1"/>
  <c r="A1162" i="4" s="1"/>
  <c r="A1165" i="4" s="1"/>
  <c r="A1168" i="4" s="1"/>
  <c r="A1171" i="4" s="1"/>
  <c r="A1174" i="4" s="1"/>
  <c r="A1177" i="4" s="1"/>
  <c r="A1180" i="4" s="1"/>
  <c r="A1183" i="4" s="1"/>
  <c r="A1186" i="4" s="1"/>
  <c r="A1189" i="4" s="1"/>
  <c r="A1192" i="4" s="1"/>
  <c r="A1195" i="4" s="1"/>
  <c r="A1198" i="4" s="1"/>
  <c r="A1201" i="4" s="1"/>
  <c r="A1204" i="4" s="1"/>
  <c r="A1207" i="4" s="1"/>
  <c r="A1210" i="4" s="1"/>
  <c r="A1213" i="4" s="1"/>
  <c r="A1216" i="4" s="1"/>
  <c r="A1219" i="4" s="1"/>
  <c r="A1222" i="4" s="1"/>
  <c r="A1225" i="4" s="1"/>
  <c r="A1228" i="4" s="1"/>
  <c r="A1231" i="4" s="1"/>
  <c r="A1234" i="4" s="1"/>
  <c r="A1237" i="4" s="1"/>
  <c r="A1240" i="4" s="1"/>
  <c r="A1243" i="4" s="1"/>
  <c r="A1246" i="4" s="1"/>
  <c r="A1249" i="4" s="1"/>
  <c r="A1252" i="4" s="1"/>
  <c r="A1255" i="4" s="1"/>
  <c r="A1258" i="4" s="1"/>
  <c r="A1261" i="4" s="1"/>
  <c r="A1264" i="4" s="1"/>
  <c r="A1267" i="4" s="1"/>
  <c r="A1270" i="4" s="1"/>
  <c r="A1273" i="4" s="1"/>
  <c r="A1276" i="4" s="1"/>
  <c r="A1279" i="4" s="1"/>
  <c r="A1282" i="4" s="1"/>
  <c r="A1285" i="4" s="1"/>
  <c r="A1288" i="4" s="1"/>
  <c r="A1291" i="4" s="1"/>
  <c r="A1294" i="4" s="1"/>
  <c r="A1297" i="4" s="1"/>
  <c r="A1300" i="4" s="1"/>
  <c r="A1303" i="4" s="1"/>
  <c r="A1306" i="4" s="1"/>
  <c r="A1309" i="4" s="1"/>
  <c r="A1312" i="4" s="1"/>
  <c r="A1315" i="4" s="1"/>
  <c r="A1318" i="4" s="1"/>
  <c r="A1321" i="4" s="1"/>
  <c r="A1324" i="4" s="1"/>
  <c r="A1327" i="4" s="1"/>
  <c r="A1330" i="4" s="1"/>
  <c r="A1333" i="4" s="1"/>
  <c r="A1336" i="4" s="1"/>
  <c r="A1339" i="4" s="1"/>
  <c r="A1342" i="4" s="1"/>
  <c r="A1345" i="4" s="1"/>
  <c r="A1348" i="4" s="1"/>
  <c r="A1351" i="4" s="1"/>
  <c r="A1354" i="4" s="1"/>
  <c r="A1357" i="4" s="1"/>
  <c r="A1360" i="4" s="1"/>
  <c r="A1363" i="4" s="1"/>
  <c r="A1366" i="4" s="1"/>
  <c r="A1369" i="4" s="1"/>
  <c r="A1372" i="4" s="1"/>
  <c r="A1375" i="4" s="1"/>
  <c r="A1378" i="4" s="1"/>
  <c r="A1381" i="4" s="1"/>
  <c r="A1384" i="4" s="1"/>
  <c r="A1387" i="4" s="1"/>
  <c r="A1390" i="4" s="1"/>
  <c r="A1393" i="4" s="1"/>
  <c r="A1396" i="4" s="1"/>
  <c r="A1399" i="4" s="1"/>
  <c r="A1402" i="4" s="1"/>
  <c r="A1405" i="4" s="1"/>
  <c r="A1408" i="4" s="1"/>
  <c r="A1411" i="4" s="1"/>
  <c r="A1414" i="4" s="1"/>
  <c r="A1417" i="4" s="1"/>
  <c r="A1420" i="4" s="1"/>
  <c r="A1423" i="4" s="1"/>
  <c r="A1426" i="4" s="1"/>
  <c r="A1429" i="4" s="1"/>
  <c r="A1432" i="4" s="1"/>
  <c r="A1435" i="4" s="1"/>
  <c r="A1438" i="4" s="1"/>
  <c r="A1441" i="4" s="1"/>
  <c r="A1444" i="4" s="1"/>
  <c r="A1447" i="4" s="1"/>
  <c r="A1450" i="4" s="1"/>
  <c r="A1453" i="4" s="1"/>
  <c r="A1456" i="4" s="1"/>
  <c r="A1459" i="4" s="1"/>
  <c r="A1462" i="4" s="1"/>
  <c r="A1465" i="4" s="1"/>
  <c r="A1468" i="4" s="1"/>
  <c r="A1471" i="4" s="1"/>
  <c r="A1474" i="4" s="1"/>
  <c r="A1477" i="4" s="1"/>
  <c r="A1480" i="4" s="1"/>
  <c r="A1483" i="4" s="1"/>
  <c r="A1486" i="4" s="1"/>
  <c r="A1489" i="4" s="1"/>
  <c r="A1492" i="4" s="1"/>
  <c r="A1495" i="4" s="1"/>
  <c r="A1498" i="4" s="1"/>
  <c r="A1501" i="4" s="1"/>
  <c r="A1504" i="4" s="1"/>
  <c r="A1507" i="4" s="1"/>
  <c r="A1510" i="4" s="1"/>
  <c r="A1513" i="4" s="1"/>
  <c r="A1516" i="4" s="1"/>
  <c r="A1519" i="4" s="1"/>
  <c r="A1522" i="4" s="1"/>
  <c r="A1525" i="4" s="1"/>
  <c r="A1528" i="4" s="1"/>
  <c r="A1531" i="4" s="1"/>
  <c r="A1534" i="4" s="1"/>
  <c r="A1537" i="4" s="1"/>
  <c r="A1540" i="4" s="1"/>
  <c r="A1543" i="4" s="1"/>
  <c r="A1546" i="4" s="1"/>
  <c r="A1549" i="4" s="1"/>
  <c r="A1552" i="4" s="1"/>
  <c r="A1555" i="4" s="1"/>
  <c r="A1558" i="4" s="1"/>
  <c r="A1561" i="4" s="1"/>
  <c r="A1564" i="4" s="1"/>
  <c r="A1567" i="4" s="1"/>
  <c r="A1570" i="4" s="1"/>
  <c r="A1573" i="4" s="1"/>
  <c r="A1576" i="4" s="1"/>
  <c r="A1579" i="4" s="1"/>
  <c r="A1582" i="4" s="1"/>
  <c r="A1585" i="4" s="1"/>
  <c r="A1588" i="4" s="1"/>
  <c r="A1591" i="4" s="1"/>
  <c r="A1594" i="4" s="1"/>
  <c r="A1597" i="4" s="1"/>
  <c r="A1600" i="4" s="1"/>
  <c r="A1603" i="4" s="1"/>
  <c r="A1606" i="4" s="1"/>
  <c r="A1609" i="4" s="1"/>
  <c r="A1612" i="4" s="1"/>
  <c r="A1615" i="4" s="1"/>
  <c r="A1618" i="4" s="1"/>
  <c r="A1621" i="4" s="1"/>
  <c r="A1624" i="4" s="1"/>
  <c r="A1627" i="4" s="1"/>
  <c r="A1630" i="4" s="1"/>
  <c r="A1633" i="4" s="1"/>
  <c r="A1636" i="4" s="1"/>
  <c r="A1639" i="4" s="1"/>
  <c r="A1642" i="4" s="1"/>
  <c r="A1645" i="4" s="1"/>
  <c r="A1648" i="4" s="1"/>
  <c r="A1651" i="4" s="1"/>
  <c r="A1654" i="4" s="1"/>
  <c r="A1657" i="4" s="1"/>
  <c r="A1660" i="4" s="1"/>
  <c r="A1663" i="4" s="1"/>
  <c r="A1666" i="4" s="1"/>
  <c r="A1669" i="4" s="1"/>
  <c r="A1672" i="4" s="1"/>
  <c r="A1675" i="4" s="1"/>
  <c r="A1678" i="4" s="1"/>
  <c r="A1681" i="4" s="1"/>
  <c r="A1684" i="4" s="1"/>
  <c r="A1687" i="4" s="1"/>
  <c r="A1690" i="4" s="1"/>
  <c r="A1693" i="4" s="1"/>
  <c r="A1696" i="4" s="1"/>
  <c r="A1699" i="4" s="1"/>
  <c r="A1702" i="4" s="1"/>
  <c r="A1705" i="4" s="1"/>
  <c r="A1708" i="4" s="1"/>
  <c r="A1711" i="4" s="1"/>
  <c r="A1714" i="4" s="1"/>
  <c r="A1717" i="4" s="1"/>
  <c r="A1720" i="4" s="1"/>
  <c r="A1723" i="4" s="1"/>
  <c r="A1726" i="4" s="1"/>
  <c r="A1729" i="4" s="1"/>
  <c r="A1732" i="4" s="1"/>
  <c r="A1735" i="4" s="1"/>
  <c r="A1738" i="4" s="1"/>
  <c r="A1741" i="4" s="1"/>
  <c r="A1744" i="4" s="1"/>
  <c r="A1747" i="4" s="1"/>
  <c r="A1750" i="4" s="1"/>
  <c r="A1753" i="4" s="1"/>
  <c r="A1756" i="4" s="1"/>
  <c r="A1759" i="4" s="1"/>
  <c r="A1762" i="4" s="1"/>
  <c r="A1765" i="4" s="1"/>
  <c r="A1768" i="4" s="1"/>
  <c r="F4" i="4"/>
  <c r="E4" i="4"/>
  <c r="B4" i="4"/>
  <c r="J119" i="2"/>
  <c r="B118" i="2"/>
  <c r="B115" i="2"/>
  <c r="J113" i="2"/>
  <c r="B112" i="2"/>
  <c r="J110" i="2"/>
  <c r="B109" i="2"/>
  <c r="B106" i="2"/>
  <c r="B103" i="2"/>
  <c r="J101" i="2"/>
  <c r="B100" i="2"/>
  <c r="J98" i="2"/>
  <c r="B97" i="2"/>
  <c r="B94" i="2"/>
  <c r="J92" i="2"/>
  <c r="B91" i="2"/>
  <c r="J89" i="2"/>
  <c r="B88" i="2"/>
  <c r="J86" i="2"/>
  <c r="B85" i="2"/>
  <c r="J83" i="2"/>
  <c r="B82" i="2"/>
  <c r="J80" i="2"/>
  <c r="B79" i="2"/>
  <c r="J77" i="2"/>
  <c r="B76" i="2"/>
  <c r="J74" i="2"/>
  <c r="B73" i="2"/>
  <c r="J71" i="2"/>
  <c r="B70" i="2"/>
  <c r="J68" i="2"/>
  <c r="B67" i="2"/>
  <c r="J65" i="2"/>
  <c r="B64" i="2"/>
  <c r="J62" i="2"/>
  <c r="B61" i="2"/>
  <c r="B58" i="2"/>
  <c r="B55" i="2"/>
  <c r="J53" i="2"/>
  <c r="B52" i="2"/>
  <c r="J50" i="2"/>
  <c r="B49" i="2"/>
  <c r="J47" i="2"/>
  <c r="B46" i="2"/>
  <c r="B43" i="2"/>
  <c r="B40" i="2"/>
  <c r="B37" i="2"/>
  <c r="B34" i="2"/>
  <c r="B31" i="2"/>
  <c r="J29" i="2"/>
  <c r="B28" i="2"/>
  <c r="J26" i="2"/>
  <c r="B25" i="2"/>
  <c r="B22" i="2"/>
  <c r="B19" i="2"/>
  <c r="J17" i="2"/>
  <c r="B16" i="2"/>
  <c r="J14" i="2"/>
  <c r="B13" i="2"/>
  <c r="J11" i="2"/>
  <c r="B10" i="2"/>
  <c r="J8" i="2"/>
  <c r="B7" i="2"/>
  <c r="A7" i="2"/>
  <c r="A10" i="2" s="1"/>
  <c r="A13" i="2" s="1"/>
  <c r="A16" i="2" s="1"/>
  <c r="A19" i="2" s="1"/>
  <c r="A22" i="2" s="1"/>
  <c r="A25" i="2" s="1"/>
  <c r="A28" i="2" s="1"/>
  <c r="A31" i="2" s="1"/>
  <c r="A34" i="2" s="1"/>
  <c r="A37" i="2" s="1"/>
  <c r="A40" i="2" s="1"/>
  <c r="A43" i="2" s="1"/>
  <c r="A46" i="2" s="1"/>
  <c r="A49" i="2" s="1"/>
  <c r="A52" i="2" s="1"/>
  <c r="A55" i="2" s="1"/>
  <c r="A58" i="2" s="1"/>
  <c r="A61" i="2" s="1"/>
  <c r="A64" i="2" s="1"/>
  <c r="A67" i="2" s="1"/>
  <c r="A70" i="2" s="1"/>
  <c r="A73" i="2" s="1"/>
  <c r="A76" i="2" s="1"/>
  <c r="A79" i="2" s="1"/>
  <c r="A82" i="2" s="1"/>
  <c r="A85" i="2" s="1"/>
  <c r="A88" i="2" s="1"/>
  <c r="A91" i="2" s="1"/>
  <c r="A94" i="2" s="1"/>
  <c r="A97" i="2" s="1"/>
  <c r="A100" i="2" s="1"/>
  <c r="A103" i="2" s="1"/>
  <c r="A106" i="2" s="1"/>
  <c r="A109" i="2" s="1"/>
  <c r="A112" i="2" s="1"/>
  <c r="A115" i="2" s="1"/>
  <c r="A118" i="2" s="1"/>
  <c r="J5" i="2"/>
  <c r="B4" i="2"/>
  <c r="E13" i="8" l="1"/>
  <c r="D286" i="7"/>
  <c r="D409" i="7"/>
  <c r="D1720" i="4"/>
  <c r="E1720" i="4"/>
  <c r="D1768" i="4"/>
  <c r="E7" i="4"/>
  <c r="B637" i="4"/>
  <c r="F1708" i="4"/>
  <c r="D1708" i="4"/>
  <c r="E1708" i="4"/>
  <c r="E1744" i="4"/>
  <c r="F1744" i="4"/>
  <c r="O1745" i="4"/>
  <c r="P1745" i="4" s="1"/>
  <c r="O1728" i="4"/>
  <c r="P1728" i="4" s="1"/>
  <c r="O1727" i="4"/>
  <c r="P1727" i="4" s="1"/>
  <c r="D1756" i="4"/>
  <c r="E1756" i="4"/>
  <c r="F1756" i="4"/>
  <c r="O1733" i="4"/>
  <c r="P1733" i="4" s="1"/>
  <c r="O1747" i="4"/>
  <c r="P1747" i="4" s="1"/>
  <c r="O1757" i="4"/>
  <c r="P1757" i="4" s="1"/>
  <c r="O1740" i="4"/>
  <c r="P1740" i="4" s="1"/>
  <c r="O1710" i="4"/>
  <c r="P1710" i="4" s="1"/>
  <c r="O1737" i="4"/>
  <c r="P1737" i="4" s="1"/>
  <c r="O1752" i="4"/>
  <c r="P1752" i="4" s="1"/>
  <c r="O1711" i="4"/>
  <c r="P1711" i="4" s="1"/>
  <c r="O1715" i="4"/>
  <c r="P1715" i="4" s="1"/>
  <c r="O1721" i="4"/>
  <c r="P1721" i="4" s="1"/>
  <c r="O1767" i="4"/>
  <c r="P1767" i="4" s="1"/>
  <c r="D217" i="7"/>
  <c r="D220" i="7" s="1"/>
  <c r="D250" i="7"/>
  <c r="D382" i="7"/>
  <c r="D295" i="7"/>
  <c r="D421" i="7"/>
  <c r="D424" i="7" s="1"/>
  <c r="D475" i="7"/>
  <c r="D16" i="8"/>
  <c r="E19" i="8"/>
  <c r="E25" i="8"/>
  <c r="E10" i="8"/>
  <c r="D31" i="8"/>
  <c r="E22" i="8"/>
  <c r="E28" i="8"/>
  <c r="E10" i="6"/>
  <c r="E19" i="6"/>
  <c r="D298" i="6"/>
  <c r="D301" i="6" s="1"/>
  <c r="E7" i="6"/>
  <c r="D142" i="6"/>
  <c r="D310" i="6"/>
  <c r="D157" i="6"/>
  <c r="D514" i="6"/>
  <c r="D454" i="6"/>
  <c r="D67" i="7"/>
  <c r="D10" i="7"/>
  <c r="D136" i="7"/>
  <c r="D151" i="7"/>
  <c r="D187" i="7"/>
  <c r="D109" i="7"/>
  <c r="D274" i="7"/>
  <c r="D346" i="7"/>
  <c r="D289" i="7"/>
  <c r="D316" i="7"/>
  <c r="D358" i="7"/>
  <c r="D466" i="7"/>
  <c r="D457" i="7"/>
  <c r="D478" i="7"/>
  <c r="D520" i="7"/>
  <c r="D511" i="7"/>
  <c r="D22" i="6"/>
  <c r="A4" i="6"/>
  <c r="A7" i="6" s="1"/>
  <c r="A10" i="6" s="1"/>
  <c r="A13" i="6" s="1"/>
  <c r="A16" i="6" s="1"/>
  <c r="A19" i="6" s="1"/>
  <c r="A22" i="6" s="1"/>
  <c r="A25" i="6" s="1"/>
  <c r="A28" i="6" s="1"/>
  <c r="A31" i="6" s="1"/>
  <c r="A34" i="6" s="1"/>
  <c r="A37" i="6" s="1"/>
  <c r="A40" i="6" s="1"/>
  <c r="A43" i="6" s="1"/>
  <c r="A46" i="6" s="1"/>
  <c r="A49" i="6" s="1"/>
  <c r="A52" i="6" s="1"/>
  <c r="A55" i="6" s="1"/>
  <c r="A58" i="6" s="1"/>
  <c r="A61" i="6" s="1"/>
  <c r="A64" i="6" s="1"/>
  <c r="A67" i="6" s="1"/>
  <c r="A70" i="6" s="1"/>
  <c r="A73" i="6" s="1"/>
  <c r="A76" i="6" s="1"/>
  <c r="A79" i="6" s="1"/>
  <c r="A82" i="6" s="1"/>
  <c r="A85" i="6" s="1"/>
  <c r="A88" i="6" s="1"/>
  <c r="A91" i="6" s="1"/>
  <c r="A94" i="6" s="1"/>
  <c r="A97" i="6" s="1"/>
  <c r="A100" i="6" s="1"/>
  <c r="A103" i="6" s="1"/>
  <c r="A106" i="6" s="1"/>
  <c r="A109" i="6" s="1"/>
  <c r="A112" i="6" s="1"/>
  <c r="A115" i="6" s="1"/>
  <c r="A118" i="6" s="1"/>
  <c r="A121" i="6" s="1"/>
  <c r="A124" i="6" s="1"/>
  <c r="A127" i="6" s="1"/>
  <c r="A130" i="6" s="1"/>
  <c r="A133" i="6" s="1"/>
  <c r="A136" i="6" s="1"/>
  <c r="A139" i="6" s="1"/>
  <c r="A142" i="6" s="1"/>
  <c r="A145" i="6" s="1"/>
  <c r="A148" i="6" s="1"/>
  <c r="A151" i="6" s="1"/>
  <c r="A154" i="6" s="1"/>
  <c r="A157" i="6" s="1"/>
  <c r="A160" i="6" s="1"/>
  <c r="A163" i="6" s="1"/>
  <c r="A166" i="6" s="1"/>
  <c r="A169" i="6" s="1"/>
  <c r="A172" i="6" s="1"/>
  <c r="A175" i="6" s="1"/>
  <c r="A178" i="6" s="1"/>
  <c r="A181" i="6" s="1"/>
  <c r="A184" i="6" s="1"/>
  <c r="A187" i="6" s="1"/>
  <c r="A190" i="6" s="1"/>
  <c r="A193" i="6" s="1"/>
  <c r="A196" i="6" s="1"/>
  <c r="A199" i="6" s="1"/>
  <c r="A202" i="6" s="1"/>
  <c r="A205" i="6" s="1"/>
  <c r="A208" i="6" s="1"/>
  <c r="A211" i="6" s="1"/>
  <c r="A214" i="6" s="1"/>
  <c r="A217" i="6" s="1"/>
  <c r="A220" i="6" s="1"/>
  <c r="A223" i="6" s="1"/>
  <c r="A226" i="6" s="1"/>
  <c r="A229" i="6" s="1"/>
  <c r="A232" i="6" s="1"/>
  <c r="A235" i="6" s="1"/>
  <c r="A238" i="6" s="1"/>
  <c r="A241" i="6" s="1"/>
  <c r="A244" i="6" s="1"/>
  <c r="A247" i="6" s="1"/>
  <c r="A250" i="6" s="1"/>
  <c r="A253" i="6" s="1"/>
  <c r="A256" i="6" s="1"/>
  <c r="A259" i="6" s="1"/>
  <c r="A262" i="6" s="1"/>
  <c r="A265" i="6" s="1"/>
  <c r="A268" i="6" s="1"/>
  <c r="A271" i="6" s="1"/>
  <c r="A274" i="6" s="1"/>
  <c r="A277" i="6" s="1"/>
  <c r="A280" i="6" s="1"/>
  <c r="A283" i="6" s="1"/>
  <c r="A286" i="6" s="1"/>
  <c r="A289" i="6" s="1"/>
  <c r="A292" i="6" s="1"/>
  <c r="A295" i="6" s="1"/>
  <c r="A298" i="6" s="1"/>
  <c r="A301" i="6" s="1"/>
  <c r="A304" i="6" s="1"/>
  <c r="A307" i="6" s="1"/>
  <c r="A310" i="6" s="1"/>
  <c r="A313" i="6" s="1"/>
  <c r="A316" i="6" s="1"/>
  <c r="A319" i="6" s="1"/>
  <c r="A322" i="6" s="1"/>
  <c r="A325" i="6" s="1"/>
  <c r="A328" i="6" s="1"/>
  <c r="A331" i="6" s="1"/>
  <c r="A334" i="6" s="1"/>
  <c r="A337" i="6" s="1"/>
  <c r="A340" i="6" s="1"/>
  <c r="A343" i="6" s="1"/>
  <c r="A346" i="6" s="1"/>
  <c r="A349" i="6" s="1"/>
  <c r="A352" i="6" s="1"/>
  <c r="A355" i="6" s="1"/>
  <c r="A358" i="6" s="1"/>
  <c r="A361" i="6" s="1"/>
  <c r="A364" i="6" s="1"/>
  <c r="A367" i="6" s="1"/>
  <c r="A370" i="6" s="1"/>
  <c r="A373" i="6" s="1"/>
  <c r="A376" i="6" s="1"/>
  <c r="A379" i="6" s="1"/>
  <c r="A382" i="6" s="1"/>
  <c r="A385" i="6" s="1"/>
  <c r="A388" i="6" s="1"/>
  <c r="A391" i="6" s="1"/>
  <c r="A394" i="6" s="1"/>
  <c r="A397" i="6" s="1"/>
  <c r="A400" i="6" s="1"/>
  <c r="A403" i="6" s="1"/>
  <c r="A406" i="6" s="1"/>
  <c r="A409" i="6" s="1"/>
  <c r="A412" i="6" s="1"/>
  <c r="A415" i="6" s="1"/>
  <c r="A418" i="6" s="1"/>
  <c r="A421" i="6" s="1"/>
  <c r="A424" i="6" s="1"/>
  <c r="A427" i="6" s="1"/>
  <c r="A430" i="6" s="1"/>
  <c r="A433" i="6" s="1"/>
  <c r="A436" i="6" s="1"/>
  <c r="A439" i="6" s="1"/>
  <c r="A442" i="6" s="1"/>
  <c r="A445" i="6" s="1"/>
  <c r="A448" i="6" s="1"/>
  <c r="A451" i="6" s="1"/>
  <c r="A454" i="6" s="1"/>
  <c r="A457" i="6" s="1"/>
  <c r="A460" i="6" s="1"/>
  <c r="A463" i="6" s="1"/>
  <c r="A466" i="6" s="1"/>
  <c r="A469" i="6" s="1"/>
  <c r="A472" i="6" s="1"/>
  <c r="A475" i="6" s="1"/>
  <c r="A478" i="6" s="1"/>
  <c r="A481" i="6" s="1"/>
  <c r="A484" i="6" s="1"/>
  <c r="A487" i="6" s="1"/>
  <c r="A490" i="6" s="1"/>
  <c r="A493" i="6" s="1"/>
  <c r="A496" i="6" s="1"/>
  <c r="A499" i="6" s="1"/>
  <c r="A502" i="6" s="1"/>
  <c r="A505" i="6" s="1"/>
  <c r="A508" i="6" s="1"/>
  <c r="A511" i="6" s="1"/>
  <c r="A514" i="6" s="1"/>
  <c r="A517" i="6" s="1"/>
  <c r="A520" i="6" s="1"/>
  <c r="A523" i="6" s="1"/>
  <c r="A526" i="6" s="1"/>
  <c r="A529" i="6" s="1"/>
  <c r="A532" i="6" s="1"/>
  <c r="A535" i="6" s="1"/>
  <c r="A538" i="6" s="1"/>
  <c r="A541" i="6" s="1"/>
  <c r="A544" i="6" s="1"/>
  <c r="A547" i="6" s="1"/>
  <c r="A550" i="6" s="1"/>
  <c r="A553" i="6" s="1"/>
  <c r="A556" i="6" s="1"/>
  <c r="A559" i="6" s="1"/>
  <c r="A562" i="6" s="1"/>
  <c r="A565" i="6" s="1"/>
  <c r="A568" i="6" s="1"/>
  <c r="A571" i="6" s="1"/>
  <c r="A574" i="6" s="1"/>
  <c r="A577" i="6" s="1"/>
  <c r="A580" i="6" s="1"/>
  <c r="A4" i="7" s="1"/>
  <c r="A7" i="7" s="1"/>
  <c r="A10" i="7" s="1"/>
  <c r="A13" i="7" s="1"/>
  <c r="A16" i="7" s="1"/>
  <c r="A19" i="7" s="1"/>
  <c r="A22" i="7" s="1"/>
  <c r="A25" i="7" s="1"/>
  <c r="A28" i="7" s="1"/>
  <c r="A31" i="7" s="1"/>
  <c r="A34" i="7" s="1"/>
  <c r="A37" i="7" s="1"/>
  <c r="A40" i="7" s="1"/>
  <c r="A43" i="7" s="1"/>
  <c r="A46" i="7" s="1"/>
  <c r="A49" i="7" s="1"/>
  <c r="A52" i="7" s="1"/>
  <c r="A55" i="7" s="1"/>
  <c r="A58" i="7" s="1"/>
  <c r="A61" i="7" s="1"/>
  <c r="A64" i="7" s="1"/>
  <c r="A67" i="7" s="1"/>
  <c r="A70" i="7" s="1"/>
  <c r="A73" i="7" s="1"/>
  <c r="A76" i="7" s="1"/>
  <c r="A79" i="7" s="1"/>
  <c r="A82" i="7" s="1"/>
  <c r="A85" i="7" s="1"/>
  <c r="A88" i="7" s="1"/>
  <c r="A91" i="7" s="1"/>
  <c r="A94" i="7" s="1"/>
  <c r="A97" i="7" s="1"/>
  <c r="A100" i="7" s="1"/>
  <c r="A103" i="7" s="1"/>
  <c r="A106" i="7" s="1"/>
  <c r="A109" i="7" s="1"/>
  <c r="A112" i="7" s="1"/>
  <c r="A115" i="7" s="1"/>
  <c r="A118" i="7" s="1"/>
  <c r="A121" i="7" s="1"/>
  <c r="A124" i="7" s="1"/>
  <c r="A127" i="7" s="1"/>
  <c r="A130" i="7" s="1"/>
  <c r="A133" i="7" s="1"/>
  <c r="A136" i="7" s="1"/>
  <c r="A139" i="7" s="1"/>
  <c r="A142" i="7" s="1"/>
  <c r="A145" i="7" s="1"/>
  <c r="A148" i="7" s="1"/>
  <c r="A151" i="7" s="1"/>
  <c r="A154" i="7" s="1"/>
  <c r="A157" i="7" s="1"/>
  <c r="A160" i="7" s="1"/>
  <c r="A163" i="7" s="1"/>
  <c r="A166" i="7" s="1"/>
  <c r="A169" i="7" s="1"/>
  <c r="A172" i="7" s="1"/>
  <c r="A175" i="7" s="1"/>
  <c r="A178" i="7" s="1"/>
  <c r="A181" i="7" s="1"/>
  <c r="A184" i="7" s="1"/>
  <c r="A187" i="7" s="1"/>
  <c r="A190" i="7" s="1"/>
  <c r="A193" i="7" s="1"/>
  <c r="A196" i="7" s="1"/>
  <c r="A199" i="7" s="1"/>
  <c r="A202" i="7" s="1"/>
  <c r="A205" i="7" s="1"/>
  <c r="A208" i="7" s="1"/>
  <c r="A211" i="7" s="1"/>
  <c r="A214" i="7" s="1"/>
  <c r="A217" i="7" s="1"/>
  <c r="A220" i="7" s="1"/>
  <c r="A223" i="7" s="1"/>
  <c r="A226" i="7" s="1"/>
  <c r="A229" i="7" s="1"/>
  <c r="A232" i="7" s="1"/>
  <c r="A235" i="7" s="1"/>
  <c r="A238" i="7" s="1"/>
  <c r="A241" i="7" s="1"/>
  <c r="A244" i="7" s="1"/>
  <c r="A247" i="7" s="1"/>
  <c r="A250" i="7" s="1"/>
  <c r="A253" i="7" s="1"/>
  <c r="A256" i="7" s="1"/>
  <c r="A259" i="7" s="1"/>
  <c r="A262" i="7" s="1"/>
  <c r="A265" i="7" s="1"/>
  <c r="A268" i="7" s="1"/>
  <c r="A271" i="7" s="1"/>
  <c r="A274" i="7" s="1"/>
  <c r="A277" i="7" s="1"/>
  <c r="A280" i="7" s="1"/>
  <c r="A283" i="7" s="1"/>
  <c r="A286" i="7" s="1"/>
  <c r="A289" i="7" s="1"/>
  <c r="A292" i="7" s="1"/>
  <c r="A295" i="7" s="1"/>
  <c r="A298" i="7" s="1"/>
  <c r="A301" i="7" s="1"/>
  <c r="A304" i="7" s="1"/>
  <c r="A307" i="7" s="1"/>
  <c r="A310" i="7" s="1"/>
  <c r="A313" i="7" s="1"/>
  <c r="A316" i="7" s="1"/>
  <c r="A319" i="7" s="1"/>
  <c r="A322" i="7" s="1"/>
  <c r="A325" i="7" s="1"/>
  <c r="A328" i="7" s="1"/>
  <c r="A331" i="7" s="1"/>
  <c r="A334" i="7" s="1"/>
  <c r="A337" i="7" s="1"/>
  <c r="A340" i="7" s="1"/>
  <c r="A343" i="7" s="1"/>
  <c r="A346" i="7" s="1"/>
  <c r="A349" i="7" s="1"/>
  <c r="A352" i="7" s="1"/>
  <c r="A355" i="7" s="1"/>
  <c r="A358" i="7" s="1"/>
  <c r="A361" i="7" s="1"/>
  <c r="A364" i="7" s="1"/>
  <c r="A367" i="7" s="1"/>
  <c r="A370" i="7" s="1"/>
  <c r="A373" i="7" s="1"/>
  <c r="A376" i="7" s="1"/>
  <c r="A379" i="7" s="1"/>
  <c r="A382" i="7" s="1"/>
  <c r="A385" i="7" s="1"/>
  <c r="A388" i="7" s="1"/>
  <c r="A391" i="7" s="1"/>
  <c r="A394" i="7" s="1"/>
  <c r="A397" i="7" s="1"/>
  <c r="A400" i="7" s="1"/>
  <c r="A403" i="7" s="1"/>
  <c r="A406" i="7" s="1"/>
  <c r="A409" i="7" s="1"/>
  <c r="A412" i="7" s="1"/>
  <c r="A415" i="7" s="1"/>
  <c r="A418" i="7" s="1"/>
  <c r="A421" i="7" s="1"/>
  <c r="A424" i="7" s="1"/>
  <c r="A427" i="7" s="1"/>
  <c r="A430" i="7" s="1"/>
  <c r="A433" i="7" s="1"/>
  <c r="A436" i="7" s="1"/>
  <c r="A439" i="7" s="1"/>
  <c r="A442" i="7" s="1"/>
  <c r="A445" i="7" s="1"/>
  <c r="A448" i="7" s="1"/>
  <c r="A451" i="7" s="1"/>
  <c r="A454" i="7" s="1"/>
  <c r="A457" i="7" s="1"/>
  <c r="A460" i="7" s="1"/>
  <c r="A463" i="7" s="1"/>
  <c r="A466" i="7" s="1"/>
  <c r="A469" i="7" s="1"/>
  <c r="A472" i="7" s="1"/>
  <c r="A475" i="7" s="1"/>
  <c r="A478" i="7" s="1"/>
  <c r="A481" i="7" s="1"/>
  <c r="A484" i="7" s="1"/>
  <c r="A487" i="7" s="1"/>
  <c r="A490" i="7" s="1"/>
  <c r="A493" i="7" s="1"/>
  <c r="A496" i="7" s="1"/>
  <c r="A499" i="7" s="1"/>
  <c r="A502" i="7" s="1"/>
  <c r="A505" i="7" s="1"/>
  <c r="A508" i="7" s="1"/>
  <c r="A511" i="7" s="1"/>
  <c r="A514" i="7" s="1"/>
  <c r="A517" i="7" s="1"/>
  <c r="A520" i="7" s="1"/>
  <c r="A4" i="8" s="1"/>
  <c r="A7" i="8" s="1"/>
  <c r="A10" i="8" s="1"/>
  <c r="A13" i="8" s="1"/>
  <c r="A16" i="8" s="1"/>
  <c r="A19" i="8" s="1"/>
  <c r="A22" i="8" s="1"/>
  <c r="A25" i="8" s="1"/>
  <c r="A28" i="8" s="1"/>
  <c r="A31" i="8" s="1"/>
  <c r="D85" i="6"/>
  <c r="E16" i="6"/>
  <c r="E13" i="6"/>
  <c r="D121" i="6"/>
  <c r="D175" i="6"/>
  <c r="D241" i="6"/>
  <c r="D193" i="6"/>
  <c r="D232" i="6"/>
  <c r="D268" i="6"/>
  <c r="D358" i="6"/>
  <c r="D373" i="6"/>
  <c r="D340" i="6"/>
  <c r="D403" i="6"/>
  <c r="D517" i="6"/>
  <c r="D493" i="6"/>
  <c r="D484" i="6"/>
  <c r="D379" i="5"/>
  <c r="D463" i="5"/>
  <c r="D508" i="5"/>
  <c r="D262" i="5"/>
  <c r="E1768" i="4"/>
  <c r="D1744" i="4"/>
  <c r="D1318" i="4"/>
  <c r="D1732" i="4"/>
  <c r="E1732" i="4"/>
  <c r="O1738" i="4"/>
  <c r="P1738" i="4" s="1"/>
  <c r="O1748" i="4"/>
  <c r="P1748" i="4" s="1"/>
  <c r="Q1747" i="4" s="1"/>
  <c r="R1747" i="4" s="1"/>
  <c r="O1751" i="4"/>
  <c r="P1751" i="4" s="1"/>
  <c r="O1726" i="4"/>
  <c r="P1726" i="4" s="1"/>
  <c r="Q1726" i="4" s="1"/>
  <c r="R1726" i="4" s="1"/>
  <c r="O1758" i="4"/>
  <c r="P1758" i="4" s="1"/>
  <c r="O1722" i="4"/>
  <c r="P1722" i="4" s="1"/>
  <c r="O1750" i="4"/>
  <c r="P1750" i="4" s="1"/>
  <c r="Q1750" i="4" s="1"/>
  <c r="R1750" i="4" s="1"/>
  <c r="O1744" i="4"/>
  <c r="P1744" i="4" s="1"/>
  <c r="Q1744" i="4" s="1"/>
  <c r="R1744" i="4" s="1"/>
  <c r="O1734" i="4"/>
  <c r="P1734" i="4" s="1"/>
  <c r="O1712" i="4"/>
  <c r="P1712" i="4" s="1"/>
  <c r="O1736" i="4"/>
  <c r="P1736" i="4" s="1"/>
  <c r="Q1735" i="4" s="1"/>
  <c r="R1735" i="4" s="1"/>
  <c r="O1756" i="4"/>
  <c r="P1756" i="4" s="1"/>
  <c r="Q1756" i="4" s="1"/>
  <c r="R1756" i="4" s="1"/>
  <c r="O1762" i="4"/>
  <c r="P1762" i="4" s="1"/>
  <c r="O1768" i="4"/>
  <c r="P1768" i="4" s="1"/>
  <c r="Q1768" i="4" s="1"/>
  <c r="R1768" i="4" s="1"/>
  <c r="O1725" i="4"/>
  <c r="P1725" i="4" s="1"/>
  <c r="O1739" i="4"/>
  <c r="P1739" i="4" s="1"/>
  <c r="O1716" i="4"/>
  <c r="P1716" i="4" s="1"/>
  <c r="F1402" i="4"/>
  <c r="F343" i="4"/>
  <c r="F1381" i="4"/>
  <c r="D1087" i="4"/>
  <c r="F1510" i="4"/>
  <c r="F259" i="4"/>
  <c r="F340" i="5"/>
  <c r="F256" i="4"/>
  <c r="F322" i="4"/>
  <c r="D997" i="4"/>
  <c r="F208" i="4"/>
  <c r="F106" i="5"/>
  <c r="F190" i="5"/>
  <c r="F436" i="4"/>
  <c r="F1264" i="4"/>
  <c r="F931" i="4"/>
  <c r="F121" i="4"/>
  <c r="F142" i="4"/>
  <c r="F376" i="4"/>
  <c r="F1087" i="4"/>
  <c r="F1465" i="4"/>
  <c r="F1552" i="4"/>
  <c r="F283" i="5"/>
  <c r="F1567" i="4"/>
  <c r="F1126" i="4"/>
  <c r="F1369" i="4"/>
  <c r="F37" i="4"/>
  <c r="F64" i="4"/>
  <c r="F610" i="4"/>
  <c r="F361" i="5"/>
  <c r="F832" i="4"/>
  <c r="F1396" i="4"/>
  <c r="D1231" i="4"/>
  <c r="F379" i="5"/>
  <c r="F1387" i="4"/>
  <c r="F274" i="5"/>
  <c r="F334" i="4"/>
  <c r="F1231" i="4"/>
  <c r="F208" i="5"/>
  <c r="D568" i="4"/>
  <c r="D571" i="4" s="1"/>
  <c r="D244" i="4"/>
  <c r="F589" i="4"/>
  <c r="F478" i="4"/>
  <c r="F1357" i="4"/>
  <c r="F835" i="4"/>
  <c r="F1486" i="4"/>
  <c r="F550" i="5"/>
  <c r="F625" i="4"/>
  <c r="F694" i="4"/>
  <c r="F997" i="4"/>
  <c r="F1021" i="4"/>
  <c r="F1471" i="4"/>
  <c r="F55" i="5"/>
  <c r="F595" i="4"/>
  <c r="F1267" i="4"/>
  <c r="F844" i="4"/>
  <c r="F859" i="4"/>
  <c r="F784" i="4"/>
  <c r="D784" i="4"/>
  <c r="F823" i="4"/>
  <c r="F1255" i="4"/>
  <c r="F178" i="4"/>
  <c r="F460" i="4"/>
  <c r="F607" i="4"/>
  <c r="D226" i="4"/>
  <c r="F88" i="4"/>
  <c r="F520" i="4"/>
  <c r="F1180" i="4"/>
  <c r="F76" i="4"/>
  <c r="F868" i="4"/>
  <c r="F1342" i="4"/>
  <c r="F1270" i="4"/>
  <c r="F310" i="5"/>
  <c r="F433" i="4"/>
  <c r="F751" i="4"/>
  <c r="F1174" i="4"/>
  <c r="F1273" i="4"/>
  <c r="F637" i="4"/>
  <c r="F763" i="4"/>
  <c r="F1018" i="4"/>
  <c r="F388" i="4"/>
  <c r="F238" i="5"/>
  <c r="F568" i="4"/>
  <c r="D604" i="4"/>
  <c r="D607" i="4" s="1"/>
  <c r="F1432" i="4"/>
  <c r="F1417" i="4"/>
  <c r="F280" i="5"/>
  <c r="F1162" i="4"/>
  <c r="F1414" i="4"/>
  <c r="D1150" i="4"/>
  <c r="F1225" i="4"/>
  <c r="F727" i="4"/>
  <c r="F490" i="5"/>
  <c r="F853" i="4"/>
  <c r="D1090" i="4"/>
  <c r="F1483" i="4"/>
  <c r="F1600" i="4"/>
  <c r="F1612" i="4"/>
  <c r="F1663" i="4"/>
  <c r="D190" i="5"/>
  <c r="F1582" i="4"/>
  <c r="D526" i="5"/>
  <c r="F1474" i="4"/>
  <c r="F1669" i="4"/>
  <c r="F526" i="5"/>
  <c r="F583" i="5"/>
  <c r="F1429" i="4"/>
  <c r="D358" i="5"/>
  <c r="D361" i="5" s="1"/>
  <c r="F325" i="5"/>
  <c r="F547" i="5"/>
  <c r="D103" i="4"/>
  <c r="F130" i="4"/>
  <c r="D196" i="4"/>
  <c r="F262" i="4"/>
  <c r="D10" i="4"/>
  <c r="F58" i="4"/>
  <c r="D94" i="4"/>
  <c r="F430" i="4"/>
  <c r="F451" i="4"/>
  <c r="D451" i="4"/>
  <c r="B859" i="4"/>
  <c r="F463" i="4"/>
  <c r="C644" i="4"/>
  <c r="D310" i="4"/>
  <c r="F673" i="4"/>
  <c r="D673" i="4"/>
  <c r="B862" i="4"/>
  <c r="D358" i="4"/>
  <c r="C640" i="4"/>
  <c r="F640" i="4" s="1"/>
  <c r="F718" i="4"/>
  <c r="F793" i="4"/>
  <c r="D712" i="4"/>
  <c r="D715" i="4" s="1"/>
  <c r="F703" i="4"/>
  <c r="F919" i="4"/>
  <c r="B868" i="4"/>
  <c r="F967" i="4"/>
  <c r="F922" i="4"/>
  <c r="B865" i="4"/>
  <c r="F862" i="4"/>
  <c r="D862" i="4"/>
  <c r="D865" i="4" s="1"/>
  <c r="F865" i="4"/>
  <c r="F871" i="4"/>
  <c r="B853" i="4"/>
  <c r="B871" i="4"/>
  <c r="F1375" i="4"/>
  <c r="D1375" i="4"/>
  <c r="F961" i="4"/>
  <c r="F1009" i="4"/>
  <c r="F985" i="4"/>
  <c r="D1057" i="4"/>
  <c r="F1366" i="4"/>
  <c r="F1411" i="4"/>
  <c r="F1297" i="4"/>
  <c r="D1321" i="4"/>
  <c r="F1390" i="4"/>
  <c r="D1444" i="4"/>
  <c r="F1477" i="4"/>
  <c r="F1489" i="4"/>
  <c r="F1519" i="4"/>
  <c r="D1519" i="4"/>
  <c r="F1498" i="4"/>
  <c r="F1525" i="4"/>
  <c r="F1603" i="4"/>
  <c r="O1754" i="4"/>
  <c r="P1754" i="4" s="1"/>
  <c r="O1753" i="4"/>
  <c r="P1753" i="4" s="1"/>
  <c r="O1730" i="4"/>
  <c r="P1730" i="4" s="1"/>
  <c r="O1729" i="4"/>
  <c r="P1729" i="4" s="1"/>
  <c r="Q1729" i="4" s="1"/>
  <c r="R1729" i="4" s="1"/>
  <c r="O1731" i="4"/>
  <c r="P1731" i="4" s="1"/>
  <c r="F1609" i="4"/>
  <c r="D1465" i="4"/>
  <c r="F1540" i="4"/>
  <c r="F1591" i="4"/>
  <c r="D1645" i="4"/>
  <c r="F1645" i="4"/>
  <c r="F1672" i="4"/>
  <c r="F1699" i="4"/>
  <c r="E1750" i="4"/>
  <c r="D1750" i="4"/>
  <c r="F1750" i="4"/>
  <c r="O1755" i="4"/>
  <c r="P1755" i="4" s="1"/>
  <c r="F1621" i="4"/>
  <c r="F1636" i="4"/>
  <c r="O1766" i="4"/>
  <c r="P1766" i="4" s="1"/>
  <c r="O1765" i="4"/>
  <c r="P1765" i="4" s="1"/>
  <c r="Q1711" i="4"/>
  <c r="R1711" i="4" s="1"/>
  <c r="E1738" i="4"/>
  <c r="D1738" i="4"/>
  <c r="Q1759" i="4"/>
  <c r="R1759" i="4" s="1"/>
  <c r="O1742" i="4"/>
  <c r="P1742" i="4" s="1"/>
  <c r="O1741" i="4"/>
  <c r="P1741" i="4" s="1"/>
  <c r="Q1741" i="4" s="1"/>
  <c r="R1741" i="4" s="1"/>
  <c r="O1706" i="4"/>
  <c r="P1706" i="4" s="1"/>
  <c r="O1705" i="4"/>
  <c r="P1705" i="4" s="1"/>
  <c r="O1707" i="4"/>
  <c r="P1707" i="4" s="1"/>
  <c r="E1726" i="4"/>
  <c r="D1726" i="4"/>
  <c r="D1600" i="4"/>
  <c r="D1603" i="4" s="1"/>
  <c r="Q1723" i="4"/>
  <c r="R1723" i="4" s="1"/>
  <c r="O1743" i="4"/>
  <c r="P1743" i="4" s="1"/>
  <c r="E1714" i="4"/>
  <c r="D1714" i="4"/>
  <c r="E1762" i="4"/>
  <c r="D1762" i="4"/>
  <c r="O1718" i="4"/>
  <c r="P1718" i="4" s="1"/>
  <c r="O1717" i="4"/>
  <c r="P1717" i="4" s="1"/>
  <c r="Q1732" i="4"/>
  <c r="R1732" i="4" s="1"/>
  <c r="D1717" i="4"/>
  <c r="D1729" i="4"/>
  <c r="D1741" i="4"/>
  <c r="D1753" i="4"/>
  <c r="D1765" i="4"/>
  <c r="E1717" i="4"/>
  <c r="E1729" i="4"/>
  <c r="E1741" i="4"/>
  <c r="E1753" i="4"/>
  <c r="E1765" i="4"/>
  <c r="Q1714" i="4"/>
  <c r="R1714" i="4" s="1"/>
  <c r="Q1738" i="4"/>
  <c r="R1738" i="4" s="1"/>
  <c r="Q1762" i="4"/>
  <c r="R1762" i="4" s="1"/>
  <c r="O1708" i="4"/>
  <c r="P1708" i="4" s="1"/>
  <c r="Q1708" i="4" s="1"/>
  <c r="D1711" i="4"/>
  <c r="O1720" i="4"/>
  <c r="P1720" i="4" s="1"/>
  <c r="Q1720" i="4" s="1"/>
  <c r="R1720" i="4" s="1"/>
  <c r="D1723" i="4"/>
  <c r="D1735" i="4"/>
  <c r="D1747" i="4"/>
  <c r="D1759" i="4"/>
  <c r="E1711" i="4"/>
  <c r="E1723" i="4"/>
  <c r="E1735" i="4"/>
  <c r="E1747" i="4"/>
  <c r="E1759" i="4"/>
  <c r="D7" i="5"/>
  <c r="E7" i="5" s="1"/>
  <c r="D88" i="5"/>
  <c r="D91" i="5" s="1"/>
  <c r="F136" i="5"/>
  <c r="D136" i="5"/>
  <c r="D100" i="5"/>
  <c r="F142" i="5"/>
  <c r="D46" i="5"/>
  <c r="F205" i="5"/>
  <c r="D67" i="5"/>
  <c r="D178" i="5"/>
  <c r="D382" i="5"/>
  <c r="F304" i="5"/>
  <c r="D220" i="5"/>
  <c r="F307" i="5"/>
  <c r="D265" i="5"/>
  <c r="F316" i="5"/>
  <c r="F322" i="5"/>
  <c r="D412" i="5"/>
  <c r="F343" i="5"/>
  <c r="D430" i="5"/>
  <c r="F448" i="5"/>
  <c r="D478" i="5"/>
  <c r="D466" i="5"/>
  <c r="D484" i="5"/>
  <c r="D487" i="5" s="1"/>
  <c r="D580" i="5"/>
  <c r="D253" i="7" l="1"/>
  <c r="D412" i="7"/>
  <c r="D511" i="5"/>
  <c r="Q1753" i="4"/>
  <c r="R1753" i="4" s="1"/>
  <c r="Q1765" i="4"/>
  <c r="R1765" i="4" s="1"/>
  <c r="D385" i="7"/>
  <c r="D298" i="7"/>
  <c r="E31" i="8"/>
  <c r="E16" i="8"/>
  <c r="B3" i="8" s="1"/>
  <c r="D160" i="6"/>
  <c r="D223" i="7"/>
  <c r="D190" i="7"/>
  <c r="D457" i="6"/>
  <c r="D70" i="7"/>
  <c r="D319" i="7"/>
  <c r="D349" i="7"/>
  <c r="D154" i="7"/>
  <c r="E10" i="7"/>
  <c r="D13" i="7"/>
  <c r="D481" i="7"/>
  <c r="D361" i="7"/>
  <c r="D256" i="7"/>
  <c r="D139" i="7"/>
  <c r="D427" i="7"/>
  <c r="D277" i="7"/>
  <c r="D112" i="7"/>
  <c r="D313" i="6"/>
  <c r="D496" i="6"/>
  <c r="D520" i="6"/>
  <c r="D25" i="6"/>
  <c r="E22" i="6"/>
  <c r="D361" i="6"/>
  <c r="D244" i="6"/>
  <c r="D178" i="6"/>
  <c r="D124" i="6"/>
  <c r="D343" i="6"/>
  <c r="D376" i="6"/>
  <c r="D271" i="6"/>
  <c r="D88" i="6"/>
  <c r="D406" i="6"/>
  <c r="D196" i="6"/>
  <c r="D268" i="5"/>
  <c r="D490" i="5"/>
  <c r="D583" i="5"/>
  <c r="D586" i="5" s="1"/>
  <c r="D610" i="4"/>
  <c r="D718" i="4"/>
  <c r="D721" i="4" s="1"/>
  <c r="D199" i="4"/>
  <c r="D868" i="4"/>
  <c r="D106" i="4"/>
  <c r="D109" i="4" s="1"/>
  <c r="D229" i="4"/>
  <c r="D787" i="4"/>
  <c r="D790" i="4" s="1"/>
  <c r="D364" i="5"/>
  <c r="D1153" i="4"/>
  <c r="D1093" i="4"/>
  <c r="Q1717" i="4"/>
  <c r="R1717" i="4" s="1"/>
  <c r="D247" i="4"/>
  <c r="D193" i="5"/>
  <c r="D1234" i="4"/>
  <c r="D1000" i="4"/>
  <c r="D202" i="4"/>
  <c r="D529" i="5"/>
  <c r="D1468" i="4"/>
  <c r="D103" i="5"/>
  <c r="D106" i="5" s="1"/>
  <c r="D469" i="5"/>
  <c r="D433" i="5"/>
  <c r="D514" i="5"/>
  <c r="R1708" i="4"/>
  <c r="D70" i="5"/>
  <c r="D1606" i="4"/>
  <c r="D1609" i="4" s="1"/>
  <c r="B640" i="4"/>
  <c r="C643" i="4"/>
  <c r="F643" i="4" s="1"/>
  <c r="D676" i="4"/>
  <c r="D1648" i="4"/>
  <c r="D223" i="5"/>
  <c r="D361" i="4"/>
  <c r="D181" i="5"/>
  <c r="D313" i="4"/>
  <c r="D415" i="5"/>
  <c r="D1324" i="4"/>
  <c r="D574" i="4"/>
  <c r="D10" i="5"/>
  <c r="D1060" i="4"/>
  <c r="D49" i="5"/>
  <c r="D139" i="5"/>
  <c r="D1378" i="4"/>
  <c r="D1381" i="4" s="1"/>
  <c r="C647" i="4"/>
  <c r="D385" i="5"/>
  <c r="Q1705" i="4"/>
  <c r="R1705" i="4" s="1"/>
  <c r="D13" i="4"/>
  <c r="E10" i="4"/>
  <c r="D1522" i="4"/>
  <c r="D1525" i="4" s="1"/>
  <c r="D454" i="4"/>
  <c r="D1447" i="4"/>
  <c r="F3" i="8" l="1"/>
  <c r="D109" i="5"/>
  <c r="D271" i="5"/>
  <c r="D274" i="5" s="1"/>
  <c r="D301" i="7"/>
  <c r="D388" i="7"/>
  <c r="D157" i="7"/>
  <c r="D316" i="6"/>
  <c r="D460" i="6"/>
  <c r="D430" i="7"/>
  <c r="D163" i="6"/>
  <c r="D484" i="7"/>
  <c r="D115" i="7"/>
  <c r="D364" i="7"/>
  <c r="E13" i="7"/>
  <c r="D16" i="7"/>
  <c r="D259" i="7"/>
  <c r="D226" i="7"/>
  <c r="D322" i="7"/>
  <c r="D193" i="7"/>
  <c r="D73" i="7"/>
  <c r="D199" i="6"/>
  <c r="D274" i="6"/>
  <c r="D247" i="6"/>
  <c r="D409" i="6"/>
  <c r="D181" i="6"/>
  <c r="D91" i="6"/>
  <c r="D127" i="6"/>
  <c r="D523" i="6"/>
  <c r="D346" i="6"/>
  <c r="D364" i="6"/>
  <c r="D28" i="6"/>
  <c r="E25" i="6"/>
  <c r="D493" i="5"/>
  <c r="D499" i="6"/>
  <c r="D379" i="6"/>
  <c r="D142" i="5"/>
  <c r="D277" i="5"/>
  <c r="D280" i="5" s="1"/>
  <c r="D577" i="4"/>
  <c r="D1384" i="4"/>
  <c r="D793" i="4"/>
  <c r="D1528" i="4"/>
  <c r="D1531" i="4" s="1"/>
  <c r="D1534" i="4" s="1"/>
  <c r="D1612" i="4"/>
  <c r="D1237" i="4"/>
  <c r="D871" i="4"/>
  <c r="D1471" i="4"/>
  <c r="D613" i="4"/>
  <c r="D232" i="4"/>
  <c r="D367" i="5"/>
  <c r="D370" i="5" s="1"/>
  <c r="D1156" i="4"/>
  <c r="D1159" i="4" s="1"/>
  <c r="D250" i="4"/>
  <c r="D1096" i="4"/>
  <c r="D112" i="4"/>
  <c r="D196" i="5"/>
  <c r="D1003" i="4"/>
  <c r="D205" i="4"/>
  <c r="D208" i="4" s="1"/>
  <c r="D532" i="5"/>
  <c r="C650" i="4"/>
  <c r="D73" i="5"/>
  <c r="D517" i="5"/>
  <c r="D52" i="5"/>
  <c r="D55" i="5" s="1"/>
  <c r="D13" i="5"/>
  <c r="E10" i="5"/>
  <c r="C646" i="4"/>
  <c r="F646" i="4" s="1"/>
  <c r="B643" i="4"/>
  <c r="D679" i="4"/>
  <c r="D1063" i="4"/>
  <c r="E13" i="4"/>
  <c r="D16" i="4"/>
  <c r="D112" i="5"/>
  <c r="D364" i="4"/>
  <c r="D457" i="4"/>
  <c r="D460" i="4" s="1"/>
  <c r="D1450" i="4"/>
  <c r="D388" i="5"/>
  <c r="D418" i="5"/>
  <c r="D724" i="4"/>
  <c r="D727" i="4" s="1"/>
  <c r="D1327" i="4"/>
  <c r="D1651" i="4"/>
  <c r="D316" i="4"/>
  <c r="D226" i="5"/>
  <c r="D436" i="5"/>
  <c r="D391" i="7" l="1"/>
  <c r="D304" i="7"/>
  <c r="D76" i="7"/>
  <c r="D229" i="7"/>
  <c r="D166" i="6"/>
  <c r="D319" i="6"/>
  <c r="D325" i="7"/>
  <c r="D367" i="7"/>
  <c r="D487" i="7"/>
  <c r="D196" i="7"/>
  <c r="D19" i="7"/>
  <c r="E16" i="7"/>
  <c r="D463" i="6"/>
  <c r="D262" i="7"/>
  <c r="D433" i="7"/>
  <c r="D160" i="7"/>
  <c r="D118" i="7"/>
  <c r="D382" i="6"/>
  <c r="D94" i="6"/>
  <c r="D526" i="6"/>
  <c r="D496" i="5"/>
  <c r="D412" i="6"/>
  <c r="D202" i="6"/>
  <c r="D349" i="6"/>
  <c r="E28" i="6"/>
  <c r="D31" i="6"/>
  <c r="D250" i="6"/>
  <c r="D277" i="6"/>
  <c r="D130" i="6"/>
  <c r="D502" i="6"/>
  <c r="D184" i="6"/>
  <c r="D145" i="5"/>
  <c r="D58" i="5"/>
  <c r="D283" i="5"/>
  <c r="D115" i="4"/>
  <c r="D1474" i="4"/>
  <c r="D796" i="4"/>
  <c r="D211" i="4"/>
  <c r="D874" i="4"/>
  <c r="D730" i="4"/>
  <c r="D235" i="4"/>
  <c r="D1537" i="4"/>
  <c r="D1387" i="4"/>
  <c r="D1240" i="4"/>
  <c r="D463" i="4"/>
  <c r="D616" i="4"/>
  <c r="D580" i="4"/>
  <c r="D1162" i="4"/>
  <c r="D1615" i="4"/>
  <c r="D199" i="5"/>
  <c r="D1099" i="4"/>
  <c r="D253" i="4"/>
  <c r="D1006" i="4"/>
  <c r="D535" i="5"/>
  <c r="D1330" i="4"/>
  <c r="D421" i="5"/>
  <c r="D391" i="5"/>
  <c r="D439" i="5"/>
  <c r="D229" i="5"/>
  <c r="D19" i="4"/>
  <c r="E16" i="4"/>
  <c r="D1654" i="4"/>
  <c r="C653" i="4"/>
  <c r="D319" i="4"/>
  <c r="D322" i="4" s="1"/>
  <c r="D115" i="5"/>
  <c r="D520" i="5"/>
  <c r="D1066" i="4"/>
  <c r="B646" i="4"/>
  <c r="C649" i="4"/>
  <c r="F649" i="4" s="1"/>
  <c r="D16" i="5"/>
  <c r="E13" i="5"/>
  <c r="D367" i="4"/>
  <c r="D1453" i="4"/>
  <c r="D682" i="4"/>
  <c r="D76" i="5"/>
  <c r="D307" i="7" l="1"/>
  <c r="D394" i="7"/>
  <c r="D199" i="7"/>
  <c r="D370" i="7"/>
  <c r="D466" i="6"/>
  <c r="D436" i="7"/>
  <c r="D121" i="7"/>
  <c r="D490" i="7"/>
  <c r="D322" i="6"/>
  <c r="D163" i="7"/>
  <c r="D232" i="7"/>
  <c r="D79" i="7"/>
  <c r="E19" i="7"/>
  <c r="D22" i="7"/>
  <c r="D328" i="7"/>
  <c r="D97" i="6"/>
  <c r="D133" i="6"/>
  <c r="E31" i="6"/>
  <c r="D34" i="6"/>
  <c r="D280" i="6"/>
  <c r="D205" i="6"/>
  <c r="D253" i="6"/>
  <c r="D529" i="6"/>
  <c r="D505" i="6"/>
  <c r="D415" i="6"/>
  <c r="D385" i="6"/>
  <c r="D148" i="5"/>
  <c r="D286" i="5"/>
  <c r="D202" i="5"/>
  <c r="D1618" i="4"/>
  <c r="D1390" i="4"/>
  <c r="D1009" i="4"/>
  <c r="D214" i="4"/>
  <c r="D256" i="4"/>
  <c r="D583" i="4"/>
  <c r="D733" i="4"/>
  <c r="D877" i="4"/>
  <c r="D619" i="4"/>
  <c r="D1243" i="4"/>
  <c r="D325" i="4"/>
  <c r="D799" i="4"/>
  <c r="D1477" i="4"/>
  <c r="D1540" i="4"/>
  <c r="D118" i="4"/>
  <c r="D1165" i="4"/>
  <c r="D466" i="4"/>
  <c r="D1102" i="4"/>
  <c r="D538" i="5"/>
  <c r="D1456" i="4"/>
  <c r="D370" i="4"/>
  <c r="D373" i="4" s="1"/>
  <c r="D1333" i="4"/>
  <c r="D442" i="5"/>
  <c r="D1069" i="4"/>
  <c r="D1072" i="4" s="1"/>
  <c r="D19" i="5"/>
  <c r="E16" i="5"/>
  <c r="D79" i="5"/>
  <c r="C652" i="4"/>
  <c r="F652" i="4" s="1"/>
  <c r="B649" i="4"/>
  <c r="C656" i="4"/>
  <c r="E19" i="4"/>
  <c r="D22" i="4"/>
  <c r="D232" i="5"/>
  <c r="D424" i="5"/>
  <c r="D685" i="4"/>
  <c r="D688" i="4" s="1"/>
  <c r="D118" i="5"/>
  <c r="D1657" i="4"/>
  <c r="D397" i="7" l="1"/>
  <c r="D166" i="7"/>
  <c r="D331" i="7"/>
  <c r="D469" i="6"/>
  <c r="D325" i="6"/>
  <c r="D82" i="7"/>
  <c r="D439" i="7"/>
  <c r="D373" i="7"/>
  <c r="E22" i="7"/>
  <c r="D25" i="7"/>
  <c r="D493" i="7"/>
  <c r="D235" i="7"/>
  <c r="D202" i="7"/>
  <c r="D418" i="6"/>
  <c r="D208" i="6"/>
  <c r="D388" i="6"/>
  <c r="D283" i="6"/>
  <c r="D37" i="6"/>
  <c r="E34" i="6"/>
  <c r="D256" i="6"/>
  <c r="D100" i="6"/>
  <c r="D532" i="6"/>
  <c r="D151" i="5"/>
  <c r="D205" i="5"/>
  <c r="D289" i="5"/>
  <c r="D691" i="4"/>
  <c r="D880" i="4"/>
  <c r="D1393" i="4"/>
  <c r="D1480" i="4"/>
  <c r="D469" i="4"/>
  <c r="D1012" i="4"/>
  <c r="D376" i="4"/>
  <c r="D622" i="4"/>
  <c r="D1621" i="4"/>
  <c r="D586" i="4"/>
  <c r="D1246" i="4"/>
  <c r="D802" i="4"/>
  <c r="D328" i="4"/>
  <c r="D1105" i="4"/>
  <c r="D217" i="4"/>
  <c r="D1075" i="4"/>
  <c r="D121" i="4"/>
  <c r="D736" i="4"/>
  <c r="D259" i="4"/>
  <c r="D1168" i="4"/>
  <c r="D1543" i="4"/>
  <c r="D541" i="5"/>
  <c r="D1660" i="4"/>
  <c r="D1663" i="4" s="1"/>
  <c r="D1336" i="4"/>
  <c r="D235" i="5"/>
  <c r="D238" i="5" s="1"/>
  <c r="C659" i="4"/>
  <c r="D25" i="4"/>
  <c r="E22" i="4"/>
  <c r="D22" i="5"/>
  <c r="E19" i="5"/>
  <c r="D121" i="5"/>
  <c r="B652" i="4"/>
  <c r="C655" i="4"/>
  <c r="F655" i="4" s="1"/>
  <c r="D445" i="5"/>
  <c r="D448" i="5" s="1"/>
  <c r="D400" i="7" l="1"/>
  <c r="D238" i="7"/>
  <c r="D28" i="7"/>
  <c r="E25" i="7"/>
  <c r="D85" i="7"/>
  <c r="D442" i="7"/>
  <c r="D205" i="7"/>
  <c r="D496" i="7"/>
  <c r="D472" i="6"/>
  <c r="D169" i="7"/>
  <c r="D328" i="6"/>
  <c r="D535" i="6"/>
  <c r="E37" i="6"/>
  <c r="D40" i="6"/>
  <c r="D103" i="6"/>
  <c r="D286" i="6"/>
  <c r="D391" i="6"/>
  <c r="D211" i="6"/>
  <c r="D421" i="6"/>
  <c r="D154" i="5"/>
  <c r="D451" i="5"/>
  <c r="D241" i="5"/>
  <c r="D292" i="5"/>
  <c r="D208" i="5"/>
  <c r="D1396" i="4"/>
  <c r="D1483" i="4"/>
  <c r="D805" i="4"/>
  <c r="D1249" i="4"/>
  <c r="D739" i="4"/>
  <c r="D1546" i="4"/>
  <c r="D379" i="4"/>
  <c r="D124" i="4"/>
  <c r="D694" i="4"/>
  <c r="D1171" i="4"/>
  <c r="D1078" i="4"/>
  <c r="D625" i="4"/>
  <c r="D883" i="4"/>
  <c r="D331" i="4"/>
  <c r="D1108" i="4"/>
  <c r="D589" i="4"/>
  <c r="D262" i="4"/>
  <c r="D1015" i="4"/>
  <c r="D472" i="4"/>
  <c r="D1666" i="4"/>
  <c r="D1624" i="4"/>
  <c r="D544" i="5"/>
  <c r="D547" i="5" s="1"/>
  <c r="B655" i="4"/>
  <c r="C658" i="4"/>
  <c r="F658" i="4" s="1"/>
  <c r="D124" i="5"/>
  <c r="D25" i="5"/>
  <c r="E22" i="5"/>
  <c r="C662" i="4"/>
  <c r="D1339" i="4"/>
  <c r="D1342" i="4" s="1"/>
  <c r="D28" i="4"/>
  <c r="E25" i="4"/>
  <c r="D475" i="6" l="1"/>
  <c r="D88" i="7"/>
  <c r="D445" i="7"/>
  <c r="D172" i="7"/>
  <c r="D241" i="7"/>
  <c r="E28" i="7"/>
  <c r="D31" i="7"/>
  <c r="D289" i="6"/>
  <c r="D424" i="6"/>
  <c r="D394" i="6"/>
  <c r="D43" i="6"/>
  <c r="E40" i="6"/>
  <c r="D214" i="6"/>
  <c r="D538" i="6"/>
  <c r="D106" i="6"/>
  <c r="D157" i="5"/>
  <c r="D550" i="5"/>
  <c r="D244" i="5"/>
  <c r="D454" i="5"/>
  <c r="D295" i="5"/>
  <c r="D1174" i="4"/>
  <c r="D742" i="4"/>
  <c r="D808" i="4"/>
  <c r="D1549" i="4"/>
  <c r="D334" i="4"/>
  <c r="D1018" i="4"/>
  <c r="D265" i="4"/>
  <c r="D628" i="4"/>
  <c r="D1252" i="4"/>
  <c r="D1627" i="4"/>
  <c r="D475" i="4"/>
  <c r="D1081" i="4"/>
  <c r="D1111" i="4"/>
  <c r="D127" i="4"/>
  <c r="D1399" i="4"/>
  <c r="D886" i="4"/>
  <c r="D1486" i="4"/>
  <c r="D697" i="4"/>
  <c r="D1345" i="4"/>
  <c r="D1669" i="4"/>
  <c r="D592" i="4"/>
  <c r="D382" i="4"/>
  <c r="C661" i="4"/>
  <c r="F661" i="4" s="1"/>
  <c r="B658" i="4"/>
  <c r="C665" i="4"/>
  <c r="E28" i="4"/>
  <c r="D31" i="4"/>
  <c r="D127" i="5"/>
  <c r="E25" i="5"/>
  <c r="D28" i="5"/>
  <c r="D91" i="7" l="1"/>
  <c r="D175" i="7"/>
  <c r="D448" i="7"/>
  <c r="D34" i="7"/>
  <c r="E31" i="7"/>
  <c r="D217" i="6"/>
  <c r="D427" i="6"/>
  <c r="D46" i="6"/>
  <c r="E43" i="6"/>
  <c r="D541" i="6"/>
  <c r="D109" i="6"/>
  <c r="D160" i="5"/>
  <c r="D298" i="5"/>
  <c r="D553" i="5"/>
  <c r="D247" i="5"/>
  <c r="D337" i="4"/>
  <c r="D130" i="4"/>
  <c r="D811" i="4"/>
  <c r="D385" i="4"/>
  <c r="D1255" i="4"/>
  <c r="D268" i="4"/>
  <c r="D1552" i="4"/>
  <c r="D595" i="4"/>
  <c r="D1402" i="4"/>
  <c r="D1348" i="4"/>
  <c r="D700" i="4"/>
  <c r="D1021" i="4"/>
  <c r="D1489" i="4"/>
  <c r="D889" i="4"/>
  <c r="D631" i="4"/>
  <c r="D745" i="4"/>
  <c r="D1630" i="4"/>
  <c r="D1672" i="4"/>
  <c r="D1177" i="4"/>
  <c r="D1114" i="4"/>
  <c r="D478" i="4"/>
  <c r="E31" i="4"/>
  <c r="D34" i="4"/>
  <c r="C664" i="4"/>
  <c r="F664" i="4" s="1"/>
  <c r="B661" i="4"/>
  <c r="D31" i="5"/>
  <c r="E28" i="5"/>
  <c r="C668" i="4"/>
  <c r="E34" i="7" l="1"/>
  <c r="D37" i="7"/>
  <c r="D94" i="7"/>
  <c r="D178" i="7"/>
  <c r="E46" i="6"/>
  <c r="D49" i="6"/>
  <c r="D430" i="6"/>
  <c r="D544" i="6"/>
  <c r="D220" i="6"/>
  <c r="D163" i="5"/>
  <c r="D556" i="5"/>
  <c r="D250" i="5"/>
  <c r="D301" i="5"/>
  <c r="D703" i="4"/>
  <c r="D1351" i="4"/>
  <c r="D814" i="4"/>
  <c r="D37" i="4"/>
  <c r="D1555" i="4"/>
  <c r="D1117" i="4"/>
  <c r="D634" i="4"/>
  <c r="D1492" i="4"/>
  <c r="D892" i="4"/>
  <c r="D1675" i="4"/>
  <c r="D1258" i="4"/>
  <c r="D271" i="4"/>
  <c r="D340" i="4"/>
  <c r="D748" i="4"/>
  <c r="D481" i="4"/>
  <c r="D1180" i="4"/>
  <c r="D388" i="4"/>
  <c r="D1633" i="4"/>
  <c r="D1024" i="4"/>
  <c r="D133" i="4"/>
  <c r="D1405" i="4"/>
  <c r="B664" i="4"/>
  <c r="C667" i="4"/>
  <c r="F667" i="4" s="1"/>
  <c r="D34" i="5"/>
  <c r="E31" i="5"/>
  <c r="E34" i="4"/>
  <c r="D97" i="7" l="1"/>
  <c r="E37" i="7"/>
  <c r="D40" i="7"/>
  <c r="D52" i="6"/>
  <c r="E49" i="6"/>
  <c r="D547" i="6"/>
  <c r="D433" i="6"/>
  <c r="D166" i="5"/>
  <c r="D559" i="5"/>
  <c r="D253" i="5"/>
  <c r="D304" i="5"/>
  <c r="D1354" i="4"/>
  <c r="D1678" i="4"/>
  <c r="D1408" i="4"/>
  <c r="D391" i="4"/>
  <c r="D1261" i="4"/>
  <c r="D1636" i="4"/>
  <c r="D751" i="4"/>
  <c r="D1120" i="4"/>
  <c r="E37" i="4"/>
  <c r="D40" i="4"/>
  <c r="D484" i="4"/>
  <c r="D274" i="4"/>
  <c r="D1558" i="4"/>
  <c r="D895" i="4"/>
  <c r="D136" i="4"/>
  <c r="D1027" i="4"/>
  <c r="D817" i="4"/>
  <c r="D637" i="4"/>
  <c r="D1183" i="4"/>
  <c r="D343" i="4"/>
  <c r="D1495" i="4"/>
  <c r="D37" i="5"/>
  <c r="E34" i="5"/>
  <c r="B667" i="4"/>
  <c r="D100" i="7" l="1"/>
  <c r="D43" i="7"/>
  <c r="E40" i="7"/>
  <c r="D550" i="6"/>
  <c r="D436" i="6"/>
  <c r="D55" i="6"/>
  <c r="E52" i="6"/>
  <c r="D169" i="5"/>
  <c r="E283" i="5" s="1"/>
  <c r="E106" i="5"/>
  <c r="E91" i="5"/>
  <c r="E55" i="5"/>
  <c r="E58" i="5"/>
  <c r="E142" i="5"/>
  <c r="E136" i="5"/>
  <c r="D307" i="5"/>
  <c r="E304" i="5"/>
  <c r="E268" i="5"/>
  <c r="D562" i="5"/>
  <c r="D1186" i="4"/>
  <c r="D1030" i="4"/>
  <c r="D898" i="4"/>
  <c r="D277" i="4"/>
  <c r="D43" i="4"/>
  <c r="E40" i="4"/>
  <c r="D820" i="4"/>
  <c r="D1411" i="4"/>
  <c r="D346" i="4"/>
  <c r="D394" i="4"/>
  <c r="D1123" i="4"/>
  <c r="D487" i="4"/>
  <c r="D1357" i="4"/>
  <c r="D754" i="4"/>
  <c r="D1498" i="4"/>
  <c r="D139" i="4"/>
  <c r="D1561" i="4"/>
  <c r="D1264" i="4"/>
  <c r="D640" i="4"/>
  <c r="D1681" i="4"/>
  <c r="E121" i="5"/>
  <c r="E133" i="5"/>
  <c r="E124" i="5"/>
  <c r="E79" i="5"/>
  <c r="E229" i="5"/>
  <c r="E37" i="5"/>
  <c r="E85" i="5"/>
  <c r="E100" i="5"/>
  <c r="E97" i="5"/>
  <c r="E43" i="5"/>
  <c r="E94" i="5"/>
  <c r="E40" i="5"/>
  <c r="E67" i="5"/>
  <c r="E61" i="5"/>
  <c r="E46" i="5"/>
  <c r="E70" i="5"/>
  <c r="E109" i="5"/>
  <c r="E64" i="5"/>
  <c r="E82" i="5"/>
  <c r="E112" i="5"/>
  <c r="E148" i="5"/>
  <c r="E49" i="5"/>
  <c r="E88" i="5"/>
  <c r="E115" i="5"/>
  <c r="E76" i="5"/>
  <c r="E52" i="5"/>
  <c r="E103" i="5"/>
  <c r="E151" i="5"/>
  <c r="E73" i="5"/>
  <c r="E139" i="5"/>
  <c r="E166" i="5"/>
  <c r="E163" i="5"/>
  <c r="E127" i="5"/>
  <c r="E193" i="5"/>
  <c r="E211" i="5"/>
  <c r="E160" i="5"/>
  <c r="E235" i="5"/>
  <c r="E154" i="5"/>
  <c r="E130" i="5"/>
  <c r="E262" i="5"/>
  <c r="E181" i="5"/>
  <c r="E286" i="5"/>
  <c r="E145" i="5"/>
  <c r="E244" i="5"/>
  <c r="E250" i="5"/>
  <c r="E259" i="5"/>
  <c r="E118" i="5"/>
  <c r="E157" i="5"/>
  <c r="E271" i="5" l="1"/>
  <c r="E295" i="5"/>
  <c r="E199" i="5"/>
  <c r="E241" i="5"/>
  <c r="E208" i="5"/>
  <c r="E301" i="5"/>
  <c r="E298" i="5"/>
  <c r="E238" i="5"/>
  <c r="E256" i="5"/>
  <c r="E178" i="5"/>
  <c r="E232" i="5"/>
  <c r="E289" i="5"/>
  <c r="E202" i="5"/>
  <c r="E265" i="5"/>
  <c r="E187" i="5"/>
  <c r="E277" i="5"/>
  <c r="E196" i="5"/>
  <c r="E274" i="5"/>
  <c r="E292" i="5"/>
  <c r="E223" i="5"/>
  <c r="E220" i="5"/>
  <c r="E217" i="5"/>
  <c r="E214" i="5"/>
  <c r="E175" i="5"/>
  <c r="E253" i="5"/>
  <c r="E184" i="5"/>
  <c r="E172" i="5"/>
  <c r="E247" i="5"/>
  <c r="E43" i="7"/>
  <c r="D46" i="7"/>
  <c r="E55" i="6"/>
  <c r="D58" i="6"/>
  <c r="D439" i="6"/>
  <c r="D553" i="6"/>
  <c r="E280" i="5"/>
  <c r="E226" i="5"/>
  <c r="E169" i="5"/>
  <c r="E190" i="5"/>
  <c r="E205" i="5"/>
  <c r="D310" i="5"/>
  <c r="E307" i="5"/>
  <c r="D565" i="5"/>
  <c r="D1414" i="4"/>
  <c r="D490" i="4"/>
  <c r="D397" i="4"/>
  <c r="D1033" i="4"/>
  <c r="D349" i="4"/>
  <c r="D901" i="4"/>
  <c r="D1267" i="4"/>
  <c r="D1189" i="4"/>
  <c r="D1360" i="4"/>
  <c r="D142" i="4"/>
  <c r="D1126" i="4"/>
  <c r="D823" i="4"/>
  <c r="D643" i="4"/>
  <c r="D757" i="4"/>
  <c r="D280" i="4"/>
  <c r="D1564" i="4"/>
  <c r="D1684" i="4"/>
  <c r="D46" i="4"/>
  <c r="E43" i="4"/>
  <c r="D1501" i="4"/>
  <c r="E46" i="7" l="1"/>
  <c r="D49" i="7"/>
  <c r="D442" i="6"/>
  <c r="D61" i="6"/>
  <c r="E58" i="6"/>
  <c r="D556" i="6"/>
  <c r="E310" i="5"/>
  <c r="D313" i="5"/>
  <c r="D1036" i="4"/>
  <c r="D283" i="4"/>
  <c r="D145" i="4"/>
  <c r="D400" i="4"/>
  <c r="D760" i="4"/>
  <c r="D646" i="4"/>
  <c r="D1129" i="4"/>
  <c r="D1270" i="4"/>
  <c r="D49" i="4"/>
  <c r="E46" i="4"/>
  <c r="D1687" i="4"/>
  <c r="D1567" i="4"/>
  <c r="D1192" i="4"/>
  <c r="D1417" i="4"/>
  <c r="D826" i="4"/>
  <c r="D1363" i="4"/>
  <c r="D904" i="4"/>
  <c r="D1504" i="4"/>
  <c r="D493" i="4"/>
  <c r="B3" i="2"/>
  <c r="F3" i="2"/>
  <c r="D52" i="7" l="1"/>
  <c r="E49" i="7"/>
  <c r="E61" i="6"/>
  <c r="D64" i="6"/>
  <c r="D445" i="6"/>
  <c r="D559" i="6"/>
  <c r="D316" i="5"/>
  <c r="E313" i="5"/>
  <c r="D1132" i="4"/>
  <c r="D286" i="4"/>
  <c r="D148" i="4"/>
  <c r="D1195" i="4"/>
  <c r="D829" i="4"/>
  <c r="D1273" i="4"/>
  <c r="D52" i="4"/>
  <c r="E49" i="4"/>
  <c r="D1366" i="4"/>
  <c r="D1690" i="4"/>
  <c r="D1507" i="4"/>
  <c r="D763" i="4"/>
  <c r="D403" i="4"/>
  <c r="D907" i="4"/>
  <c r="D1039" i="4"/>
  <c r="D1570" i="4"/>
  <c r="D496" i="4"/>
  <c r="D1420" i="4"/>
  <c r="D649" i="4"/>
  <c r="E52" i="7" l="1"/>
  <c r="D55" i="7"/>
  <c r="E268" i="7" s="1"/>
  <c r="E511" i="7"/>
  <c r="E427" i="7"/>
  <c r="E181" i="7"/>
  <c r="E391" i="7"/>
  <c r="E346" i="7"/>
  <c r="E265" i="7"/>
  <c r="E211" i="7"/>
  <c r="E421" i="7"/>
  <c r="D67" i="6"/>
  <c r="E64" i="6"/>
  <c r="D562" i="6"/>
  <c r="E316" i="5"/>
  <c r="D319" i="5"/>
  <c r="D1693" i="4"/>
  <c r="D1198" i="4"/>
  <c r="D1042" i="4"/>
  <c r="D1276" i="4"/>
  <c r="D406" i="4"/>
  <c r="D151" i="4"/>
  <c r="E52" i="4"/>
  <c r="D55" i="4"/>
  <c r="D1423" i="4"/>
  <c r="D910" i="4"/>
  <c r="D1510" i="4"/>
  <c r="D1135" i="4"/>
  <c r="D1573" i="4"/>
  <c r="D289" i="4"/>
  <c r="D652" i="4"/>
  <c r="D832" i="4"/>
  <c r="D499" i="4"/>
  <c r="D766" i="4"/>
  <c r="E94" i="7" l="1"/>
  <c r="E388" i="7"/>
  <c r="E499" i="7"/>
  <c r="E178" i="7"/>
  <c r="E472" i="7"/>
  <c r="E451" i="7"/>
  <c r="E376" i="7"/>
  <c r="E379" i="7"/>
  <c r="E220" i="7"/>
  <c r="E247" i="7"/>
  <c r="E424" i="7"/>
  <c r="E214" i="7"/>
  <c r="E316" i="7"/>
  <c r="E172" i="7"/>
  <c r="E169" i="7"/>
  <c r="E364" i="7"/>
  <c r="E208" i="7"/>
  <c r="E463" i="7"/>
  <c r="E250" i="7"/>
  <c r="E304" i="7"/>
  <c r="E217" i="7"/>
  <c r="E286" i="7"/>
  <c r="E466" i="7"/>
  <c r="E409" i="7"/>
  <c r="E133" i="7"/>
  <c r="E478" i="7"/>
  <c r="E187" i="7"/>
  <c r="E175" i="7"/>
  <c r="E55" i="7"/>
  <c r="E58" i="7"/>
  <c r="E61" i="7"/>
  <c r="E73" i="7"/>
  <c r="E67" i="7"/>
  <c r="E64" i="7"/>
  <c r="E70" i="7"/>
  <c r="E76" i="7"/>
  <c r="E85" i="7"/>
  <c r="E262" i="7"/>
  <c r="E490" i="7"/>
  <c r="E325" i="7"/>
  <c r="E400" i="7"/>
  <c r="E505" i="7"/>
  <c r="E79" i="7"/>
  <c r="E163" i="7"/>
  <c r="E229" i="7"/>
  <c r="E205" i="7"/>
  <c r="E352" i="7"/>
  <c r="E517" i="7"/>
  <c r="E238" i="7"/>
  <c r="E283" i="7"/>
  <c r="E241" i="7"/>
  <c r="E382" i="7"/>
  <c r="E295" i="7"/>
  <c r="E166" i="7"/>
  <c r="E82" i="7"/>
  <c r="E442" i="7"/>
  <c r="E340" i="7"/>
  <c r="E343" i="7"/>
  <c r="E445" i="7"/>
  <c r="E403" i="7"/>
  <c r="E310" i="7"/>
  <c r="E439" i="7"/>
  <c r="E415" i="7"/>
  <c r="E496" i="7"/>
  <c r="E493" i="7"/>
  <c r="E373" i="7"/>
  <c r="E202" i="7"/>
  <c r="E298" i="7"/>
  <c r="E412" i="7"/>
  <c r="E394" i="7"/>
  <c r="E337" i="7"/>
  <c r="E151" i="7"/>
  <c r="E91" i="7"/>
  <c r="E313" i="7"/>
  <c r="E481" i="7"/>
  <c r="E328" i="7"/>
  <c r="E457" i="7"/>
  <c r="E106" i="7"/>
  <c r="E193" i="7"/>
  <c r="E235" i="7"/>
  <c r="E289" i="7"/>
  <c r="E349" i="7"/>
  <c r="E157" i="7"/>
  <c r="E232" i="7"/>
  <c r="E100" i="7"/>
  <c r="E148" i="7"/>
  <c r="E355" i="7"/>
  <c r="E358" i="7"/>
  <c r="E487" i="7"/>
  <c r="E418" i="7"/>
  <c r="E145" i="7"/>
  <c r="E436" i="7"/>
  <c r="E154" i="7"/>
  <c r="E301" i="7"/>
  <c r="E520" i="7"/>
  <c r="E370" i="7"/>
  <c r="E334" i="7"/>
  <c r="E124" i="7"/>
  <c r="E226" i="7"/>
  <c r="E160" i="7"/>
  <c r="E385" i="7"/>
  <c r="E280" i="7"/>
  <c r="E430" i="7"/>
  <c r="E127" i="7"/>
  <c r="E190" i="7"/>
  <c r="E271" i="7"/>
  <c r="E109" i="7"/>
  <c r="E277" i="7"/>
  <c r="E115" i="7"/>
  <c r="E460" i="7"/>
  <c r="E274" i="7"/>
  <c r="E259" i="7"/>
  <c r="E97" i="7"/>
  <c r="E196" i="7"/>
  <c r="E121" i="7"/>
  <c r="E103" i="7"/>
  <c r="E256" i="7"/>
  <c r="E397" i="7"/>
  <c r="E406" i="7"/>
  <c r="E361" i="7"/>
  <c r="E469" i="7"/>
  <c r="E367" i="7"/>
  <c r="E253" i="7"/>
  <c r="E475" i="7"/>
  <c r="E514" i="7"/>
  <c r="E142" i="7"/>
  <c r="E112" i="7"/>
  <c r="E139" i="7"/>
  <c r="E184" i="7"/>
  <c r="E130" i="7"/>
  <c r="E307" i="7"/>
  <c r="E502" i="7"/>
  <c r="E322" i="7"/>
  <c r="E319" i="7"/>
  <c r="E484" i="7"/>
  <c r="E136" i="7"/>
  <c r="E88" i="7"/>
  <c r="E118" i="7"/>
  <c r="E223" i="7"/>
  <c r="E508" i="7"/>
  <c r="E199" i="7"/>
  <c r="E448" i="7"/>
  <c r="E433" i="7"/>
  <c r="E331" i="7"/>
  <c r="E244" i="7"/>
  <c r="E454" i="7"/>
  <c r="D565" i="6"/>
  <c r="D70" i="6"/>
  <c r="E67" i="6"/>
  <c r="D322" i="5"/>
  <c r="E319" i="5"/>
  <c r="D292" i="4"/>
  <c r="D1426" i="4"/>
  <c r="D655" i="4"/>
  <c r="D1576" i="4"/>
  <c r="D1045" i="4"/>
  <c r="D1138" i="4"/>
  <c r="D1279" i="4"/>
  <c r="D913" i="4"/>
  <c r="D835" i="4"/>
  <c r="D409" i="4"/>
  <c r="D58" i="4"/>
  <c r="E55" i="4"/>
  <c r="D1696" i="4"/>
  <c r="D1201" i="4"/>
  <c r="D769" i="4"/>
  <c r="D154" i="4"/>
  <c r="D502" i="4"/>
  <c r="B3" i="7" l="1"/>
  <c r="F3" i="7"/>
  <c r="D568" i="6"/>
  <c r="E70" i="6"/>
  <c r="D73" i="6"/>
  <c r="D325" i="5"/>
  <c r="E322" i="5"/>
  <c r="D658" i="4"/>
  <c r="D295" i="4"/>
  <c r="D412" i="4"/>
  <c r="D1579" i="4"/>
  <c r="D1282" i="4"/>
  <c r="D1048" i="4"/>
  <c r="E58" i="4"/>
  <c r="D61" i="4"/>
  <c r="D772" i="4"/>
  <c r="D838" i="4"/>
  <c r="D157" i="4"/>
  <c r="D1204" i="4"/>
  <c r="D916" i="4"/>
  <c r="D505" i="4"/>
  <c r="D1141" i="4"/>
  <c r="D1699" i="4"/>
  <c r="D1429" i="4"/>
  <c r="D76" i="6" l="1"/>
  <c r="E475" i="6" s="1"/>
  <c r="E73" i="6"/>
  <c r="E451" i="6"/>
  <c r="E232" i="6"/>
  <c r="E247" i="6"/>
  <c r="D571" i="6"/>
  <c r="E517" i="6"/>
  <c r="E529" i="6"/>
  <c r="E508" i="6"/>
  <c r="E493" i="6"/>
  <c r="E556" i="6"/>
  <c r="E565" i="6"/>
  <c r="E466" i="6"/>
  <c r="E448" i="6"/>
  <c r="E454" i="6"/>
  <c r="E457" i="6"/>
  <c r="E436" i="6"/>
  <c r="D328" i="5"/>
  <c r="E325" i="5"/>
  <c r="D1285" i="4"/>
  <c r="D1582" i="4"/>
  <c r="D415" i="4"/>
  <c r="D841" i="4"/>
  <c r="D661" i="4"/>
  <c r="D64" i="4"/>
  <c r="E61" i="4"/>
  <c r="D1702" i="4"/>
  <c r="D919" i="4"/>
  <c r="D1207" i="4"/>
  <c r="D160" i="4"/>
  <c r="D1432" i="4"/>
  <c r="D508" i="4"/>
  <c r="D298" i="4"/>
  <c r="D775" i="4"/>
  <c r="E568" i="6" l="1"/>
  <c r="D574" i="6"/>
  <c r="E571" i="6"/>
  <c r="E76" i="6"/>
  <c r="E79" i="6"/>
  <c r="E82" i="6"/>
  <c r="E85" i="6"/>
  <c r="E142" i="6"/>
  <c r="E157" i="6"/>
  <c r="E112" i="6"/>
  <c r="E193" i="6"/>
  <c r="E196" i="6"/>
  <c r="E169" i="6"/>
  <c r="E178" i="6"/>
  <c r="E181" i="6"/>
  <c r="E91" i="6"/>
  <c r="E322" i="6"/>
  <c r="E88" i="6"/>
  <c r="E379" i="6"/>
  <c r="E130" i="6"/>
  <c r="E364" i="6"/>
  <c r="E325" i="6"/>
  <c r="E409" i="6"/>
  <c r="E376" i="6"/>
  <c r="E199" i="6"/>
  <c r="E127" i="6"/>
  <c r="E94" i="6"/>
  <c r="E349" i="6"/>
  <c r="E253" i="6"/>
  <c r="E250" i="6"/>
  <c r="E280" i="6"/>
  <c r="E328" i="6"/>
  <c r="E412" i="6"/>
  <c r="E385" i="6"/>
  <c r="E382" i="6"/>
  <c r="E205" i="6"/>
  <c r="E184" i="6"/>
  <c r="E277" i="6"/>
  <c r="E133" i="6"/>
  <c r="E202" i="6"/>
  <c r="E415" i="6"/>
  <c r="E418" i="6"/>
  <c r="E283" i="6"/>
  <c r="E97" i="6"/>
  <c r="E100" i="6"/>
  <c r="E208" i="6"/>
  <c r="E304" i="6"/>
  <c r="E211" i="6"/>
  <c r="E388" i="6"/>
  <c r="E391" i="6"/>
  <c r="E103" i="6"/>
  <c r="E148" i="6"/>
  <c r="E256" i="6"/>
  <c r="E286" i="6"/>
  <c r="E421" i="6"/>
  <c r="E274" i="6"/>
  <c r="E295" i="6"/>
  <c r="E289" i="6"/>
  <c r="E352" i="6"/>
  <c r="E292" i="6"/>
  <c r="E397" i="6"/>
  <c r="E307" i="6"/>
  <c r="E400" i="6"/>
  <c r="E106" i="6"/>
  <c r="E424" i="6"/>
  <c r="E115" i="6"/>
  <c r="E163" i="6"/>
  <c r="E538" i="6"/>
  <c r="E214" i="6"/>
  <c r="E394" i="6"/>
  <c r="E154" i="6"/>
  <c r="E469" i="6"/>
  <c r="E520" i="6"/>
  <c r="E346" i="6"/>
  <c r="E334" i="6"/>
  <c r="E313" i="6"/>
  <c r="E526" i="6"/>
  <c r="E505" i="6"/>
  <c r="E550" i="6"/>
  <c r="E268" i="6"/>
  <c r="E217" i="6"/>
  <c r="E343" i="6"/>
  <c r="E241" i="6"/>
  <c r="E499" i="6"/>
  <c r="E337" i="6"/>
  <c r="E511" i="6"/>
  <c r="E121" i="6"/>
  <c r="E406" i="6"/>
  <c r="E430" i="6"/>
  <c r="E472" i="6"/>
  <c r="E370" i="6"/>
  <c r="E490" i="6"/>
  <c r="E226" i="6"/>
  <c r="E265" i="6"/>
  <c r="E442" i="6"/>
  <c r="E124" i="6"/>
  <c r="E118" i="6"/>
  <c r="E487" i="6"/>
  <c r="E259" i="6"/>
  <c r="E355" i="6"/>
  <c r="E562" i="6"/>
  <c r="E238" i="6"/>
  <c r="E190" i="6"/>
  <c r="E481" i="6"/>
  <c r="E160" i="6"/>
  <c r="E535" i="6"/>
  <c r="E496" i="6"/>
  <c r="E223" i="6"/>
  <c r="E301" i="6"/>
  <c r="E244" i="6"/>
  <c r="E433" i="6"/>
  <c r="E484" i="6"/>
  <c r="E559" i="6"/>
  <c r="E439" i="6"/>
  <c r="E298" i="6"/>
  <c r="E478" i="6"/>
  <c r="E523" i="6"/>
  <c r="E403" i="6"/>
  <c r="E502" i="6"/>
  <c r="E460" i="6"/>
  <c r="E544" i="6"/>
  <c r="E358" i="6"/>
  <c r="E175" i="6"/>
  <c r="E136" i="6"/>
  <c r="E532" i="6"/>
  <c r="E514" i="6"/>
  <c r="E367" i="6"/>
  <c r="E331" i="6"/>
  <c r="E262" i="6"/>
  <c r="E427" i="6"/>
  <c r="E166" i="6"/>
  <c r="E187" i="6"/>
  <c r="E145" i="6"/>
  <c r="E316" i="6"/>
  <c r="E319" i="6"/>
  <c r="E445" i="6"/>
  <c r="E553" i="6"/>
  <c r="E151" i="6"/>
  <c r="E547" i="6"/>
  <c r="E541" i="6"/>
  <c r="E172" i="6"/>
  <c r="E463" i="6"/>
  <c r="E373" i="6"/>
  <c r="E220" i="6"/>
  <c r="E340" i="6"/>
  <c r="E310" i="6"/>
  <c r="E271" i="6"/>
  <c r="E109" i="6"/>
  <c r="E139" i="6"/>
  <c r="E361" i="6"/>
  <c r="E235" i="6"/>
  <c r="E229" i="6"/>
  <c r="D331" i="5"/>
  <c r="E328" i="5"/>
  <c r="D511" i="4"/>
  <c r="D1210" i="4"/>
  <c r="D1435" i="4"/>
  <c r="D1585" i="4"/>
  <c r="D301" i="4"/>
  <c r="D778" i="4"/>
  <c r="D418" i="4"/>
  <c r="D922" i="4"/>
  <c r="D664" i="4"/>
  <c r="D844" i="4"/>
  <c r="D1288" i="4"/>
  <c r="D163" i="4"/>
  <c r="E64" i="4"/>
  <c r="D67" i="4"/>
  <c r="S1705" i="4"/>
  <c r="S1708" i="4" s="1"/>
  <c r="S1711" i="4" s="1"/>
  <c r="S1714" i="4" s="1"/>
  <c r="S1717" i="4" s="1"/>
  <c r="S1720" i="4" s="1"/>
  <c r="S1723" i="4" s="1"/>
  <c r="S1726" i="4" s="1"/>
  <c r="S1729" i="4" s="1"/>
  <c r="S1732" i="4" s="1"/>
  <c r="S1735" i="4" s="1"/>
  <c r="S1738" i="4" s="1"/>
  <c r="S1741" i="4" s="1"/>
  <c r="S1744" i="4" s="1"/>
  <c r="S1747" i="4" s="1"/>
  <c r="S1750" i="4" s="1"/>
  <c r="S1753" i="4" s="1"/>
  <c r="S1756" i="4" s="1"/>
  <c r="S1759" i="4" s="1"/>
  <c r="S1762" i="4" s="1"/>
  <c r="S1765" i="4" s="1"/>
  <c r="S1768" i="4" s="1"/>
  <c r="E574" i="6" l="1"/>
  <c r="D577" i="6"/>
  <c r="E331" i="5"/>
  <c r="D334" i="5"/>
  <c r="D514" i="4"/>
  <c r="D1588" i="4"/>
  <c r="D166" i="4"/>
  <c r="E67" i="4"/>
  <c r="D70" i="4"/>
  <c r="D925" i="4"/>
  <c r="D667" i="4"/>
  <c r="D1213" i="4"/>
  <c r="D1291" i="4"/>
  <c r="D847" i="4"/>
  <c r="D421" i="4"/>
  <c r="E577" i="6" l="1"/>
  <c r="D580" i="6"/>
  <c r="D337" i="5"/>
  <c r="E334" i="5"/>
  <c r="D1216" i="4"/>
  <c r="D169" i="4"/>
  <c r="D517" i="4"/>
  <c r="D1294" i="4"/>
  <c r="D928" i="4"/>
  <c r="D1591" i="4"/>
  <c r="E70" i="4"/>
  <c r="D73" i="4"/>
  <c r="D424" i="4"/>
  <c r="D850" i="4"/>
  <c r="E580" i="6" l="1"/>
  <c r="E337" i="5"/>
  <c r="D340" i="5"/>
  <c r="D427" i="4"/>
  <c r="D931" i="4"/>
  <c r="D172" i="4"/>
  <c r="D853" i="4"/>
  <c r="E73" i="4"/>
  <c r="D76" i="4"/>
  <c r="D520" i="4"/>
  <c r="D1219" i="4"/>
  <c r="D1297" i="4"/>
  <c r="B3" i="6" l="1"/>
  <c r="F3" i="6"/>
  <c r="D343" i="5"/>
  <c r="E340" i="5"/>
  <c r="D523" i="4"/>
  <c r="D175" i="4"/>
  <c r="D856" i="4"/>
  <c r="E76" i="4"/>
  <c r="D79" i="4"/>
  <c r="D430" i="4"/>
  <c r="D1222" i="4"/>
  <c r="D934" i="4"/>
  <c r="D1300" i="4"/>
  <c r="E343" i="5" l="1"/>
  <c r="D346" i="5"/>
  <c r="E79" i="4"/>
  <c r="D82" i="4"/>
  <c r="D1225" i="4"/>
  <c r="D937" i="4"/>
  <c r="D178" i="4"/>
  <c r="D433" i="4"/>
  <c r="D526" i="4"/>
  <c r="D1303" i="4"/>
  <c r="D349" i="5" l="1"/>
  <c r="E346" i="5"/>
  <c r="D181" i="4"/>
  <c r="D529" i="4"/>
  <c r="D436" i="4"/>
  <c r="D940" i="4"/>
  <c r="E82" i="4"/>
  <c r="D85" i="4"/>
  <c r="E178" i="4" s="1"/>
  <c r="D1306" i="4"/>
  <c r="E160" i="4" l="1"/>
  <c r="E172" i="4"/>
  <c r="E169" i="4"/>
  <c r="E154" i="4"/>
  <c r="E166" i="4"/>
  <c r="D352" i="5"/>
  <c r="E349" i="5"/>
  <c r="D532" i="4"/>
  <c r="D943" i="4"/>
  <c r="D184" i="4"/>
  <c r="E181" i="4"/>
  <c r="E436" i="4"/>
  <c r="D439" i="4"/>
  <c r="E85" i="4"/>
  <c r="E88" i="4"/>
  <c r="E103" i="4"/>
  <c r="E106" i="4"/>
  <c r="E115" i="4"/>
  <c r="E121" i="4"/>
  <c r="E124" i="4"/>
  <c r="E142" i="4"/>
  <c r="E130" i="4"/>
  <c r="E127" i="4"/>
  <c r="E91" i="4"/>
  <c r="E118" i="4"/>
  <c r="E100" i="4"/>
  <c r="E139" i="4"/>
  <c r="E94" i="4"/>
  <c r="E97" i="4"/>
  <c r="E136" i="4"/>
  <c r="E112" i="4"/>
  <c r="E109" i="4"/>
  <c r="E133" i="4"/>
  <c r="E145" i="4"/>
  <c r="E148" i="4"/>
  <c r="E361" i="4"/>
  <c r="E337" i="4"/>
  <c r="E301" i="4"/>
  <c r="E334" i="4"/>
  <c r="E346" i="4"/>
  <c r="E322" i="4"/>
  <c r="E331" i="4"/>
  <c r="E316" i="4"/>
  <c r="E340" i="4"/>
  <c r="E364" i="4"/>
  <c r="E355" i="4"/>
  <c r="E343" i="4"/>
  <c r="E310" i="4"/>
  <c r="E175" i="4"/>
  <c r="E307" i="4"/>
  <c r="E295" i="4"/>
  <c r="E358" i="4"/>
  <c r="E418" i="4"/>
  <c r="E367" i="4"/>
  <c r="E421" i="4"/>
  <c r="E430" i="4"/>
  <c r="E352" i="4"/>
  <c r="E151" i="4"/>
  <c r="E313" i="4"/>
  <c r="E379" i="4"/>
  <c r="E304" i="4"/>
  <c r="E388" i="4"/>
  <c r="E385" i="4"/>
  <c r="E157" i="4"/>
  <c r="E325" i="4"/>
  <c r="E328" i="4"/>
  <c r="E394" i="4"/>
  <c r="E163" i="4"/>
  <c r="E370" i="4"/>
  <c r="E433" i="4"/>
  <c r="E358" i="5" l="1"/>
  <c r="E361" i="5"/>
  <c r="E430" i="5"/>
  <c r="E490" i="5"/>
  <c r="E379" i="5"/>
  <c r="E352" i="5"/>
  <c r="E448" i="5"/>
  <c r="E526" i="5"/>
  <c r="E484" i="5"/>
  <c r="E487" i="5"/>
  <c r="E547" i="5"/>
  <c r="E550" i="5"/>
  <c r="E559" i="5"/>
  <c r="E562" i="5"/>
  <c r="E373" i="5"/>
  <c r="E469" i="5"/>
  <c r="E565" i="5"/>
  <c r="E541" i="5"/>
  <c r="E586" i="5"/>
  <c r="E382" i="5"/>
  <c r="E442" i="5"/>
  <c r="E436" i="5"/>
  <c r="E532" i="5"/>
  <c r="E397" i="5"/>
  <c r="E496" i="5"/>
  <c r="E418" i="5"/>
  <c r="E409" i="5"/>
  <c r="E514" i="5"/>
  <c r="E460" i="5"/>
  <c r="E511" i="5"/>
  <c r="E445" i="5"/>
  <c r="E406" i="5"/>
  <c r="E427" i="5"/>
  <c r="E520" i="5"/>
  <c r="E478" i="5"/>
  <c r="E472" i="5"/>
  <c r="E508" i="5"/>
  <c r="E376" i="5"/>
  <c r="E577" i="5"/>
  <c r="E538" i="5"/>
  <c r="E499" i="5"/>
  <c r="E544" i="5"/>
  <c r="E451" i="5"/>
  <c r="E421" i="5"/>
  <c r="E457" i="5"/>
  <c r="E523" i="5"/>
  <c r="E412" i="5"/>
  <c r="E574" i="5"/>
  <c r="E571" i="5"/>
  <c r="E580" i="5"/>
  <c r="E556" i="5"/>
  <c r="E535" i="5"/>
  <c r="E505" i="5"/>
  <c r="E424" i="5"/>
  <c r="E367" i="5"/>
  <c r="E364" i="5"/>
  <c r="E493" i="5"/>
  <c r="E355" i="5"/>
  <c r="E502" i="5"/>
  <c r="E475" i="5"/>
  <c r="E583" i="5"/>
  <c r="E388" i="5"/>
  <c r="E400" i="5"/>
  <c r="E466" i="5"/>
  <c r="E370" i="5"/>
  <c r="E415" i="5"/>
  <c r="E391" i="5"/>
  <c r="E403" i="5"/>
  <c r="E439" i="5"/>
  <c r="E385" i="5"/>
  <c r="E454" i="5"/>
  <c r="E463" i="5"/>
  <c r="E529" i="5"/>
  <c r="E433" i="5"/>
  <c r="E481" i="5"/>
  <c r="E517" i="5"/>
  <c r="E394" i="5"/>
  <c r="E553" i="5"/>
  <c r="E568" i="5"/>
  <c r="E226" i="4"/>
  <c r="E229" i="4"/>
  <c r="E199" i="4"/>
  <c r="E208" i="4"/>
  <c r="E232" i="4"/>
  <c r="E235" i="4"/>
  <c r="E256" i="4"/>
  <c r="E184" i="4"/>
  <c r="E259" i="4"/>
  <c r="E244" i="4"/>
  <c r="E262" i="4"/>
  <c r="E265" i="4"/>
  <c r="E223" i="4"/>
  <c r="E271" i="4"/>
  <c r="E274" i="4"/>
  <c r="E193" i="4"/>
  <c r="E214" i="4"/>
  <c r="E187" i="4"/>
  <c r="E205" i="4"/>
  <c r="E241" i="4"/>
  <c r="E238" i="4"/>
  <c r="E190" i="4"/>
  <c r="E268" i="4"/>
  <c r="E217" i="4"/>
  <c r="E202" i="4"/>
  <c r="E211" i="4"/>
  <c r="E253" i="4"/>
  <c r="E196" i="4"/>
  <c r="E220" i="4"/>
  <c r="E277" i="4"/>
  <c r="E250" i="4"/>
  <c r="E247" i="4"/>
  <c r="E283" i="4"/>
  <c r="E376" i="4"/>
  <c r="E349" i="4"/>
  <c r="E280" i="4"/>
  <c r="E373" i="4"/>
  <c r="E400" i="4"/>
  <c r="E289" i="4"/>
  <c r="E397" i="4"/>
  <c r="E403" i="4"/>
  <c r="E286" i="4"/>
  <c r="E415" i="4"/>
  <c r="E406" i="4"/>
  <c r="E292" i="4"/>
  <c r="E409" i="4"/>
  <c r="E382" i="4"/>
  <c r="E427" i="4"/>
  <c r="E298" i="4"/>
  <c r="E391" i="4"/>
  <c r="E319" i="4"/>
  <c r="E412" i="4"/>
  <c r="E424" i="4"/>
  <c r="D946" i="4"/>
  <c r="D535" i="4"/>
  <c r="E532" i="4"/>
  <c r="E529" i="4"/>
  <c r="D442" i="4"/>
  <c r="E439" i="4"/>
  <c r="F3" i="5" l="1"/>
  <c r="B3" i="5"/>
  <c r="E508" i="4"/>
  <c r="E514" i="4"/>
  <c r="D949" i="4"/>
  <c r="E526" i="4"/>
  <c r="D538" i="4"/>
  <c r="E535" i="4"/>
  <c r="E451" i="4"/>
  <c r="E460" i="4"/>
  <c r="E463" i="4"/>
  <c r="E442" i="4"/>
  <c r="E478" i="4"/>
  <c r="E475" i="4"/>
  <c r="E472" i="4"/>
  <c r="E466" i="4"/>
  <c r="E445" i="4"/>
  <c r="E481" i="4"/>
  <c r="E469" i="4"/>
  <c r="E457" i="4"/>
  <c r="E448" i="4"/>
  <c r="E484" i="4"/>
  <c r="E487" i="4"/>
  <c r="E454" i="4"/>
  <c r="E490" i="4"/>
  <c r="E496" i="4"/>
  <c r="E493" i="4"/>
  <c r="E499" i="4"/>
  <c r="E502" i="4"/>
  <c r="E505" i="4"/>
  <c r="E511" i="4"/>
  <c r="E523" i="4"/>
  <c r="E517" i="4"/>
  <c r="E520" i="4"/>
  <c r="D541" i="4" l="1"/>
  <c r="E538" i="4"/>
  <c r="D952" i="4"/>
  <c r="D544" i="4" l="1"/>
  <c r="E541" i="4"/>
  <c r="D955" i="4"/>
  <c r="D547" i="4" l="1"/>
  <c r="E544" i="4"/>
  <c r="D958" i="4"/>
  <c r="D961" i="4" l="1"/>
  <c r="D550" i="4"/>
  <c r="E547" i="4"/>
  <c r="D964" i="4" l="1"/>
  <c r="D553" i="4"/>
  <c r="E550" i="4"/>
  <c r="D556" i="4" l="1"/>
  <c r="E553" i="4"/>
  <c r="D967" i="4"/>
  <c r="D970" i="4" l="1"/>
  <c r="D559" i="4"/>
  <c r="E556" i="4"/>
  <c r="D973" i="4" l="1"/>
  <c r="E970" i="4"/>
  <c r="E559" i="4"/>
  <c r="D562" i="4"/>
  <c r="E964" i="4"/>
  <c r="E958" i="4"/>
  <c r="E952" i="4"/>
  <c r="E571" i="4" l="1"/>
  <c r="E568" i="4"/>
  <c r="E577" i="4"/>
  <c r="E562" i="4"/>
  <c r="E622" i="4"/>
  <c r="E625" i="4"/>
  <c r="E589" i="4"/>
  <c r="E634" i="4"/>
  <c r="E613" i="4"/>
  <c r="E595" i="4"/>
  <c r="E604" i="4"/>
  <c r="E610" i="4"/>
  <c r="E631" i="4"/>
  <c r="E607" i="4"/>
  <c r="E592" i="4"/>
  <c r="E574" i="4"/>
  <c r="E580" i="4"/>
  <c r="E637" i="4"/>
  <c r="E598" i="4"/>
  <c r="E616" i="4"/>
  <c r="E583" i="4"/>
  <c r="E601" i="4"/>
  <c r="E628" i="4"/>
  <c r="E586" i="4"/>
  <c r="E619" i="4"/>
  <c r="E565" i="4"/>
  <c r="E640" i="4"/>
  <c r="E826" i="4"/>
  <c r="E643" i="4"/>
  <c r="E646" i="4"/>
  <c r="E760" i="4"/>
  <c r="E649" i="4"/>
  <c r="E763" i="4"/>
  <c r="E829" i="4"/>
  <c r="E652" i="4"/>
  <c r="E655" i="4"/>
  <c r="E832" i="4"/>
  <c r="E910" i="4"/>
  <c r="E670" i="4"/>
  <c r="E835" i="4"/>
  <c r="E766" i="4"/>
  <c r="E658" i="4"/>
  <c r="E913" i="4"/>
  <c r="E769" i="4"/>
  <c r="E667" i="4"/>
  <c r="E838" i="4"/>
  <c r="E727" i="4"/>
  <c r="E745" i="4"/>
  <c r="E712" i="4"/>
  <c r="E919" i="4"/>
  <c r="E916" i="4"/>
  <c r="E841" i="4"/>
  <c r="E772" i="4"/>
  <c r="E751" i="4"/>
  <c r="E718" i="4"/>
  <c r="E661" i="4"/>
  <c r="E844" i="4"/>
  <c r="E721" i="4"/>
  <c r="E715" i="4"/>
  <c r="E703" i="4"/>
  <c r="E709" i="4"/>
  <c r="E706" i="4"/>
  <c r="E775" i="4"/>
  <c r="E748" i="4"/>
  <c r="E697" i="4"/>
  <c r="E802" i="4"/>
  <c r="E694" i="4"/>
  <c r="E733" i="4"/>
  <c r="E799" i="4"/>
  <c r="E784" i="4"/>
  <c r="E757" i="4"/>
  <c r="E673" i="4"/>
  <c r="E679" i="4"/>
  <c r="E754" i="4"/>
  <c r="E817" i="4"/>
  <c r="E790" i="4"/>
  <c r="E814" i="4"/>
  <c r="E742" i="4"/>
  <c r="E925" i="4"/>
  <c r="E793" i="4"/>
  <c r="E796" i="4"/>
  <c r="E730" i="4"/>
  <c r="E811" i="4"/>
  <c r="E778" i="4"/>
  <c r="E724" i="4"/>
  <c r="E928" i="4"/>
  <c r="E922" i="4"/>
  <c r="E682" i="4"/>
  <c r="E820" i="4"/>
  <c r="E808" i="4"/>
  <c r="E781" i="4"/>
  <c r="E805" i="4"/>
  <c r="E787" i="4"/>
  <c r="E847" i="4"/>
  <c r="E688" i="4"/>
  <c r="E676" i="4"/>
  <c r="E685" i="4"/>
  <c r="E691" i="4"/>
  <c r="E700" i="4"/>
  <c r="E664" i="4"/>
  <c r="E850" i="4"/>
  <c r="E823" i="4"/>
  <c r="E736" i="4"/>
  <c r="E853" i="4"/>
  <c r="E739" i="4"/>
  <c r="E856" i="4"/>
  <c r="E931" i="4"/>
  <c r="E862" i="4"/>
  <c r="E904" i="4"/>
  <c r="E877" i="4"/>
  <c r="E868" i="4"/>
  <c r="E889" i="4"/>
  <c r="E937" i="4"/>
  <c r="E865" i="4"/>
  <c r="E871" i="4"/>
  <c r="E898" i="4"/>
  <c r="E895" i="4"/>
  <c r="E892" i="4"/>
  <c r="E886" i="4"/>
  <c r="E934" i="4"/>
  <c r="E880" i="4"/>
  <c r="E859" i="4"/>
  <c r="E874" i="4"/>
  <c r="E883" i="4"/>
  <c r="E907" i="4"/>
  <c r="E940" i="4"/>
  <c r="E901" i="4"/>
  <c r="E943" i="4"/>
  <c r="E949" i="4"/>
  <c r="E946" i="4"/>
  <c r="E961" i="4"/>
  <c r="E955" i="4"/>
  <c r="E967" i="4"/>
  <c r="D976" i="4"/>
  <c r="E973" i="4"/>
  <c r="E976" i="4" l="1"/>
  <c r="D979" i="4"/>
  <c r="D982" i="4" l="1"/>
  <c r="E979" i="4"/>
  <c r="D985" i="4" l="1"/>
  <c r="E982" i="4"/>
  <c r="D988" i="4" l="1"/>
  <c r="E985" i="4"/>
  <c r="D991" i="4" l="1"/>
  <c r="E988" i="4"/>
  <c r="E991" i="4" l="1"/>
  <c r="E997" i="4"/>
  <c r="E1009" i="4"/>
  <c r="E1012" i="4"/>
  <c r="E1018" i="4"/>
  <c r="E1021" i="4"/>
  <c r="E1030" i="4"/>
  <c r="E1126" i="4"/>
  <c r="E1033" i="4"/>
  <c r="E1195" i="4"/>
  <c r="E1036" i="4"/>
  <c r="E1102" i="4"/>
  <c r="E1165" i="4"/>
  <c r="E1003" i="4"/>
  <c r="E1129" i="4"/>
  <c r="E994" i="4"/>
  <c r="E1171" i="4"/>
  <c r="E1144" i="4"/>
  <c r="E1186" i="4"/>
  <c r="E1042" i="4"/>
  <c r="E1024" i="4"/>
  <c r="E1198" i="4"/>
  <c r="E1027" i="4"/>
  <c r="E1069" i="4"/>
  <c r="E1066" i="4"/>
  <c r="E1039" i="4"/>
  <c r="E1156" i="4"/>
  <c r="E1093" i="4"/>
  <c r="E1099" i="4"/>
  <c r="E1051" i="4"/>
  <c r="E1015" i="4"/>
  <c r="E1006" i="4"/>
  <c r="E1045" i="4"/>
  <c r="E1123" i="4"/>
  <c r="E1057" i="4"/>
  <c r="E1000" i="4"/>
  <c r="E1063" i="4"/>
  <c r="E1096" i="4"/>
  <c r="E1114" i="4"/>
  <c r="E1183" i="4"/>
  <c r="E1249" i="4"/>
  <c r="E1147" i="4"/>
  <c r="E1081" i="4"/>
  <c r="E1177" i="4"/>
  <c r="E1168" i="4"/>
  <c r="E1078" i="4"/>
  <c r="E1111" i="4"/>
  <c r="E1108" i="4"/>
  <c r="E1153" i="4"/>
  <c r="E1120" i="4"/>
  <c r="E1201" i="4"/>
  <c r="E1192" i="4"/>
  <c r="E1117" i="4"/>
  <c r="E1132" i="4"/>
  <c r="E1189" i="4"/>
  <c r="E1135" i="4"/>
  <c r="E1054" i="4"/>
  <c r="E1105" i="4"/>
  <c r="E1084" i="4"/>
  <c r="E1696" i="4"/>
  <c r="E1060" i="4"/>
  <c r="E1180" i="4"/>
  <c r="E1432" i="4"/>
  <c r="E1048" i="4"/>
  <c r="E1426" i="4"/>
  <c r="E1282" i="4"/>
  <c r="E1090" i="4"/>
  <c r="E1138" i="4"/>
  <c r="E1150" i="4"/>
  <c r="E1699" i="4"/>
  <c r="E1075" i="4"/>
  <c r="E1582" i="4"/>
  <c r="E1207" i="4"/>
  <c r="E1087" i="4"/>
  <c r="E1141" i="4"/>
  <c r="E1429" i="4"/>
  <c r="E1660" i="4"/>
  <c r="E1174" i="4"/>
  <c r="E1435" i="4"/>
  <c r="E1072" i="4"/>
  <c r="E1489" i="4"/>
  <c r="E1159" i="4"/>
  <c r="E1162" i="4"/>
  <c r="E1204" i="4"/>
  <c r="E1477" i="4"/>
  <c r="E1291" i="4"/>
  <c r="E1474" i="4"/>
  <c r="E1213" i="4"/>
  <c r="E1480" i="4"/>
  <c r="E1585" i="4"/>
  <c r="E1285" i="4"/>
  <c r="E1702" i="4"/>
  <c r="E1471" i="4"/>
  <c r="E1495" i="4"/>
  <c r="E1465" i="4"/>
  <c r="E1210" i="4"/>
  <c r="E1498" i="4"/>
  <c r="E1588" i="4"/>
  <c r="E1552" i="4"/>
  <c r="E1288" i="4"/>
  <c r="E1483" i="4"/>
  <c r="E1441" i="4"/>
  <c r="E1603" i="4"/>
  <c r="E1633" i="4"/>
  <c r="E1672" i="4"/>
  <c r="E1600" i="4"/>
  <c r="E1630" i="4"/>
  <c r="E1237" i="4"/>
  <c r="E1219" i="4"/>
  <c r="E1303" i="4"/>
  <c r="E1216" i="4"/>
  <c r="E1294" i="4"/>
  <c r="E1663" i="4"/>
  <c r="E1636" i="4"/>
  <c r="E1591" i="4"/>
  <c r="E1297" i="4"/>
  <c r="E1621" i="4"/>
  <c r="E1666" i="4"/>
  <c r="E1612" i="4"/>
  <c r="E1654" i="4"/>
  <c r="E1645" i="4"/>
  <c r="E1555" i="4"/>
  <c r="E1618" i="4"/>
  <c r="E1246" i="4"/>
  <c r="E1627" i="4"/>
  <c r="E1384" i="4"/>
  <c r="E1225" i="4"/>
  <c r="E1444" i="4"/>
  <c r="E1609" i="4"/>
  <c r="E1546" i="4"/>
  <c r="E1255" i="4"/>
  <c r="E1669" i="4"/>
  <c r="E1507" i="4"/>
  <c r="E1261" i="4"/>
  <c r="E1360" i="4"/>
  <c r="E1363" i="4"/>
  <c r="E1342" i="4"/>
  <c r="E1543" i="4"/>
  <c r="E1537" i="4"/>
  <c r="E1693" i="4"/>
  <c r="E1501" i="4"/>
  <c r="E1417" i="4"/>
  <c r="E1549" i="4"/>
  <c r="E1315" i="4"/>
  <c r="E1267" i="4"/>
  <c r="E1327" i="4"/>
  <c r="E1615" i="4"/>
  <c r="E1381" i="4"/>
  <c r="E1321" i="4"/>
  <c r="E1684" i="4"/>
  <c r="E1231" i="4"/>
  <c r="E1516" i="4"/>
  <c r="E1579" i="4"/>
  <c r="E1519" i="4"/>
  <c r="E1366" i="4"/>
  <c r="E1606" i="4"/>
  <c r="E1573" i="4"/>
  <c r="E1330" i="4"/>
  <c r="E1492" i="4"/>
  <c r="E1354" i="4"/>
  <c r="E1657" i="4"/>
  <c r="E1351" i="4"/>
  <c r="E1687" i="4"/>
  <c r="E1279" i="4"/>
  <c r="E1378" i="4"/>
  <c r="E1624" i="4"/>
  <c r="E1420" i="4"/>
  <c r="E1639" i="4"/>
  <c r="E1459" i="4"/>
  <c r="E1534" i="4"/>
  <c r="E1564" i="4"/>
  <c r="E1678" i="4"/>
  <c r="E1648" i="4"/>
  <c r="E1264" i="4"/>
  <c r="E1396" i="4"/>
  <c r="E1408" i="4"/>
  <c r="E1402" i="4"/>
  <c r="E1243" i="4"/>
  <c r="E1375" i="4"/>
  <c r="E1276" i="4"/>
  <c r="E1270" i="4"/>
  <c r="E1456" i="4"/>
  <c r="E1345" i="4"/>
  <c r="E1405" i="4"/>
  <c r="E1468" i="4"/>
  <c r="E1306" i="4"/>
  <c r="E1675" i="4"/>
  <c r="E1240" i="4"/>
  <c r="E1339" i="4"/>
  <c r="E1594" i="4"/>
  <c r="E1558" i="4"/>
  <c r="E1513" i="4"/>
  <c r="E1504" i="4"/>
  <c r="E1273" i="4"/>
  <c r="E1312" i="4"/>
  <c r="E1372" i="4"/>
  <c r="E1300" i="4"/>
  <c r="E1597" i="4"/>
  <c r="E1387" i="4"/>
  <c r="E1222" i="4"/>
  <c r="E1462" i="4"/>
  <c r="E1234" i="4"/>
  <c r="E1309" i="4"/>
  <c r="E1681" i="4"/>
  <c r="E1324" i="4"/>
  <c r="E1447" i="4"/>
  <c r="E1540" i="4"/>
  <c r="E1252" i="4"/>
  <c r="E1531" i="4"/>
  <c r="E1318" i="4"/>
  <c r="E1258" i="4"/>
  <c r="E1228" i="4"/>
  <c r="E1528" i="4"/>
  <c r="E1357" i="4"/>
  <c r="E1369" i="4"/>
  <c r="E1390" i="4"/>
  <c r="E1510" i="4"/>
  <c r="E1525" i="4"/>
  <c r="E1414" i="4"/>
  <c r="E1561" i="4"/>
  <c r="E1522" i="4"/>
  <c r="E1423" i="4"/>
  <c r="E1336" i="4"/>
  <c r="E1576" i="4"/>
  <c r="E1642" i="4"/>
  <c r="E1438" i="4"/>
  <c r="E1486" i="4"/>
  <c r="E1570" i="4"/>
  <c r="E1393" i="4"/>
  <c r="E1333" i="4"/>
  <c r="E1399" i="4"/>
  <c r="E1453" i="4"/>
  <c r="E1567" i="4"/>
  <c r="E1411" i="4"/>
  <c r="E1690" i="4"/>
  <c r="E1348" i="4"/>
  <c r="E1450" i="4"/>
  <c r="E1651" i="4"/>
  <c r="F3" i="4" l="1"/>
  <c r="B3" i="4"/>
</calcChain>
</file>

<file path=xl/sharedStrings.xml><?xml version="1.0" encoding="utf-8"?>
<sst xmlns="http://schemas.openxmlformats.org/spreadsheetml/2006/main" count="18120" uniqueCount="4941">
  <si>
    <t>Outubro 2022</t>
  </si>
  <si>
    <t>Bets</t>
  </si>
  <si>
    <t>Res.</t>
  </si>
  <si>
    <t>Data entrada</t>
  </si>
  <si>
    <t>Agora / Hoje / Semana</t>
  </si>
  <si>
    <t>Data do Jogo</t>
  </si>
  <si>
    <t>Times</t>
  </si>
  <si>
    <t>Mercado</t>
  </si>
  <si>
    <t>BetHouse</t>
  </si>
  <si>
    <t>Odd</t>
  </si>
  <si>
    <t>Stake</t>
  </si>
  <si>
    <t>Arredondado</t>
  </si>
  <si>
    <t>Aposta/Liability</t>
  </si>
  <si>
    <t>Retorno</t>
  </si>
  <si>
    <t>Lucro</t>
  </si>
  <si>
    <t>Lucro %</t>
  </si>
  <si>
    <t>Confirmado</t>
  </si>
  <si>
    <t>Bet365</t>
  </si>
  <si>
    <t>BetFair</t>
  </si>
  <si>
    <t>BetFair Ex</t>
  </si>
  <si>
    <t>BetWay</t>
  </si>
  <si>
    <t>FavBet</t>
  </si>
  <si>
    <t>Pinnacle</t>
  </si>
  <si>
    <t>VBet</t>
  </si>
  <si>
    <t>L</t>
  </si>
  <si>
    <t>Bayern Munich II - SV Turkgucu-Ataspor</t>
  </si>
  <si>
    <t>W</t>
  </si>
  <si>
    <t>X2</t>
  </si>
  <si>
    <t xml:space="preserve"> </t>
  </si>
  <si>
    <t>Cooma Tigers - West Canberra Wanderers FC</t>
  </si>
  <si>
    <t>AH1</t>
  </si>
  <si>
    <t>AH2</t>
  </si>
  <si>
    <t>Rain or Shine Elasto Painters - Meralco Bolts</t>
  </si>
  <si>
    <t>BWin</t>
  </si>
  <si>
    <t>Stop Out - Petone FC</t>
  </si>
  <si>
    <t>Hoang Anh Gia Lai - SHB Da Nang</t>
  </si>
  <si>
    <t>30</t>
  </si>
  <si>
    <t>F91 Dudelange - Gzira United</t>
  </si>
  <si>
    <t>Q1</t>
  </si>
  <si>
    <r>
      <rPr>
        <sz val="11"/>
        <color indexed="8"/>
        <rFont val="Calibri"/>
        <family val="2"/>
      </rPr>
      <t>30</t>
    </r>
  </si>
  <si>
    <t>Q2</t>
  </si>
  <si>
    <t>Germany - Colombia</t>
  </si>
  <si>
    <t>TO</t>
  </si>
  <si>
    <t>TU</t>
  </si>
  <si>
    <t>Sint Truiden - Standard</t>
  </si>
  <si>
    <t>SportyBet</t>
  </si>
  <si>
    <t>Kuressaare - Tammeka Tartu</t>
  </si>
  <si>
    <t>DNB1</t>
  </si>
  <si>
    <t>DNB2</t>
  </si>
  <si>
    <t>Team Bliss - Chiefs eSports Club</t>
  </si>
  <si>
    <r>
      <rPr>
        <sz val="11"/>
        <color indexed="8"/>
        <rFont val="Calibri"/>
        <family val="2"/>
      </rPr>
      <t>31</t>
    </r>
  </si>
  <si>
    <t>Rukh Lviv - Vorskla Poltava</t>
  </si>
  <si>
    <t>X</t>
  </si>
  <si>
    <t>Oleksandriya - Metalist 1925</t>
  </si>
  <si>
    <t>1X</t>
  </si>
  <si>
    <t>Marco De Rossi - Edoardo Lavagno</t>
  </si>
  <si>
    <t>Panama - France</t>
  </si>
  <si>
    <t>EH2</t>
  </si>
  <si>
    <t>Vietnam (W) - Netherlands (W)</t>
  </si>
  <si>
    <t>WinNil2</t>
  </si>
  <si>
    <t>ScoreBoth</t>
  </si>
  <si>
    <t>Reece Robinson - Andy Boulton</t>
  </si>
  <si>
    <t>Panama (W) - France (W)</t>
  </si>
  <si>
    <t>Not ScoreBoth</t>
  </si>
  <si>
    <t>Not WinNil2</t>
  </si>
  <si>
    <t>China (W) - England (W)</t>
  </si>
  <si>
    <t>EH1</t>
  </si>
  <si>
    <t>Portugal - USA</t>
  </si>
  <si>
    <t>Elevate - Team Falcons</t>
  </si>
  <si>
    <t>Complexity - Valiant</t>
  </si>
  <si>
    <t>Parnu JK Vaprus - Kohtla-Jarve</t>
  </si>
  <si>
    <t>Lay</t>
  </si>
  <si>
    <t>Bernard Tomic - Stefan Dostanic</t>
  </si>
  <si>
    <t>Florent Bax - Sebastian Sorger</t>
  </si>
  <si>
    <t>Criciuma - Ponte Preta</t>
  </si>
  <si>
    <t>Panathinaikos - SC Dnipro-1</t>
  </si>
  <si>
    <t>FC Vaduz - Stade Nyonnais</t>
  </si>
  <si>
    <t>Honka Women - ONS Oulu Women</t>
  </si>
  <si>
    <t>SK Super Nova - FK Riga</t>
  </si>
  <si>
    <t>South Africa - Italy</t>
  </si>
  <si>
    <t>Argentina - Sweden</t>
  </si>
  <si>
    <t>Jamaica - Brazil</t>
  </si>
  <si>
    <t>Evgeny Philippov - Grigoriy Lomakin</t>
  </si>
  <si>
    <t>Pinheiros - Corinthians</t>
  </si>
  <si>
    <t>T1 - Kwangdong Freecs</t>
  </si>
  <si>
    <t>3</t>
  </si>
  <si>
    <t>Cangzhou Mighty Lions - Shenzhen</t>
  </si>
  <si>
    <t>Morocco - Colombia</t>
  </si>
  <si>
    <t>Goias - Fortaleza EC</t>
  </si>
  <si>
    <t>Santos - Athletico-PR</t>
  </si>
  <si>
    <t>Jeju United - Gangwon FC</t>
  </si>
  <si>
    <t>Young Boys - Winterthur</t>
  </si>
  <si>
    <t>Independiente Petrolero - Club Aurora</t>
  </si>
  <si>
    <t>Aris Salonika - Ararat-Armenia</t>
  </si>
  <si>
    <t>Korea Republic - Germany</t>
  </si>
  <si>
    <t>Nongshim RedForce - KT Rolster</t>
  </si>
  <si>
    <t>Beijing Guoan - Henan Songshan Longmen</t>
  </si>
  <si>
    <t>Bohemians - Drogheda</t>
  </si>
  <si>
    <t>Liiv SANDBOX - T1</t>
  </si>
  <si>
    <t>San Lorenzo - Sao Paulo</t>
  </si>
  <si>
    <t>Switzerland (W) - Spain (W)</t>
  </si>
  <si>
    <t>No Name - WINDINGO</t>
  </si>
  <si>
    <t>IFK Uppsala - Karlbergs BK</t>
  </si>
  <si>
    <t>4</t>
  </si>
  <si>
    <t>Follo - Nordstrand</t>
  </si>
  <si>
    <r>
      <rPr>
        <sz val="11"/>
        <color indexed="8"/>
        <rFont val="Calibri"/>
        <family val="2"/>
      </rPr>
      <t>4</t>
    </r>
  </si>
  <si>
    <t>Kings SC - AFC Keltik</t>
  </si>
  <si>
    <t>Reynor - ShoWTimE</t>
  </si>
  <si>
    <t>1/2L</t>
  </si>
  <si>
    <t>JK Tallinna Kalev - Tartu JK Tammeka</t>
  </si>
  <si>
    <t>Daniel Rincon - Fabio Fognini</t>
  </si>
  <si>
    <t>Hawke's Bay - North Harbour</t>
  </si>
  <si>
    <t>Launceston United - Devonport City</t>
  </si>
  <si>
    <t>Marijampole City - Garliava Kaunas</t>
  </si>
  <si>
    <t>Universitatea Craiova - Hermannstadt</t>
  </si>
  <si>
    <t>6</t>
  </si>
  <si>
    <t>France (W) - Morocco (W)</t>
  </si>
  <si>
    <r>
      <rPr>
        <sz val="11"/>
        <color indexed="8"/>
        <rFont val="Calibri"/>
        <family val="2"/>
      </rPr>
      <t>6</t>
    </r>
  </si>
  <si>
    <t>Guarani (Par) - Botafogo</t>
  </si>
  <si>
    <t>7</t>
  </si>
  <si>
    <t>Tobol - Derry City</t>
  </si>
  <si>
    <r>
      <rPr>
        <sz val="11"/>
        <color indexed="8"/>
        <rFont val="Calibri"/>
        <family val="2"/>
      </rPr>
      <t>7</t>
    </r>
  </si>
  <si>
    <t>Turkey - Korea Republic</t>
  </si>
  <si>
    <t>Tindastoll (W) - Selfoss (W)</t>
  </si>
  <si>
    <t>Hero JiuJing - Rogue Warriors</t>
  </si>
  <si>
    <t>Wolves - Weibo Gaming</t>
  </si>
  <si>
    <t>Australia - Denmark</t>
  </si>
  <si>
    <t>FC Eindhoven - Willem II</t>
  </si>
  <si>
    <t>Hungary - Portugal</t>
  </si>
  <si>
    <t>Club Brugge - KA Akureyri</t>
  </si>
  <si>
    <t>Gjovik-Lyn - Brann 2</t>
  </si>
  <si>
    <t>Gjovik-Lyn - Brann II</t>
  </si>
  <si>
    <t>France (W) - Morocco (W)</t>
  </si>
  <si>
    <t>Sheriff Tiraspol - BATE</t>
  </si>
  <si>
    <t>Costa Rica - Nicaragua</t>
  </si>
  <si>
    <t>Liverpool - SV Darmstadt</t>
  </si>
  <si>
    <t>Orel Kimhi - Kazuma Kawachi</t>
  </si>
  <si>
    <t>Al-Ettifaq - Al-Nassr</t>
  </si>
  <si>
    <r>
      <rPr>
        <sz val="11"/>
        <color indexed="8"/>
        <rFont val="Calibri"/>
        <family val="2"/>
      </rPr>
      <t>8</t>
    </r>
  </si>
  <si>
    <t>FCSB - Nordsjaelland</t>
  </si>
  <si>
    <t>South Hobart - Launceston United</t>
  </si>
  <si>
    <t>Hamrun Spartans - Ferencvarosi</t>
  </si>
  <si>
    <t>Sabah - Partizan Belgrade</t>
  </si>
  <si>
    <t>France - Morocco</t>
  </si>
  <si>
    <t>Persepolis - Aluminium Arak F.C.</t>
  </si>
  <si>
    <t>Struga Trim Lum - Swift Hesperange</t>
  </si>
  <si>
    <t>Mumbai City FC - Jamshedpur</t>
  </si>
  <si>
    <t>Sorrento - Inglewood United</t>
  </si>
  <si>
    <t>SC Internacional - River Plate</t>
  </si>
  <si>
    <t>Rangers - Servette</t>
  </si>
  <si>
    <t>Tibo Colson - Camilo Ugo Carabelli</t>
  </si>
  <si>
    <t>9</t>
  </si>
  <si>
    <t>Atletico Bembibre - SD Ponferradina</t>
  </si>
  <si>
    <t>Bragantino SP - America MG</t>
  </si>
  <si>
    <t>Kai Lemstra - Johannes Haerteis</t>
  </si>
  <si>
    <t>Galatasaray - NK Olimpija Ljubljana</t>
  </si>
  <si>
    <t>Seong Chan Hong - Patrick Kypson</t>
  </si>
  <si>
    <t>Notvikens IK - Bergnasets AIK</t>
  </si>
  <si>
    <t>Rosenborg - Hearts</t>
  </si>
  <si>
    <t>Stone - Boca Juniors</t>
  </si>
  <si>
    <t>Hibernian - Luzern</t>
  </si>
  <si>
    <t>Bodo Glimt - FC Pyunik</t>
  </si>
  <si>
    <t>FC Twente - Riga FC</t>
  </si>
  <si>
    <t>Ancona-Matelica - Corticella</t>
  </si>
  <si>
    <t>Aris Limassol - Rakow Czestochowa</t>
  </si>
  <si>
    <t>FC Twente - FK Riga</t>
  </si>
  <si>
    <t>FC Shirak - BKMA Yerevan</t>
  </si>
  <si>
    <t>Molde - Ki Klaksvik</t>
  </si>
  <si>
    <t>Sanjana Sirimalla - Anastasia Grechkina</t>
  </si>
  <si>
    <t>FC Arouca - Brann</t>
  </si>
  <si>
    <t>10</t>
  </si>
  <si>
    <t>Andres Andrade - Marcus Mcdaniel</t>
  </si>
  <si>
    <r>
      <rPr>
        <sz val="11"/>
        <color indexed="8"/>
        <rFont val="Calibri"/>
        <family val="2"/>
      </rPr>
      <t>10</t>
    </r>
  </si>
  <si>
    <t>FC Arminia Ludwigshafen 03 - FK Pirmasens</t>
  </si>
  <si>
    <t>Stord - Bjarg</t>
  </si>
  <si>
    <t>Prykarpattia - FC Karpaty Lviv</t>
  </si>
  <si>
    <t>Zrinjski - Breidablik</t>
  </si>
  <si>
    <t>Glenorchy Knights - Riverside Olympic FC</t>
  </si>
  <si>
    <t>Glenorchy Knights FC - Riverside Olympic FC</t>
  </si>
  <si>
    <t>Australia - France</t>
  </si>
  <si>
    <t>Storfors - IFK Lulea</t>
  </si>
  <si>
    <t>Storfors - IFK Lulea</t>
  </si>
  <si>
    <t>M8HEXA - GLUK (KG)</t>
  </si>
  <si>
    <t>PinUp</t>
  </si>
  <si>
    <t>Surrey - Kent</t>
  </si>
  <si>
    <t>VINCIT - Cytrex</t>
  </si>
  <si>
    <t>1/2W</t>
  </si>
  <si>
    <t>Lambton Jaffas - Newcastle Olympic FC</t>
  </si>
  <si>
    <t>Southland - Northland</t>
  </si>
  <si>
    <t>MostBet</t>
  </si>
  <si>
    <t>Galatasaray - Olimpija</t>
  </si>
  <si>
    <t>FC Santa Coloma - AZ Alkmaar</t>
  </si>
  <si>
    <t>Hajduk Split - PAOK</t>
  </si>
  <si>
    <t>Fredericia - Hillerod Fodbold</t>
  </si>
  <si>
    <t>Ho Chi Minh City - Binh Duong</t>
  </si>
  <si>
    <t>Lee Budgen - Chris Hurds</t>
  </si>
  <si>
    <t>Volendam - Vitesse</t>
  </si>
  <si>
    <t>HNK Hajduk Split - PAOK Thessaloniki FС</t>
  </si>
  <si>
    <t>HNK Hajduk Split - PAOK FC</t>
  </si>
  <si>
    <t>USA - France</t>
  </si>
  <si>
    <t>11</t>
  </si>
  <si>
    <t>Blooming - Palmaflor</t>
  </si>
  <si>
    <t>TJ Jiskra Domazlice - Loko Vltavin</t>
  </si>
  <si>
    <t>Vozdovac - Radnik Surdulica</t>
  </si>
  <si>
    <t>Gael Monfils - Jannik Sinner</t>
  </si>
  <si>
    <t>Dinamo Zagreb - AEK Athens</t>
  </si>
  <si>
    <t>Juventus - Atalanta</t>
  </si>
  <si>
    <t>13</t>
  </si>
  <si>
    <t>Zalgiris - FC Hegelmann Litauen</t>
  </si>
  <si>
    <t>Liquid - Golden Guardians</t>
  </si>
  <si>
    <t>Spartans WFC (W) - Rangers (W)</t>
  </si>
  <si>
    <t>Fk Panevezys B - Marijampole City</t>
  </si>
  <si>
    <t>Karvina B - Trinec</t>
  </si>
  <si>
    <t>FV Illertissen - Fortuna Dusseldorf</t>
  </si>
  <si>
    <t>14</t>
  </si>
  <si>
    <t>Stirling - East Kilbride</t>
  </si>
  <si>
    <t>Arsenal de Sarandi - Instituto AC Cordoba</t>
  </si>
  <si>
    <t>AZ Alkmaar - FC Santa Coloma</t>
  </si>
  <si>
    <t>Panevezys II - Marijampole City</t>
  </si>
  <si>
    <t>Bengaluru FC - Indian Air Force</t>
  </si>
  <si>
    <t>Marc Polmans - Adria Soriano Barrera</t>
  </si>
  <si>
    <t>Doxa Katokopia - AEL Limassol</t>
  </si>
  <si>
    <t>Slovan Bratislava B - FK Humenne</t>
  </si>
  <si>
    <t>Az Alkmaar - FC Santa Coloma</t>
  </si>
  <si>
    <t>WinNil1</t>
  </si>
  <si>
    <t>Not WinNil1</t>
  </si>
  <si>
    <t>15</t>
  </si>
  <si>
    <t>Riverside Olympic - Devonport City</t>
  </si>
  <si>
    <t>Hajer Club - Ohod (KSA)</t>
  </si>
  <si>
    <t>Vasteras IK - Orebro HK</t>
  </si>
  <si>
    <t>Hull City - Charlton</t>
  </si>
  <si>
    <t>Peterborough United - Colchester United</t>
  </si>
  <si>
    <t>Tomohiro Masabayashi - Makoto Ochi</t>
  </si>
  <si>
    <t>Hajer FC - Uhud Medina</t>
  </si>
  <si>
    <t>West Armenia - Ararat Armenia</t>
  </si>
  <si>
    <t>Corinthians - Sao Paulo</t>
  </si>
  <si>
    <t>Noah - FC Shirak</t>
  </si>
  <si>
    <t>Bonnyrigg Rose - Stranraer FC</t>
  </si>
  <si>
    <t>Montrose FC - Cove Rangers FC</t>
  </si>
  <si>
    <t>Heidelberg United - Melbourne Knights</t>
  </si>
  <si>
    <t>Bolivar - Jorge Wilstermann</t>
  </si>
  <si>
    <t>Club Bolivar - Jorge Wilstermann</t>
  </si>
  <si>
    <t>Mikolaj Lis - Stephanos Schinas</t>
  </si>
  <si>
    <t>16</t>
  </si>
  <si>
    <t>Southern Hoiho - Tokomanawa Queens</t>
  </si>
  <si>
    <t>FC Goa - Downtown Heroes</t>
  </si>
  <si>
    <t>Flamengo - Gremio</t>
  </si>
  <si>
    <t>Buckie Thistle - Forres Mechanics</t>
  </si>
  <si>
    <t>SK Bela - MSK Fomat Martin</t>
  </si>
  <si>
    <t>Ribeirao - Taubate</t>
  </si>
  <si>
    <t>BATE - Sheriff Tiraspol</t>
  </si>
  <si>
    <t>MIBR - Team Vitality</t>
  </si>
  <si>
    <t>Batangas City Embassy Chill - Batang Kankaloo</t>
  </si>
  <si>
    <t>Redlands United FC - Brisbane Roar FC</t>
  </si>
  <si>
    <t>FC Noah - FC Shirak</t>
  </si>
  <si>
    <t>Duque de Caxias - Macae</t>
  </si>
  <si>
    <t>White Star Woluwe - RSC Anderlecht</t>
  </si>
  <si>
    <t>Bonnyrigg - Stranraer</t>
  </si>
  <si>
    <t>Serbia - Ukraine</t>
  </si>
  <si>
    <t>Lecce - Lazio</t>
  </si>
  <si>
    <r>
      <rPr>
        <sz val="11"/>
        <color indexed="8"/>
        <rFont val="Calibri"/>
        <family val="2"/>
      </rPr>
      <t>17</t>
    </r>
  </si>
  <si>
    <t>Ana Candiotto - Lucciana Perez Alarcon</t>
  </si>
  <si>
    <t>Crystal Palace - Arsenal</t>
  </si>
  <si>
    <t>Thailand U23 - Myanmar U23</t>
  </si>
  <si>
    <t>Thimphu City - Thimphu Raven</t>
  </si>
  <si>
    <t>Croatia - Ukraine</t>
  </si>
  <si>
    <t>Carabobo FC - Hermanos Colmenarez</t>
  </si>
  <si>
    <t>Rainbow FC - The Muslim Inst Wari AC</t>
  </si>
  <si>
    <t>Puerto Rico - Chile</t>
  </si>
  <si>
    <t>Brann - Arouca</t>
  </si>
  <si>
    <t>CSM Ramnicu Valcea - CS Mioveni</t>
  </si>
  <si>
    <t>Saudi Arabia - Kazakhstan</t>
  </si>
  <si>
    <t>Vedita Colonesti FC - FC Arges</t>
  </si>
  <si>
    <t>Osijek - Adana Demirspor</t>
  </si>
  <si>
    <t>HNK Rijeka - B36 Torshavn</t>
  </si>
  <si>
    <t>Friska Viljor FC - IF Algarna</t>
  </si>
  <si>
    <t>UCD - Galway Utd</t>
  </si>
  <si>
    <t>SK Brann - Sandefjord Fotball</t>
  </si>
  <si>
    <t>Alaves - Sevilla</t>
  </si>
  <si>
    <t>Eiger - Staal Jorpeland</t>
  </si>
  <si>
    <t>Dave Prins - Scott Taylor</t>
  </si>
  <si>
    <t>Mexico - Cuba</t>
  </si>
  <si>
    <t>FC Luzern - Hibernians FC Paola</t>
  </si>
  <si>
    <t>Alianza Atletico - Union Comercio</t>
  </si>
  <si>
    <t>Serrano FC (RJ) - Artsul FC</t>
  </si>
  <si>
    <t>KA Akureyri - Club Brugge</t>
  </si>
  <si>
    <t>Slovenia - Poland</t>
  </si>
  <si>
    <t>18</t>
  </si>
  <si>
    <t>KS Warta Sieradz - Unia Skierniewice</t>
  </si>
  <si>
    <t>Rakow Czestochowa - FC Copenhagen</t>
  </si>
  <si>
    <t>Nacional Potosi - Jorge Wilstermann</t>
  </si>
  <si>
    <t>Banik Sous - FC Kolin</t>
  </si>
  <si>
    <t>Slovakia - Netherlands</t>
  </si>
  <si>
    <t>Coban Imperial - Xelaju MC</t>
  </si>
  <si>
    <t>FC West Armenia - Ararat-Armenia</t>
  </si>
  <si>
    <t>Murray J / Venus M - Musetti L / Sonego L</t>
  </si>
  <si>
    <t>Roma - Salernitana</t>
  </si>
  <si>
    <t>FC Karpaty Lviv - Nyva Buzova</t>
  </si>
  <si>
    <t>HC Banik Sokolov - Eisbaren Regensburg</t>
  </si>
  <si>
    <r>
      <rPr>
        <sz val="11"/>
        <color indexed="8"/>
        <rFont val="Calibri"/>
        <family val="2"/>
      </rPr>
      <t>20</t>
    </r>
  </si>
  <si>
    <t>Rangers (W) - Aberdeen (W)</t>
  </si>
  <si>
    <t>Cobresal - Cobreloa</t>
  </si>
  <si>
    <t>SSV Vorsfelde - VfV 06 Hildesheim</t>
  </si>
  <si>
    <t>Union Berlin - Mainz</t>
  </si>
  <si>
    <t>Sparta Rotterdam - Feyenoord</t>
  </si>
  <si>
    <t>Fk Mlada Boleslav B - Fk Pardubice B</t>
  </si>
  <si>
    <t>Hungary - Poland</t>
  </si>
  <si>
    <t>21</t>
  </si>
  <si>
    <t>Germany - Sweden</t>
  </si>
  <si>
    <t>Ferencvarosi - Paksi</t>
  </si>
  <si>
    <t>Dominican Republic - Cuba</t>
  </si>
  <si>
    <t>Japan - Serbia</t>
  </si>
  <si>
    <t>FK Auda - Riga FC</t>
  </si>
  <si>
    <t>Asker - Tromso 2</t>
  </si>
  <si>
    <t>Naoki Tajima - Leonid Sheyngezikht</t>
  </si>
  <si>
    <t>Charlton - Wigan Athletic</t>
  </si>
  <si>
    <t>Lamia - Aris Thessaloniki</t>
  </si>
  <si>
    <t>NK Aluminij U19 - ND Ilirija U19</t>
  </si>
  <si>
    <t>Czech Republic - Turkey</t>
  </si>
  <si>
    <t>Start 2 - Randesund</t>
  </si>
  <si>
    <t>Tobol - Viktoria Plzen</t>
  </si>
  <si>
    <t>Grorud 2 - Stabaek 2</t>
  </si>
  <si>
    <t>Rukh Lviv - SC Dnipro-1</t>
  </si>
  <si>
    <t>Rubio Nu - Club F de la Mora</t>
  </si>
  <si>
    <t>22</t>
  </si>
  <si>
    <t>Wuppertaler SV - Borussia Dortmund</t>
  </si>
  <si>
    <r>
      <rPr>
        <sz val="11"/>
        <color indexed="8"/>
        <rFont val="Calibri"/>
        <family val="2"/>
      </rPr>
      <t>22</t>
    </r>
  </si>
  <si>
    <t>C Stein - Juan Aurich</t>
  </si>
  <si>
    <t>Bristol City - Sheffield United</t>
  </si>
  <si>
    <t>Bournemouth - Peterborough United</t>
  </si>
  <si>
    <t>Vargas Torres - Imbabura Sporting Club</t>
  </si>
  <si>
    <t>CD Vargas Torres - Imbabura</t>
  </si>
  <si>
    <t>Cartagines - Jocoro</t>
  </si>
  <si>
    <t>Berliner AK 07 - Hertha II</t>
  </si>
  <si>
    <t>Braga B - CF Canelas 2010</t>
  </si>
  <si>
    <t>Braga B - Canelas 2010</t>
  </si>
  <si>
    <t>Oana Gavrila - Martina Spigarelli</t>
  </si>
  <si>
    <t>EIF Akademi - Nups</t>
  </si>
  <si>
    <t>Rangers - PSV</t>
  </si>
  <si>
    <t>Molinos El Pirata - Alfonso Ugarte Puno</t>
  </si>
  <si>
    <t>Vojtech Vlkovsky - Alan Bojarski</t>
  </si>
  <si>
    <t>Hibernian - Aston Villa</t>
  </si>
  <si>
    <t>Weronika Ewald - Marcelina Podlinska</t>
  </si>
  <si>
    <t>Ashford Utd - Sevenoaks Town</t>
  </si>
  <si>
    <t>Fanny Ostlund - Malene Helgo</t>
  </si>
  <si>
    <t>Braga -
Panathinaikos</t>
  </si>
  <si>
    <t>Elsa Jacquemot - Jana Cepelova</t>
  </si>
  <si>
    <t>23</t>
  </si>
  <si>
    <t>Al Kuwait - Al Jahra</t>
  </si>
  <si>
    <r>
      <rPr>
        <sz val="11"/>
        <color indexed="8"/>
        <rFont val="Calibri"/>
        <family val="2"/>
      </rPr>
      <t>23</t>
    </r>
  </si>
  <si>
    <t>Al Kuwait SC - Al Jahra</t>
  </si>
  <si>
    <t>Hudiksvalls FF - Hammarby</t>
  </si>
  <si>
    <t>Tampines Rovers - Phnom Penh Crown</t>
  </si>
  <si>
    <t>Monte - Eternal Fire</t>
  </si>
  <si>
    <t>Finland - Netherlands</t>
  </si>
  <si>
    <t>MP/SavU - PeKa</t>
  </si>
  <si>
    <t>Shirak - FC Urartu</t>
  </si>
  <si>
    <t>Alashkert FC - Noah</t>
  </si>
  <si>
    <t>AZ Alkmaar - SK Brann</t>
  </si>
  <si>
    <t>Genk - Adana Demirspor</t>
  </si>
  <si>
    <t>Aliaksandr Liaonenka - Arthur Weber</t>
  </si>
  <si>
    <t>Smedby - Malmo FF</t>
  </si>
  <si>
    <t>Spartak Trnava - Dnipro-1</t>
  </si>
  <si>
    <t>Kenya - Cameroon</t>
  </si>
  <si>
    <t>Japan - Mexico</t>
  </si>
  <si>
    <t>24</t>
  </si>
  <si>
    <t>Diosgyor - Kisvarda FC</t>
  </si>
  <si>
    <t>Birmingham Phoenix - London Spirit</t>
  </si>
  <si>
    <t>FC Pisek - FC Slavia Karlovy Vary</t>
  </si>
  <si>
    <t>Egypt - Kenya</t>
  </si>
  <si>
    <t>Victoria Hamburg - Concordia</t>
  </si>
  <si>
    <t>Slovakia - Denmark</t>
  </si>
  <si>
    <t>Everton - Wolverhampton</t>
  </si>
  <si>
    <t>Newcastle - Liverpool</t>
  </si>
  <si>
    <t>The New Saints - Barry Town</t>
  </si>
  <si>
    <t>Southern Hoiho - Mainland Pouakai</t>
  </si>
  <si>
    <t>Fluminense - Club Olimpia</t>
  </si>
  <si>
    <t>Rimini - United Riccione</t>
  </si>
  <si>
    <t>Brisbane City FC - Gold Coast United FC</t>
  </si>
  <si>
    <t>25</t>
  </si>
  <si>
    <t>SV Gonsenheim - Arminia Ludwigshafen</t>
  </si>
  <si>
    <t>Jahn Regensburg II - ATSV Erlangen</t>
  </si>
  <si>
    <t>New England - New York Red Bulls</t>
  </si>
  <si>
    <t>Irina-Camelia Begu - Tamara Korpatsch</t>
  </si>
  <si>
    <t>FC Zorya Lugansk - Slavia Prague</t>
  </si>
  <si>
    <t>27</t>
  </si>
  <si>
    <t>Atletico Mineiro - Santos</t>
  </si>
  <si>
    <t>Vorskla Poltava - Chernomorets Odessa</t>
  </si>
  <si>
    <t>Watford - Blackburn</t>
  </si>
  <si>
    <t>Getafe - Alaves</t>
  </si>
  <si>
    <t>Removal Yes</t>
  </si>
  <si>
    <t>Removal No</t>
  </si>
  <si>
    <t>HBW Balingen-Weilstetten - THW Kiel</t>
  </si>
  <si>
    <t>MT Melsungen - Frisch Auf Goppingen</t>
  </si>
  <si>
    <t>28</t>
  </si>
  <si>
    <t>Switzerland - Serbia</t>
  </si>
  <si>
    <t>Daniel Batista - Peter Sychev</t>
  </si>
  <si>
    <t>Rukh Lviv - Metalist 1925</t>
  </si>
  <si>
    <t>Fnatic - Team BDS</t>
  </si>
  <si>
    <t>Nomad - Beibarys Atyrau</t>
  </si>
  <si>
    <t>Daniil Medvedev - Attila Balazs</t>
  </si>
  <si>
    <t>29</t>
  </si>
  <si>
    <t>ACS Dumbravita - UTA Arad</t>
  </si>
  <si>
    <r>
      <rPr>
        <sz val="11"/>
        <color indexed="8"/>
        <rFont val="Calibri"/>
        <family val="2"/>
      </rPr>
      <t>29</t>
    </r>
  </si>
  <si>
    <t>Houston Outlaws - London Spitfire</t>
  </si>
  <si>
    <t>Atlanta Reign - San Francisco Shock</t>
  </si>
  <si>
    <t>Panathinaikos - Braga</t>
  </si>
  <si>
    <t>Astralis - Ninjas in Pyjamas</t>
  </si>
  <si>
    <t>WinLeastOneOfPer2</t>
  </si>
  <si>
    <t>Not WinLeastOneOfPer2</t>
  </si>
  <si>
    <t>Independiente FBC - 3 de Febrero</t>
  </si>
  <si>
    <t>FC Luzern - FC Lugano</t>
  </si>
  <si>
    <t>Colegiales - Los Andes</t>
  </si>
  <si>
    <t>Peter Benjamin Privara - Andrea Gola</t>
  </si>
  <si>
    <t>FK Bodo/Glimt - ACS Sepsi OSK</t>
  </si>
  <si>
    <t>USA - Jordan</t>
  </si>
  <si>
    <t>Etoile du Sahel - US Ben Guerdane</t>
  </si>
  <si>
    <t>Valerenga - Storhamar</t>
  </si>
  <si>
    <t>Internacional - Bolivar</t>
  </si>
  <si>
    <t>Humo - Torpedo Ust-Kamenogorsk</t>
  </si>
  <si>
    <t>FC Copenhagen - Rakow Czestochowa</t>
  </si>
  <si>
    <t>Bihor Oradea - Arges Pitesti</t>
  </si>
  <si>
    <t>Daniel Cukierman - Harold Mayot</t>
  </si>
  <si>
    <t>Alexander Zverev - Daniel Altmaier</t>
  </si>
  <si>
    <t>Kilbarrack Utd - Bluebell United</t>
  </si>
  <si>
    <t>Mlada Boleslav - FK Usti nad Labem</t>
  </si>
  <si>
    <t>Reno Aces - El Paso Chihuahuas</t>
  </si>
  <si>
    <t>Laslo Djere - Novak Djokovic</t>
  </si>
  <si>
    <t>FC Kiffen - FC Futura</t>
  </si>
  <si>
    <t>FK Riga - FK Jelgava</t>
  </si>
  <si>
    <t>Kiffen - FC Futura</t>
  </si>
  <si>
    <t>Sioni Bolnisi - Dinamo-2 Tbilisi</t>
  </si>
  <si>
    <t>Carlos Gimeno Valero - Imanol Lopez Morillo</t>
  </si>
  <si>
    <t>Weiche Flensburg - Hannover II</t>
  </si>
  <si>
    <t>Estonia - Italy</t>
  </si>
  <si>
    <t>Dinamo Batumi - Samgurali</t>
  </si>
  <si>
    <t>Adanaspor - Kocaelispor</t>
  </si>
  <si>
    <t>Club Olimpia - Fluminense</t>
  </si>
  <si>
    <t>Chelsea - West Bromwich</t>
  </si>
  <si>
    <t>Apoel Nicosia - KAA Gent</t>
  </si>
  <si>
    <t>Sao Paulo FC - LDU Quito</t>
  </si>
  <si>
    <t>Sara Bejlek - Irina Bara</t>
  </si>
  <si>
    <t>Denmark - San Marino</t>
  </si>
  <si>
    <t>Plymouth - Blackburn</t>
  </si>
  <si>
    <t>Botafogo - Flamengo</t>
  </si>
  <si>
    <t>Mallorca - Athletic Bilbao</t>
  </si>
  <si>
    <t>AGF Aarhus - Broendby IF</t>
  </si>
  <si>
    <t>Romania - Turkey</t>
  </si>
  <si>
    <t>Finland - Slovenia</t>
  </si>
  <si>
    <t>Denmark - Czech Republic</t>
  </si>
  <si>
    <t>Croatia - Spain</t>
  </si>
  <si>
    <t>Netherlands - Poland</t>
  </si>
  <si>
    <t>Germany - Switzerland</t>
  </si>
  <si>
    <t>Robin Devos - Maciej Kubik</t>
  </si>
  <si>
    <t>Chinese Taipei - Vietnam</t>
  </si>
  <si>
    <t>Girona - Las Palmas</t>
  </si>
  <si>
    <t>Hibernian (W) - Celtic (W)</t>
  </si>
  <si>
    <t>Gremio - Cuiaba</t>
  </si>
  <si>
    <t>Inter Milan - Fiorentina</t>
  </si>
  <si>
    <t>LOUD - paiN Gaming</t>
  </si>
  <si>
    <t>Afghanistan - Sri Lanka</t>
  </si>
  <si>
    <t>Eero Vasa - Miguel Damas</t>
  </si>
  <si>
    <t>MAD Lions - Fnatic</t>
  </si>
  <si>
    <t>Iran (Wom) - Hong Kong (Wom)</t>
  </si>
  <si>
    <t>Eastern Railway FC - West Bengal Police</t>
  </si>
  <si>
    <t>United Arab Emirates - China</t>
  </si>
  <si>
    <t>Valerenga 2 - Grorud</t>
  </si>
  <si>
    <t>5</t>
  </si>
  <si>
    <t>Bronshoj BK - B 93</t>
  </si>
  <si>
    <r>
      <rPr>
        <sz val="11"/>
        <color indexed="8"/>
        <rFont val="Calibri"/>
        <family val="2"/>
      </rPr>
      <t>5</t>
    </r>
  </si>
  <si>
    <t>Al Bidda - Al Ahli Doha</t>
  </si>
  <si>
    <t>Jelena Ostapenko - Coco Gauff</t>
  </si>
  <si>
    <t>Montenegro - Poland</t>
  </si>
  <si>
    <t>Patrick Zahraj - Szymon Kielan</t>
  </si>
  <si>
    <t>Vri FC - AaB</t>
  </si>
  <si>
    <t>ZFK Spartak - KI Klaksvik</t>
  </si>
  <si>
    <t>Simmeringer - SV Donau</t>
  </si>
  <si>
    <t>Cumbernauld Colts FC - East Stirlingshire FC</t>
  </si>
  <si>
    <t>BIG - Monte</t>
  </si>
  <si>
    <t>France - Rep of Ireland</t>
  </si>
  <si>
    <t>Antioquia - Puerto Golfito</t>
  </si>
  <si>
    <t>Serbia - Hungary</t>
  </si>
  <si>
    <t>Lithuania - Montenegro</t>
  </si>
  <si>
    <t>Comerciantes FC - Comerciantes Unidos</t>
  </si>
  <si>
    <t>Turkey - Armenia</t>
  </si>
  <si>
    <t>San Marino U21 - Norway U21</t>
  </si>
  <si>
    <t>Dynamo Dresden - SC Freital</t>
  </si>
  <si>
    <t>France - Republic of Ireland</t>
  </si>
  <si>
    <t>Qatar - Kenya</t>
  </si>
  <si>
    <t>Croatia - Latvia</t>
  </si>
  <si>
    <t>Italy - North Macedonia</t>
  </si>
  <si>
    <t>Netherlands - Greece</t>
  </si>
  <si>
    <t>8</t>
  </si>
  <si>
    <t>Slovakia - Portugal</t>
  </si>
  <si>
    <t>Skiljebo SK - Kvarnsvedens IK</t>
  </si>
  <si>
    <t>Portugal U21 - Andorra U21</t>
  </si>
  <si>
    <t>San Marino - Slovenia</t>
  </si>
  <si>
    <t>Greece - Gibraltar</t>
  </si>
  <si>
    <t>Podillya Khmelnytskyi - Nyva Ternopil</t>
  </si>
  <si>
    <t>Nyva Buzova - FC Khust</t>
  </si>
  <si>
    <t>Scotland - Italy</t>
  </si>
  <si>
    <t>Slovakia - Liechtenstein</t>
  </si>
  <si>
    <t>Coalville Town - Redditch United</t>
  </si>
  <si>
    <t>Amazonia IFC - Uniao Paraense FC</t>
  </si>
  <si>
    <t>Skeid Fotball 2 - Sarpsborg 08 2</t>
  </si>
  <si>
    <t>Anna Karolina Schmiedlova - Nigina Abduraimova</t>
  </si>
  <si>
    <t>Armenia - Croatia</t>
  </si>
  <si>
    <t>Italy - Ukraine</t>
  </si>
  <si>
    <t>Rep Of Ireland U21 - San Marino U21</t>
  </si>
  <si>
    <t>Switzerland - Andorra</t>
  </si>
  <si>
    <t>Sheffield United - Cardiff City</t>
  </si>
  <si>
    <t>Portugal - Luxembourg</t>
  </si>
  <si>
    <t>12</t>
  </si>
  <si>
    <t>Karpat Oulu - Vaasan Sport</t>
  </si>
  <si>
    <t>Kalpa Hockey - Saipa Lappeenranta</t>
  </si>
  <si>
    <t>Tappara Tampere - Pelicans Lahti</t>
  </si>
  <si>
    <t>Jukurit Mikkeli - KooKoo</t>
  </si>
  <si>
    <t>Belgium - Estonia</t>
  </si>
  <si>
    <t>Paul Cayre - Yanis Ghazouani Durand</t>
  </si>
  <si>
    <t>PAOK - Aris Thessaloniki</t>
  </si>
  <si>
    <t>NASR Ignite - Karmine Corp GC</t>
  </si>
  <si>
    <t>Wrexham (Res) - Accrington Stanley (Res)</t>
  </si>
  <si>
    <t>Scotland - England</t>
  </si>
  <si>
    <t>Spain - Cyprus</t>
  </si>
  <si>
    <t>Norway - Georgia</t>
  </si>
  <si>
    <t>Internacional - Sao Paulo</t>
  </si>
  <si>
    <t>Fortaleza - Corinthians</t>
  </si>
  <si>
    <t>Cuniburo FC - Chacaritas SC</t>
  </si>
  <si>
    <t>RB Leipzig - Augsburg</t>
  </si>
  <si>
    <t>Hamilton WFC (W) - Glasgow City (W)</t>
  </si>
  <si>
    <t>Cuniburo - Chacaritas SC</t>
  </si>
  <si>
    <t>New Zealand - Namibia</t>
  </si>
  <si>
    <t>EHX1</t>
  </si>
  <si>
    <t>Al-Akhdoud - Al-Ittihad</t>
  </si>
  <si>
    <t>Tottenham - Sheff Utd</t>
  </si>
  <si>
    <t>Atletico FC Cali - Quindio</t>
  </si>
  <si>
    <t>St Louis City SC - Los Angeles FC</t>
  </si>
  <si>
    <t>Pelicans - Oulun Karpat</t>
  </si>
  <si>
    <t>Eintracht Frankfurt II - Stuttgarter Kickers</t>
  </si>
  <si>
    <t>IFK Kalmar (W) - Hammarby (W)</t>
  </si>
  <si>
    <t>17</t>
  </si>
  <si>
    <t>Team Liquid - Virtus.Pro</t>
  </si>
  <si>
    <t>Kristiansund BK 2 - Kolstad</t>
  </si>
  <si>
    <t>Paris Saint-Germain - Borussia Dortmund</t>
  </si>
  <si>
    <t>Ahal FC - Al Faiha</t>
  </si>
  <si>
    <t>Paris St-G - Dortmund</t>
  </si>
  <si>
    <t>AC Milan - Newcastle</t>
  </si>
  <si>
    <t>Sestri Levante - Pescara</t>
  </si>
  <si>
    <t>Salernitana - Torino</t>
  </si>
  <si>
    <t>Gualaceo SC - Cumbaya FC</t>
  </si>
  <si>
    <t>19</t>
  </si>
  <si>
    <t>Manchester City - Crvena Zvezda</t>
  </si>
  <si>
    <t>Hapoel Nir Ramat Hasharon - Hapoel Haifa</t>
  </si>
  <si>
    <t>Syria - Hong Kong</t>
  </si>
  <si>
    <t>The New Saints FC - Porthmadog</t>
  </si>
  <si>
    <t>Lazio - Atletico Madrid</t>
  </si>
  <si>
    <t>Derby County - Lincoln City</t>
  </si>
  <si>
    <t>Al-Riyadh - Al-Fayha</t>
  </si>
  <si>
    <t>Aleksandr Lobanov - Federico Cina</t>
  </si>
  <si>
    <t>20</t>
  </si>
  <si>
    <t>Hammarby - Malmo</t>
  </si>
  <si>
    <t>Kafr Qasim - Hapoel Nof HaGalil</t>
  </si>
  <si>
    <t>Kozuv Gevgelija - Akademija Pandev</t>
  </si>
  <si>
    <t>Lehigh Valley Iron Pigs - Worcester Red Sox</t>
  </si>
  <si>
    <t>Portugal - Georgia</t>
  </si>
  <si>
    <t>Cracovia Krakow - Gorniczy Klub Sportowy Tychy</t>
  </si>
  <si>
    <t>Borussia Monchengladbach II - Paderborn 07 II</t>
  </si>
  <si>
    <t>Reykjavik - Valur Reykjavik</t>
  </si>
  <si>
    <t>Metz - Strasbourg</t>
  </si>
  <si>
    <t>China U23 - Bangladesh U23</t>
  </si>
  <si>
    <t>Sao Paulo FC SP - CR Flamengo RJ</t>
  </si>
  <si>
    <t>Ajax Amsterdam - FC Volendam</t>
  </si>
  <si>
    <t>26</t>
  </si>
  <si>
    <t>Fehervar FC - Kisvarda FC</t>
  </si>
  <si>
    <t>Tst Fodbold - Vejle</t>
  </si>
  <si>
    <t>Bvsc-Zuglo - Vasas FC</t>
  </si>
  <si>
    <t>Vikingur Reykjavik U19 - Fjolnir/Vaengir U19</t>
  </si>
  <si>
    <t>NK Kutjevo - Osijek</t>
  </si>
  <si>
    <t>Andorra - Latvia</t>
  </si>
  <si>
    <t>FCI Levadia Tallinn - JK Tabasalu</t>
  </si>
  <si>
    <t>CleanSheet1</t>
  </si>
  <si>
    <t>Leobendorf - SK Sturm Graz</t>
  </si>
  <si>
    <t>Ponikve - GNK Dinamo Zagreb</t>
  </si>
  <si>
    <t>Sao Paulo - Desportivo Brasil</t>
  </si>
  <si>
    <t>Montreal Canadiens - Ottawa Senators</t>
  </si>
  <si>
    <t>Wehen Wiesbaden - RB Leipzig</t>
  </si>
  <si>
    <t>Gyirmot FC Gyor - Ajka</t>
  </si>
  <si>
    <t>Hiromi Abe - Mei Yamaguchi</t>
  </si>
  <si>
    <t>HC Sierre - EHC Basel</t>
  </si>
  <si>
    <t>PFC Levski Sofia - Ludogorets</t>
  </si>
  <si>
    <t>FC Barcelona - Sevilla FC</t>
  </si>
  <si>
    <t>Brynas IF - Mora IK</t>
  </si>
  <si>
    <t>FK Igman Konjic - HSK Zrinjski Mostar</t>
  </si>
  <si>
    <t>Asker - Oppsal</t>
  </si>
  <si>
    <t>Guildford Flames - Manchester Storm</t>
  </si>
  <si>
    <t>FC Copenhagen - Bayern Munich</t>
  </si>
  <si>
    <t>Gabriele Vulpitta - Adam Panaras</t>
  </si>
  <si>
    <t>Borussia Dortmund - Union Berlin</t>
  </si>
  <si>
    <t>Celtic U19 - Lazio U19</t>
  </si>
  <si>
    <t>RB Bragantino - Ferroviaria</t>
  </si>
  <si>
    <t>Defensa y Justicia - LDU Quito</t>
  </si>
  <si>
    <t>Celtic - Lazio</t>
  </si>
  <si>
    <t>RB Leipzig - Manchester City</t>
  </si>
  <si>
    <t>HC Khimik Voskresensk - Gornyak-UGMK Verkhnyaya Pyshma</t>
  </si>
  <si>
    <t>Newcastle - Paris St-G</t>
  </si>
  <si>
    <t>Porto - Barcelona</t>
  </si>
  <si>
    <t>Chaco For Ever - Deportivo Madryn</t>
  </si>
  <si>
    <t>KK Sloga Kraljevo - Spartak Subotica</t>
  </si>
  <si>
    <t>Defensa y Justicia - LDU</t>
  </si>
  <si>
    <t>Newcastle United - Paris Saint-Germain</t>
  </si>
  <si>
    <t>Guadalajara - Illescas</t>
  </si>
  <si>
    <t>Thailand (Wom) - Japan (Wom)</t>
  </si>
  <si>
    <t>Atalanta U23 - UC Albinoleffe</t>
  </si>
  <si>
    <t>Atalanta U23 - Albinoleffe</t>
  </si>
  <si>
    <t>Fiorentina - Ferencvarosi</t>
  </si>
  <si>
    <t>Sporting - Atalanta</t>
  </si>
  <si>
    <t>Ottawa Senators - Winnipeg Jets</t>
  </si>
  <si>
    <t>Atlas FC - Mazatlan FC</t>
  </si>
  <si>
    <t>Kryvbas - Chornomorets Odesa</t>
  </si>
  <si>
    <t>Obolon - Metalist 1925</t>
  </si>
  <si>
    <t>Aston Villa FC - HSK Zrinjski</t>
  </si>
  <si>
    <t>FC Polissya - FC Dynamo Kyiv</t>
  </si>
  <si>
    <t>China - Poland</t>
  </si>
  <si>
    <t>Mozambique - Comoros</t>
  </si>
  <si>
    <t>Royal Antwerp FC - KAS Eupen</t>
  </si>
  <si>
    <t>Marseille - Amiens</t>
  </si>
  <si>
    <t>Sunderland - Peterborough United</t>
  </si>
  <si>
    <t>Northern Ireland - San Marino</t>
  </si>
  <si>
    <t>Beijing Institute - Chongqing Tonglianglong</t>
  </si>
  <si>
    <t>Team BDS - Team Whales</t>
  </si>
  <si>
    <t>Keyd Stars - Atualizado Team</t>
  </si>
  <si>
    <t>Manchester United - Paris Saint Germain</t>
  </si>
  <si>
    <t>Wales - Gibraltar</t>
  </si>
  <si>
    <t>Serbia - Bulgaria</t>
  </si>
  <si>
    <t>Weymouth - Tonbridge Angels</t>
  </si>
  <si>
    <t>Deportes Quindio - Boca Juniors de Cali</t>
  </si>
  <si>
    <t>Barcia - CD Llanera</t>
  </si>
  <si>
    <t>Faroe Islands - Poland</t>
  </si>
  <si>
    <t>Georgia - Thailand</t>
  </si>
  <si>
    <t>Latvia - Armenia</t>
  </si>
  <si>
    <t>Angelholms FF - Ariana FC</t>
  </si>
  <si>
    <t>Flint Mountain - Holywell Town</t>
  </si>
  <si>
    <t>Andorra - Kosovo</t>
  </si>
  <si>
    <t>Viktoriya - Kremin Kremenchuk</t>
  </si>
  <si>
    <t>Republic of Ireland - Greece</t>
  </si>
  <si>
    <t>Criciuma - Chapecoense</t>
  </si>
  <si>
    <t>Portugal - Slovakia</t>
  </si>
  <si>
    <t>Serbia - Montenegro</t>
  </si>
  <si>
    <t>Gibraltar - Republic of Ireland</t>
  </si>
  <si>
    <t>SCL Tigers - SC Bern</t>
  </si>
  <si>
    <t>TEv</t>
  </si>
  <si>
    <t>TOd</t>
  </si>
  <si>
    <t>Texas Stars - Chicago Wolves</t>
  </si>
  <si>
    <t>EHC Biel - Tappara</t>
  </si>
  <si>
    <t>EC Red Bull Salzburg - Pelicans</t>
  </si>
  <si>
    <t>HC TWK Innsbruck - Vienna Capitals</t>
  </si>
  <si>
    <t>Malta - Ukraine</t>
  </si>
  <si>
    <t>Bristol City - QPR</t>
  </si>
  <si>
    <t>San Marino U19 - Finland U19</t>
  </si>
  <si>
    <t>France - Scotland</t>
  </si>
  <si>
    <t>Bolton Wanderers - Huddersfield Town</t>
  </si>
  <si>
    <t>Marseille - Grenoble</t>
  </si>
  <si>
    <t>Netherlands - Sri Lanka</t>
  </si>
  <si>
    <t>Melaka FC - Sarawak United</t>
  </si>
  <si>
    <t>SK Brann (W) - Glasgow City (W)</t>
  </si>
  <si>
    <t>Sevilla - Real Madrid</t>
  </si>
  <si>
    <t>FK Crvena Zvezda - FK Javor Ivanjica</t>
  </si>
  <si>
    <t>SGV Freiberg - Mainz II</t>
  </si>
  <si>
    <t>MTK Budapest - Puskas Academy</t>
  </si>
  <si>
    <t>HC Thurgau - EHC Basel</t>
  </si>
  <si>
    <t>Marine FC - Lancaster City</t>
  </si>
  <si>
    <t>Selestat Alsace - Angers Noyant</t>
  </si>
  <si>
    <t>Anderstorps SK - Vasteraasirsta HF</t>
  </si>
  <si>
    <t>Koge Handbold - HC Odense</t>
  </si>
  <si>
    <t>Girona - Almeria</t>
  </si>
  <si>
    <t>Nizhny Novgorod - Sochi</t>
  </si>
  <si>
    <t>SJK - AC Oulu</t>
  </si>
  <si>
    <t>Ghazl El Mahallah - Makadi FC</t>
  </si>
  <si>
    <t>Samuel Puskar - Alexis Canter</t>
  </si>
  <si>
    <t>Larne FC - Dungannon Swifts FC</t>
  </si>
  <si>
    <t>AEK Athens - HC Kriens-Luzern</t>
  </si>
  <si>
    <t>Pohronie - Dukla</t>
  </si>
  <si>
    <t>Pakistan - South Africa</t>
  </si>
  <si>
    <t>Huddersfield - Cardiff</t>
  </si>
  <si>
    <t>VBC Glaronia Women - TSV Düdingen Women</t>
  </si>
  <si>
    <t>Othellos Athienou - Aris Limassol</t>
  </si>
  <si>
    <t>VBC Glaronia (Wom) - TSV Dudingen (Wom)</t>
  </si>
  <si>
    <t>Austria U19 (W) - Montenegro U19 (W)</t>
  </si>
  <si>
    <t>Jake Van Emburgh - Ryan Fishback</t>
  </si>
  <si>
    <t>Comet - IHK Sparta Sarpsborg</t>
  </si>
  <si>
    <t>Kyle Edmund - Marvin Moeller</t>
  </si>
  <si>
    <t>Anton Matusevich - Ewen Lumsden</t>
  </si>
  <si>
    <t>Terengganu FC - Stallion Laguna FC</t>
  </si>
  <si>
    <t>Asko Volksbank Purgstall - VB NO Sokol/Post</t>
  </si>
  <si>
    <t>SV Meppen - SC Weiche Flensburg 08</t>
  </si>
  <si>
    <t>EHC Visp - EHC Basel</t>
  </si>
  <si>
    <t>Sheff Wed - Rotherham</t>
  </si>
  <si>
    <t>AC Feralpisalo - AC Reggiana</t>
  </si>
  <si>
    <t>The New Saints - Bala Town</t>
  </si>
  <si>
    <t>FC Copenhagen - Hvidovre IF</t>
  </si>
  <si>
    <t>HC TWK Innsbruck - Pioneers Vorarlberg</t>
  </si>
  <si>
    <t>Fukushima Utd - Kagoshima United</t>
  </si>
  <si>
    <t>FC Imabari - Grulla Morioka</t>
  </si>
  <si>
    <t>Bonsucesso - EC Rio Sao Paulo</t>
  </si>
  <si>
    <t>Finland (W) - Croatia (W)</t>
  </si>
  <si>
    <t>CD America de Quito - Chacaritas Fc</t>
  </si>
  <si>
    <t>San Jose Sharks - Carolina Hurricanes</t>
  </si>
  <si>
    <t>Kodagu FC - South United</t>
  </si>
  <si>
    <t>FK Mornar Bar - FK Decic Tuzi</t>
  </si>
  <si>
    <t>Atletico MG - Fluminense</t>
  </si>
  <si>
    <t>Botafogo FC SP - Gremio Novorizontino</t>
  </si>
  <si>
    <t>Kucukcekmece Sinopspor - Kirikkale Buyuk Anadoluspor</t>
  </si>
  <si>
    <t>Bursa Ant Spor - Botas Gelisim Ankara</t>
  </si>
  <si>
    <t>Lillehammer IK - Storhamar Dragons</t>
  </si>
  <si>
    <t>KK Vojvodina - Kk Zlatibor</t>
  </si>
  <si>
    <t>Coventry - West Brom</t>
  </si>
  <si>
    <t>Granada - Villarreal</t>
  </si>
  <si>
    <t>Viking FK II - Fyllingsdalen</t>
  </si>
  <si>
    <t>Australia - Chinese Taipei</t>
  </si>
  <si>
    <t>Kristall Saratov - Chelmet Chelyabinsk</t>
  </si>
  <si>
    <t>HC Yugra Khanty-Mansiysk - Rubin Tyumen</t>
  </si>
  <si>
    <t>Besiktas - Gaziantep</t>
  </si>
  <si>
    <t>Karlovac - Osijek</t>
  </si>
  <si>
    <t>Ugo Humbert - Marcos Giron</t>
  </si>
  <si>
    <t>Sigma Olomouc - Sparta Prague</t>
  </si>
  <si>
    <t>Laval Rocket - Utica Comets</t>
  </si>
  <si>
    <t>France (W) - Norway (W)</t>
  </si>
  <si>
    <t>Sheffield Wednesday - Crewe Alexandra</t>
  </si>
  <si>
    <t>Boca Juniors de Cali - Leones</t>
  </si>
  <si>
    <t>Peterborough United - Sheffield United</t>
  </si>
  <si>
    <t>CD Quintanar - Sevilla FC</t>
  </si>
  <si>
    <t>Japan (W) - Vietnam (W)</t>
  </si>
  <si>
    <t>CD Boiro - Mallorca</t>
  </si>
  <si>
    <t>Atletico Lugones - Rayo Vallecano</t>
  </si>
  <si>
    <t>Metalist 1925 - Chornomorets Odesa</t>
  </si>
  <si>
    <t>AEK Larnaca - Achyronas Onisilos</t>
  </si>
  <si>
    <t>Boca Juniors de Cali - Leones FC</t>
  </si>
  <si>
    <t>Veres - FC Zorya Luhansk</t>
  </si>
  <si>
    <t>Scotland (W) - Netherlands (W)</t>
  </si>
  <si>
    <t>Bopanna R / Ebden M - Djokovic N / Kecmanovic M</t>
  </si>
  <si>
    <t>Turegano CF - Celta Vigo</t>
  </si>
  <si>
    <t>1</t>
  </si>
  <si>
    <t>Japan - Vietnam</t>
  </si>
  <si>
    <t>Botafogo - Palmeiras</t>
  </si>
  <si>
    <t>Slovakia - Kosovo</t>
  </si>
  <si>
    <t>Hc Sochi - Amur Khabarovsk</t>
  </si>
  <si>
    <t>Shamakhi FK - Agsu</t>
  </si>
  <si>
    <t>NK Oriolik - GNK Dinamo Zagreb</t>
  </si>
  <si>
    <t>Chonburi - Khon Kaen United</t>
  </si>
  <si>
    <t>Abejas de Leon - Soles de Mexicali</t>
  </si>
  <si>
    <t>Chengdu Rongcheng - Meizhou Hakka</t>
  </si>
  <si>
    <t>Avezzano - Campobasso</t>
  </si>
  <si>
    <t>CS Dinamo Bucuresti - Cso Voluntari</t>
  </si>
  <si>
    <t>Alexander Donski - Fabrizio Andaloro</t>
  </si>
  <si>
    <t>2</t>
  </si>
  <si>
    <t>Crvena Zvezda - Radnik Surdulica</t>
  </si>
  <si>
    <t>Guy DEN Heijer - Marlon Vankan</t>
  </si>
  <si>
    <t>Atlanta United - Columbus Crew</t>
  </si>
  <si>
    <t>Jaguar PE - Centro Limoeirense</t>
  </si>
  <si>
    <t>Martine Toftaker - Zuzanna Wielgos</t>
  </si>
  <si>
    <t>Fadwa Garci - Li Sian Alice Chang</t>
  </si>
  <si>
    <t>Newcastle Jets - Western Sydney Wanderers</t>
  </si>
  <si>
    <t>Ontario Reign</t>
  </si>
  <si>
    <t>Krsko - NK Celje</t>
  </si>
  <si>
    <t>Monte - Virtus.Pro</t>
  </si>
  <si>
    <t>Fiorentina - Juventus</t>
  </si>
  <si>
    <t>Valencia - Granada</t>
  </si>
  <si>
    <t>Salernitana - Napoli</t>
  </si>
  <si>
    <t>Haguenau - Furiani Agliani</t>
  </si>
  <si>
    <t>Bologna - Lazio</t>
  </si>
  <si>
    <t>Melbourne City - Sydney FC</t>
  </si>
  <si>
    <t>Australia - Afghanistan</t>
  </si>
  <si>
    <t>FC Zorya Luhansk - LNZ Cherkasy</t>
  </si>
  <si>
    <t>Zorya Luhansk - LNZ Cherkasy</t>
  </si>
  <si>
    <t>Oklahoma City Thunder - Atlanta Hawks</t>
  </si>
  <si>
    <t>Manchester City - BSC Young Boys</t>
  </si>
  <si>
    <t>Real Espana</t>
  </si>
  <si>
    <t>Sheffield United - Wigan Athletic</t>
  </si>
  <si>
    <t>Monte - Looking4Org</t>
  </si>
  <si>
    <t>Bayern Munich - Heidenheim</t>
  </si>
  <si>
    <t>Shakhtar - Barcelona</t>
  </si>
  <si>
    <t>Tigres del Licey - Estrellas Orientales</t>
  </si>
  <si>
    <t>Rangers B - Airdrieonians</t>
  </si>
  <si>
    <t>Horsham - Barnsley</t>
  </si>
  <si>
    <t>Sichuan Blue Whales - Fujian Sturgeons</t>
  </si>
  <si>
    <t>Slovenia U19 (W) - Moldova U19 (W)</t>
  </si>
  <si>
    <t>Lens - Marseille</t>
  </si>
  <si>
    <t>SC Villa - Arua Hill SC</t>
  </si>
  <si>
    <t>Real Betis - Aris Limassol</t>
  </si>
  <si>
    <t>Real Sociedad - SL Benfica</t>
  </si>
  <si>
    <t>Serbia (Wom) - Ukraine (Wom)</t>
  </si>
  <si>
    <t>Bayern Munchen II - Wurzburger Kickers</t>
  </si>
  <si>
    <t>Weiche Flensburg - Hamburg II</t>
  </si>
  <si>
    <t>Augsburg II - Nurnberg II</t>
  </si>
  <si>
    <t>PAOK Salonika - Aberdeen</t>
  </si>
  <si>
    <t>Tennis Borussia Berlin - Union Furstenwalde</t>
  </si>
  <si>
    <t>FC Nasaf - Sydney FC</t>
  </si>
  <si>
    <t>SK Slovan Bratislava - Lille OSC</t>
  </si>
  <si>
    <t>NK Olimpija Ljubljana - KI Klaksvik</t>
  </si>
  <si>
    <t>Aston Villa - AZ Alkmaar</t>
  </si>
  <si>
    <t>Genoa - Verona</t>
  </si>
  <si>
    <t>Trabzonspor - Konyaspor</t>
  </si>
  <si>
    <t>MKS Kluczbork - Rakow II Czestochowa</t>
  </si>
  <si>
    <t>St Pauli - Hannover 96</t>
  </si>
  <si>
    <t>Banteay Meanchey - Athireach Domrey Eysan</t>
  </si>
  <si>
    <t>Shawinigan Cataractes - Moncton Wildcats</t>
  </si>
  <si>
    <t>Bayer Leverkusen - Union Berlin</t>
  </si>
  <si>
    <t>Gremio - Corinthians</t>
  </si>
  <si>
    <t>Barcelona - Alaves</t>
  </si>
  <si>
    <t>Qatar - Afghanistan</t>
  </si>
  <si>
    <t>Farm Fresh Foxies - Gerflor Defenders</t>
  </si>
  <si>
    <t>AL Duhail - AL Markhiya</t>
  </si>
  <si>
    <t>Palmeiras - Gremio Novorizontino</t>
  </si>
  <si>
    <t>France - Gibraltar</t>
  </si>
  <si>
    <t>CA Juventud de Las Piedras - Uruguay Montevideo Fc</t>
  </si>
  <si>
    <t>Al Sareeh - Al Tora</t>
  </si>
  <si>
    <t>Prato - Pistoiese</t>
  </si>
  <si>
    <t>Diagoras - Kalamata</t>
  </si>
  <si>
    <t>Blackpool - Morecambe</t>
  </si>
  <si>
    <t>Cordoba - Inter Movistar FS</t>
  </si>
  <si>
    <t>Andy Boulton - Viktor Tingstrom</t>
  </si>
  <si>
    <t>Ringerike - Lillehammer</t>
  </si>
  <si>
    <t>England - Malta</t>
  </si>
  <si>
    <t>Linda Fruhvirtova - Mananchaya Sawangkaew</t>
  </si>
  <si>
    <t>Cleveland Monsters - Rochester Americans</t>
  </si>
  <si>
    <t>NK Smartno - SD Videm</t>
  </si>
  <si>
    <t>Bolivia - Peru</t>
  </si>
  <si>
    <t>Glentoran - Ballymena</t>
  </si>
  <si>
    <t>MC Oran - USM Khenchela</t>
  </si>
  <si>
    <t>CA San Lorenzo de Almagro - CA Platense</t>
  </si>
  <si>
    <t>Basel - HC Sierre</t>
  </si>
  <si>
    <t>Bjelovar - Marsonia 1909</t>
  </si>
  <si>
    <t>Moldova - Albania</t>
  </si>
  <si>
    <t>Jeka Saragih - Lucas Alexander</t>
  </si>
  <si>
    <t>Switzerland - Kosovo</t>
  </si>
  <si>
    <t>Finland - Northern Ireland</t>
  </si>
  <si>
    <t>Ivory Coast - Seychelles</t>
  </si>
  <si>
    <t>Denmark - Slovenia</t>
  </si>
  <si>
    <t>WA Mostaganem - RC Arba</t>
  </si>
  <si>
    <t>UD Logrones II - CCD Alberite</t>
  </si>
  <si>
    <t>Croatia - Armenia</t>
  </si>
  <si>
    <t>Portugal - Iceland</t>
  </si>
  <si>
    <t>Belgium - Azerbaijan</t>
  </si>
  <si>
    <t>Seychelles - Kenya</t>
  </si>
  <si>
    <t>HC La Chaux-de-Fonds - EHC Olten</t>
  </si>
  <si>
    <t>Albania - Faroe Islands</t>
  </si>
  <si>
    <t>San Marino - Finland</t>
  </si>
  <si>
    <t>Romania - Switzerland</t>
  </si>
  <si>
    <t>Birmingham City - Burnley</t>
  </si>
  <si>
    <t>Greece - France</t>
  </si>
  <si>
    <t>Quebec Remparts - Drummondville Voltigeurs</t>
  </si>
  <si>
    <t>Palestine - Australia</t>
  </si>
  <si>
    <t>SZTE-Szedeak - NKA Universitas Pecs</t>
  </si>
  <si>
    <t>Red Bull Salzburg - HK Olimpija Ljubljana</t>
  </si>
  <si>
    <t>Cerro Largo FC - Danubio</t>
  </si>
  <si>
    <t>Hoops - Electra Nsa</t>
  </si>
  <si>
    <t>AS Saint-Etienne - Pau FC</t>
  </si>
  <si>
    <t>St Mirren - Livingston</t>
  </si>
  <si>
    <t>St Etienne - Pau</t>
  </si>
  <si>
    <t>SK Sturm Graz - Austria Lustenau</t>
  </si>
  <si>
    <t>Atlético Tucumán - Huracan</t>
  </si>
  <si>
    <t>Vicenza - Pro Sesto</t>
  </si>
  <si>
    <t>Rotherham - Leeds</t>
  </si>
  <si>
    <t>Cso Turceni - Acso Filiasi</t>
  </si>
  <si>
    <t>San Lorenzo de Almagro - Independiente</t>
  </si>
  <si>
    <t>Al-Jazeera - Dar Al-Dawaa</t>
  </si>
  <si>
    <t>Cesena - Rimini</t>
  </si>
  <si>
    <t>FC Spartak Trnava - PFC Ludogorets Razgrad</t>
  </si>
  <si>
    <t>Rostov - CSKA Moscow</t>
  </si>
  <si>
    <t>Fiorentina - Salernitana</t>
  </si>
  <si>
    <t>Krasnoyarskie Rysi - JHC Molot</t>
  </si>
  <si>
    <t>Hungary (W) - Albania (W)</t>
  </si>
  <si>
    <t>Cruzeiro - Palmeiras</t>
  </si>
  <si>
    <t>Crawley Town - Bristol Rovers</t>
  </si>
  <si>
    <t>Adrian Wiecek - Marcin Jadczyk</t>
  </si>
  <si>
    <t>Inter Milan - Udinese</t>
  </si>
  <si>
    <t>Augsburger Panther - Straubing Tigers</t>
  </si>
  <si>
    <t>Ispe FC - Rakhine Utd</t>
  </si>
  <si>
    <t>Betis - Real Madrid</t>
  </si>
  <si>
    <t>FK Radnik Surdulica - FK Vozdovac</t>
  </si>
  <si>
    <t>Kitchee SC - Resources Capital FC</t>
  </si>
  <si>
    <t>R$ 20,83</t>
  </si>
  <si>
    <t>R$ 43,33</t>
  </si>
  <si>
    <t>R$ 22,17</t>
  </si>
  <si>
    <t>R$ 43,31</t>
  </si>
  <si>
    <t>R$ 19,44</t>
  </si>
  <si>
    <t>R$ 36,94</t>
  </si>
  <si>
    <t>R$ 14,89</t>
  </si>
  <si>
    <t>R$ 36,93</t>
  </si>
  <si>
    <t>R$ 5,39</t>
  </si>
  <si>
    <t>R$ 13,74</t>
  </si>
  <si>
    <t>R$ 7,05</t>
  </si>
  <si>
    <t>R$ 13,75</t>
  </si>
  <si>
    <t>R$ 21,88</t>
  </si>
  <si>
    <t>R$ 39,38</t>
  </si>
  <si>
    <t>R$ 15,75</t>
  </si>
  <si>
    <t>R$ 12,32</t>
  </si>
  <si>
    <t>R$ 20,27</t>
  </si>
  <si>
    <t>R$ 5,73</t>
  </si>
  <si>
    <t>R$ 20,06</t>
  </si>
  <si>
    <t>R$ 12,78</t>
  </si>
  <si>
    <t>R$ 69,01</t>
  </si>
  <si>
    <t>R$ 53,50</t>
  </si>
  <si>
    <t>R$ 69,55</t>
  </si>
  <si>
    <t>R$ 8,57</t>
  </si>
  <si>
    <t>R$ 19,71</t>
  </si>
  <si>
    <t>R$ 8,46</t>
  </si>
  <si>
    <t>R$ 15,11</t>
  </si>
  <si>
    <t>R$ 49,86</t>
  </si>
  <si>
    <t>R$ 33,00</t>
  </si>
  <si>
    <t>R$ 49,83</t>
  </si>
  <si>
    <t>R$ 33,62</t>
  </si>
  <si>
    <t>R$ 47,74</t>
  </si>
  <si>
    <t>R$ 12,73</t>
  </si>
  <si>
    <t>R$ 5,70</t>
  </si>
  <si>
    <t>R$ 30,78</t>
  </si>
  <si>
    <t>R$ 23,70</t>
  </si>
  <si>
    <t>R$ 30,81</t>
  </si>
  <si>
    <t>R$ 7,76</t>
  </si>
  <si>
    <t>R$ 19,01</t>
  </si>
  <si>
    <t>R$ 10,40</t>
  </si>
  <si>
    <t>R$ 19,03</t>
  </si>
  <si>
    <t>R$ 48,89</t>
  </si>
  <si>
    <t>R$ 123,20</t>
  </si>
  <si>
    <t>R$ 66,96</t>
  </si>
  <si>
    <t>R$ 123,21</t>
  </si>
  <si>
    <t>R$ 50,97</t>
  </si>
  <si>
    <t>R$ 96,44</t>
  </si>
  <si>
    <t>R$ 40,18</t>
  </si>
  <si>
    <t>R$ 96,43</t>
  </si>
  <si>
    <t>R$ 100,78</t>
  </si>
  <si>
    <t>R$ 216,68</t>
  </si>
  <si>
    <t>R$ 104,17</t>
  </si>
  <si>
    <t>R$ 216,67</t>
  </si>
  <si>
    <t>R$ 51,93</t>
  </si>
  <si>
    <t>R$ 84,39</t>
  </si>
  <si>
    <t>R$ 28,13</t>
  </si>
  <si>
    <t>R$ 28,59</t>
  </si>
  <si>
    <t>R$ 46,32</t>
  </si>
  <si>
    <t>R$ 15,45</t>
  </si>
  <si>
    <t>R$ 46,35</t>
  </si>
  <si>
    <t>R$ 16,15</t>
  </si>
  <si>
    <t>R$ 30,20</t>
  </si>
  <si>
    <t>R$ 12,22</t>
  </si>
  <si>
    <t>R$ 29,94</t>
  </si>
  <si>
    <t>R$ 113,16</t>
  </si>
  <si>
    <t>R$ 211,61</t>
  </si>
  <si>
    <t>R$ 87,80</t>
  </si>
  <si>
    <t>R$ 211,60</t>
  </si>
  <si>
    <t>R$ 132,35</t>
  </si>
  <si>
    <t>R$ 244,85</t>
  </si>
  <si>
    <t>R$ 102,45</t>
  </si>
  <si>
    <t>R$ 244,86</t>
  </si>
  <si>
    <t>R$ 20,77</t>
  </si>
  <si>
    <t>R$ 35,52</t>
  </si>
  <si>
    <t>R$ 13,01</t>
  </si>
  <si>
    <t>R$ 20,45</t>
  </si>
  <si>
    <t>R$ 34,97</t>
  </si>
  <si>
    <t>R$ 12,43</t>
  </si>
  <si>
    <t>R$ 34,93</t>
  </si>
  <si>
    <t>R$ 18,93</t>
  </si>
  <si>
    <t>R$ 45,05</t>
  </si>
  <si>
    <t>R$ 24,11</t>
  </si>
  <si>
    <t>R$ 45,06</t>
  </si>
  <si>
    <t>R$ 43,00</t>
  </si>
  <si>
    <t>R$ 63,64</t>
  </si>
  <si>
    <t>R$ 5,27</t>
  </si>
  <si>
    <t>R$ 63,24</t>
  </si>
  <si>
    <t>R$ 12,90</t>
  </si>
  <si>
    <t>R$ 63,21</t>
  </si>
  <si>
    <t>R$ 14,93</t>
  </si>
  <si>
    <t>R$ 28,37</t>
  </si>
  <si>
    <t>R$ 11,64</t>
  </si>
  <si>
    <t>R$ 28,52</t>
  </si>
  <si>
    <t>R$ 19,69</t>
  </si>
  <si>
    <t>R$ 90,57</t>
  </si>
  <si>
    <t>R$ 68,00</t>
  </si>
  <si>
    <t>R$ 91,80</t>
  </si>
  <si>
    <t>R$ 64,00</t>
  </si>
  <si>
    <t>R$ 94,72</t>
  </si>
  <si>
    <t>R$ 23,24</t>
  </si>
  <si>
    <t>R$ 94,12</t>
  </si>
  <si>
    <t>R$ 55,00</t>
  </si>
  <si>
    <t>R$ 64,90</t>
  </si>
  <si>
    <t>R$ 8,40</t>
  </si>
  <si>
    <t>R$ 64,68</t>
  </si>
  <si>
    <t>R$ 27,10</t>
  </si>
  <si>
    <t>R$ 54,20</t>
  </si>
  <si>
    <t>R$ 25,17</t>
  </si>
  <si>
    <t>R$ 54,12</t>
  </si>
  <si>
    <t>R$ 8,54</t>
  </si>
  <si>
    <t>R$ 15,63</t>
  </si>
  <si>
    <t>R$ 5,21</t>
  </si>
  <si>
    <t>R$ 4,16</t>
  </si>
  <si>
    <t>R$ 12,48</t>
  </si>
  <si>
    <t>R$ 6,86</t>
  </si>
  <si>
    <t>R$ 12,49</t>
  </si>
  <si>
    <t>R$ 9,65</t>
  </si>
  <si>
    <t>R$ 17,37</t>
  </si>
  <si>
    <t>R$ 6,08</t>
  </si>
  <si>
    <t>R$ 17,33</t>
  </si>
  <si>
    <t>R$ 0,31</t>
  </si>
  <si>
    <t>R$ 2,60</t>
  </si>
  <si>
    <t>R$ 2,91</t>
  </si>
  <si>
    <t>R$ 1,30</t>
  </si>
  <si>
    <t>R$ 4,21</t>
  </si>
  <si>
    <t>R$ 1,75</t>
  </si>
  <si>
    <t>R$ 5,96</t>
  </si>
  <si>
    <t>R$ 2,22</t>
  </si>
  <si>
    <t>R$ 8,18</t>
  </si>
  <si>
    <t>R$ 3,27</t>
  </si>
  <si>
    <t>R$ 2,68</t>
  </si>
  <si>
    <t>R$ 5,95</t>
  </si>
  <si>
    <t>R$ 1,72</t>
  </si>
  <si>
    <t>R$ 7,67</t>
  </si>
  <si>
    <t>R$ 1,39</t>
  </si>
  <si>
    <t>R$ 9,06</t>
  </si>
  <si>
    <t>R$ 11,74</t>
  </si>
  <si>
    <t>R$ 15,01</t>
  </si>
  <si>
    <t>R$ 1,41</t>
  </si>
  <si>
    <t>R$ 16,42</t>
  </si>
  <si>
    <t>R$ 22,96</t>
  </si>
  <si>
    <t>R$ 0,87</t>
  </si>
  <si>
    <t>R$ 23,83</t>
  </si>
  <si>
    <t>R$ 0,85</t>
  </si>
  <si>
    <t>R$ 24,68</t>
  </si>
  <si>
    <t>R$ 25,55</t>
  </si>
  <si>
    <t>R$ 28,23</t>
  </si>
  <si>
    <t>R$ 31,50</t>
  </si>
  <si>
    <t>R$ 7,35</t>
  </si>
  <si>
    <t>R$ 5,29</t>
  </si>
  <si>
    <t>R$ 12,64</t>
  </si>
  <si>
    <t>R$ 11,73</t>
  </si>
  <si>
    <t>R$ 24,37</t>
  </si>
  <si>
    <t>R$ 0,00</t>
  </si>
  <si>
    <t>R$ 1,83</t>
  </si>
  <si>
    <t>R$ 26,20</t>
  </si>
  <si>
    <t>R$ 10,65</t>
  </si>
  <si>
    <t>R$ 36,85</t>
  </si>
  <si>
    <t>R$ 10,05</t>
  </si>
  <si>
    <t>R$ 46,90</t>
  </si>
  <si>
    <t>R$ 1,74</t>
  </si>
  <si>
    <t>R$ 48,64</t>
  </si>
  <si>
    <t>R$ 2,05</t>
  </si>
  <si>
    <t>R$ 50,69</t>
  </si>
  <si>
    <t>R$ 2,02</t>
  </si>
  <si>
    <t>R$ 52,71</t>
  </si>
  <si>
    <t>R$ 2,47</t>
  </si>
  <si>
    <t>R$ 55,18</t>
  </si>
  <si>
    <t>R$ 1,80</t>
  </si>
  <si>
    <t>R$ 56,98</t>
  </si>
  <si>
    <t>R$ 2,88</t>
  </si>
  <si>
    <t>R$ 59,86</t>
  </si>
  <si>
    <t>R$ 7,48</t>
  </si>
  <si>
    <t>R$ 67,34</t>
  </si>
  <si>
    <t>R$ 1,50</t>
  </si>
  <si>
    <t>R$ 68,84</t>
  </si>
  <si>
    <t>R$ 1,85</t>
  </si>
  <si>
    <t>R$ 70,69</t>
  </si>
  <si>
    <t>R$ 1,88</t>
  </si>
  <si>
    <t>R$ 72,57</t>
  </si>
  <si>
    <t>R$ 1,47</t>
  </si>
  <si>
    <t>R$ 74,04</t>
  </si>
  <si>
    <t>R$ 1,60</t>
  </si>
  <si>
    <t>R$ 75,64</t>
  </si>
  <si>
    <t>R$ 4,17</t>
  </si>
  <si>
    <t>R$ 12,93</t>
  </si>
  <si>
    <t>R$ 1,46</t>
  </si>
  <si>
    <t>R$ 7,31</t>
  </si>
  <si>
    <t>R$ 12,94</t>
  </si>
  <si>
    <t>R$ 6,22</t>
  </si>
  <si>
    <t>R$ 20,22</t>
  </si>
  <si>
    <t>R$ 1,20</t>
  </si>
  <si>
    <t>R$ 2,66</t>
  </si>
  <si>
    <t>R$ 12,80</t>
  </si>
  <si>
    <t>R$ 5,44</t>
  </si>
  <si>
    <t>R$ 38,08</t>
  </si>
  <si>
    <t>R$ 3,60</t>
  </si>
  <si>
    <t>R$ 6,26</t>
  </si>
  <si>
    <t>R$ 29,04</t>
  </si>
  <si>
    <t>R$ 38,09</t>
  </si>
  <si>
    <t>R$ 9,68</t>
  </si>
  <si>
    <t>R$ 41,73</t>
  </si>
  <si>
    <t>R$ 76,78</t>
  </si>
  <si>
    <t>R$ 8,94</t>
  </si>
  <si>
    <t>R$ 32,37</t>
  </si>
  <si>
    <t>R$ 77,36</t>
  </si>
  <si>
    <t>R$ 50,00</t>
  </si>
  <si>
    <t>R$ 92,50</t>
  </si>
  <si>
    <t>R$ 1,54</t>
  </si>
  <si>
    <t>R$ 10,48</t>
  </si>
  <si>
    <t>R$ 40,96</t>
  </si>
  <si>
    <t>R$ 92,57</t>
  </si>
  <si>
    <t>R$ 8,69</t>
  </si>
  <si>
    <t>R$ 26,07</t>
  </si>
  <si>
    <t>R$ 2,17</t>
  </si>
  <si>
    <t>R$ 12,65</t>
  </si>
  <si>
    <t>R$ 15,21</t>
  </si>
  <si>
    <t>R$ 14,47</t>
  </si>
  <si>
    <t>R$ 31,83</t>
  </si>
  <si>
    <t>R$ 2,06</t>
  </si>
  <si>
    <t>R$ 14,71</t>
  </si>
  <si>
    <t>R$ 15,30</t>
  </si>
  <si>
    <t>R$ 31,82</t>
  </si>
  <si>
    <t>R$ 46,88</t>
  </si>
  <si>
    <t>R$ 91,88</t>
  </si>
  <si>
    <t>R$ 3,98</t>
  </si>
  <si>
    <t>R$ 18,69</t>
  </si>
  <si>
    <t>R$ 41,02</t>
  </si>
  <si>
    <t>R$ 66,82</t>
  </si>
  <si>
    <t>R$ 153,69</t>
  </si>
  <si>
    <t>R$ 10,78</t>
  </si>
  <si>
    <t>R$ 29,47</t>
  </si>
  <si>
    <t>R$ 76,08</t>
  </si>
  <si>
    <t>R$ 153,68</t>
  </si>
  <si>
    <t>R$ 6,62</t>
  </si>
  <si>
    <t>R$ 22,38</t>
  </si>
  <si>
    <t>R$ 1,03</t>
  </si>
  <si>
    <t>R$ 30,50</t>
  </si>
  <si>
    <t>R$ 14,72</t>
  </si>
  <si>
    <t>R$ 22,37</t>
  </si>
  <si>
    <t>R$ 3,72</t>
  </si>
  <si>
    <t>R$ 16,74</t>
  </si>
  <si>
    <t>R$ 31,97</t>
  </si>
  <si>
    <t>R$ 11,54</t>
  </si>
  <si>
    <t>R$ 16,73</t>
  </si>
  <si>
    <t>R$ 40,24</t>
  </si>
  <si>
    <t>R$ 81,28</t>
  </si>
  <si>
    <t>R$ 4,76</t>
  </si>
  <si>
    <t>R$ 36,73</t>
  </si>
  <si>
    <t>R$ 36,29</t>
  </si>
  <si>
    <t>R$ 81,29</t>
  </si>
  <si>
    <t>R$ 5,45</t>
  </si>
  <si>
    <t>R$ 20,44</t>
  </si>
  <si>
    <t>R$ 38,58</t>
  </si>
  <si>
    <t>R$ 13,14</t>
  </si>
  <si>
    <t>R$ 20,37</t>
  </si>
  <si>
    <t>R$ 10,00</t>
  </si>
  <si>
    <t>R$ 18,50</t>
  </si>
  <si>
    <t>R$ 1,25</t>
  </si>
  <si>
    <t>R$ 39,83</t>
  </si>
  <si>
    <t>R$ 7,25</t>
  </si>
  <si>
    <t>R$ 18,49</t>
  </si>
  <si>
    <t>R$ 9,70</t>
  </si>
  <si>
    <t>R$ 23,04</t>
  </si>
  <si>
    <t>R$ 1,55</t>
  </si>
  <si>
    <t>R$ 41,38</t>
  </si>
  <si>
    <t>R$ 11,84</t>
  </si>
  <si>
    <t>R$ 23,09</t>
  </si>
  <si>
    <t>R$ 3,45</t>
  </si>
  <si>
    <t>R$ 43,55</t>
  </si>
  <si>
    <t>R$ 6,11</t>
  </si>
  <si>
    <t>R$ 3,78</t>
  </si>
  <si>
    <t>R$ 10,89</t>
  </si>
  <si>
    <t>R$ 45,40</t>
  </si>
  <si>
    <t>R$ 5,26</t>
  </si>
  <si>
    <t>R$ 4,38</t>
  </si>
  <si>
    <t>R$ 10,95</t>
  </si>
  <si>
    <t>R$ 46,65</t>
  </si>
  <si>
    <t>R$ 5,31</t>
  </si>
  <si>
    <t>R$ 10,94</t>
  </si>
  <si>
    <t>R$ 48,82</t>
  </si>
  <si>
    <t>R$ 4,20</t>
  </si>
  <si>
    <t>R$ 25,20</t>
  </si>
  <si>
    <t>R$ 21,00</t>
  </si>
  <si>
    <t>R$ 26,46</t>
  </si>
  <si>
    <t>R$ 50,99</t>
  </si>
  <si>
    <t>R$ 52,84</t>
  </si>
  <si>
    <t>R$ 54,09</t>
  </si>
  <si>
    <t>R$ 1,69</t>
  </si>
  <si>
    <t>R$ 5,75</t>
  </si>
  <si>
    <t>R$ 1,06</t>
  </si>
  <si>
    <t>R$ 55,15</t>
  </si>
  <si>
    <t>R$ 3,00</t>
  </si>
  <si>
    <t>R$ 5,76</t>
  </si>
  <si>
    <t>R$ 57,00</t>
  </si>
  <si>
    <t>R$ 58,25</t>
  </si>
  <si>
    <t>R$ 59,50</t>
  </si>
  <si>
    <t>R$ 10,30</t>
  </si>
  <si>
    <t>R$ 19,06</t>
  </si>
  <si>
    <t>R$ 0,95</t>
  </si>
  <si>
    <t>R$ 60,45</t>
  </si>
  <si>
    <t>R$ 7,81</t>
  </si>
  <si>
    <t>R$ 5,40</t>
  </si>
  <si>
    <t>R$ 11,02</t>
  </si>
  <si>
    <t>R$ 0,72</t>
  </si>
  <si>
    <t>R$ 4,90</t>
  </si>
  <si>
    <t>R$ 11,03</t>
  </si>
  <si>
    <t>R$ 6,43</t>
  </si>
  <si>
    <t>R$ 16,40</t>
  </si>
  <si>
    <t>R$ 1,70</t>
  </si>
  <si>
    <t>R$ 2,42</t>
  </si>
  <si>
    <t>R$ 16,59</t>
  </si>
  <si>
    <t>R$ 11,12</t>
  </si>
  <si>
    <t>R$ 25,58</t>
  </si>
  <si>
    <t>R$ 3,83</t>
  </si>
  <si>
    <t>R$ 13,05</t>
  </si>
  <si>
    <t>R$ 12,15</t>
  </si>
  <si>
    <t>R$ 39,49</t>
  </si>
  <si>
    <t>R$ 2,90</t>
  </si>
  <si>
    <t>R$ 25,95</t>
  </si>
  <si>
    <t>R$ 41,00</t>
  </si>
  <si>
    <t>R$ 4,66</t>
  </si>
  <si>
    <t>R$ 11,18</t>
  </si>
  <si>
    <t>R$ 3,85</t>
  </si>
  <si>
    <t>R$ 5,57</t>
  </si>
  <si>
    <t>R$ 11,20</t>
  </si>
  <si>
    <t>R$ 4,80</t>
  </si>
  <si>
    <t>R$ 8,96</t>
  </si>
  <si>
    <t>R$ 22,40</t>
  </si>
  <si>
    <t>R$ 4,81</t>
  </si>
  <si>
    <t>R$ 13,47</t>
  </si>
  <si>
    <t>R$ 1,17</t>
  </si>
  <si>
    <t>R$ 8,52</t>
  </si>
  <si>
    <t>R$ 13,46</t>
  </si>
  <si>
    <t>R$ 9,47</t>
  </si>
  <si>
    <t>R$ 16,19</t>
  </si>
  <si>
    <t>R$ 36,43</t>
  </si>
  <si>
    <t>R$ 1,31</t>
  </si>
  <si>
    <t>R$ 18,92</t>
  </si>
  <si>
    <t>R$ 36,42</t>
  </si>
  <si>
    <t>R$ 12,68</t>
  </si>
  <si>
    <t>R$ 35,90</t>
  </si>
  <si>
    <t>R$ 70,90</t>
  </si>
  <si>
    <t>R$ 3,06</t>
  </si>
  <si>
    <t>R$ 15,74</t>
  </si>
  <si>
    <t>R$ 31,94</t>
  </si>
  <si>
    <t>R$ 70,91</t>
  </si>
  <si>
    <t>R$ 16,69</t>
  </si>
  <si>
    <t>R$ 50,91</t>
  </si>
  <si>
    <t>R$ 120,91</t>
  </si>
  <si>
    <t>R$ 59,25</t>
  </si>
  <si>
    <t>R$ 111,63</t>
  </si>
  <si>
    <t>R$ 5,22</t>
  </si>
  <si>
    <t>R$ 9,27</t>
  </si>
  <si>
    <t>R$ 17,64</t>
  </si>
  <si>
    <t>R$ 51,72</t>
  </si>
  <si>
    <t>R$ 96,72</t>
  </si>
  <si>
    <t>R$ 6,00</t>
  </si>
  <si>
    <t>R$ 23,64</t>
  </si>
  <si>
    <t>R$ 39,00</t>
  </si>
  <si>
    <t>R$ 4,06</t>
  </si>
  <si>
    <t>R$ 9,74</t>
  </si>
  <si>
    <t>R$ 0,83</t>
  </si>
  <si>
    <t>R$ 24,47</t>
  </si>
  <si>
    <t>R$ 4,85</t>
  </si>
  <si>
    <t>R$ 9,75</t>
  </si>
  <si>
    <t>R$ 10,28</t>
  </si>
  <si>
    <t>R$ 22,62</t>
  </si>
  <si>
    <t>R$ 0,97</t>
  </si>
  <si>
    <t>R$ 25,44</t>
  </si>
  <si>
    <t>R$ 11,36</t>
  </si>
  <si>
    <t>R$ 22,61</t>
  </si>
  <si>
    <t>R$ 31,70</t>
  </si>
  <si>
    <t>R$ 1,42</t>
  </si>
  <si>
    <t>R$ 26,86</t>
  </si>
  <si>
    <t>R$ 5,07</t>
  </si>
  <si>
    <t>R$ 11,15</t>
  </si>
  <si>
    <t>R$ 20,47</t>
  </si>
  <si>
    <t>R$ 30,26</t>
  </si>
  <si>
    <t>R$ 2,30</t>
  </si>
  <si>
    <t>R$ 29,16</t>
  </si>
  <si>
    <t>R$ 20,20</t>
  </si>
  <si>
    <t>R$ 30,30</t>
  </si>
  <si>
    <t>R$ 3,88</t>
  </si>
  <si>
    <t>R$ 15,13</t>
  </si>
  <si>
    <t>R$ 30,33</t>
  </si>
  <si>
    <t>R$ 10,09</t>
  </si>
  <si>
    <t>R$ 15,14</t>
  </si>
  <si>
    <t>R$ 11,10</t>
  </si>
  <si>
    <t>R$ 21,19</t>
  </si>
  <si>
    <t>R$ 1,96</t>
  </si>
  <si>
    <t>R$ 32,29</t>
  </si>
  <si>
    <t>R$ 8,13</t>
  </si>
  <si>
    <t>R$ 21,14</t>
  </si>
  <si>
    <t>R$ 4,83</t>
  </si>
  <si>
    <t>R$ 13,52</t>
  </si>
  <si>
    <t>R$ 1,29</t>
  </si>
  <si>
    <t>R$ 33,58</t>
  </si>
  <si>
    <t>R$ 7,40</t>
  </si>
  <si>
    <t>R$ 13,56</t>
  </si>
  <si>
    <t>R$ 11,58</t>
  </si>
  <si>
    <t>R$ 32,42</t>
  </si>
  <si>
    <t>R$ 1,61</t>
  </si>
  <si>
    <t>R$ 35,19</t>
  </si>
  <si>
    <t>R$ 15,80</t>
  </si>
  <si>
    <t>R$ 28,96</t>
  </si>
  <si>
    <t>R$ 32,40</t>
  </si>
  <si>
    <t>R$ 61,56</t>
  </si>
  <si>
    <t>R$ 10,18</t>
  </si>
  <si>
    <t>R$ 24,13</t>
  </si>
  <si>
    <t>R$ 1,52</t>
  </si>
  <si>
    <t>R$ 36,71</t>
  </si>
  <si>
    <t>R$ 12,45</t>
  </si>
  <si>
    <t>R$ 24,15</t>
  </si>
  <si>
    <t>R$ 38,21</t>
  </si>
  <si>
    <t>R$ 9,26</t>
  </si>
  <si>
    <t>R$ 43,99</t>
  </si>
  <si>
    <t>R$ 2,62</t>
  </si>
  <si>
    <t>R$ 40,83</t>
  </si>
  <si>
    <t>R$ 44,88</t>
  </si>
  <si>
    <t>R$ 43,43</t>
  </si>
  <si>
    <t>R$ 2,21</t>
  </si>
  <si>
    <t>R$ 43,04</t>
  </si>
  <si>
    <t>R$ 23,85</t>
  </si>
  <si>
    <t>R$ 43,41</t>
  </si>
  <si>
    <t>R$ 28,50</t>
  </si>
  <si>
    <t>R$ 35,63</t>
  </si>
  <si>
    <t>R$ 1,66</t>
  </si>
  <si>
    <t>R$ 44,70</t>
  </si>
  <si>
    <t>R$ 5,47</t>
  </si>
  <si>
    <t>R$ 35,56</t>
  </si>
  <si>
    <t>R$ 8,62</t>
  </si>
  <si>
    <t>R$ 22,58</t>
  </si>
  <si>
    <t>R$ 46,25</t>
  </si>
  <si>
    <t>R$ 12,40</t>
  </si>
  <si>
    <t>R$ 22,57</t>
  </si>
  <si>
    <t>R$ 21,71</t>
  </si>
  <si>
    <t>R$ 43,42</t>
  </si>
  <si>
    <t>R$ 48,21</t>
  </si>
  <si>
    <t>R$ 19,75</t>
  </si>
  <si>
    <t>R$ 43,45</t>
  </si>
  <si>
    <t>R$ 21,10</t>
  </si>
  <si>
    <t>R$ 30,47</t>
  </si>
  <si>
    <t>R$ 7,89</t>
  </si>
  <si>
    <t>R$ 30,38</t>
  </si>
  <si>
    <t>R$ 1,51</t>
  </si>
  <si>
    <t>R$ 4,55</t>
  </si>
  <si>
    <t>R$ 7,51</t>
  </si>
  <si>
    <t>R$ 8,97</t>
  </si>
  <si>
    <t>R$ 23,32</t>
  </si>
  <si>
    <t>R$ 11,00</t>
  </si>
  <si>
    <t>R$ 30,25</t>
  </si>
  <si>
    <t>R$ 3,62</t>
  </si>
  <si>
    <t>R$ 18,60</t>
  </si>
  <si>
    <t>R$ 30,32</t>
  </si>
  <si>
    <t>R$ 28,60</t>
  </si>
  <si>
    <t>R$ 14,30</t>
  </si>
  <si>
    <t>R$ 2,15</t>
  </si>
  <si>
    <t>R$ 5,77</t>
  </si>
  <si>
    <t>R$ 14,95</t>
  </si>
  <si>
    <t>R$ 31,40</t>
  </si>
  <si>
    <t>R$ 5,90</t>
  </si>
  <si>
    <t>R$ 19,18</t>
  </si>
  <si>
    <t>R$ 9,53</t>
  </si>
  <si>
    <t>R$ 20,87</t>
  </si>
  <si>
    <t>R$ 1,73</t>
  </si>
  <si>
    <t>R$ 7,50</t>
  </si>
  <si>
    <t>R$ 9,62</t>
  </si>
  <si>
    <t>R$ 20,88</t>
  </si>
  <si>
    <t>R$ 7,64</t>
  </si>
  <si>
    <t>R$ 28,65</t>
  </si>
  <si>
    <t>R$ 1,76</t>
  </si>
  <si>
    <t>R$ 19,25</t>
  </si>
  <si>
    <t>R$ 28,68</t>
  </si>
  <si>
    <t>R$ 23,16</t>
  </si>
  <si>
    <t>R$ 37,75</t>
  </si>
  <si>
    <t>R$ 3,71</t>
  </si>
  <si>
    <t>R$ 12,97</t>
  </si>
  <si>
    <t>R$ 10,88</t>
  </si>
  <si>
    <t>R$ 18,97</t>
  </si>
  <si>
    <t>R$ 60,51</t>
  </si>
  <si>
    <t>R$ 3,08</t>
  </si>
  <si>
    <t>R$ 16,05</t>
  </si>
  <si>
    <t>R$ 27,16</t>
  </si>
  <si>
    <t>R$ 41,55</t>
  </si>
  <si>
    <t>R$ 11,30</t>
  </si>
  <si>
    <t>R$ 18,98</t>
  </si>
  <si>
    <t>R$ 11,85</t>
  </si>
  <si>
    <t>R$ 32,59</t>
  </si>
  <si>
    <t>R$ 18,12</t>
  </si>
  <si>
    <t>R$ 32,62</t>
  </si>
  <si>
    <t>R$ 13,03</t>
  </si>
  <si>
    <t>R$ 45,61</t>
  </si>
  <si>
    <t>R$ 4,22</t>
  </si>
  <si>
    <t>R$ 28,36</t>
  </si>
  <si>
    <t>R$ 43,96</t>
  </si>
  <si>
    <t>R$ 16,68</t>
  </si>
  <si>
    <t>R$ 19,74</t>
  </si>
  <si>
    <t>R$ 42,24</t>
  </si>
  <si>
    <t>R$ 2,38</t>
  </si>
  <si>
    <t>R$ 22,65</t>
  </si>
  <si>
    <t>R$ 20,12</t>
  </si>
  <si>
    <t>R$ 42,25</t>
  </si>
  <si>
    <t>R$ 4,63</t>
  </si>
  <si>
    <t>R$ 13,33</t>
  </si>
  <si>
    <t>R$ 1,00</t>
  </si>
  <si>
    <t>R$ 7,75</t>
  </si>
  <si>
    <t>R$ 13,38</t>
  </si>
  <si>
    <t>R$ 60,27</t>
  </si>
  <si>
    <t>R$ 127,77</t>
  </si>
  <si>
    <t>R$ 5,83</t>
  </si>
  <si>
    <t>R$ 62,67</t>
  </si>
  <si>
    <t>R$ 127,78</t>
  </si>
  <si>
    <t>R$ 69,63</t>
  </si>
  <si>
    <t>R$ 10,66</t>
  </si>
  <si>
    <t>R$ 15,49</t>
  </si>
  <si>
    <t>R$ 20,32</t>
  </si>
  <si>
    <t>R$ 61,35</t>
  </si>
  <si>
    <t>R$ 128,84</t>
  </si>
  <si>
    <t>R$ 4,30</t>
  </si>
  <si>
    <t>R$ 24,62</t>
  </si>
  <si>
    <t>R$ 63,19</t>
  </si>
  <si>
    <t>R$ 70,21</t>
  </si>
  <si>
    <t>R$ 72,58</t>
  </si>
  <si>
    <t>R$ 185,08</t>
  </si>
  <si>
    <t>R$ 4,89</t>
  </si>
  <si>
    <t>R$ 107,60</t>
  </si>
  <si>
    <t>R$ 185,07</t>
  </si>
  <si>
    <t>R$ 9,80</t>
  </si>
  <si>
    <t>R$ 0,71</t>
  </si>
  <si>
    <t>R$ 5,60</t>
  </si>
  <si>
    <t>R$ 4,98</t>
  </si>
  <si>
    <t>R$ 9,86</t>
  </si>
  <si>
    <t>R$ 26,67</t>
  </si>
  <si>
    <t>R$ 1,97</t>
  </si>
  <si>
    <t>R$ 7,57</t>
  </si>
  <si>
    <t>R$ 26,68</t>
  </si>
  <si>
    <t>R$ 3,03</t>
  </si>
  <si>
    <t>R$ 10,61</t>
  </si>
  <si>
    <t>R$ 7,02</t>
  </si>
  <si>
    <t>R$ 10,60</t>
  </si>
  <si>
    <t>R$ 13,20</t>
  </si>
  <si>
    <t>R$ 24,16</t>
  </si>
  <si>
    <t>R$ 8,86</t>
  </si>
  <si>
    <t>R$ 9,67</t>
  </si>
  <si>
    <t>R$ 24,18</t>
  </si>
  <si>
    <t>R$ 8,75</t>
  </si>
  <si>
    <t>R$ 29,75</t>
  </si>
  <si>
    <t>R$ 2,11</t>
  </si>
  <si>
    <t>R$ 10,97</t>
  </si>
  <si>
    <t>R$ 32,57</t>
  </si>
  <si>
    <t>R$ 15,86</t>
  </si>
  <si>
    <t>R$ 13,37</t>
  </si>
  <si>
    <t>R$ 30,75</t>
  </si>
  <si>
    <t>R$ 1,26</t>
  </si>
  <si>
    <t>R$ 17,12</t>
  </si>
  <si>
    <t>R$ 16,10</t>
  </si>
  <si>
    <t>R$ 30,73</t>
  </si>
  <si>
    <t>R$ 52,33</t>
  </si>
  <si>
    <t>R$ 164,84</t>
  </si>
  <si>
    <t>R$ 25,43</t>
  </si>
  <si>
    <t>R$ 42,55</t>
  </si>
  <si>
    <t>R$ 108,00</t>
  </si>
  <si>
    <t>R$ 185,76</t>
  </si>
  <si>
    <t>R$ 9,50</t>
  </si>
  <si>
    <t>R$ 18,53</t>
  </si>
  <si>
    <t>R$ 44,30</t>
  </si>
  <si>
    <t>R$ 7,21</t>
  </si>
  <si>
    <t>R$ 18,46</t>
  </si>
  <si>
    <t>R$ 8,14</t>
  </si>
  <si>
    <t>R$ 21,08</t>
  </si>
  <si>
    <t>R$ 11,52</t>
  </si>
  <si>
    <t>R$ 31,30</t>
  </si>
  <si>
    <t>R$ 55,71</t>
  </si>
  <si>
    <t>R$ 2,24</t>
  </si>
  <si>
    <t>R$ 46,54</t>
  </si>
  <si>
    <t>R$ 24,41</t>
  </si>
  <si>
    <t>R$ 11,51</t>
  </si>
  <si>
    <t>R$ 31,31</t>
  </si>
  <si>
    <t>R$ 24,50</t>
  </si>
  <si>
    <t>R$ 2,35</t>
  </si>
  <si>
    <t>R$ 17,25</t>
  </si>
  <si>
    <t>R$ 9,44</t>
  </si>
  <si>
    <t>R$ 19,16</t>
  </si>
  <si>
    <t>R$ 7,92</t>
  </si>
  <si>
    <t>R$ 19,17</t>
  </si>
  <si>
    <t>R$ 38,43</t>
  </si>
  <si>
    <t>R$ 7,00</t>
  </si>
  <si>
    <t>R$ 38,42</t>
  </si>
  <si>
    <t>R$ 20,43</t>
  </si>
  <si>
    <t>R$ 38,41</t>
  </si>
  <si>
    <t>R$ 8,51</t>
  </si>
  <si>
    <t>R$ 22,98</t>
  </si>
  <si>
    <t>R$ 50,58</t>
  </si>
  <si>
    <t>R$ 12,75</t>
  </si>
  <si>
    <t>R$ 22,95</t>
  </si>
  <si>
    <t>R$ 93,26</t>
  </si>
  <si>
    <t>R$ 320,81</t>
  </si>
  <si>
    <t>R$ 19,24</t>
  </si>
  <si>
    <t>R$ 69,82</t>
  </si>
  <si>
    <t>R$ 208,33</t>
  </si>
  <si>
    <t>R$ 320,83</t>
  </si>
  <si>
    <t>R$ 105,00</t>
  </si>
  <si>
    <t>R$ 135,45</t>
  </si>
  <si>
    <t>R$ 7,49</t>
  </si>
  <si>
    <t>R$ 77,31</t>
  </si>
  <si>
    <t>R$ 135,46</t>
  </si>
  <si>
    <t>R$ 23,18</t>
  </si>
  <si>
    <t>R$ 0,93</t>
  </si>
  <si>
    <t>R$ 78,24</t>
  </si>
  <si>
    <t>R$ 11,95</t>
  </si>
  <si>
    <t>R$ 51,92</t>
  </si>
  <si>
    <t>R$ 85,67</t>
  </si>
  <si>
    <t>R$ 79,97</t>
  </si>
  <si>
    <t>R$ 16,29</t>
  </si>
  <si>
    <t>R$ 34,26</t>
  </si>
  <si>
    <t>R$ 15,73</t>
  </si>
  <si>
    <t>R$ 51,91</t>
  </si>
  <si>
    <t>R$ 63,61</t>
  </si>
  <si>
    <t>R$ 235,99</t>
  </si>
  <si>
    <t>R$ 9,63</t>
  </si>
  <si>
    <t>R$ 89,60</t>
  </si>
  <si>
    <t>R$ 162,76</t>
  </si>
  <si>
    <t>R$ 236,00</t>
  </si>
  <si>
    <t>R$ 9,71</t>
  </si>
  <si>
    <t>R$ 19,52</t>
  </si>
  <si>
    <t>R$ 91,14</t>
  </si>
  <si>
    <t>R$ 8,27</t>
  </si>
  <si>
    <t>R$ 221,50</t>
  </si>
  <si>
    <t>R$ 363,26</t>
  </si>
  <si>
    <t>R$ 22,66</t>
  </si>
  <si>
    <t>R$ 119,10</t>
  </si>
  <si>
    <t>R$ 7,80</t>
  </si>
  <si>
    <t>R$ 21,84</t>
  </si>
  <si>
    <t>R$ 3,44</t>
  </si>
  <si>
    <t>R$ 26,10</t>
  </si>
  <si>
    <t>R$ 232,90</t>
  </si>
  <si>
    <t>R$ 284,14</t>
  </si>
  <si>
    <t>R$ 11,22</t>
  </si>
  <si>
    <t>R$ 37,32</t>
  </si>
  <si>
    <t>R$ 40,02</t>
  </si>
  <si>
    <t>R$ 236,40</t>
  </si>
  <si>
    <t>R$ 312,05</t>
  </si>
  <si>
    <t>R$ 7,83</t>
  </si>
  <si>
    <t>R$ 45,15</t>
  </si>
  <si>
    <t>R$ 67,82</t>
  </si>
  <si>
    <t>R$ 311,97</t>
  </si>
  <si>
    <t>R$ 10,10</t>
  </si>
  <si>
    <t>R$ 24,14</t>
  </si>
  <si>
    <t>R$ 1,12</t>
  </si>
  <si>
    <t>R$ 46,27</t>
  </si>
  <si>
    <t>R$ 24,12</t>
  </si>
  <si>
    <t>R$ 68,76</t>
  </si>
  <si>
    <t>R$ 3,92</t>
  </si>
  <si>
    <t>R$ 50,19</t>
  </si>
  <si>
    <t>R$ 36,19</t>
  </si>
  <si>
    <t>R$ 93,53</t>
  </si>
  <si>
    <t>R$ 188,00</t>
  </si>
  <si>
    <t>-R$ 5,53</t>
  </si>
  <si>
    <t>R$ 44,66</t>
  </si>
  <si>
    <t>R$ 100,00</t>
  </si>
  <si>
    <t>R$ 132,44</t>
  </si>
  <si>
    <t>R$ 377,45</t>
  </si>
  <si>
    <t>R$ 50,77</t>
  </si>
  <si>
    <t>R$ 238,90</t>
  </si>
  <si>
    <t>R$ 377,46</t>
  </si>
  <si>
    <t>R$ 8,09</t>
  </si>
  <si>
    <t>R$ 24,67</t>
  </si>
  <si>
    <t>R$ 2,31</t>
  </si>
  <si>
    <t>R$ 53,08</t>
  </si>
  <si>
    <t>R$ 14,25</t>
  </si>
  <si>
    <t>R$ 24,65</t>
  </si>
  <si>
    <t>R$ 7,71</t>
  </si>
  <si>
    <t>R$ 0,89</t>
  </si>
  <si>
    <t>R$ 53,97</t>
  </si>
  <si>
    <t>R$ 10,36</t>
  </si>
  <si>
    <t>R$ 18,96</t>
  </si>
  <si>
    <t>R$ 220,00</t>
  </si>
  <si>
    <t>R$ 257,40</t>
  </si>
  <si>
    <t>R$ 5,71</t>
  </si>
  <si>
    <t>R$ 59,68</t>
  </si>
  <si>
    <t>R$ 31,69</t>
  </si>
  <si>
    <t>R$ 256,69</t>
  </si>
  <si>
    <t>R$ 5,62</t>
  </si>
  <si>
    <t>R$ 15,17</t>
  </si>
  <si>
    <t>R$ 0,75</t>
  </si>
  <si>
    <t>R$ 60,43</t>
  </si>
  <si>
    <t>R$ 8,80</t>
  </si>
  <si>
    <t>R$ 15,20</t>
  </si>
  <si>
    <t>R$ 22,13</t>
  </si>
  <si>
    <t>R$ 49,13</t>
  </si>
  <si>
    <t>R$ 2,80</t>
  </si>
  <si>
    <t>R$ 63,23</t>
  </si>
  <si>
    <t>R$ 24,20</t>
  </si>
  <si>
    <t>R$ 14,90</t>
  </si>
  <si>
    <t>R$ 29,80</t>
  </si>
  <si>
    <t>R$ 64,23</t>
  </si>
  <si>
    <t>R$ 8,20</t>
  </si>
  <si>
    <t>R$ 14,92</t>
  </si>
  <si>
    <t>R$ 5,10</t>
  </si>
  <si>
    <t>R$ 14,28</t>
  </si>
  <si>
    <t>R$ 9,07</t>
  </si>
  <si>
    <t>R$ 17,96</t>
  </si>
  <si>
    <t>R$ 65,54</t>
  </si>
  <si>
    <t>R$ 4,34</t>
  </si>
  <si>
    <t>R$ 8,90</t>
  </si>
  <si>
    <t>R$ 3,24</t>
  </si>
  <si>
    <t>R$ 19,45</t>
  </si>
  <si>
    <t>R$ 48,63</t>
  </si>
  <si>
    <t>R$ 3,02</t>
  </si>
  <si>
    <t>R$ 68,56</t>
  </si>
  <si>
    <t>R$ 26,16</t>
  </si>
  <si>
    <t>R$ 48,66</t>
  </si>
  <si>
    <t>R$ 3,29</t>
  </si>
  <si>
    <t>R$ 16,78</t>
  </si>
  <si>
    <t>R$ 0,76</t>
  </si>
  <si>
    <t>R$ 16,80</t>
  </si>
  <si>
    <t>R$ 34,74</t>
  </si>
  <si>
    <t>R$ 34,77</t>
  </si>
  <si>
    <t>R$ 10,21</t>
  </si>
  <si>
    <t>R$ 21,03</t>
  </si>
  <si>
    <t>R$ 1,04</t>
  </si>
  <si>
    <t>R$ 2,77</t>
  </si>
  <si>
    <t>R$ 9,78</t>
  </si>
  <si>
    <t>R$ 62,82</t>
  </si>
  <si>
    <t>R$ 136,32</t>
  </si>
  <si>
    <t>R$ 5,00</t>
  </si>
  <si>
    <t>R$ 7,77</t>
  </si>
  <si>
    <t>R$ 68,50</t>
  </si>
  <si>
    <t>R$ 112,39</t>
  </si>
  <si>
    <t>R$ 234,90</t>
  </si>
  <si>
    <t>R$ 113,00</t>
  </si>
  <si>
    <t>R$ 233,91</t>
  </si>
  <si>
    <t>R$ 20,95</t>
  </si>
  <si>
    <t>R$ 1,13</t>
  </si>
  <si>
    <t>R$ 17,42</t>
  </si>
  <si>
    <t>R$ 10,12</t>
  </si>
  <si>
    <t>R$ 5,01</t>
  </si>
  <si>
    <t>R$ 9,92</t>
  </si>
  <si>
    <t>R$ 4,29</t>
  </si>
  <si>
    <t>R$ 9,91</t>
  </si>
  <si>
    <t>R$ 49,00</t>
  </si>
  <si>
    <t>R$ 122,50</t>
  </si>
  <si>
    <t>R$ 4,28</t>
  </si>
  <si>
    <t>R$ 21,70</t>
  </si>
  <si>
    <t>R$ 69,20</t>
  </si>
  <si>
    <t>R$ 122,48</t>
  </si>
  <si>
    <t>R$ 52,50</t>
  </si>
  <si>
    <t>R$ 103,95</t>
  </si>
  <si>
    <t>R$ 3,75</t>
  </si>
  <si>
    <t>R$ 25,45</t>
  </si>
  <si>
    <t>R$ 47,67</t>
  </si>
  <si>
    <t>R$ 103,92</t>
  </si>
  <si>
    <t>R$ 33,40</t>
  </si>
  <si>
    <t>R$ 106,88</t>
  </si>
  <si>
    <t>R$ 4,08</t>
  </si>
  <si>
    <t>R$ 29,53</t>
  </si>
  <si>
    <t>R$ 69,40</t>
  </si>
  <si>
    <t>R$ 21,63</t>
  </si>
  <si>
    <t>R$ 38,50</t>
  </si>
  <si>
    <t>R$ 1,59</t>
  </si>
  <si>
    <t>R$ 31,12</t>
  </si>
  <si>
    <t>R$ 15,28</t>
  </si>
  <si>
    <t>R$ 38,51</t>
  </si>
  <si>
    <t>R$ 8,60</t>
  </si>
  <si>
    <t>R$ 18,06</t>
  </si>
  <si>
    <t>R$ 3,42</t>
  </si>
  <si>
    <t>R$ 34,54</t>
  </si>
  <si>
    <t>R$ 9,45</t>
  </si>
  <si>
    <t>R$ 2,26</t>
  </si>
  <si>
    <t>R$ 8,59</t>
  </si>
  <si>
    <t>R$ 9,72</t>
  </si>
  <si>
    <t>R$ 1,40</t>
  </si>
  <si>
    <t>R$ 35,94</t>
  </si>
  <si>
    <t>R$ 11,96</t>
  </si>
  <si>
    <t>R$ 1,62</t>
  </si>
  <si>
    <t>R$ 37,56</t>
  </si>
  <si>
    <t>R$ 11,97</t>
  </si>
  <si>
    <t>R$ 2,46</t>
  </si>
  <si>
    <t>R$ 11,25</t>
  </si>
  <si>
    <t>R$ 3,79</t>
  </si>
  <si>
    <t>R$ 11,37</t>
  </si>
  <si>
    <t>R$ 17,18</t>
  </si>
  <si>
    <t>R$ 38,48</t>
  </si>
  <si>
    <t>R$ 3,07</t>
  </si>
  <si>
    <t>R$ 43,09</t>
  </si>
  <si>
    <t>R$ 18,24</t>
  </si>
  <si>
    <t>R$ 38,49</t>
  </si>
  <si>
    <t>R$ 28,14</t>
  </si>
  <si>
    <t>R$ 83,86</t>
  </si>
  <si>
    <t>R$ 5,16</t>
  </si>
  <si>
    <t>R$ 48,25</t>
  </si>
  <si>
    <t>R$ 83,88</t>
  </si>
  <si>
    <t>R$ 35,62</t>
  </si>
  <si>
    <t>R$ 19,07</t>
  </si>
  <si>
    <t>R$ 75,33</t>
  </si>
  <si>
    <t>R$ 5,78</t>
  </si>
  <si>
    <t>R$ 54,03</t>
  </si>
  <si>
    <t>R$ 50,50</t>
  </si>
  <si>
    <t>R$ 75,35</t>
  </si>
  <si>
    <t>R$ 26,58</t>
  </si>
  <si>
    <t>R$ 32,48</t>
  </si>
  <si>
    <t>R$ 1,79</t>
  </si>
  <si>
    <t>R$ 55,82</t>
  </si>
  <si>
    <t>R$ 9,59</t>
  </si>
  <si>
    <t>R$ 17,55</t>
  </si>
  <si>
    <t>R$ 6,20</t>
  </si>
  <si>
    <t>R$ 14,88</t>
  </si>
  <si>
    <t>R$ 76,69</t>
  </si>
  <si>
    <t>R$ 61,60</t>
  </si>
  <si>
    <t>R$ 76,73</t>
  </si>
  <si>
    <t>R$ 28,06</t>
  </si>
  <si>
    <t>R$ 30,08</t>
  </si>
  <si>
    <t>R$ 86,33</t>
  </si>
  <si>
    <t>R$ 65,22</t>
  </si>
  <si>
    <t>R$ 52,63</t>
  </si>
  <si>
    <t>R$ 36,05</t>
  </si>
  <si>
    <t>R$ 8,45</t>
  </si>
  <si>
    <t>R$ 22,82</t>
  </si>
  <si>
    <t>R$ 0,92</t>
  </si>
  <si>
    <t>R$ 66,14</t>
  </si>
  <si>
    <t>R$ 13,45</t>
  </si>
  <si>
    <t>R$ 22,87</t>
  </si>
  <si>
    <t>R$ 239,36</t>
  </si>
  <si>
    <t>R$ 351,86</t>
  </si>
  <si>
    <t>R$ 12,74</t>
  </si>
  <si>
    <t>R$ 78,88</t>
  </si>
  <si>
    <t>R$ 99,76</t>
  </si>
  <si>
    <t>R$ 269,62</t>
  </si>
  <si>
    <t>R$ 19,40</t>
  </si>
  <si>
    <t>R$ 75,66</t>
  </si>
  <si>
    <t>R$ 7,45</t>
  </si>
  <si>
    <t>R$ 48,81</t>
  </si>
  <si>
    <t>R$ 28,71</t>
  </si>
  <si>
    <t>R$ 20,42</t>
  </si>
  <si>
    <t>R$ 32,67</t>
  </si>
  <si>
    <t>R$ 88,07</t>
  </si>
  <si>
    <t>R$ 10,51</t>
  </si>
  <si>
    <t>R$ 32,69</t>
  </si>
  <si>
    <t>R$ 19,39</t>
  </si>
  <si>
    <t>R$ 75,62</t>
  </si>
  <si>
    <t>R$ 8,43</t>
  </si>
  <si>
    <t>R$ 96,50</t>
  </si>
  <si>
    <t>R$ 49,39</t>
  </si>
  <si>
    <t>R$ 77,21</t>
  </si>
  <si>
    <t>R$ 15,52</t>
  </si>
  <si>
    <t>R$ 1,67</t>
  </si>
  <si>
    <t>R$ 98,17</t>
  </si>
  <si>
    <t>R$ 9,98</t>
  </si>
  <si>
    <t>R$ 15,53</t>
  </si>
  <si>
    <t>R$ 5,94</t>
  </si>
  <si>
    <t>R$ 110,91</t>
  </si>
  <si>
    <t>R$ 14,69</t>
  </si>
  <si>
    <t>R$ 125,60</t>
  </si>
  <si>
    <t>R$ 97,81</t>
  </si>
  <si>
    <t>R$ 351,84</t>
  </si>
  <si>
    <t>R$ 271,69</t>
  </si>
  <si>
    <t>R$ 17,22</t>
  </si>
  <si>
    <t>R$ 34,10</t>
  </si>
  <si>
    <t>R$ 127,91</t>
  </si>
  <si>
    <t>R$ 14,57</t>
  </si>
  <si>
    <t>R$ 34,09</t>
  </si>
  <si>
    <t>R$ 213,03</t>
  </si>
  <si>
    <t>R$ 458,01</t>
  </si>
  <si>
    <t>R$ 15,97</t>
  </si>
  <si>
    <t>R$ 143,88</t>
  </si>
  <si>
    <t>R$ 229,00</t>
  </si>
  <si>
    <t>R$ 458,00</t>
  </si>
  <si>
    <t>R$ 16,48</t>
  </si>
  <si>
    <t>R$ 5,23</t>
  </si>
  <si>
    <t>R$ 16,47</t>
  </si>
  <si>
    <t>R$ 9,64</t>
  </si>
  <si>
    <t>R$ 26,99</t>
  </si>
  <si>
    <t>R$ 2,75</t>
  </si>
  <si>
    <t>R$ 3,70</t>
  </si>
  <si>
    <t>R$ 14,60</t>
  </si>
  <si>
    <t>R$ 27,01</t>
  </si>
  <si>
    <t>R$ 16,56</t>
  </si>
  <si>
    <t>R$ 39,74</t>
  </si>
  <si>
    <t>R$ 2,71</t>
  </si>
  <si>
    <t>R$ 6,41</t>
  </si>
  <si>
    <t>R$ 20,50</t>
  </si>
  <si>
    <t>R$ 39,77</t>
  </si>
  <si>
    <t>R$ 8,85</t>
  </si>
  <si>
    <t>R$ 1,01</t>
  </si>
  <si>
    <t>R$ 7,42</t>
  </si>
  <si>
    <t>R$ 20,33</t>
  </si>
  <si>
    <t>R$ 38,46</t>
  </si>
  <si>
    <t>R$ 15,96</t>
  </si>
  <si>
    <t>R$ 20,66</t>
  </si>
  <si>
    <t>R$ 38,47</t>
  </si>
  <si>
    <t>-R$ 3,26</t>
  </si>
  <si>
    <t>R$ 6,33</t>
  </si>
  <si>
    <t>R$ 21,07</t>
  </si>
  <si>
    <t>R$ 17,68</t>
  </si>
  <si>
    <t>R$ 17,70</t>
  </si>
  <si>
    <t>R$ 19,76</t>
  </si>
  <si>
    <t>R$ 32,51</t>
  </si>
  <si>
    <t>R$ 9,08</t>
  </si>
  <si>
    <t>R$ 32,50</t>
  </si>
  <si>
    <t>R$ 1,84</t>
  </si>
  <si>
    <t>R$ 10,92</t>
  </si>
  <si>
    <t>R$ 22,36</t>
  </si>
  <si>
    <t>R$ 13,67</t>
  </si>
  <si>
    <t>R$ 15,79</t>
  </si>
  <si>
    <t>R$ 28,94</t>
  </si>
  <si>
    <t>R$ 3,61</t>
  </si>
  <si>
    <t>R$ 6,57</t>
  </si>
  <si>
    <t>R$ 7,99</t>
  </si>
  <si>
    <t>R$ 20,30</t>
  </si>
  <si>
    <t>R$ 39,99</t>
  </si>
  <si>
    <t>R$ 1,77</t>
  </si>
  <si>
    <t>R$ 10,63</t>
  </si>
  <si>
    <t>R$ 19,67</t>
  </si>
  <si>
    <t>R$ 7,24</t>
  </si>
  <si>
    <t>R$ 23,34</t>
  </si>
  <si>
    <t>R$ 2,92</t>
  </si>
  <si>
    <t>R$ 21,16</t>
  </si>
  <si>
    <t>R$ 15,10</t>
  </si>
  <si>
    <t>R$ 23,41</t>
  </si>
  <si>
    <t>R$ 10,35</t>
  </si>
  <si>
    <t>R$ 17,24</t>
  </si>
  <si>
    <t>R$ 10,50</t>
  </si>
  <si>
    <t>R$ 17,49</t>
  </si>
  <si>
    <t>R$ 6,18</t>
  </si>
  <si>
    <t>R$ 17,43</t>
  </si>
  <si>
    <t>R$ 16,54</t>
  </si>
  <si>
    <t>R$ 27,79</t>
  </si>
  <si>
    <t>R$ 1,35</t>
  </si>
  <si>
    <t>R$ 24,76</t>
  </si>
  <si>
    <t>R$ 9,90</t>
  </si>
  <si>
    <t>R$ 27,72</t>
  </si>
  <si>
    <t>R$ 3,09</t>
  </si>
  <si>
    <t>R$ 27,85</t>
  </si>
  <si>
    <t>R$ 17,47</t>
  </si>
  <si>
    <t>R$ 10,23</t>
  </si>
  <si>
    <t>R$ 21,48</t>
  </si>
  <si>
    <t>R$ 2,40</t>
  </si>
  <si>
    <t>R$ 21,51</t>
  </si>
  <si>
    <t>R$ 48,32</t>
  </si>
  <si>
    <t>R$ 23,80</t>
  </si>
  <si>
    <t>R$ 48,31</t>
  </si>
  <si>
    <t>R$ 10,13</t>
  </si>
  <si>
    <t>R$ 1,16</t>
  </si>
  <si>
    <t>R$ 31,41</t>
  </si>
  <si>
    <t>R$ 27,00</t>
  </si>
  <si>
    <t>R$ 72,09</t>
  </si>
  <si>
    <t>R$ 3,63</t>
  </si>
  <si>
    <t>R$ 35,04</t>
  </si>
  <si>
    <t>R$ 10,75</t>
  </si>
  <si>
    <t>R$ 72,03</t>
  </si>
  <si>
    <t>R$ 30,65</t>
  </si>
  <si>
    <t>R$ 18,00</t>
  </si>
  <si>
    <t>R$ 2,49</t>
  </si>
  <si>
    <t>R$ 37,53</t>
  </si>
  <si>
    <t>R$ 4,00</t>
  </si>
  <si>
    <t>R$ 28,72</t>
  </si>
  <si>
    <t>R$ 42,72</t>
  </si>
  <si>
    <t>R$ 38,70</t>
  </si>
  <si>
    <t>R$ 25,67</t>
  </si>
  <si>
    <t>R$ 12,84</t>
  </si>
  <si>
    <t>R$ 29,30</t>
  </si>
  <si>
    <t>R$ 64,17</t>
  </si>
  <si>
    <t>R$ 44,40</t>
  </si>
  <si>
    <t>R$ 29,17</t>
  </si>
  <si>
    <t>R$ 5,86</t>
  </si>
  <si>
    <t>R$ 11,50</t>
  </si>
  <si>
    <t>R$ 0,64</t>
  </si>
  <si>
    <t>R$ 45,04</t>
  </si>
  <si>
    <t>R$ 163,43</t>
  </si>
  <si>
    <t>R$ 236,97</t>
  </si>
  <si>
    <t>R$ 8,99</t>
  </si>
  <si>
    <t>R$ 64,55</t>
  </si>
  <si>
    <t>R$ 236,99</t>
  </si>
  <si>
    <t>R$ 184,43</t>
  </si>
  <si>
    <t>R$ 175,11</t>
  </si>
  <si>
    <t>R$ 248,66</t>
  </si>
  <si>
    <t>R$ 5,82</t>
  </si>
  <si>
    <t>R$ 59,85</t>
  </si>
  <si>
    <t>R$ 67,73</t>
  </si>
  <si>
    <t>R$ 248,67</t>
  </si>
  <si>
    <t>R$ 193,51</t>
  </si>
  <si>
    <t>R$ 255,57</t>
  </si>
  <si>
    <t>R$ 378,24</t>
  </si>
  <si>
    <t>R$ 19,64</t>
  </si>
  <si>
    <t>R$ 79,49</t>
  </si>
  <si>
    <t>R$ 103,03</t>
  </si>
  <si>
    <t>R$ 378,27</t>
  </si>
  <si>
    <t>R$ 294,37</t>
  </si>
  <si>
    <t>R$ 22,32</t>
  </si>
  <si>
    <t>R$ 80,91</t>
  </si>
  <si>
    <t>R$ 10,80</t>
  </si>
  <si>
    <t>R$ 6,40</t>
  </si>
  <si>
    <t>R$ 13,12</t>
  </si>
  <si>
    <t>R$ 82,08</t>
  </si>
  <si>
    <t>R$ 6,71</t>
  </si>
  <si>
    <t>R$ 6,36</t>
  </si>
  <si>
    <t>R$ 10,22</t>
  </si>
  <si>
    <t>R$ 19,86</t>
  </si>
  <si>
    <t>R$ 83,48</t>
  </si>
  <si>
    <t>R$ 4,59</t>
  </si>
  <si>
    <t>R$ 3,65</t>
  </si>
  <si>
    <t>R$ 34,56</t>
  </si>
  <si>
    <t>R$ 85,14</t>
  </si>
  <si>
    <t>R$ 20,10</t>
  </si>
  <si>
    <t>R$ 15,46</t>
  </si>
  <si>
    <t>R$ 12,30</t>
  </si>
  <si>
    <t>R$ 26,45</t>
  </si>
  <si>
    <t>R$ 87,29</t>
  </si>
  <si>
    <t>R$ 12,00</t>
  </si>
  <si>
    <t>R$ 26,40</t>
  </si>
  <si>
    <t>R$ 20,78</t>
  </si>
  <si>
    <t>R$ 42,60</t>
  </si>
  <si>
    <t>R$ 89,01</t>
  </si>
  <si>
    <t>R$ 20,09</t>
  </si>
  <si>
    <t>R$ 42,59</t>
  </si>
  <si>
    <t>R$ 75,20</t>
  </si>
  <si>
    <t>R$ 6,12</t>
  </si>
  <si>
    <t>R$ 95,13</t>
  </si>
  <si>
    <t>R$ 38,88</t>
  </si>
  <si>
    <t>R$ 75,19</t>
  </si>
  <si>
    <t>R$ 18,40</t>
  </si>
  <si>
    <t>R$ 34,41</t>
  </si>
  <si>
    <t>R$ 2,43</t>
  </si>
  <si>
    <t>R$ 97,56</t>
  </si>
  <si>
    <t>R$ 16,02</t>
  </si>
  <si>
    <t>R$ 6,13</t>
  </si>
  <si>
    <t>R$ 18,39</t>
  </si>
  <si>
    <t>R$ 33,32</t>
  </si>
  <si>
    <t>R$ 62,31</t>
  </si>
  <si>
    <t>R$ 4,07</t>
  </si>
  <si>
    <t>R$ 101,63</t>
  </si>
  <si>
    <t>R$ 24,92</t>
  </si>
  <si>
    <t>R$ 62,30</t>
  </si>
  <si>
    <t>R$ 1,32</t>
  </si>
  <si>
    <t>R$ 102,95</t>
  </si>
  <si>
    <t>R$ 10,90</t>
  </si>
  <si>
    <t>R$ 22,35</t>
  </si>
  <si>
    <t>R$ 10,45</t>
  </si>
  <si>
    <t>R$ 16,62</t>
  </si>
  <si>
    <t>R$ 0,81</t>
  </si>
  <si>
    <t>R$ 103,76</t>
  </si>
  <si>
    <t>R$ 5,36</t>
  </si>
  <si>
    <t>R$ 2,23</t>
  </si>
  <si>
    <t>R$ 26,76</t>
  </si>
  <si>
    <t>R$ 26,73</t>
  </si>
  <si>
    <t>R$ 12,95</t>
  </si>
  <si>
    <t>R$ 26,81</t>
  </si>
  <si>
    <t>R$ 9,05</t>
  </si>
  <si>
    <t>R$ 1,22</t>
  </si>
  <si>
    <t>R$ 15,82</t>
  </si>
  <si>
    <t>R$ 22,15</t>
  </si>
  <si>
    <t>R$ 40,31</t>
  </si>
  <si>
    <t>R$ 2,36</t>
  </si>
  <si>
    <t>R$ 18,18</t>
  </si>
  <si>
    <t>R$ 40,29</t>
  </si>
  <si>
    <t>R$ 10,27</t>
  </si>
  <si>
    <t>R$ 18,75</t>
  </si>
  <si>
    <t>R$ 16,07</t>
  </si>
  <si>
    <t>R$ 0,78</t>
  </si>
  <si>
    <t>R$ 4,79</t>
  </si>
  <si>
    <t>R$ 16,58</t>
  </si>
  <si>
    <t>R$ 35,65</t>
  </si>
  <si>
    <t>R$ 17,65</t>
  </si>
  <si>
    <t>R$ 904,02</t>
  </si>
  <si>
    <t>R$ 1.410,27</t>
  </si>
  <si>
    <t>R$ 102,16</t>
  </si>
  <si>
    <t>R$ 121,12</t>
  </si>
  <si>
    <t>R$ 404,09</t>
  </si>
  <si>
    <t>R$ 10,54</t>
  </si>
  <si>
    <t>R$ 1,05</t>
  </si>
  <si>
    <t>R$ 122,17</t>
  </si>
  <si>
    <t>R$ 75,05</t>
  </si>
  <si>
    <t>R$ 148,60</t>
  </si>
  <si>
    <t>R$ 2,79</t>
  </si>
  <si>
    <t>R$ 124,96</t>
  </si>
  <si>
    <t>R$ 70,76</t>
  </si>
  <si>
    <t>R$ 83,25</t>
  </si>
  <si>
    <t>R$ 42,18</t>
  </si>
  <si>
    <t>R$ 160,28</t>
  </si>
  <si>
    <t>R$ 6,79</t>
  </si>
  <si>
    <t>R$ 131,75</t>
  </si>
  <si>
    <t>R$ 111,31</t>
  </si>
  <si>
    <t>R$ 160,29</t>
  </si>
  <si>
    <t>R$ 9,54</t>
  </si>
  <si>
    <t>R$ 34,06</t>
  </si>
  <si>
    <t>R$ 132,67</t>
  </si>
  <si>
    <t>R$ 23,60</t>
  </si>
  <si>
    <t>R$ 33,98</t>
  </si>
  <si>
    <t>R$ 37,22</t>
  </si>
  <si>
    <t>R$ 21,22</t>
  </si>
  <si>
    <t>R$ 17,11</t>
  </si>
  <si>
    <t>R$ 5,37</t>
  </si>
  <si>
    <t>R$ 11,01</t>
  </si>
  <si>
    <t>R$ 2,45</t>
  </si>
  <si>
    <t>R$ 4,50</t>
  </si>
  <si>
    <t>R$ 1,14</t>
  </si>
  <si>
    <t>R$ 4,75</t>
  </si>
  <si>
    <t>R$ 5,89</t>
  </si>
  <si>
    <t>-R$ 4,50</t>
  </si>
  <si>
    <t>R$ 13,06</t>
  </si>
  <si>
    <t>R$ 1,07</t>
  </si>
  <si>
    <t>R$ 26,06</t>
  </si>
  <si>
    <t>R$ 58,64</t>
  </si>
  <si>
    <t>R$ 7,85</t>
  </si>
  <si>
    <t>R$ 10,31</t>
  </si>
  <si>
    <t>R$ 24,75</t>
  </si>
  <si>
    <t>R$ 58,66</t>
  </si>
  <si>
    <t>R$ 11,93</t>
  </si>
  <si>
    <t>R$ 26,25</t>
  </si>
  <si>
    <t>R$ 12,07</t>
  </si>
  <si>
    <t>R$ 12,56</t>
  </si>
  <si>
    <t>R$ 5,33</t>
  </si>
  <si>
    <t>R$ 19,72</t>
  </si>
  <si>
    <t>R$ 13,68</t>
  </si>
  <si>
    <t>R$ 42,33</t>
  </si>
  <si>
    <t>R$ 16,30</t>
  </si>
  <si>
    <t>R$ 38,79</t>
  </si>
  <si>
    <t>R$ 9,55</t>
  </si>
  <si>
    <t>R$ 19,48</t>
  </si>
  <si>
    <t>R$ 8,33</t>
  </si>
  <si>
    <t>R$ 19,58</t>
  </si>
  <si>
    <t>R$ 15,00</t>
  </si>
  <si>
    <t>R$ 2,10</t>
  </si>
  <si>
    <t>R$ 20,28</t>
  </si>
  <si>
    <t>R$ 11,40</t>
  </si>
  <si>
    <t>R$ 20,15</t>
  </si>
  <si>
    <t>R$ 33,65</t>
  </si>
  <si>
    <t>R$ 1,49</t>
  </si>
  <si>
    <t>R$ 21,77</t>
  </si>
  <si>
    <t>R$ 12,02</t>
  </si>
  <si>
    <t>R$ 33,66</t>
  </si>
  <si>
    <t>R$ 23,87</t>
  </si>
  <si>
    <t>R$ 25,36</t>
  </si>
  <si>
    <t>R$ 27,46</t>
  </si>
  <si>
    <t>R$ 28,95</t>
  </si>
  <si>
    <t>R$ 31,05</t>
  </si>
  <si>
    <t>R$ 32,54</t>
  </si>
  <si>
    <t>R$ 34,64</t>
  </si>
  <si>
    <t>R$ 36,13</t>
  </si>
  <si>
    <t>R$ 38,23</t>
  </si>
  <si>
    <t>R$ 12,60</t>
  </si>
  <si>
    <t>R$ 26,08</t>
  </si>
  <si>
    <t>R$ 0,88</t>
  </si>
  <si>
    <t>R$ 39,11</t>
  </si>
  <si>
    <t>R$ 4,52</t>
  </si>
  <si>
    <t>R$ 12,20</t>
  </si>
  <si>
    <t>R$ 2,03</t>
  </si>
  <si>
    <t>R$ 5,65</t>
  </si>
  <si>
    <t>R$ 12,26</t>
  </si>
  <si>
    <t>R$ 7,70</t>
  </si>
  <si>
    <t>R$ 25,03</t>
  </si>
  <si>
    <t>R$ 2,78</t>
  </si>
  <si>
    <t>R$ 14,55</t>
  </si>
  <si>
    <t>R$ 23,38</t>
  </si>
  <si>
    <t>R$ 72,48</t>
  </si>
  <si>
    <t>R$ 8,88</t>
  </si>
  <si>
    <t>R$ 45,00</t>
  </si>
  <si>
    <t>R$ 72,45</t>
  </si>
  <si>
    <t>R$ 26,85</t>
  </si>
  <si>
    <t>R$ 10,04</t>
  </si>
  <si>
    <t>R$ 20,40</t>
  </si>
  <si>
    <t>R$ 26,93</t>
  </si>
  <si>
    <t>R$ 28,80</t>
  </si>
  <si>
    <t>R$ 11,89</t>
  </si>
  <si>
    <t>R$ 28,85</t>
  </si>
  <si>
    <t>R$ 17,58</t>
  </si>
  <si>
    <t>R$ 28,83</t>
  </si>
  <si>
    <t>R$ 13,99</t>
  </si>
  <si>
    <t>R$ 13,72</t>
  </si>
  <si>
    <t>R$ 14,01</t>
  </si>
  <si>
    <t>R$ 3,81</t>
  </si>
  <si>
    <t>R$ 30,48</t>
  </si>
  <si>
    <t>R$ 16,18</t>
  </si>
  <si>
    <t>R$ 30,53</t>
  </si>
  <si>
    <t>R$ 23,20</t>
  </si>
  <si>
    <t>R$ 45,70</t>
  </si>
  <si>
    <t>R$ 3,84</t>
  </si>
  <si>
    <t>R$ 20,02</t>
  </si>
  <si>
    <t>R$ 18,65</t>
  </si>
  <si>
    <t>R$ 45,69</t>
  </si>
  <si>
    <t>R$ 23,94</t>
  </si>
  <si>
    <t>R$ 46,44</t>
  </si>
  <si>
    <t>R$ 18,21</t>
  </si>
  <si>
    <t>R$ 48,36</t>
  </si>
  <si>
    <t>R$ 3,90</t>
  </si>
  <si>
    <t>R$ 23,92</t>
  </si>
  <si>
    <t>R$ 25,86</t>
  </si>
  <si>
    <t>R$ 2,01</t>
  </si>
  <si>
    <t>R$ 25,93</t>
  </si>
  <si>
    <t>R$ 30,61</t>
  </si>
  <si>
    <t>R$ 5,99</t>
  </si>
  <si>
    <t>R$ 30,55</t>
  </si>
  <si>
    <t>R$ 16,00</t>
  </si>
  <si>
    <t>R$ 21,44</t>
  </si>
  <si>
    <t>R$ 2,76</t>
  </si>
  <si>
    <t>R$ 28,69</t>
  </si>
  <si>
    <t>R$ 38,36</t>
  </si>
  <si>
    <t>-R$ 37,45</t>
  </si>
  <si>
    <t>-R$ 36,67</t>
  </si>
  <si>
    <t>R$ 2,98</t>
  </si>
  <si>
    <t>-R$ 33,69</t>
  </si>
  <si>
    <t>R$ 5,79</t>
  </si>
  <si>
    <t>R$ 23,55</t>
  </si>
  <si>
    <t>R$ 39,33</t>
  </si>
  <si>
    <t>-R$ 31,81</t>
  </si>
  <si>
    <t>R$ 13,90</t>
  </si>
  <si>
    <t>R$ 39,34</t>
  </si>
  <si>
    <t>-R$ 31,03</t>
  </si>
  <si>
    <t>R$ 33,09</t>
  </si>
  <si>
    <t>R$ 66,84</t>
  </si>
  <si>
    <t>-R$ 28,37</t>
  </si>
  <si>
    <t>R$ 31,09</t>
  </si>
  <si>
    <t>R$ 7,26</t>
  </si>
  <si>
    <t>R$ 18,51</t>
  </si>
  <si>
    <t>R$ 1,81</t>
  </si>
  <si>
    <t>-R$ 26,56</t>
  </si>
  <si>
    <t>R$ 37,50</t>
  </si>
  <si>
    <t>R$ 71,25</t>
  </si>
  <si>
    <t>R$ 5,25</t>
  </si>
  <si>
    <t>-R$ 21,31</t>
  </si>
  <si>
    <t>R$ 64,04</t>
  </si>
  <si>
    <t>R$ 220,94</t>
  </si>
  <si>
    <t>R$ 9,61</t>
  </si>
  <si>
    <t>-R$ 11,70</t>
  </si>
  <si>
    <t>R$ 147,30</t>
  </si>
  <si>
    <t>R$ 220,95</t>
  </si>
  <si>
    <t>R$ 17,54</t>
  </si>
  <si>
    <t>R$ 42,10</t>
  </si>
  <si>
    <t>-R$ 9,39</t>
  </si>
  <si>
    <t>R$ 22,25</t>
  </si>
  <si>
    <t>R$ 11,88</t>
  </si>
  <si>
    <t>R$ 0,70</t>
  </si>
  <si>
    <t>-R$ 8,69</t>
  </si>
  <si>
    <t>R$ 11,86</t>
  </si>
  <si>
    <t>R$ 21,28</t>
  </si>
  <si>
    <t>R$ 1,15</t>
  </si>
  <si>
    <t>-R$ 7,54</t>
  </si>
  <si>
    <t>R$ 21,29</t>
  </si>
  <si>
    <t>R$ 17,05</t>
  </si>
  <si>
    <t>R$ 28,30</t>
  </si>
  <si>
    <t>R$ 2,65</t>
  </si>
  <si>
    <t>-R$ 4,89</t>
  </si>
  <si>
    <t>R$ 28,38</t>
  </si>
  <si>
    <t>R$ 1,65</t>
  </si>
  <si>
    <t>-R$ 3,24</t>
  </si>
  <si>
    <t>R$ 9,60</t>
  </si>
  <si>
    <t>R$ 31,68</t>
  </si>
  <si>
    <t>R$ 30,00</t>
  </si>
  <si>
    <t>R$ 66,00</t>
  </si>
  <si>
    <t>R$ 4,65</t>
  </si>
  <si>
    <t>R$ 17,30</t>
  </si>
  <si>
    <t>R$ 66,09</t>
  </si>
  <si>
    <t>R$ 14,05</t>
  </si>
  <si>
    <t>R$ 66,04</t>
  </si>
  <si>
    <t>R$ 67,30</t>
  </si>
  <si>
    <t>R$ 105,66</t>
  </si>
  <si>
    <t>R$ 6,34</t>
  </si>
  <si>
    <t>R$ 32,02</t>
  </si>
  <si>
    <t>R$ 105,67</t>
  </si>
  <si>
    <t>R$ 16,08</t>
  </si>
  <si>
    <t>R$ 9,49</t>
  </si>
  <si>
    <t>R$ 13,00</t>
  </si>
  <si>
    <t>R$ 24,86</t>
  </si>
  <si>
    <t>R$ 6,63</t>
  </si>
  <si>
    <t>R$ 16,12</t>
  </si>
  <si>
    <t>R$ 12,53</t>
  </si>
  <si>
    <t>R$ 24,81</t>
  </si>
  <si>
    <t>R$ 16,37</t>
  </si>
  <si>
    <t>R$ 6,88</t>
  </si>
  <si>
    <t>R$ 23,00</t>
  </si>
  <si>
    <t>R$ 28,62</t>
  </si>
  <si>
    <t>R$ 20,80</t>
  </si>
  <si>
    <t>R$ 33,07</t>
  </si>
  <si>
    <t>R$ 6,02</t>
  </si>
  <si>
    <t>R$ 29,02</t>
  </si>
  <si>
    <t>R$ 6,25</t>
  </si>
  <si>
    <t>R$ 33,13</t>
  </si>
  <si>
    <t>R$ 24,82</t>
  </si>
  <si>
    <t>R$ 1,98</t>
  </si>
  <si>
    <t>R$ 31,00</t>
  </si>
  <si>
    <t>R$ 10,98</t>
  </si>
  <si>
    <t>R$ 33,49</t>
  </si>
  <si>
    <t>R$ 1,56</t>
  </si>
  <si>
    <t>R$ 32,56</t>
  </si>
  <si>
    <t>R$ 33,52</t>
  </si>
  <si>
    <t>R$ 31,84</t>
  </si>
  <si>
    <t>R$ 65,59</t>
  </si>
  <si>
    <t>R$ 3,94</t>
  </si>
  <si>
    <t>R$ 36,50</t>
  </si>
  <si>
    <t>R$ 29,81</t>
  </si>
  <si>
    <t>R$ 65,58</t>
  </si>
  <si>
    <t>R$ 65,47</t>
  </si>
  <si>
    <t>R$ 114,57</t>
  </si>
  <si>
    <t>R$ 5,03</t>
  </si>
  <si>
    <t>R$ 41,53</t>
  </si>
  <si>
    <t>R$ 44,07</t>
  </si>
  <si>
    <t>R$ 114,58</t>
  </si>
  <si>
    <t>R$ 23,89</t>
  </si>
  <si>
    <t>R$ 42,57</t>
  </si>
  <si>
    <t>R$ 1,53</t>
  </si>
  <si>
    <t>R$ 0,79</t>
  </si>
  <si>
    <t>R$ 2,32</t>
  </si>
  <si>
    <t>R$ 5,67</t>
  </si>
  <si>
    <t>R$ 8,93</t>
  </si>
  <si>
    <t>R$ 20,18</t>
  </si>
  <si>
    <t>R$ 1,64</t>
  </si>
  <si>
    <t>R$ 3,96</t>
  </si>
  <si>
    <t>R$ 32,88</t>
  </si>
  <si>
    <t>R$ 11,26</t>
  </si>
  <si>
    <t>R$ 17,31</t>
  </si>
  <si>
    <t>R$ 28,56</t>
  </si>
  <si>
    <t>R$ 0,08</t>
  </si>
  <si>
    <t>R$ 11,17</t>
  </si>
  <si>
    <t>R$ 30,16</t>
  </si>
  <si>
    <t>-R$ 6,08</t>
  </si>
  <si>
    <t>-R$ 0,79</t>
  </si>
  <si>
    <t>R$ 5,13</t>
  </si>
  <si>
    <t>R$ 1,43</t>
  </si>
  <si>
    <t>R$ 13,07</t>
  </si>
  <si>
    <t>R$ 22,50</t>
  </si>
  <si>
    <t>R$ 3,57</t>
  </si>
  <si>
    <t>R$ 7,68</t>
  </si>
  <si>
    <t>R$ 15,60</t>
  </si>
  <si>
    <t>R$ 6,52</t>
  </si>
  <si>
    <t>R$ 5,49</t>
  </si>
  <si>
    <t>R$ 15,59</t>
  </si>
  <si>
    <t>R$ 15,93</t>
  </si>
  <si>
    <t>R$ 7,23</t>
  </si>
  <si>
    <t>R$ 7,95</t>
  </si>
  <si>
    <t>R$ 15,90</t>
  </si>
  <si>
    <t>R$ 67,50</t>
  </si>
  <si>
    <t>R$ 236,25</t>
  </si>
  <si>
    <t>R$ 8,29</t>
  </si>
  <si>
    <t>R$ 160,50</t>
  </si>
  <si>
    <t>R$ 236,29</t>
  </si>
  <si>
    <t>R$ 81,06</t>
  </si>
  <si>
    <t>R$ 19,55</t>
  </si>
  <si>
    <t>R$ 2,55</t>
  </si>
  <si>
    <t>R$ 18,07</t>
  </si>
  <si>
    <t>R$ 5,15</t>
  </si>
  <si>
    <t>R$ 19,57</t>
  </si>
  <si>
    <t>R$ 17,40</t>
  </si>
  <si>
    <t>R$ 37,06</t>
  </si>
  <si>
    <t>R$ 27,67</t>
  </si>
  <si>
    <t>R$ 37,00</t>
  </si>
  <si>
    <t>R$ 0,90</t>
  </si>
  <si>
    <t>R$ 28,57</t>
  </si>
  <si>
    <t>R$ 4,60</t>
  </si>
  <si>
    <t>R$ 10,49</t>
  </si>
  <si>
    <t>R$ 17,90</t>
  </si>
  <si>
    <t>R$ 27,75</t>
  </si>
  <si>
    <t>R$ 31,81</t>
  </si>
  <si>
    <t>R$ 5,35</t>
  </si>
  <si>
    <t>R$ 27,82</t>
  </si>
  <si>
    <t>R$ 27,70</t>
  </si>
  <si>
    <t>R$ 18,48</t>
  </si>
  <si>
    <t>R$ 45,46</t>
  </si>
  <si>
    <t>R$ 4,02</t>
  </si>
  <si>
    <t>R$ 35,83</t>
  </si>
  <si>
    <t>R$ 6,46</t>
  </si>
  <si>
    <t>R$ 12,44</t>
  </si>
  <si>
    <t>R$ 0,57</t>
  </si>
  <si>
    <t>R$ 36,40</t>
  </si>
  <si>
    <t>R$ 5,41</t>
  </si>
  <si>
    <t>R$ 25,00</t>
  </si>
  <si>
    <t>R$ 38,05</t>
  </si>
  <si>
    <t>R$ 6,10</t>
  </si>
  <si>
    <t>R$ 12,81</t>
  </si>
  <si>
    <t>R$ 21,89</t>
  </si>
  <si>
    <t>R$ 50,35</t>
  </si>
  <si>
    <t>R$ 41,08</t>
  </si>
  <si>
    <t>R$ 46,39</t>
  </si>
  <si>
    <t>R$ 91,39</t>
  </si>
  <si>
    <t>R$ 46,68</t>
  </si>
  <si>
    <t>R$ 39,40</t>
  </si>
  <si>
    <t>R$ 91,41</t>
  </si>
  <si>
    <t>R$ 43,82</t>
  </si>
  <si>
    <t>R$ 94,65</t>
  </si>
  <si>
    <t>R$ 51,31</t>
  </si>
  <si>
    <t>R$ 46,20</t>
  </si>
  <si>
    <t>R$ 94,71</t>
  </si>
  <si>
    <t>R$ 5,61</t>
  </si>
  <si>
    <t>R$ 56,92</t>
  </si>
  <si>
    <t>R$ 39,39</t>
  </si>
  <si>
    <t>R$ 91,38</t>
  </si>
  <si>
    <t>R$ 29,55</t>
  </si>
  <si>
    <t>R$ 105,49</t>
  </si>
  <si>
    <t>R$ 61,12</t>
  </si>
  <si>
    <t>R$ 71,81</t>
  </si>
  <si>
    <t>R$ 105,56</t>
  </si>
  <si>
    <t>R$ 65,32</t>
  </si>
  <si>
    <t>R$ 71,80</t>
  </si>
  <si>
    <t>R$ 105,55</t>
  </si>
  <si>
    <t>R$ 29,60</t>
  </si>
  <si>
    <t>R$ 4,15</t>
  </si>
  <si>
    <t>R$ 69,47</t>
  </si>
  <si>
    <t>R$ 16,75</t>
  </si>
  <si>
    <t>R$ 20,90</t>
  </si>
  <si>
    <t>R$ 63,00</t>
  </si>
  <si>
    <t>R$ 25,10</t>
  </si>
  <si>
    <t>R$ 42,00</t>
  </si>
  <si>
    <t>R$ 11,05</t>
  </si>
  <si>
    <t>R$ 6,75</t>
  </si>
  <si>
    <t>R$ 31,85</t>
  </si>
  <si>
    <t>R$ 4,39</t>
  </si>
  <si>
    <t>R$ 11,06</t>
  </si>
  <si>
    <t>R$ 23,10</t>
  </si>
  <si>
    <t>R$ 21,30</t>
  </si>
  <si>
    <t>R$ 46,22</t>
  </si>
  <si>
    <t>R$ 2,00</t>
  </si>
  <si>
    <t>R$ 33,85</t>
  </si>
  <si>
    <t>R$ 8,50</t>
  </si>
  <si>
    <t>R$ 37,30</t>
  </si>
  <si>
    <t>R$ 82,06</t>
  </si>
  <si>
    <t>R$ 4,70</t>
  </si>
  <si>
    <t>R$ 38,55</t>
  </si>
  <si>
    <t>R$ 40,00</t>
  </si>
  <si>
    <t>R$ 82,00</t>
  </si>
  <si>
    <t>R$ 8,72</t>
  </si>
  <si>
    <t>R$ 19,97</t>
  </si>
  <si>
    <t>R$ 4,11</t>
  </si>
  <si>
    <t>R$ 13,48</t>
  </si>
  <si>
    <t>R$ 18,52</t>
  </si>
  <si>
    <t>R$ 12,61</t>
  </si>
  <si>
    <t>R$ 40,22</t>
  </si>
  <si>
    <t>R$ 14,78</t>
  </si>
  <si>
    <t>R$ 1,08</t>
  </si>
  <si>
    <t>R$ 41,30</t>
  </si>
  <si>
    <t>R$ 3,52</t>
  </si>
  <si>
    <t>R$ 9,15</t>
  </si>
  <si>
    <t>R$ 17,84</t>
  </si>
  <si>
    <t>R$ 1,19</t>
  </si>
  <si>
    <t>R$ 42,49</t>
  </si>
  <si>
    <t>R$ 17,78</t>
  </si>
  <si>
    <t>R$ 19,95</t>
  </si>
  <si>
    <t>R$ 0,80</t>
  </si>
  <si>
    <t>R$ 43,29</t>
  </si>
  <si>
    <t>R$ 8,65</t>
  </si>
  <si>
    <t>R$ 19,90</t>
  </si>
  <si>
    <t>R$ 8,00</t>
  </si>
  <si>
    <t>R$ 47,84</t>
  </si>
  <si>
    <t>R$ 6,32</t>
  </si>
  <si>
    <t>R$ 49,61</t>
  </si>
  <si>
    <t>R$ 39,78</t>
  </si>
  <si>
    <t>R$ 54,10</t>
  </si>
  <si>
    <t>R$ 1,78</t>
  </si>
  <si>
    <t>R$ 26,70</t>
  </si>
  <si>
    <t>R$ 1,10</t>
  </si>
  <si>
    <t>R$ 50,71</t>
  </si>
  <si>
    <t>R$ 24,00</t>
  </si>
  <si>
    <t>R$ 26,88</t>
  </si>
  <si>
    <t>R$ 22,02</t>
  </si>
  <si>
    <t>R$ 2,37</t>
  </si>
  <si>
    <t>R$ 21,97</t>
  </si>
  <si>
    <t>R$ 23,30</t>
  </si>
  <si>
    <t>R$ 55,10</t>
  </si>
  <si>
    <t>R$ 10,84</t>
  </si>
  <si>
    <t>R$ 23,31</t>
  </si>
  <si>
    <t>R$ 20,35</t>
  </si>
  <si>
    <t>R$ 56,61</t>
  </si>
  <si>
    <t>R$ 7,84</t>
  </si>
  <si>
    <t>R$ 20,31</t>
  </si>
  <si>
    <t>R$ 17,92</t>
  </si>
  <si>
    <t>R$ 57,91</t>
  </si>
  <si>
    <t>R$ 5,42</t>
  </si>
  <si>
    <t>R$ 17,89</t>
  </si>
  <si>
    <t>R$ 7,13</t>
  </si>
  <si>
    <t>R$ 19,61</t>
  </si>
  <si>
    <t>R$ 59,57</t>
  </si>
  <si>
    <t>R$ 10,85</t>
  </si>
  <si>
    <t>R$ 13,13</t>
  </si>
  <si>
    <t>R$ 25,60</t>
  </si>
  <si>
    <t>R$ 61,07</t>
  </si>
  <si>
    <t>R$ 25,63</t>
  </si>
  <si>
    <t>R$ 22,06</t>
  </si>
  <si>
    <t>R$ 61,99</t>
  </si>
  <si>
    <t>R$ 11,55</t>
  </si>
  <si>
    <t>R$ 1,02</t>
  </si>
  <si>
    <t>R$ 63,01</t>
  </si>
  <si>
    <t>R$ 22,51</t>
  </si>
  <si>
    <t>R$ 95,00</t>
  </si>
  <si>
    <t>R$ 42,52</t>
  </si>
  <si>
    <t>R$ 11,04</t>
  </si>
  <si>
    <t>R$ 18,35</t>
  </si>
  <si>
    <t>R$ 2,48</t>
  </si>
  <si>
    <t>R$ 65,49</t>
  </si>
  <si>
    <t>R$ 66,25</t>
  </si>
  <si>
    <t>R$ 34,98</t>
  </si>
  <si>
    <t>R$ 1,58</t>
  </si>
  <si>
    <t>R$ 67,83</t>
  </si>
  <si>
    <t>R$ 17,50</t>
  </si>
  <si>
    <t>R$ 35,00</t>
  </si>
  <si>
    <t>R$ 6,60</t>
  </si>
  <si>
    <t>R$ 13,86</t>
  </si>
  <si>
    <t>R$ 0,66</t>
  </si>
  <si>
    <t>R$ 68,49</t>
  </si>
  <si>
    <t>R$ 57,96</t>
  </si>
  <si>
    <t>R$ 71,09</t>
  </si>
  <si>
    <t>R$ 58,13</t>
  </si>
  <si>
    <t>R$ 38,14</t>
  </si>
  <si>
    <t>R$ 83,15</t>
  </si>
  <si>
    <t>-R$ 40,76</t>
  </si>
  <si>
    <t>R$ 40,76</t>
  </si>
  <si>
    <t>-R$ 40,77</t>
  </si>
  <si>
    <t>-R$ 10,44</t>
  </si>
  <si>
    <t>R$ 40,77</t>
  </si>
  <si>
    <t>R$ 94,99</t>
  </si>
  <si>
    <t>-R$ 51,20</t>
  </si>
  <si>
    <t>R$ 62,94</t>
  </si>
  <si>
    <t>-R$ 48,49</t>
  </si>
  <si>
    <t>R$ 48,16</t>
  </si>
  <si>
    <t>R$ 14,77</t>
  </si>
  <si>
    <t>R$ 41,27</t>
  </si>
  <si>
    <t>R$ 92,86</t>
  </si>
  <si>
    <t>-R$ 41,27</t>
  </si>
  <si>
    <t>-R$ 89,76</t>
  </si>
  <si>
    <t>R$ 47,87</t>
  </si>
  <si>
    <t>R$ 92,87</t>
  </si>
  <si>
    <t>R$ 52,74</t>
  </si>
  <si>
    <t>-R$ 85,26</t>
  </si>
  <si>
    <t>R$ 29,22</t>
  </si>
  <si>
    <t>R$ 20,70</t>
  </si>
  <si>
    <t>-R$ 84,36</t>
  </si>
  <si>
    <t>-R$ 125,63</t>
  </si>
  <si>
    <t>R$ 41,33</t>
  </si>
  <si>
    <t>R$ 90,93</t>
  </si>
  <si>
    <t>R$ 3,68</t>
  </si>
  <si>
    <t>-R$ 121,95</t>
  </si>
  <si>
    <t>R$ 45,92</t>
  </si>
  <si>
    <t>R$ 90,92</t>
  </si>
  <si>
    <t>R$ 39,10</t>
  </si>
  <si>
    <t>R$ 107,53</t>
  </si>
  <si>
    <t>-R$ 116,05</t>
  </si>
  <si>
    <t>R$ 62,50</t>
  </si>
  <si>
    <t>R$ 107,50</t>
  </si>
  <si>
    <t>R$ 39,09</t>
  </si>
  <si>
    <t>R$ 5,91</t>
  </si>
  <si>
    <t>-R$ 110,14</t>
  </si>
  <si>
    <t>R$ 21,56</t>
  </si>
  <si>
    <t>R$ 59,29</t>
  </si>
  <si>
    <t>R$ 3,28</t>
  </si>
  <si>
    <t>-R$ 106,86</t>
  </si>
  <si>
    <t>R$ 34,50</t>
  </si>
  <si>
    <t>R$ 59,34</t>
  </si>
  <si>
    <t>R$ 17,45</t>
  </si>
  <si>
    <t>R$ 164,03</t>
  </si>
  <si>
    <t>-R$ 104,15</t>
  </si>
  <si>
    <t>R$ 144,00</t>
  </si>
  <si>
    <t>R$ 164,16</t>
  </si>
  <si>
    <t>R$ 61,51</t>
  </si>
  <si>
    <t>R$ 4,05</t>
  </si>
  <si>
    <t>R$ 61,50</t>
  </si>
  <si>
    <t>R$ 17,56</t>
  </si>
  <si>
    <t>R$ 30,03</t>
  </si>
  <si>
    <t>R$ 3,19</t>
  </si>
  <si>
    <t>R$ 21,75</t>
  </si>
  <si>
    <t>R$ 59,81</t>
  </si>
  <si>
    <t>R$ 17,32</t>
  </si>
  <si>
    <t>R$ 29,79</t>
  </si>
  <si>
    <t>R$ 106,90</t>
  </si>
  <si>
    <t>R$ 181,73</t>
  </si>
  <si>
    <t>R$ 4,94</t>
  </si>
  <si>
    <t>R$ 69,90</t>
  </si>
  <si>
    <t>R$ 181,74</t>
  </si>
  <si>
    <t>R$ 20,51</t>
  </si>
  <si>
    <t>R$ 29,62</t>
  </si>
  <si>
    <t>R$ 1,24</t>
  </si>
  <si>
    <t>R$ 8,48</t>
  </si>
  <si>
    <t>R$ 7,87</t>
  </si>
  <si>
    <t>R$ 29,51</t>
  </si>
  <si>
    <t>R$ 23,08</t>
  </si>
  <si>
    <t>R$ 9,13</t>
  </si>
  <si>
    <t>R$ 6,78</t>
  </si>
  <si>
    <t>R$ 18,03</t>
  </si>
  <si>
    <t>R$ 9,97</t>
  </si>
  <si>
    <t>R$ 9,76</t>
  </si>
  <si>
    <t>R$ 39,03</t>
  </si>
  <si>
    <t>R$ 104,99</t>
  </si>
  <si>
    <t>R$ 5,97</t>
  </si>
  <si>
    <t>R$ 15,94</t>
  </si>
  <si>
    <t>R$ 60,00</t>
  </si>
  <si>
    <t>R$ 6,54</t>
  </si>
  <si>
    <t>R$ 22,48</t>
  </si>
  <si>
    <t>R$ 103,73</t>
  </si>
  <si>
    <t>R$ 26,48</t>
  </si>
  <si>
    <t>R$ 21,11</t>
  </si>
  <si>
    <t>R$ 43,70</t>
  </si>
  <si>
    <t>R$ 30,31</t>
  </si>
  <si>
    <t>R$ 43,69</t>
  </si>
  <si>
    <t>R$ 31,32</t>
  </si>
  <si>
    <t>R$ 10,32</t>
  </si>
  <si>
    <t>R$ 21,57</t>
  </si>
  <si>
    <t>R$ 10,06</t>
  </si>
  <si>
    <t>R$ 21,13</t>
  </si>
  <si>
    <t>R$ 32,52</t>
  </si>
  <si>
    <t>R$ 9,87</t>
  </si>
  <si>
    <t>R$ 21,12</t>
  </si>
  <si>
    <t>R$ 56,25</t>
  </si>
  <si>
    <t>R$ 146,25</t>
  </si>
  <si>
    <t>R$ 39,87</t>
  </si>
  <si>
    <t>R$ 82,65</t>
  </si>
  <si>
    <t>R$ 146,29</t>
  </si>
  <si>
    <t>R$ 0,98</t>
  </si>
  <si>
    <t>R$ 40,85</t>
  </si>
  <si>
    <t>R$ 41,83</t>
  </si>
  <si>
    <t>R$ 7,65</t>
  </si>
  <si>
    <t>R$ 18,42</t>
  </si>
  <si>
    <t>R$ 35,92</t>
  </si>
  <si>
    <t>R$ 45,43</t>
  </si>
  <si>
    <t>R$ 13,85</t>
  </si>
  <si>
    <t>R$ 35,87</t>
  </si>
  <si>
    <t>R$ 36,58</t>
  </si>
  <si>
    <t>R$ 48,49</t>
  </si>
  <si>
    <t>R$ 36,61</t>
  </si>
  <si>
    <t>R$ 2,08</t>
  </si>
  <si>
    <t>R$ 50,57</t>
  </si>
  <si>
    <t>R$ 20,84</t>
  </si>
  <si>
    <t>R$ 12,99</t>
  </si>
  <si>
    <t>R$ 3,89</t>
  </si>
  <si>
    <t>R$ 4,49</t>
  </si>
  <si>
    <t>R$ 14,96</t>
  </si>
  <si>
    <t>-R$ 0,08</t>
  </si>
  <si>
    <t>R$ 14,91</t>
  </si>
  <si>
    <t>R$ 39,32</t>
  </si>
  <si>
    <t>R$ 6,30</t>
  </si>
  <si>
    <t>R$ 39,59</t>
  </si>
  <si>
    <t>R$ 39,56</t>
  </si>
  <si>
    <t>R$ 42,95</t>
  </si>
  <si>
    <t>R$ 2,14</t>
  </si>
  <si>
    <t>R$ 42,94</t>
  </si>
  <si>
    <t>R$ 37,07</t>
  </si>
  <si>
    <t>R$ 225,01</t>
  </si>
  <si>
    <t>R$ 7,94</t>
  </si>
  <si>
    <t>R$ 18,59</t>
  </si>
  <si>
    <t>R$ 180,00</t>
  </si>
  <si>
    <t>R$ 225,00</t>
  </si>
  <si>
    <t>R$ 20,29</t>
  </si>
  <si>
    <t>R$ 39,57</t>
  </si>
  <si>
    <t>R$ 20,81</t>
  </si>
  <si>
    <t>R$ 38,30</t>
  </si>
  <si>
    <t>R$ 232,48</t>
  </si>
  <si>
    <t>R$ 6,68</t>
  </si>
  <si>
    <t>R$ 27,49</t>
  </si>
  <si>
    <t>R$ 187,50</t>
  </si>
  <si>
    <t>R$ 232,50</t>
  </si>
  <si>
    <t>R$ 29,71</t>
  </si>
  <si>
    <t>R$ 40,65</t>
  </si>
  <si>
    <t>R$ 232,52</t>
  </si>
  <si>
    <t>R$ 4,37</t>
  </si>
  <si>
    <t>R$ 34,08</t>
  </si>
  <si>
    <t>R$ 41,90</t>
  </si>
  <si>
    <t>R$ 79,61</t>
  </si>
  <si>
    <t>R$ 3,11</t>
  </si>
  <si>
    <t>R$ 34,62</t>
  </si>
  <si>
    <t>R$ 79,63</t>
  </si>
  <si>
    <t>R$ 41,95</t>
  </si>
  <si>
    <t>R$ 79,71</t>
  </si>
  <si>
    <t>R$ 9,28</t>
  </si>
  <si>
    <t>R$ 9,23</t>
  </si>
  <si>
    <t>R$ 27,23</t>
  </si>
  <si>
    <t>R$ 27,22</t>
  </si>
  <si>
    <t>R$ 24,79</t>
  </si>
  <si>
    <t>R$ 13,55</t>
  </si>
  <si>
    <t>R$ 24,80</t>
  </si>
  <si>
    <t>R$ 15,27</t>
  </si>
  <si>
    <t>R$ 12,83</t>
  </si>
  <si>
    <t>R$ 9,40</t>
  </si>
  <si>
    <t>R$ 15,23</t>
  </si>
  <si>
    <t>R$ 45,45</t>
  </si>
  <si>
    <t>R$ 0,91</t>
  </si>
  <si>
    <t>R$ 16,04</t>
  </si>
  <si>
    <t>R$ 18,20</t>
  </si>
  <si>
    <t>R$ 17,39</t>
  </si>
  <si>
    <t>R$ 17,69</t>
  </si>
  <si>
    <t>R$ 5,63</t>
  </si>
  <si>
    <t>R$ 16,89</t>
  </si>
  <si>
    <t>R$ 1,36</t>
  </si>
  <si>
    <t>R$ 16,99</t>
  </si>
  <si>
    <t>R$ 30,17</t>
  </si>
  <si>
    <t>R$ 3,58</t>
  </si>
  <si>
    <t>R$ 22,33</t>
  </si>
  <si>
    <t>R$ 13,65</t>
  </si>
  <si>
    <t>R$ 26,18</t>
  </si>
  <si>
    <t>R$ 12,50</t>
  </si>
  <si>
    <t>R$ 95,44</t>
  </si>
  <si>
    <t>R$ 8,39</t>
  </si>
  <si>
    <t>R$ 34,57</t>
  </si>
  <si>
    <t>R$ 95,48</t>
  </si>
  <si>
    <t>R$ 36,88</t>
  </si>
  <si>
    <t>R$ 128,34</t>
  </si>
  <si>
    <t>R$ 42,70</t>
  </si>
  <si>
    <t>R$ 83,33</t>
  </si>
  <si>
    <t>R$ 128,33</t>
  </si>
  <si>
    <t>R$ 53,19</t>
  </si>
  <si>
    <t>R$ 4,12</t>
  </si>
  <si>
    <t>R$ 46,82</t>
  </si>
  <si>
    <t>R$ 317,45</t>
  </si>
  <si>
    <t>R$ 245,00</t>
  </si>
  <si>
    <t>R$ 323,40</t>
  </si>
  <si>
    <t>R$ 29,93</t>
  </si>
  <si>
    <t>R$ 84,22</t>
  </si>
  <si>
    <t>R$ 2,57</t>
  </si>
  <si>
    <t>R$ 82,50</t>
  </si>
  <si>
    <t>R$ 18,27</t>
  </si>
  <si>
    <t>R$ 36,91</t>
  </si>
  <si>
    <t>R$ 17,10</t>
  </si>
  <si>
    <t>R$ 1,38</t>
  </si>
  <si>
    <t>R$ 57,85</t>
  </si>
  <si>
    <t>R$ 24,48</t>
  </si>
  <si>
    <t>R$ 52,14</t>
  </si>
  <si>
    <t>R$ 10,96</t>
  </si>
  <si>
    <t>R$ 13,31</t>
  </si>
  <si>
    <t>R$ 28,15</t>
  </si>
  <si>
    <t>R$ 27,93</t>
  </si>
  <si>
    <t>R$ 50,44</t>
  </si>
  <si>
    <t>R$ 15,66</t>
  </si>
  <si>
    <t>R$ 36,48</t>
  </si>
  <si>
    <t>R$ 13,95</t>
  </si>
  <si>
    <t>R$ 6,05</t>
  </si>
  <si>
    <t>R$ 17,07</t>
  </si>
  <si>
    <t>R$ 17,46</t>
  </si>
  <si>
    <t>R$ 8,10</t>
  </si>
  <si>
    <t>R$ 16,20</t>
  </si>
  <si>
    <t>R$ 2,99</t>
  </si>
  <si>
    <t>R$ 5,11</t>
  </si>
  <si>
    <t>R$ 16,35</t>
  </si>
  <si>
    <t>R$ 21,68</t>
  </si>
  <si>
    <t>R$ 44,44</t>
  </si>
  <si>
    <t>R$ 11,87</t>
  </si>
  <si>
    <t>R$ 31,93</t>
  </si>
  <si>
    <t>R$ 44,65</t>
  </si>
  <si>
    <t>R$ 14,20</t>
  </si>
  <si>
    <t>R$ 30,96</t>
  </si>
  <si>
    <t>R$ 8,58</t>
  </si>
  <si>
    <t>R$ 40,51</t>
  </si>
  <si>
    <t>R$ 30,68</t>
  </si>
  <si>
    <t>R$ 25,07</t>
  </si>
  <si>
    <t>R$ 57,66</t>
  </si>
  <si>
    <t>R$ 46,51</t>
  </si>
  <si>
    <t>R$ 42,50</t>
  </si>
  <si>
    <t>R$ 85,43</t>
  </si>
  <si>
    <t>R$ 27,87</t>
  </si>
  <si>
    <t>R$ 18,15</t>
  </si>
  <si>
    <t>R$ 29,40</t>
  </si>
  <si>
    <t>R$ 29,44</t>
  </si>
  <si>
    <t>R$ 40,82</t>
  </si>
  <si>
    <t>R$ 65,72</t>
  </si>
  <si>
    <t>R$ 51,21</t>
  </si>
  <si>
    <t>R$ 65,65</t>
  </si>
  <si>
    <t>R$ 70,00</t>
  </si>
  <si>
    <t>R$ 105,08</t>
  </si>
  <si>
    <t>R$ 25,99</t>
  </si>
  <si>
    <t>R$ 58,75</t>
  </si>
  <si>
    <t>R$ 26,27</t>
  </si>
  <si>
    <t>R$ 31,10</t>
  </si>
  <si>
    <t>R$ 24,88</t>
  </si>
  <si>
    <t>R$ 83,63</t>
  </si>
  <si>
    <t>R$ 31,35</t>
  </si>
  <si>
    <t>R$ 21,50</t>
  </si>
  <si>
    <t>R$ 1,95</t>
  </si>
  <si>
    <t>R$ 85,58</t>
  </si>
  <si>
    <t>R$ 21,49</t>
  </si>
  <si>
    <t>R$ 6,83</t>
  </si>
  <si>
    <t>R$ 19,81</t>
  </si>
  <si>
    <t>R$ 87,01</t>
  </si>
  <si>
    <t>R$ 19,87</t>
  </si>
  <si>
    <t>R$ 66,74</t>
  </si>
  <si>
    <t>R$ 140,82</t>
  </si>
  <si>
    <t>-R$ 66,74</t>
  </si>
  <si>
    <t>R$ 66,11</t>
  </si>
  <si>
    <t>R$ 140,81</t>
  </si>
  <si>
    <t>R$ 14,52</t>
  </si>
  <si>
    <t>R$ 34,99</t>
  </si>
  <si>
    <t>R$ 23,25</t>
  </si>
  <si>
    <t>R$ 4,46</t>
  </si>
  <si>
    <t>R$ 10,26</t>
  </si>
  <si>
    <t>R$ 10,29</t>
  </si>
  <si>
    <t>R$ 31,02</t>
  </si>
  <si>
    <t>R$ 17,04</t>
  </si>
  <si>
    <t>R$ 14,14</t>
  </si>
  <si>
    <t>R$ 1,23</t>
  </si>
  <si>
    <t>R$ 27,43</t>
  </si>
  <si>
    <t>R$ 2,81</t>
  </si>
  <si>
    <t>R$ 18,47</t>
  </si>
  <si>
    <t>R$ 29,07</t>
  </si>
  <si>
    <t>R$ 7,10</t>
  </si>
  <si>
    <t>R$ 19,00</t>
  </si>
  <si>
    <t>R$ 1,87</t>
  </si>
  <si>
    <t>R$ 30,94</t>
  </si>
  <si>
    <t>R$ 60,25</t>
  </si>
  <si>
    <t>R$ 15,43</t>
  </si>
  <si>
    <t>R$ 7,72</t>
  </si>
  <si>
    <t>R$ 31,98</t>
  </si>
  <si>
    <t>R$ 20,00</t>
  </si>
  <si>
    <t>R$ 29,00</t>
  </si>
  <si>
    <t>R$ 33,34</t>
  </si>
  <si>
    <t>R$ 9,32</t>
  </si>
  <si>
    <t>R$ 14,35</t>
  </si>
  <si>
    <t>R$ 37,71</t>
  </si>
  <si>
    <t>R$ 15,35</t>
  </si>
  <si>
    <t>R$ 36,99</t>
  </si>
  <si>
    <t>R$ 31,65</t>
  </si>
  <si>
    <t>R$ 50,96</t>
  </si>
  <si>
    <t>R$ 39,52</t>
  </si>
  <si>
    <t>R$ 14,09</t>
  </si>
  <si>
    <t>R$ 2,53</t>
  </si>
  <si>
    <t>R$ 42,05</t>
  </si>
  <si>
    <t>R$ 8,77</t>
  </si>
  <si>
    <t>R$ 20,26</t>
  </si>
  <si>
    <t>R$ 9,00</t>
  </si>
  <si>
    <t>R$ 20,25</t>
  </si>
  <si>
    <t>R$ 19,51</t>
  </si>
  <si>
    <t>R$ 45,65</t>
  </si>
  <si>
    <t>R$ 20,75</t>
  </si>
  <si>
    <t>R$ 36,77</t>
  </si>
  <si>
    <t>R$ 4,10</t>
  </si>
  <si>
    <t>R$ 36,96</t>
  </si>
  <si>
    <t>R$ 29,06</t>
  </si>
  <si>
    <t>R$ 42,75</t>
  </si>
  <si>
    <t>-R$ 1,31</t>
  </si>
  <si>
    <t>R$ 11,90</t>
  </si>
  <si>
    <t>R$ 13,22</t>
  </si>
  <si>
    <t>R$ 22,27</t>
  </si>
  <si>
    <t>R$ 13,87</t>
  </si>
  <si>
    <t>R$ 22,28</t>
  </si>
  <si>
    <t>R$ 23,50</t>
  </si>
  <si>
    <t>R$ 15,72</t>
  </si>
  <si>
    <t>R$ 12,23</t>
  </si>
  <si>
    <t>R$ 23,48</t>
  </si>
  <si>
    <t>R$ 17,13</t>
  </si>
  <si>
    <t>R$ 17,88</t>
  </si>
  <si>
    <t>R$ 127,84</t>
  </si>
  <si>
    <t>R$ 240,34</t>
  </si>
  <si>
    <t>R$ 6,97</t>
  </si>
  <si>
    <t>R$ 24,10</t>
  </si>
  <si>
    <t>R$ 103,81</t>
  </si>
  <si>
    <t>R$ 238,62</t>
  </si>
  <si>
    <t>R$ 144,18</t>
  </si>
  <si>
    <t>R$ 6,29</t>
  </si>
  <si>
    <t>R$ 30,39</t>
  </si>
  <si>
    <t>R$ 106,16</t>
  </si>
  <si>
    <t>R$ 240,29</t>
  </si>
  <si>
    <t>R$ 143,46</t>
  </si>
  <si>
    <t>R$ 5,51</t>
  </si>
  <si>
    <t>R$ 64,50</t>
  </si>
  <si>
    <t>R$ 95,46</t>
  </si>
  <si>
    <t>R$ 10,58</t>
  </si>
  <si>
    <t>R$ 25,39</t>
  </si>
  <si>
    <t>R$ 4,61</t>
  </si>
  <si>
    <t>R$ 10,20</t>
  </si>
  <si>
    <t>R$ 25,19</t>
  </si>
  <si>
    <t>R$ 35,58</t>
  </si>
  <si>
    <t>R$ 138,76</t>
  </si>
  <si>
    <t>R$ 9,42</t>
  </si>
  <si>
    <t>R$ 49,93</t>
  </si>
  <si>
    <t>R$ 93,75</t>
  </si>
  <si>
    <t>R$ 138,75</t>
  </si>
  <si>
    <t>R$ 59,35</t>
  </si>
  <si>
    <t>R$ 61,02</t>
  </si>
  <si>
    <t>R$ 108,59</t>
  </si>
  <si>
    <t>R$ 204,15</t>
  </si>
  <si>
    <t>R$ 66,39</t>
  </si>
  <si>
    <t>R$ 90,19</t>
  </si>
  <si>
    <t>R$ 121,88</t>
  </si>
  <si>
    <t>R$ 40,50</t>
  </si>
  <si>
    <t>R$ 71,49</t>
  </si>
  <si>
    <t>R$ 8,35</t>
  </si>
  <si>
    <t>R$ 40,92</t>
  </si>
  <si>
    <t>R$ 23,33</t>
  </si>
  <si>
    <t>R$ 23,88</t>
  </si>
  <si>
    <t>R$ 75,21</t>
  </si>
  <si>
    <t>R$ 17,44</t>
  </si>
  <si>
    <t>R$ 18,43</t>
  </si>
  <si>
    <t>R$ 2,70</t>
  </si>
  <si>
    <t>R$ 77,91</t>
  </si>
  <si>
    <t>R$ 8,84</t>
  </si>
  <si>
    <t>R$ 21,55</t>
  </si>
  <si>
    <t>R$ 99,46</t>
  </si>
  <si>
    <t>R$ 6,77</t>
  </si>
  <si>
    <t>R$ 15,98</t>
  </si>
  <si>
    <t>R$ 101,12</t>
  </si>
  <si>
    <t>R$ 93,15</t>
  </si>
  <si>
    <t>R$ 107,87</t>
  </si>
  <si>
    <t>R$ 94,02</t>
  </si>
  <si>
    <t>R$ 17,15</t>
  </si>
  <si>
    <t>R$ 2,89</t>
  </si>
  <si>
    <t>R$ 110,76</t>
  </si>
  <si>
    <t>R$ 10,70</t>
  </si>
  <si>
    <t>R$ 17,20</t>
  </si>
  <si>
    <t>R$ 7,60</t>
  </si>
  <si>
    <t>R$ 1,91</t>
  </si>
  <si>
    <t>R$ 112,67</t>
  </si>
  <si>
    <t>R$ 281,25</t>
  </si>
  <si>
    <t>R$ 618,75</t>
  </si>
  <si>
    <t>R$ 299,94</t>
  </si>
  <si>
    <t>R$ 618,63</t>
  </si>
  <si>
    <t>R$ 340,84</t>
  </si>
  <si>
    <t>R$ 7,78</t>
  </si>
  <si>
    <t>R$ 25,29</t>
  </si>
  <si>
    <t>R$ 113,86</t>
  </si>
  <si>
    <t>R$ 25,27</t>
  </si>
  <si>
    <t>R$ 24,38</t>
  </si>
  <si>
    <t>R$ 115,09</t>
  </si>
  <si>
    <t>R$ 4,40</t>
  </si>
  <si>
    <t>R$ 64,52</t>
  </si>
  <si>
    <t>R$ 18,44</t>
  </si>
  <si>
    <t>R$ 64,54</t>
  </si>
  <si>
    <t>R$ 33,75</t>
  </si>
  <si>
    <t>R$ 91,13</t>
  </si>
  <si>
    <t>R$ 91,25</t>
  </si>
  <si>
    <t>R$ 20,05</t>
  </si>
  <si>
    <t>R$ 44,71</t>
  </si>
  <si>
    <t>R$ 3,36</t>
  </si>
  <si>
    <t>R$ 44,73</t>
  </si>
  <si>
    <t>R$ 15,25</t>
  </si>
  <si>
    <t>R$ 24,55</t>
  </si>
  <si>
    <t>R$ 20,93</t>
  </si>
  <si>
    <t>R$ 3,14</t>
  </si>
  <si>
    <t>R$ 19,43</t>
  </si>
  <si>
    <t>R$ 19,36</t>
  </si>
  <si>
    <t>R$ 31,20</t>
  </si>
  <si>
    <t>R$ 87,36</t>
  </si>
  <si>
    <t>R$ 3,25</t>
  </si>
  <si>
    <t>R$ 22,68</t>
  </si>
  <si>
    <t>R$ 53,00</t>
  </si>
  <si>
    <t>R$ 87,45</t>
  </si>
  <si>
    <t>R$ 8,71</t>
  </si>
  <si>
    <t>R$ 22,21</t>
  </si>
  <si>
    <t>R$ 12,35</t>
  </si>
  <si>
    <t>R$ 22,23</t>
  </si>
  <si>
    <t>R$ 4,93</t>
  </si>
  <si>
    <t>R$ 11,68</t>
  </si>
  <si>
    <t>R$ 5,85</t>
  </si>
  <si>
    <t>R$ 11,70</t>
  </si>
  <si>
    <t>R$ 23,63</t>
  </si>
  <si>
    <t>R$ 25,64</t>
  </si>
  <si>
    <t>R$ 16,44</t>
  </si>
  <si>
    <t>R$ 23,67</t>
  </si>
  <si>
    <t>R$ 26,66</t>
  </si>
  <si>
    <t>R$ 11,80</t>
  </si>
  <si>
    <t>R$ 27,81</t>
  </si>
  <si>
    <t>R$ 12,25</t>
  </si>
  <si>
    <t>R$ 25,73</t>
  </si>
  <si>
    <t>R$ 15,65</t>
  </si>
  <si>
    <t>R$ 36,78</t>
  </si>
  <si>
    <t>R$ 30,89</t>
  </si>
  <si>
    <t>R$ 36,75</t>
  </si>
  <si>
    <t>R$ 12,39</t>
  </si>
  <si>
    <t>R$ 25,90</t>
  </si>
  <si>
    <t>R$ 23,21</t>
  </si>
  <si>
    <t>R$ 1,89</t>
  </si>
  <si>
    <t>R$ 34,37</t>
  </si>
  <si>
    <t>R$ 11,60</t>
  </si>
  <si>
    <t>R$ 36,26</t>
  </si>
  <si>
    <t>R$ 37,91</t>
  </si>
  <si>
    <t>R$ 15,85</t>
  </si>
  <si>
    <t>R$ 36,46</t>
  </si>
  <si>
    <t>R$ 1,27</t>
  </si>
  <si>
    <t>R$ 179,00</t>
  </si>
  <si>
    <t>R$ 7,11</t>
  </si>
  <si>
    <t>R$ 45,02</t>
  </si>
  <si>
    <t>R$ 71,89</t>
  </si>
  <si>
    <t>R$ 179,01</t>
  </si>
  <si>
    <t>R$ 46,17</t>
  </si>
  <si>
    <t>R$ 21,60</t>
  </si>
  <si>
    <t>R$ 6,72</t>
  </si>
  <si>
    <t>R$ 5,38</t>
  </si>
  <si>
    <t>R$ 40,35</t>
  </si>
  <si>
    <t>R$ 1,57</t>
  </si>
  <si>
    <t>R$ 40,43</t>
  </si>
  <si>
    <t>R$ 26,05</t>
  </si>
  <si>
    <t>R$ 40,38</t>
  </si>
  <si>
    <t>R$ 91,35</t>
  </si>
  <si>
    <t>R$ 72,50</t>
  </si>
  <si>
    <t>R$ 91,33</t>
  </si>
  <si>
    <t>R$ 20,14</t>
  </si>
  <si>
    <t>R$ 11,33</t>
  </si>
  <si>
    <t>R$ 7,03</t>
  </si>
  <si>
    <t>R$ 32,17</t>
  </si>
  <si>
    <t>R$ 9,19</t>
  </si>
  <si>
    <t>R$ 137,50</t>
  </si>
  <si>
    <t>R$ 80,90</t>
  </si>
  <si>
    <t>R$ 137,53</t>
  </si>
  <si>
    <t>R$ 2,18</t>
  </si>
  <si>
    <t>R$ 31,58</t>
  </si>
  <si>
    <t>R$ 40,81</t>
  </si>
  <si>
    <t>R$ 49,20</t>
  </si>
  <si>
    <t>R$ 4,09</t>
  </si>
  <si>
    <t>R$ 17,00</t>
  </si>
  <si>
    <t>R$ 27,88</t>
  </si>
  <si>
    <t>R$ 3,04</t>
  </si>
  <si>
    <t>R$ 25,54</t>
  </si>
  <si>
    <t>R$ 19,11</t>
  </si>
  <si>
    <t>R$ 31,77</t>
  </si>
  <si>
    <t>R$ 12,31</t>
  </si>
  <si>
    <t>R$ 22,00</t>
  </si>
  <si>
    <t>R$ 6,15</t>
  </si>
  <si>
    <t>R$ 23,15</t>
  </si>
  <si>
    <t>R$ 44,76</t>
  </si>
  <si>
    <t>R$ 255,13</t>
  </si>
  <si>
    <t>R$ 11,57</t>
  </si>
  <si>
    <t>R$ 198,80</t>
  </si>
  <si>
    <t>R$ 60,24</t>
  </si>
  <si>
    <t>R$ 58,58</t>
  </si>
  <si>
    <t>R$ 333,91</t>
  </si>
  <si>
    <t>R$ 260,19</t>
  </si>
  <si>
    <t>R$ 78,85</t>
  </si>
  <si>
    <t>R$ 1,94</t>
  </si>
  <si>
    <t>R$ 40,87</t>
  </si>
  <si>
    <t>R$ 41,61</t>
  </si>
  <si>
    <t>R$ 1,34</t>
  </si>
  <si>
    <t>R$ 9,82</t>
  </si>
  <si>
    <t>R$ 10,86</t>
  </si>
  <si>
    <t>R$ 13,24</t>
  </si>
  <si>
    <t>R$ 24,49</t>
  </si>
  <si>
    <t>R$ 5,50</t>
  </si>
  <si>
    <t>R$ 11,28</t>
  </si>
  <si>
    <t>R$ 13,16</t>
  </si>
  <si>
    <t>R$ 15,91</t>
  </si>
  <si>
    <t>R$ 22,26</t>
  </si>
  <si>
    <t>R$ 21,20</t>
  </si>
  <si>
    <t>R$ 91,16</t>
  </si>
  <si>
    <t>R$ 4,86</t>
  </si>
  <si>
    <t>R$ 9,35</t>
  </si>
  <si>
    <t>R$ 65,14</t>
  </si>
  <si>
    <t>R$ 91,20</t>
  </si>
  <si>
    <t>R$ 82,56</t>
  </si>
  <si>
    <t>R$ 61,95</t>
  </si>
  <si>
    <t>R$ 73,10</t>
  </si>
  <si>
    <t>R$ 7,30</t>
  </si>
  <si>
    <t>R$ 95,25</t>
  </si>
  <si>
    <t>R$ 3,76</t>
  </si>
  <si>
    <t>R$ 16,96</t>
  </si>
  <si>
    <t>R$ 54,95</t>
  </si>
  <si>
    <t>R$ 73,08</t>
  </si>
  <si>
    <t>R$ 14,40</t>
  </si>
  <si>
    <t>R$ 22,18</t>
  </si>
  <si>
    <t>R$ 35,60</t>
  </si>
  <si>
    <t>R$ 138,84</t>
  </si>
  <si>
    <t>R$ 93,74</t>
  </si>
  <si>
    <t>R$ 138,74</t>
  </si>
  <si>
    <t>R$ 41,67</t>
  </si>
  <si>
    <t>R$ 52,92</t>
  </si>
  <si>
    <t>R$ 3,10</t>
  </si>
  <si>
    <t>R$ 8,15</t>
  </si>
  <si>
    <t>R$ 52,98</t>
  </si>
  <si>
    <t>R$ 32,14</t>
  </si>
  <si>
    <t>R$ 43,39</t>
  </si>
  <si>
    <t>R$ 43,37</t>
  </si>
  <si>
    <t>R$ 51,60</t>
  </si>
  <si>
    <t>R$ 99,59</t>
  </si>
  <si>
    <t>R$ 4,68</t>
  </si>
  <si>
    <t>R$ 43,27</t>
  </si>
  <si>
    <t>R$ 99,52</t>
  </si>
  <si>
    <t>R$ 102,30</t>
  </si>
  <si>
    <t>R$ 225,06</t>
  </si>
  <si>
    <t>R$ 112,50</t>
  </si>
  <si>
    <t>R$ 90,48</t>
  </si>
  <si>
    <t>R$ 6,14</t>
  </si>
  <si>
    <t>R$ 61,15</t>
  </si>
  <si>
    <t>R$ 90,50</t>
  </si>
  <si>
    <t>R$ 52,05</t>
  </si>
  <si>
    <t>R$ 85,88</t>
  </si>
  <si>
    <t>R$ 29,61</t>
  </si>
  <si>
    <t>R$ 85,87</t>
  </si>
  <si>
    <t>R$ 102,25</t>
  </si>
  <si>
    <t>R$ 224,95</t>
  </si>
  <si>
    <t>R$ 51,55</t>
  </si>
  <si>
    <t>R$ 99,49</t>
  </si>
  <si>
    <t>R$ 4,69</t>
  </si>
  <si>
    <t>R$ 34,96</t>
  </si>
  <si>
    <t>R$ 14,00</t>
  </si>
  <si>
    <t>R$ 40,98</t>
  </si>
  <si>
    <t>R$ 40,94</t>
  </si>
  <si>
    <t>R$ 200,00</t>
  </si>
  <si>
    <t>R$ 350,00</t>
  </si>
  <si>
    <t>R$ 31,37</t>
  </si>
  <si>
    <t>R$ 38,61</t>
  </si>
  <si>
    <t>R$ 118,65</t>
  </si>
  <si>
    <t>R$ 350,02</t>
  </si>
  <si>
    <t>R$ 69,98</t>
  </si>
  <si>
    <t>R$ 71,13</t>
  </si>
  <si>
    <t>R$ 23,65</t>
  </si>
  <si>
    <t>R$ 48,01</t>
  </si>
  <si>
    <t>R$ 21,37</t>
  </si>
  <si>
    <t>R$ 28,49</t>
  </si>
  <si>
    <t>R$ 13,50</t>
  </si>
  <si>
    <t>R$ 5,28</t>
  </si>
  <si>
    <t>R$ 27,03</t>
  </si>
  <si>
    <t>R$ 3,46</t>
  </si>
  <si>
    <t>R$ 19,15</t>
  </si>
  <si>
    <t>R$ 2,83</t>
  </si>
  <si>
    <t>R$ 5,09</t>
  </si>
  <si>
    <t>R$ 19,09</t>
  </si>
  <si>
    <t>R$ 3,64</t>
  </si>
  <si>
    <t>R$ 27,59</t>
  </si>
  <si>
    <t>R$ 2,50</t>
  </si>
  <si>
    <t>R$ 36,90</t>
  </si>
  <si>
    <t>R$ 33,05</t>
  </si>
  <si>
    <t>R$ 15,56</t>
  </si>
  <si>
    <t>R$ 25,09</t>
  </si>
  <si>
    <t>R$ 3,40</t>
  </si>
  <si>
    <t>R$ 26,65</t>
  </si>
  <si>
    <t>R$ 3,51</t>
  </si>
  <si>
    <t>R$ 20,86</t>
  </si>
  <si>
    <t>R$ 2,33</t>
  </si>
  <si>
    <t>R$ 6,31</t>
  </si>
  <si>
    <t>R$ 20,82</t>
  </si>
  <si>
    <t>R$ 9,10</t>
  </si>
  <si>
    <t>R$ 13,10</t>
  </si>
  <si>
    <t>R$ 13,11</t>
  </si>
  <si>
    <t>R$ 23,62</t>
  </si>
  <si>
    <t>R$ 12,36</t>
  </si>
  <si>
    <t>R$ 23,61</t>
  </si>
  <si>
    <t>R$ 33,93</t>
  </si>
  <si>
    <t>R$ 126,56</t>
  </si>
  <si>
    <t>R$ 70,31</t>
  </si>
  <si>
    <t>R$ 24,30</t>
  </si>
  <si>
    <t>R$ 72,17</t>
  </si>
  <si>
    <t>R$ 19,33</t>
  </si>
  <si>
    <t>R$ 72,10</t>
  </si>
  <si>
    <t>R$ 72,12</t>
  </si>
  <si>
    <t>R$ 28,75</t>
  </si>
  <si>
    <t>R$ 2,34</t>
  </si>
  <si>
    <t>R$ 28,79</t>
  </si>
  <si>
    <t>R$ 9,18</t>
  </si>
  <si>
    <t>R$ 18,99</t>
  </si>
  <si>
    <t>R$ 37,79</t>
  </si>
  <si>
    <t>R$ 37,80</t>
  </si>
  <si>
    <t>R$ 21,78</t>
  </si>
  <si>
    <t>R$ 104,74</t>
  </si>
  <si>
    <t>-R$ 37,43</t>
  </si>
  <si>
    <t>R$ 39,50</t>
  </si>
  <si>
    <t>R$ 104,68</t>
  </si>
  <si>
    <t>R$ 123,23</t>
  </si>
  <si>
    <t>R$ 244,00</t>
  </si>
  <si>
    <t>-R$ 123,23</t>
  </si>
  <si>
    <t>-R$ 160,66</t>
  </si>
  <si>
    <t>R$ 15,34</t>
  </si>
  <si>
    <t>-R$ 159,01</t>
  </si>
  <si>
    <t>R$ 17,85</t>
  </si>
  <si>
    <t>R$ 48,55</t>
  </si>
  <si>
    <t>-R$ 152,44</t>
  </si>
  <si>
    <t>R$ 48,50</t>
  </si>
  <si>
    <t>R$ 15,95</t>
  </si>
  <si>
    <t>-R$ 150,87</t>
  </si>
  <si>
    <t>R$ 38,77</t>
  </si>
  <si>
    <t>-R$ 147,79</t>
  </si>
  <si>
    <t>R$ 14,34</t>
  </si>
  <si>
    <t>R$ 38,72</t>
  </si>
  <si>
    <t>-R$ 146,01</t>
  </si>
  <si>
    <t>R$ 40,08</t>
  </si>
  <si>
    <t>R$ 2,09</t>
  </si>
  <si>
    <t>R$ 15,42</t>
  </si>
  <si>
    <t>R$ 40,09</t>
  </si>
  <si>
    <t>R$ 19,30</t>
  </si>
  <si>
    <t>R$ 37,25</t>
  </si>
  <si>
    <t>-R$ 143,58</t>
  </si>
  <si>
    <t>R$ 35,02</t>
  </si>
  <si>
    <t>-R$ 140,96</t>
  </si>
  <si>
    <t>R$ 18,29</t>
  </si>
  <si>
    <t>R$ 40,79</t>
  </si>
  <si>
    <t>R$ 40,80</t>
  </si>
  <si>
    <t>R$ 43,53</t>
  </si>
  <si>
    <t>R$ 43,56</t>
  </si>
  <si>
    <t>R$ 52,11</t>
  </si>
  <si>
    <t>R$ 52,15</t>
  </si>
  <si>
    <t>R$ 44,75</t>
  </si>
  <si>
    <t>R$ 3,16</t>
  </si>
  <si>
    <t>R$ 3,13</t>
  </si>
  <si>
    <t>R$ 56,26</t>
  </si>
  <si>
    <t>R$ 500,00</t>
  </si>
  <si>
    <t>R$ 895,00</t>
  </si>
  <si>
    <t>R$ 44,03</t>
  </si>
  <si>
    <t>R$ 351,00</t>
  </si>
  <si>
    <t>R$ 895,05</t>
  </si>
  <si>
    <t>R$ 17,95</t>
  </si>
  <si>
    <t>R$ 35,45</t>
  </si>
  <si>
    <t>R$ 2,73</t>
  </si>
  <si>
    <t>R$ 2,63</t>
  </si>
  <si>
    <t>R$ 4,42</t>
  </si>
  <si>
    <t>R$ 10,15</t>
  </si>
  <si>
    <t>R$ 15,31</t>
  </si>
  <si>
    <t>R$ 21,02</t>
  </si>
  <si>
    <t>R$ 4,01</t>
  </si>
  <si>
    <t>R$ 14,16</t>
  </si>
  <si>
    <t>R$ 21,04</t>
  </si>
  <si>
    <t>R$ 21,58</t>
  </si>
  <si>
    <t>R$ 99,20</t>
  </si>
  <si>
    <t>R$ 99,18</t>
  </si>
  <si>
    <t>R$ 67,09</t>
  </si>
  <si>
    <t>R$ 3,26</t>
  </si>
  <si>
    <t>R$ 43,57</t>
  </si>
  <si>
    <t>R$ 67,10</t>
  </si>
  <si>
    <t>R$ 23,28</t>
  </si>
  <si>
    <t>R$ 57,04</t>
  </si>
  <si>
    <t>R$ 56,97</t>
  </si>
  <si>
    <t>R$ 80,24</t>
  </si>
  <si>
    <t>R$ 8,24</t>
  </si>
  <si>
    <t>R$ 44,35</t>
  </si>
  <si>
    <t>R$ 80,27</t>
  </si>
  <si>
    <t>R$ 16,49</t>
  </si>
  <si>
    <t>R$ 39,91</t>
  </si>
  <si>
    <t>-R$ 3,55</t>
  </si>
  <si>
    <t>R$ 26,96</t>
  </si>
  <si>
    <t>R$ 39,90</t>
  </si>
  <si>
    <t>R$ 14,36</t>
  </si>
  <si>
    <t>R$ 8,41</t>
  </si>
  <si>
    <t>R$ 56,87</t>
  </si>
  <si>
    <t>R$ 91,56</t>
  </si>
  <si>
    <t>R$ 30,63</t>
  </si>
  <si>
    <t>R$ 65,17</t>
  </si>
  <si>
    <t>R$ 25,57</t>
  </si>
  <si>
    <t>R$ 47,99</t>
  </si>
  <si>
    <t>R$ 48,00</t>
  </si>
  <si>
    <t>R$ 40,44</t>
  </si>
  <si>
    <t>R$ 113,23</t>
  </si>
  <si>
    <t>R$ 65,68</t>
  </si>
  <si>
    <t>R$ 1,44</t>
  </si>
  <si>
    <t>R$ 44,47</t>
  </si>
  <si>
    <t>R$ 11,24</t>
  </si>
  <si>
    <t>R$ 28,00</t>
  </si>
  <si>
    <t>R$ 44,80</t>
  </si>
  <si>
    <t>R$ 3,56</t>
  </si>
  <si>
    <t>R$ 49,80</t>
  </si>
  <si>
    <t>R$ 9,51</t>
  </si>
  <si>
    <t>R$ 34,44</t>
  </si>
  <si>
    <t>R$ 122,61</t>
  </si>
  <si>
    <t>R$ 10,57</t>
  </si>
  <si>
    <t>R$ 77,59</t>
  </si>
  <si>
    <t>R$ 122,59</t>
  </si>
  <si>
    <t>R$ 34,95</t>
  </si>
  <si>
    <t>R$ 121,28</t>
  </si>
  <si>
    <t>R$ 76,27</t>
  </si>
  <si>
    <t>R$ 121,27</t>
  </si>
  <si>
    <t>R$ 7,14</t>
  </si>
  <si>
    <t>R$ 27,92</t>
  </si>
  <si>
    <t>R$ 18,25</t>
  </si>
  <si>
    <t>R$ 10,25</t>
  </si>
  <si>
    <t>R$ 38,40</t>
  </si>
  <si>
    <t>R$ 2,12</t>
  </si>
  <si>
    <t>R$ 39,85</t>
  </si>
  <si>
    <t>R$ 80,50</t>
  </si>
  <si>
    <t>R$ 25,05</t>
  </si>
  <si>
    <t>R$ 49,10</t>
  </si>
  <si>
    <t>R$ 1,93</t>
  </si>
  <si>
    <t>R$ 81,51</t>
  </si>
  <si>
    <t>R$ 154,87</t>
  </si>
  <si>
    <t>R$ 64,26</t>
  </si>
  <si>
    <t>R$ 38,62</t>
  </si>
  <si>
    <t>R$ 50,21</t>
  </si>
  <si>
    <t>R$ 45,50</t>
  </si>
  <si>
    <t>R$ 4,51</t>
  </si>
  <si>
    <t>R$ 34,05</t>
  </si>
  <si>
    <t>R$ 45,63</t>
  </si>
  <si>
    <t>R$ 13,02</t>
  </si>
  <si>
    <t>R$ 7,53</t>
  </si>
  <si>
    <t>R$ 24,85</t>
  </si>
  <si>
    <t>R$ 24,87</t>
  </si>
  <si>
    <t>R$ 14,48</t>
  </si>
  <si>
    <t>R$ 14,50</t>
  </si>
  <si>
    <t>R$ 72,32</t>
  </si>
  <si>
    <t>R$ 112,82</t>
  </si>
  <si>
    <t>R$ 32,70</t>
  </si>
  <si>
    <t>R$ 81,00</t>
  </si>
  <si>
    <t>R$ 35,53</t>
  </si>
  <si>
    <t>R$ 81,01</t>
  </si>
  <si>
    <t>R$ 85,50</t>
  </si>
  <si>
    <t>R$ 33,14</t>
  </si>
  <si>
    <t>R$ 37,16</t>
  </si>
  <si>
    <t>R$ 77,66</t>
  </si>
  <si>
    <t>R$ 35,14</t>
  </si>
  <si>
    <t>R$ 61,36</t>
  </si>
  <si>
    <t>R$ 101,86</t>
  </si>
  <si>
    <t>R$ 35,10</t>
  </si>
  <si>
    <t>R$ 101,79</t>
  </si>
  <si>
    <t>R$ 106,89</t>
  </si>
  <si>
    <t>R$ 33,61</t>
  </si>
  <si>
    <t>R$ 29,34</t>
  </si>
  <si>
    <t>R$ 29,25</t>
  </si>
  <si>
    <t>R$ 11,34</t>
  </si>
  <si>
    <t>R$ 24,25</t>
  </si>
  <si>
    <t>R$ 42,44</t>
  </si>
  <si>
    <t>R$ 18,17</t>
  </si>
  <si>
    <t>R$ 6,73</t>
  </si>
  <si>
    <t>R$ 24,23</t>
  </si>
  <si>
    <t>R$ 12,85</t>
  </si>
  <si>
    <t>R$ 23,39</t>
  </si>
  <si>
    <t>R$ 9,33</t>
  </si>
  <si>
    <t>R$ 4,25</t>
  </si>
  <si>
    <t>R$ 11,48</t>
  </si>
  <si>
    <t>R$ 15,99</t>
  </si>
  <si>
    <t>R$ 31,18</t>
  </si>
  <si>
    <t>R$ 31,22</t>
  </si>
  <si>
    <t>R$ 18,85</t>
  </si>
  <si>
    <t>R$ 35,06</t>
  </si>
  <si>
    <t>R$ 23,40</t>
  </si>
  <si>
    <t>R$ 25,30</t>
  </si>
  <si>
    <t>R$ 13,25</t>
  </si>
  <si>
    <t>R$ 25,31</t>
  </si>
  <si>
    <t>R$ 9,93</t>
  </si>
  <si>
    <t>R$ 7,61</t>
  </si>
  <si>
    <t>R$ 17,73</t>
  </si>
  <si>
    <t>R$ 17,74</t>
  </si>
  <si>
    <t>R$ 9,57</t>
  </si>
  <si>
    <t>R$ 14,80</t>
  </si>
  <si>
    <t>R$ 27,38</t>
  </si>
  <si>
    <t>R$ 27,37</t>
  </si>
  <si>
    <t>R$ 32,60</t>
  </si>
  <si>
    <t>R$ 31,25</t>
  </si>
  <si>
    <t>R$ 115,63</t>
  </si>
  <si>
    <t>R$ 76,10</t>
  </si>
  <si>
    <t>R$ 115,67</t>
  </si>
  <si>
    <t>R$ 23,13</t>
  </si>
  <si>
    <t>R$ 30,15</t>
  </si>
  <si>
    <t>R$ 141,71</t>
  </si>
  <si>
    <t>R$ 101,26</t>
  </si>
  <si>
    <t>R$ 141,76</t>
  </si>
  <si>
    <t>R$ 30,14</t>
  </si>
  <si>
    <t>R$ 62,99</t>
  </si>
  <si>
    <t>R$ 19,10</t>
  </si>
  <si>
    <t>R$ 11,23</t>
  </si>
  <si>
    <t>R$ 15,55</t>
  </si>
  <si>
    <t>R$ 26,52</t>
  </si>
  <si>
    <t>R$ 45,60</t>
  </si>
  <si>
    <t>R$ 24,60</t>
  </si>
  <si>
    <t>R$ 12,59</t>
  </si>
  <si>
    <t>R$ 17,93</t>
  </si>
  <si>
    <t>R$ 17,79</t>
  </si>
  <si>
    <t>R$ 271,21</t>
  </si>
  <si>
    <t>R$ 574,97</t>
  </si>
  <si>
    <t>R$ 277,09</t>
  </si>
  <si>
    <t>R$ 574,88</t>
  </si>
  <si>
    <t>R$ 318,49</t>
  </si>
  <si>
    <t>R$ 14,10</t>
  </si>
  <si>
    <t>R$ 35,96</t>
  </si>
  <si>
    <t>R$ 10,11</t>
  </si>
  <si>
    <t>R$ 53,10</t>
  </si>
  <si>
    <t>R$ 67,97</t>
  </si>
  <si>
    <t>R$ 33,46</t>
  </si>
  <si>
    <t>R$ 33,41</t>
  </si>
  <si>
    <t>R$ 30,95</t>
  </si>
  <si>
    <t>R$ 15,50</t>
  </si>
  <si>
    <t>R$ 17,75</t>
  </si>
  <si>
    <t>R$ 31,95</t>
  </si>
  <si>
    <t>R$ 15,40</t>
  </si>
  <si>
    <t>R$ 36,81</t>
  </si>
  <si>
    <t>R$ 16,55</t>
  </si>
  <si>
    <t>R$ 33,92</t>
  </si>
  <si>
    <t>R$ 54,77</t>
  </si>
  <si>
    <t>R$ 54,40</t>
  </si>
  <si>
    <t>R$ 26,24</t>
  </si>
  <si>
    <t>R$ 40,67</t>
  </si>
  <si>
    <t>R$ 9,88</t>
  </si>
  <si>
    <t>R$ 32,93</t>
  </si>
  <si>
    <t>R$ 54,87</t>
  </si>
  <si>
    <t>R$ 29,99</t>
  </si>
  <si>
    <t>R$ 54,88</t>
  </si>
  <si>
    <t>R$ 50,75</t>
  </si>
  <si>
    <t>R$ 106,07</t>
  </si>
  <si>
    <t>R$ 49,78</t>
  </si>
  <si>
    <t>R$ 106,03</t>
  </si>
  <si>
    <t>R$ 21,01</t>
  </si>
  <si>
    <t>R$ 36,68</t>
  </si>
  <si>
    <t>R$ 14,15</t>
  </si>
  <si>
    <t>R$ 36,65</t>
  </si>
  <si>
    <t>R$ 62,52</t>
  </si>
  <si>
    <t>R$ 150,67</t>
  </si>
  <si>
    <t>R$ 47,65</t>
  </si>
  <si>
    <t>R$ 88,15</t>
  </si>
  <si>
    <t>R$ 30,80</t>
  </si>
  <si>
    <t>R$ 14,85</t>
  </si>
  <si>
    <t>R$ 45,73</t>
  </si>
  <si>
    <t>R$ 101,98</t>
  </si>
  <si>
    <t>R$ 48,79</t>
  </si>
  <si>
    <t>R$ 101,97</t>
  </si>
  <si>
    <t>R$ 41,36</t>
  </si>
  <si>
    <t>R$ 80,73</t>
  </si>
  <si>
    <t>R$ 35,72</t>
  </si>
  <si>
    <t>R$ 11,16</t>
  </si>
  <si>
    <t>R$ 22,29</t>
  </si>
  <si>
    <t>R$ 42,77</t>
  </si>
  <si>
    <t>R$ 20,85</t>
  </si>
  <si>
    <t>R$ 42,74</t>
  </si>
  <si>
    <t>R$ 9,25</t>
  </si>
  <si>
    <t>R$ 43,90</t>
  </si>
  <si>
    <t>R$ 210,28</t>
  </si>
  <si>
    <t>R$ 152,39</t>
  </si>
  <si>
    <t>R$ 210,30</t>
  </si>
  <si>
    <t>R$ 26,55</t>
  </si>
  <si>
    <t>R$ 53,11</t>
  </si>
  <si>
    <t>R$ 12,42</t>
  </si>
  <si>
    <t>R$ 32,66</t>
  </si>
  <si>
    <t>R$ 18,45</t>
  </si>
  <si>
    <t>R$ 26,80</t>
  </si>
  <si>
    <t>R$ 26,82</t>
  </si>
  <si>
    <t>R$ 111,36</t>
  </si>
  <si>
    <t>R$ 101,25</t>
  </si>
  <si>
    <t>R$ 111,38</t>
  </si>
  <si>
    <t>R$ 17,61</t>
  </si>
  <si>
    <t>R$ 6,39</t>
  </si>
  <si>
    <t>R$ 223,20</t>
  </si>
  <si>
    <t>R$ 165,42</t>
  </si>
  <si>
    <t>R$ 223,32</t>
  </si>
  <si>
    <t>R$ 210,00</t>
  </si>
  <si>
    <t>R$ 164,05</t>
  </si>
  <si>
    <t>R$ 209,98</t>
  </si>
  <si>
    <t>R$ 35,43</t>
  </si>
  <si>
    <t>R$ 35,44</t>
  </si>
  <si>
    <t>R$ 40,70</t>
  </si>
  <si>
    <t>R$ 40,66</t>
  </si>
  <si>
    <t>R$ 16,50</t>
  </si>
  <si>
    <t>R$ 72,38</t>
  </si>
  <si>
    <t>R$ 40,90</t>
  </si>
  <si>
    <t>R$ 72,35</t>
  </si>
  <si>
    <t>R$ 45,56</t>
  </si>
  <si>
    <t>R$ 51,50</t>
  </si>
  <si>
    <t>R$ 18,80</t>
  </si>
  <si>
    <t>R$ 34,78</t>
  </si>
  <si>
    <t>R$ 13,17</t>
  </si>
  <si>
    <t>R$ 37,57</t>
  </si>
  <si>
    <t>R$ 10,52</t>
  </si>
  <si>
    <t>R$ 19,46</t>
  </si>
  <si>
    <t>R$ 66,55</t>
  </si>
  <si>
    <t>R$ 272,19</t>
  </si>
  <si>
    <t>R$ 197,94</t>
  </si>
  <si>
    <t>R$ 285,03</t>
  </si>
  <si>
    <t>R$ 17,63</t>
  </si>
  <si>
    <t>R$ 35,86</t>
  </si>
  <si>
    <t>R$ 17,02</t>
  </si>
  <si>
    <t>R$ 37,10</t>
  </si>
  <si>
    <t>R$ 8,26</t>
  </si>
  <si>
    <t>R$ 25,61</t>
  </si>
  <si>
    <t>R$ 25,66</t>
  </si>
  <si>
    <t>R$ 9,03</t>
  </si>
  <si>
    <t>R$ 3,55</t>
  </si>
  <si>
    <t>R$ 138,00</t>
  </si>
  <si>
    <t>R$ 76,71</t>
  </si>
  <si>
    <t>R$ 138,01</t>
  </si>
  <si>
    <t>R$ 65,56</t>
  </si>
  <si>
    <t>R$ 123,00</t>
  </si>
  <si>
    <t>R$ 64,20</t>
  </si>
  <si>
    <t>R$ 123,03</t>
  </si>
  <si>
    <t>R$ 90,00</t>
  </si>
  <si>
    <t>R$ 140,49</t>
  </si>
  <si>
    <t>R$ 140,00</t>
  </si>
  <si>
    <t>R$ 155,00</t>
  </si>
  <si>
    <t>R$ 94,74</t>
  </si>
  <si>
    <t>R$ 154,98</t>
  </si>
  <si>
    <t>R$ 125,00</t>
  </si>
  <si>
    <t>R$ 55,48</t>
  </si>
  <si>
    <t>R$ 124,99</t>
  </si>
  <si>
    <t>R$ 37,93</t>
  </si>
  <si>
    <t>R$ 37,92</t>
  </si>
  <si>
    <t>R$ 24,02</t>
  </si>
  <si>
    <t>R$ 70,57</t>
  </si>
  <si>
    <t>R$ 70,60</t>
  </si>
  <si>
    <t>R$ 14,70</t>
  </si>
  <si>
    <t>R$ 36,60</t>
  </si>
  <si>
    <t>R$ 29,76</t>
  </si>
  <si>
    <t>R$ 60,12</t>
  </si>
  <si>
    <t>R$ 26,37</t>
  </si>
  <si>
    <t>R$ 15,22</t>
  </si>
  <si>
    <t>R$ 32,72</t>
  </si>
  <si>
    <t>R$ 14,06</t>
  </si>
  <si>
    <t>R$ 32,73</t>
  </si>
  <si>
    <t>R$ 10,07</t>
  </si>
  <si>
    <t>R$ 5,14</t>
  </si>
  <si>
    <t>R$ 13,60</t>
  </si>
  <si>
    <t>R$ 8,81</t>
  </si>
  <si>
    <t>R$ 3,49</t>
  </si>
  <si>
    <t>R$ 24,84</t>
  </si>
  <si>
    <t>R$ 32,09</t>
  </si>
  <si>
    <t>R$ 14,58</t>
  </si>
  <si>
    <t>R$ 32,08</t>
  </si>
  <si>
    <t>R$ 44,55</t>
  </si>
  <si>
    <t>R$ 67,27</t>
  </si>
  <si>
    <t>R$ 22,71</t>
  </si>
  <si>
    <t>R$ 18,05</t>
  </si>
  <si>
    <t>R$ 29,42</t>
  </si>
  <si>
    <t>R$ 63,69</t>
  </si>
  <si>
    <t>R$ 63,65</t>
  </si>
  <si>
    <t>R$ 14,41</t>
  </si>
  <si>
    <t>R$ 27,62</t>
  </si>
  <si>
    <t>R$ 24,70</t>
  </si>
  <si>
    <t>R$ 125,97</t>
  </si>
  <si>
    <t>R$ 93,40</t>
  </si>
  <si>
    <t>R$ 126,09</t>
  </si>
  <si>
    <t>R$ 45,35</t>
  </si>
  <si>
    <t>R$ 204,08</t>
  </si>
  <si>
    <t>R$ 151,16</t>
  </si>
  <si>
    <t>R$ 204,07</t>
  </si>
  <si>
    <t>R$ 40,91</t>
  </si>
  <si>
    <t>R$ 85,91</t>
  </si>
  <si>
    <t>R$ 17,80</t>
  </si>
  <si>
    <t>R$ 31,87</t>
  </si>
  <si>
    <t>R$ 31,90</t>
  </si>
  <si>
    <t>R$ 41,65</t>
  </si>
  <si>
    <t>R$ 27,08</t>
  </si>
  <si>
    <t>R$ 11,66</t>
  </si>
  <si>
    <t>R$ 11,42</t>
  </si>
  <si>
    <t>R$ 14,65</t>
  </si>
  <si>
    <t>R$ 30,77</t>
  </si>
  <si>
    <t>R$ 14,03</t>
  </si>
  <si>
    <t>R$ 13,53</t>
  </si>
  <si>
    <t>R$ 51,18</t>
  </si>
  <si>
    <t>R$ 65,51</t>
  </si>
  <si>
    <t>R$ 58,21</t>
  </si>
  <si>
    <t>R$ 9,04</t>
  </si>
  <si>
    <t>R$ 8,07</t>
  </si>
  <si>
    <t>R$ 33,35</t>
  </si>
  <si>
    <t>R$ 0,58</t>
  </si>
  <si>
    <t>R$ 35,38</t>
  </si>
  <si>
    <t>R$ 19,65</t>
  </si>
  <si>
    <t>R$ 6,69</t>
  </si>
  <si>
    <t>R$ 2,93</t>
  </si>
  <si>
    <t>R$ 7,91</t>
  </si>
  <si>
    <t>R$ 14,24</t>
  </si>
  <si>
    <t>R$ 25,49</t>
  </si>
  <si>
    <t>R$ 15,37</t>
  </si>
  <si>
    <t>R$ 15,39</t>
  </si>
  <si>
    <t>R$ 7,18</t>
  </si>
  <si>
    <t>R$ 21,54</t>
  </si>
  <si>
    <t>R$ 95,50</t>
  </si>
  <si>
    <t>R$ 95,54</t>
  </si>
  <si>
    <t>R$ 43,65</t>
  </si>
  <si>
    <t>R$ 23,69</t>
  </si>
  <si>
    <t>R$ 43,35</t>
  </si>
  <si>
    <t>R$ 22,03</t>
  </si>
  <si>
    <t>R$ 46,48</t>
  </si>
  <si>
    <t>R$ 46,47</t>
  </si>
  <si>
    <t>R$ 6,95</t>
  </si>
  <si>
    <t>R$ 5,48</t>
  </si>
  <si>
    <t>R$ 6,96</t>
  </si>
  <si>
    <t>R$ 136,81</t>
  </si>
  <si>
    <t>R$ 239,14</t>
  </si>
  <si>
    <t>R$ 87,28</t>
  </si>
  <si>
    <t>R$ 239,15</t>
  </si>
  <si>
    <t>R$ 18,31</t>
  </si>
  <si>
    <t>R$ 42,66</t>
  </si>
  <si>
    <t>R$ 21,66</t>
  </si>
  <si>
    <t>R$ 42,67</t>
  </si>
  <si>
    <t>R$ 12,10</t>
  </si>
  <si>
    <t>R$ 24,83</t>
  </si>
  <si>
    <t>R$ 205,00</t>
  </si>
  <si>
    <t>R$ 97,02</t>
  </si>
  <si>
    <t>R$ 205,01</t>
  </si>
  <si>
    <t>R$ 115,50</t>
  </si>
  <si>
    <t>R$ 25,52</t>
  </si>
  <si>
    <t>R$ 20,11</t>
  </si>
  <si>
    <t>R$ 30,70</t>
  </si>
  <si>
    <t>R$ 59,93</t>
  </si>
  <si>
    <t>R$ 59,91</t>
  </si>
  <si>
    <t>R$ 51,00</t>
  </si>
  <si>
    <t>R$ 18,70</t>
  </si>
  <si>
    <t>R$ 16,27</t>
  </si>
  <si>
    <t>R$ 48,84</t>
  </si>
  <si>
    <t>R$ 23,79</t>
  </si>
  <si>
    <t>R$ 23,84</t>
  </si>
  <si>
    <t>R$ 11,63</t>
  </si>
  <si>
    <t>R$ 8,55</t>
  </si>
  <si>
    <t>R$ 32,06</t>
  </si>
  <si>
    <t>R$ 32,12</t>
  </si>
  <si>
    <t>R$ 120,00</t>
  </si>
  <si>
    <t>R$ 58,00</t>
  </si>
  <si>
    <t>R$ 118,90</t>
  </si>
  <si>
    <t>R$ 43,85</t>
  </si>
  <si>
    <t>R$ 85,99</t>
  </si>
  <si>
    <t>R$ 38,73</t>
  </si>
  <si>
    <t>R$ 85,98</t>
  </si>
  <si>
    <t>R$ 52,00</t>
  </si>
  <si>
    <t>R$ 101,50</t>
  </si>
  <si>
    <t>R$ 94,19</t>
  </si>
  <si>
    <t>R$ 57,79</t>
  </si>
  <si>
    <t>R$ 94,20</t>
  </si>
  <si>
    <t>R$ 25,65</t>
  </si>
  <si>
    <t>R$ 2,95</t>
  </si>
  <si>
    <t>R$ 18,74</t>
  </si>
  <si>
    <t>R$ 12,05</t>
  </si>
  <si>
    <t>R$ 9,09</t>
  </si>
  <si>
    <t>R$ 31,80</t>
  </si>
  <si>
    <t>R$ 58,73</t>
  </si>
  <si>
    <t>R$ 22,10</t>
  </si>
  <si>
    <t>R$ 40,97</t>
  </si>
  <si>
    <t>R$ 18,02</t>
  </si>
  <si>
    <t>R$ 43,79</t>
  </si>
  <si>
    <t>R$ 2,59</t>
  </si>
  <si>
    <t>R$ 8,03</t>
  </si>
  <si>
    <t>R$ 13,26</t>
  </si>
  <si>
    <t>R$ 6,49</t>
  </si>
  <si>
    <t>R$ 19,70</t>
  </si>
  <si>
    <t>R$ 51,22</t>
  </si>
  <si>
    <t>R$ 26,54</t>
  </si>
  <si>
    <t>R$ 19,35</t>
  </si>
  <si>
    <t>R$ 63,86</t>
  </si>
  <si>
    <t>R$ 39,18</t>
  </si>
  <si>
    <t>R$ 5,30</t>
  </si>
  <si>
    <t>R$ 10,71</t>
  </si>
  <si>
    <t>R$ 25,87</t>
  </si>
  <si>
    <t>R$ 16,71</t>
  </si>
  <si>
    <t>R$ 16,70</t>
  </si>
  <si>
    <t>R$ 53,03</t>
  </si>
  <si>
    <t>R$ 22,47</t>
  </si>
  <si>
    <t>R$ 12,08</t>
  </si>
  <si>
    <t>R$ 52,40</t>
  </si>
  <si>
    <t>R$ 74,41</t>
  </si>
  <si>
    <t>R$ 74,42</t>
  </si>
  <si>
    <t>R$ 68,10</t>
  </si>
  <si>
    <t>R$ 175,02</t>
  </si>
  <si>
    <t>R$ 175,00</t>
  </si>
  <si>
    <t>R$ 17,36</t>
  </si>
  <si>
    <t>R$ 34,72</t>
  </si>
  <si>
    <t>R$ 34,73</t>
  </si>
  <si>
    <t>R$ 6,66</t>
  </si>
  <si>
    <t>R$ 48,11</t>
  </si>
  <si>
    <t>R$ 12,24</t>
  </si>
  <si>
    <t>R$ 34,00</t>
  </si>
  <si>
    <t>R$ 10,55</t>
  </si>
  <si>
    <t>R$ 9,46</t>
  </si>
  <si>
    <t>R$ 10,38</t>
  </si>
  <si>
    <t>R$ 20,55</t>
  </si>
  <si>
    <t>R$ 9,30</t>
  </si>
  <si>
    <t>R$ 22,22</t>
  </si>
  <si>
    <t>R$ 11,41</t>
  </si>
  <si>
    <t>R$ 19,05</t>
  </si>
  <si>
    <t>R$ 46,29</t>
  </si>
  <si>
    <t>R$ 47,21</t>
  </si>
  <si>
    <t>R$ 31,27</t>
  </si>
  <si>
    <t>R$ 17,76</t>
  </si>
  <si>
    <t>R$ 31,26</t>
  </si>
  <si>
    <t>R$ 33,78</t>
  </si>
  <si>
    <t>R$ 77,93</t>
  </si>
  <si>
    <t>R$ 152,74</t>
  </si>
  <si>
    <t>R$ 68,80</t>
  </si>
  <si>
    <t>R$ 8,70</t>
  </si>
  <si>
    <t>R$ 13,49</t>
  </si>
  <si>
    <t>R$ 11,75</t>
  </si>
  <si>
    <t>R$ 23,27</t>
  </si>
  <si>
    <t>R$ 39,82</t>
  </si>
  <si>
    <t>R$ 115,48</t>
  </si>
  <si>
    <t>R$ 70,25</t>
  </si>
  <si>
    <t>R$ 115,91</t>
  </si>
  <si>
    <t>R$ 12,04</t>
  </si>
  <si>
    <t>R$ 23,29</t>
  </si>
  <si>
    <t>R$ 35,78</t>
  </si>
  <si>
    <t>R$ 35,73</t>
  </si>
  <si>
    <t>R$ 8,19</t>
  </si>
  <si>
    <t>R$ 20,39</t>
  </si>
  <si>
    <t>R$ 11,92</t>
  </si>
  <si>
    <t>R$ 19,56</t>
  </si>
  <si>
    <t>R$ 35,61</t>
  </si>
  <si>
    <t>R$ 12,69</t>
  </si>
  <si>
    <t>R$ 10,33</t>
  </si>
  <si>
    <t>R$ 35,64</t>
  </si>
  <si>
    <t>R$ 18,55</t>
  </si>
  <si>
    <t>R$ 40,07</t>
  </si>
  <si>
    <t>R$ 4,56</t>
  </si>
  <si>
    <t>R$ 10,76</t>
  </si>
  <si>
    <t>R$ 10,67</t>
  </si>
  <si>
    <t>R$ 15,15</t>
  </si>
  <si>
    <t>R$ 29,92</t>
  </si>
  <si>
    <t>R$ 29,88</t>
  </si>
  <si>
    <t>R$ 25,83</t>
  </si>
  <si>
    <t>R$ 25,82</t>
  </si>
  <si>
    <t>R$ 39,02</t>
  </si>
  <si>
    <t>R$ 17,48</t>
  </si>
  <si>
    <t>R$ 32,25</t>
  </si>
  <si>
    <t>R$ 32,27</t>
  </si>
  <si>
    <t>R$ 24,05</t>
  </si>
  <si>
    <t>R$ 16,67</t>
  </si>
  <si>
    <t>R$ 9,96</t>
  </si>
  <si>
    <t>R$ 4,78</t>
  </si>
  <si>
    <t>R$ 9,94</t>
  </si>
  <si>
    <t>R$ 11,35</t>
  </si>
  <si>
    <t>R$ 26,11</t>
  </si>
  <si>
    <t>R$ 12,62</t>
  </si>
  <si>
    <t>R$ 26,12</t>
  </si>
  <si>
    <t>R$ 19,85</t>
  </si>
  <si>
    <t>R$ 65,30</t>
  </si>
  <si>
    <t>R$ 114,73</t>
  </si>
  <si>
    <t>R$ 46,67</t>
  </si>
  <si>
    <t>R$ 116,68</t>
  </si>
  <si>
    <t>R$ 190,21</t>
  </si>
  <si>
    <t>R$ 150,00</t>
  </si>
  <si>
    <t>R$ 190,50</t>
  </si>
  <si>
    <t>R$ 25,85</t>
  </si>
  <si>
    <t>R$ 39,55</t>
  </si>
  <si>
    <t>R$ 7,34</t>
  </si>
  <si>
    <t>R$ 39,64</t>
  </si>
  <si>
    <t>R$ 35,25</t>
  </si>
  <si>
    <t>R$ 35,28</t>
  </si>
  <si>
    <t>R$ 7,08</t>
  </si>
  <si>
    <t>R$ 18,34</t>
  </si>
  <si>
    <t>R$ 18,13</t>
  </si>
  <si>
    <t>R$ 39,69</t>
  </si>
  <si>
    <t>R$ 79,38</t>
  </si>
  <si>
    <t>R$ 79,39</t>
  </si>
  <si>
    <t>R$ 39,16</t>
  </si>
  <si>
    <t>R$ 65,00</t>
  </si>
  <si>
    <t>R$ 110,50</t>
  </si>
  <si>
    <t>R$ 110,55</t>
  </si>
  <si>
    <t>R$ 8,83</t>
  </si>
  <si>
    <t>R$ 3,23</t>
  </si>
  <si>
    <t>R$ 33,25</t>
  </si>
  <si>
    <t>R$ 62,51</t>
  </si>
  <si>
    <t>R$ 41,04</t>
  </si>
  <si>
    <t>R$ 34,63</t>
  </si>
  <si>
    <t>R$ 9,84</t>
  </si>
  <si>
    <t>R$ 6,55</t>
  </si>
  <si>
    <t>R$ 20,63</t>
  </si>
  <si>
    <t>R$ 110,00</t>
  </si>
  <si>
    <t>R$ 53,40</t>
  </si>
  <si>
    <t>R$ 15,64</t>
  </si>
  <si>
    <t>R$ 16,64</t>
  </si>
  <si>
    <t>R$ 11,94</t>
  </si>
  <si>
    <t>R$ 6,38</t>
  </si>
  <si>
    <t>R$ 3,50</t>
  </si>
  <si>
    <t>R$ 19,50</t>
  </si>
  <si>
    <t>R$ 40,95</t>
  </si>
  <si>
    <t>R$ 25,28</t>
  </si>
  <si>
    <t>R$ 47,78</t>
  </si>
  <si>
    <t>R$ 22,43</t>
  </si>
  <si>
    <t>R$ 16,45</t>
  </si>
  <si>
    <t>R$ 64,16</t>
  </si>
  <si>
    <t>R$ 56,15</t>
  </si>
  <si>
    <t>R$ 56,08</t>
  </si>
  <si>
    <t>R$ 18,90</t>
  </si>
  <si>
    <t>R$ 73,71</t>
  </si>
  <si>
    <t>R$ 51,14</t>
  </si>
  <si>
    <t>R$ 73,64</t>
  </si>
  <si>
    <t>R$ 8,95</t>
  </si>
  <si>
    <t>R$ 20,23</t>
  </si>
  <si>
    <t>R$ 18,23</t>
  </si>
  <si>
    <t>R$ 36,00</t>
  </si>
  <si>
    <t>R$ 7,79</t>
  </si>
  <si>
    <t>R$ 20,68</t>
  </si>
  <si>
    <t>R$ 8,25</t>
  </si>
  <si>
    <t>R$ 20,71</t>
  </si>
  <si>
    <t>R$ 160,00</t>
  </si>
  <si>
    <t>R$ 211,20</t>
  </si>
  <si>
    <t>R$ 209,71</t>
  </si>
  <si>
    <t>R$ 36,92</t>
  </si>
  <si>
    <t>R$ 31,64</t>
  </si>
  <si>
    <t>R$ 50,60</t>
  </si>
  <si>
    <t>R$ 31,57</t>
  </si>
  <si>
    <t>R$ 23,05</t>
  </si>
  <si>
    <t>R$ 20,36</t>
  </si>
  <si>
    <t>R$ 17,57</t>
  </si>
  <si>
    <t>R$ 11,77</t>
  </si>
  <si>
    <t>R$ 79,05</t>
  </si>
  <si>
    <t>R$ 78,98</t>
  </si>
  <si>
    <t>R$ 3,47</t>
  </si>
  <si>
    <t>R$ 6,45</t>
  </si>
  <si>
    <t>R$ 11,09</t>
  </si>
  <si>
    <t>R$ 14,26</t>
  </si>
  <si>
    <t>R$ 34,51</t>
  </si>
  <si>
    <t>R$ 10,82</t>
  </si>
  <si>
    <t>R$ 27,27</t>
  </si>
  <si>
    <t>R$ 72,27</t>
  </si>
  <si>
    <t>R$ 40,15</t>
  </si>
  <si>
    <t>R$ 40,30</t>
  </si>
  <si>
    <t>R$ 72,26</t>
  </si>
  <si>
    <t>R$ 21,18</t>
  </si>
  <si>
    <t>R$ 21,21</t>
  </si>
  <si>
    <t>R$ 87,00</t>
  </si>
  <si>
    <t>R$ 51,89</t>
  </si>
  <si>
    <t>R$ 87,05</t>
  </si>
  <si>
    <t>R$ 37,60</t>
  </si>
  <si>
    <t>R$ 32,80</t>
  </si>
  <si>
    <t>R$ 55,02</t>
  </si>
  <si>
    <t>R$ 23,77</t>
  </si>
  <si>
    <t>R$ 31,29</t>
  </si>
  <si>
    <t>R$ 20,59</t>
  </si>
  <si>
    <t>R$ 65,86</t>
  </si>
  <si>
    <t>R$ 40,73</t>
  </si>
  <si>
    <t>R$ 65,98</t>
  </si>
  <si>
    <t>R$ 11,78</t>
  </si>
  <si>
    <t>R$ 54,00</t>
  </si>
  <si>
    <t>R$ 65,99</t>
  </si>
  <si>
    <t>R$ 52,95</t>
  </si>
  <si>
    <t>R$ 81,07</t>
  </si>
  <si>
    <t>R$ 6,23</t>
  </si>
  <si>
    <t>R$ 20,38</t>
  </si>
  <si>
    <t>R$ 21,42</t>
  </si>
  <si>
    <t>R$ 42,21</t>
  </si>
  <si>
    <t>R$ 42,16</t>
  </si>
  <si>
    <t>R$ 8,30</t>
  </si>
  <si>
    <t>R$ 17,51</t>
  </si>
  <si>
    <t>R$ 7,38</t>
  </si>
  <si>
    <t>R$ 16,63</t>
  </si>
  <si>
    <t>R$ 17,28</t>
  </si>
  <si>
    <t>R$ 17,26</t>
  </si>
  <si>
    <t>R$ 38,90</t>
  </si>
  <si>
    <t>R$ 17,41</t>
  </si>
  <si>
    <t>R$ 6,50</t>
  </si>
  <si>
    <t>R$ 8,49</t>
  </si>
  <si>
    <t>R$ 15,04</t>
  </si>
  <si>
    <t>R$ 40,32</t>
  </si>
  <si>
    <t>R$ 36,04</t>
  </si>
  <si>
    <t>R$ 36,06</t>
  </si>
  <si>
    <t>R$ 38,84</t>
  </si>
  <si>
    <t>R$ 21,90</t>
  </si>
  <si>
    <t>R$ 39,60</t>
  </si>
  <si>
    <t>R$ 5,20</t>
  </si>
  <si>
    <t>R$ 13,83</t>
  </si>
  <si>
    <t>R$ 6,85</t>
  </si>
  <si>
    <t>R$ 13,84</t>
  </si>
  <si>
    <t>R$ 20,21</t>
  </si>
  <si>
    <t>R$ 33,36</t>
  </si>
  <si>
    <t>R$ 33,39</t>
  </si>
  <si>
    <t>R$ 21,85</t>
  </si>
  <si>
    <t>R$ 35,47</t>
  </si>
  <si>
    <t>R$ 66,87</t>
  </si>
  <si>
    <t>R$ 16,03</t>
  </si>
  <si>
    <t>R$ 35,91</t>
  </si>
  <si>
    <t>R$ 73,00</t>
  </si>
  <si>
    <t>R$ 14,54</t>
  </si>
  <si>
    <t>R$ 90,15</t>
  </si>
  <si>
    <t>R$ 30,82</t>
  </si>
  <si>
    <t>R$ 60,44</t>
  </si>
  <si>
    <t>R$ 58,05</t>
  </si>
  <si>
    <t>R$ 32,84</t>
  </si>
  <si>
    <t>R$ 54,67</t>
  </si>
  <si>
    <t>R$ 33,06</t>
  </si>
  <si>
    <t>R$ 8,28</t>
  </si>
  <si>
    <t>R$ 21,61</t>
  </si>
  <si>
    <t>R$ 66,83</t>
  </si>
  <si>
    <t>R$ 36,62</t>
  </si>
  <si>
    <t>R$ 14,29</t>
  </si>
  <si>
    <t>R$ 39,58</t>
  </si>
  <si>
    <t>R$ 15,54</t>
  </si>
  <si>
    <t>R$ 40,71</t>
  </si>
  <si>
    <t>R$ 23,82</t>
  </si>
  <si>
    <t>R$ 5,54</t>
  </si>
  <si>
    <t>R$ 2,94</t>
  </si>
  <si>
    <t>R$ 20,62</t>
  </si>
  <si>
    <t>R$ 55,47</t>
  </si>
  <si>
    <t>R$ 36,74</t>
  </si>
  <si>
    <t>R$ 69,00</t>
  </si>
  <si>
    <t>R$ 36,31</t>
  </si>
  <si>
    <t>R$ 68,99</t>
  </si>
  <si>
    <t>R$ 60,15</t>
  </si>
  <si>
    <t>R$ 116,69</t>
  </si>
  <si>
    <t>R$ 83,99</t>
  </si>
  <si>
    <t>R$ 153,95</t>
  </si>
  <si>
    <t>R$ 69,19</t>
  </si>
  <si>
    <t>R$ 33,44</t>
  </si>
  <si>
    <t>R$ 55,01</t>
  </si>
  <si>
    <t>R$ 6,80</t>
  </si>
  <si>
    <t>R$ 83,89</t>
  </si>
  <si>
    <t>R$ 159,39</t>
  </si>
  <si>
    <t>R$ 6,90</t>
  </si>
  <si>
    <t>R$ 11,59</t>
  </si>
  <si>
    <t>R$ 34,14</t>
  </si>
  <si>
    <t>R$ 19,80</t>
  </si>
  <si>
    <t>R$ 26,39</t>
  </si>
  <si>
    <t>R$ 26,34</t>
  </si>
  <si>
    <t>R$ 32,10</t>
  </si>
  <si>
    <t>R$ 13,36</t>
  </si>
  <si>
    <t>R$ 25,08</t>
  </si>
  <si>
    <t>R$ 70,10</t>
  </si>
  <si>
    <t>R$ 84,12</t>
  </si>
  <si>
    <t>R$ 84,13</t>
  </si>
  <si>
    <t>R$ 24,26</t>
  </si>
  <si>
    <t>R$ 24,27</t>
  </si>
  <si>
    <t>R$ 113,28</t>
  </si>
  <si>
    <t>R$ 69,58</t>
  </si>
  <si>
    <t>R$ 26,57</t>
  </si>
  <si>
    <t>R$ 27,50</t>
  </si>
  <si>
    <t>R$ 61,00</t>
  </si>
  <si>
    <t>R$ 137,25</t>
  </si>
  <si>
    <t>R$ 60,88</t>
  </si>
  <si>
    <t>R$ 135,76</t>
  </si>
  <si>
    <t>R$ 71,50</t>
  </si>
  <si>
    <t>R$ 91,52</t>
  </si>
  <si>
    <t>R$ 52,91</t>
  </si>
  <si>
    <t>R$ 24,89</t>
  </si>
  <si>
    <t>R$ 52,89</t>
  </si>
  <si>
    <t>R$ 60,67</t>
  </si>
  <si>
    <t>R$ 12,77</t>
  </si>
  <si>
    <t>R$ 60,66</t>
  </si>
  <si>
    <t>R$ 52,49</t>
  </si>
  <si>
    <t>R$ 221,97</t>
  </si>
  <si>
    <t>R$ 222,00</t>
  </si>
  <si>
    <t>R$ 89,13</t>
  </si>
  <si>
    <t>R$ 87,50</t>
  </si>
  <si>
    <t>R$ 49,63</t>
  </si>
  <si>
    <t>R$ 23,54</t>
  </si>
  <si>
    <t>R$ 23,52</t>
  </si>
  <si>
    <t>R$ 1,45</t>
  </si>
  <si>
    <t>R$ 34,38</t>
  </si>
  <si>
    <t>R$ 22,45</t>
  </si>
  <si>
    <t>R$ 24,45</t>
  </si>
  <si>
    <t>R$ 47,30</t>
  </si>
  <si>
    <t>R$ 47,25</t>
  </si>
  <si>
    <t>R$ 65,21</t>
  </si>
  <si>
    <t>R$ 120,90</t>
  </si>
  <si>
    <t>R$ 31,71</t>
  </si>
  <si>
    <t>R$ 84,98</t>
  </si>
  <si>
    <t>R$ 85,00</t>
  </si>
  <si>
    <t>R$ 21,45</t>
  </si>
  <si>
    <t>R$ 72,93</t>
  </si>
  <si>
    <t>R$ 72,96</t>
  </si>
  <si>
    <t>R$ 26,30</t>
  </si>
  <si>
    <t>R$ 35,39</t>
  </si>
  <si>
    <t>R$ 26,74</t>
  </si>
  <si>
    <t>R$ 58,71</t>
  </si>
  <si>
    <t>R$ 58,76</t>
  </si>
  <si>
    <t>R$ 16,83</t>
  </si>
  <si>
    <t>R$ 28,25</t>
  </si>
  <si>
    <t>R$ 72,04</t>
  </si>
  <si>
    <t>R$ 71,30</t>
  </si>
  <si>
    <t>R$ 72,00</t>
  </si>
  <si>
    <t>R$ 34,17</t>
  </si>
  <si>
    <t>R$ 34,20</t>
  </si>
  <si>
    <t>R$ 110,39</t>
  </si>
  <si>
    <t>R$ 115,00</t>
  </si>
  <si>
    <t>R$ 13,35</t>
  </si>
  <si>
    <t>R$ 23,36</t>
  </si>
  <si>
    <t>R$ 11,98</t>
  </si>
  <si>
    <t>R$ 39,41</t>
  </si>
  <si>
    <t>R$ 24,95</t>
  </si>
  <si>
    <t>R$ 39,42</t>
  </si>
  <si>
    <t>R$ 11,08</t>
  </si>
  <si>
    <t>R$ 36,01</t>
  </si>
  <si>
    <t>R$ 72,97</t>
  </si>
  <si>
    <t>R$ 40,63</t>
  </si>
  <si>
    <t>R$ 77,56</t>
  </si>
  <si>
    <t>R$ 12,70</t>
  </si>
  <si>
    <t>R$ 40,64</t>
  </si>
  <si>
    <t>R$ 15,70</t>
  </si>
  <si>
    <t>R$ 27,11</t>
  </si>
  <si>
    <t>R$ 31,86</t>
  </si>
  <si>
    <t>R$ 164,00</t>
  </si>
  <si>
    <t>R$ 54,13</t>
  </si>
  <si>
    <t>R$ 164,01</t>
  </si>
  <si>
    <t>R$ 90,06</t>
  </si>
  <si>
    <t>R$ 47,75</t>
  </si>
  <si>
    <t>R$ 16,65</t>
  </si>
  <si>
    <t>R$ 60,99</t>
  </si>
  <si>
    <t>R$ 111,61</t>
  </si>
  <si>
    <t>R$ 46,50</t>
  </si>
  <si>
    <t>R$ 111,60</t>
  </si>
  <si>
    <t>R$ 40,25</t>
  </si>
  <si>
    <t>R$ 73,50</t>
  </si>
  <si>
    <t>R$ 44,06</t>
  </si>
  <si>
    <t>R$ 23,57</t>
  </si>
  <si>
    <t>R$ 44,05</t>
  </si>
  <si>
    <t>R$ 6,89</t>
  </si>
  <si>
    <t>R$ 18,19</t>
  </si>
  <si>
    <t>R$ 178,40</t>
  </si>
  <si>
    <t>R$ 30,44</t>
  </si>
  <si>
    <t>R$ 19,22</t>
  </si>
  <si>
    <t>R$ 30,45</t>
  </si>
  <si>
    <t>R$ 12,01</t>
  </si>
  <si>
    <t>R$ 64,43</t>
  </si>
  <si>
    <t>R$ 33,77</t>
  </si>
  <si>
    <t>R$ 30,66</t>
  </si>
  <si>
    <t>R$ 23,17</t>
  </si>
  <si>
    <t>R$ 3,99</t>
  </si>
  <si>
    <t>R$ 29,05</t>
  </si>
  <si>
    <t>R$ 55,19</t>
  </si>
  <si>
    <t>R$ 26,95</t>
  </si>
  <si>
    <t>R$ 55,25</t>
  </si>
  <si>
    <t>R$ 60,70</t>
  </si>
  <si>
    <t>R$ 108,65</t>
  </si>
  <si>
    <t>R$ 41,15</t>
  </si>
  <si>
    <t>R$ 108,64</t>
  </si>
  <si>
    <t>R$ 60,79</t>
  </si>
  <si>
    <t>R$ 60,75</t>
  </si>
  <si>
    <t>R$ 116,20</t>
  </si>
  <si>
    <t>R$ 82,32</t>
  </si>
  <si>
    <t>R$ 116,07</t>
  </si>
  <si>
    <t>R$ 41,16</t>
  </si>
  <si>
    <t>R$ 108,66</t>
  </si>
  <si>
    <t>R$ 150,30</t>
  </si>
  <si>
    <t>R$ 356,21</t>
  </si>
  <si>
    <t>R$ 356,25</t>
  </si>
  <si>
    <t>R$ 8,56</t>
  </si>
  <si>
    <t>R$ 22,80</t>
  </si>
  <si>
    <t>R$ 115,98</t>
  </si>
  <si>
    <t>R$ 228,48</t>
  </si>
  <si>
    <t>R$ 103,85</t>
  </si>
  <si>
    <t>R$ 228,47</t>
  </si>
  <si>
    <t>R$ 19,26</t>
  </si>
  <si>
    <t>R$ 263,90</t>
  </si>
  <si>
    <t>R$ 463,67</t>
  </si>
  <si>
    <t>R$ 470,00</t>
  </si>
  <si>
    <t>R$ 70,62</t>
  </si>
  <si>
    <t>R$ 37,19</t>
  </si>
  <si>
    <t>R$ 70,63</t>
  </si>
  <si>
    <t>R$ 35,76</t>
  </si>
  <si>
    <t>R$ 78,00</t>
  </si>
  <si>
    <t>R$ 126,36</t>
  </si>
  <si>
    <t>R$ 48,40</t>
  </si>
  <si>
    <t>R$ 1,68</t>
  </si>
  <si>
    <t>R$ 4,03</t>
  </si>
  <si>
    <t>R$ 19,34</t>
  </si>
  <si>
    <t>R$ 400,00</t>
  </si>
  <si>
    <t>R$ 168,78</t>
  </si>
  <si>
    <t>R$ 400,01</t>
  </si>
  <si>
    <t>R$ 15,58</t>
  </si>
  <si>
    <t>R$ 170,45</t>
  </si>
  <si>
    <t>R$ 339,20</t>
  </si>
  <si>
    <t>R$ 135,67</t>
  </si>
  <si>
    <t>R$ 339,18</t>
  </si>
  <si>
    <t>R$ 19,62</t>
  </si>
  <si>
    <t>R$ 53,37</t>
  </si>
  <si>
    <t>R$ 53,41</t>
  </si>
  <si>
    <t>R$ 27,90</t>
  </si>
  <si>
    <t>R$ 58,59</t>
  </si>
  <si>
    <t>R$ 81,77</t>
  </si>
  <si>
    <t>R$ 81,80</t>
  </si>
  <si>
    <t>R$ 46,10</t>
  </si>
  <si>
    <t>R$ 89,99</t>
  </si>
  <si>
    <t>R$ 9,20</t>
  </si>
  <si>
    <t>R$ 18,04</t>
  </si>
  <si>
    <t>R$ 7,97</t>
  </si>
  <si>
    <t>R$ 29,72</t>
  </si>
  <si>
    <t>R$ 64,49</t>
  </si>
  <si>
    <t>R$ 31,48</t>
  </si>
  <si>
    <t>R$ 26,98</t>
  </si>
  <si>
    <t>R$ 64,75</t>
  </si>
  <si>
    <t>R$ 64,76</t>
  </si>
  <si>
    <t>R$ 15,32</t>
  </si>
  <si>
    <t>R$ 16,88</t>
  </si>
  <si>
    <t>R$ 9,02</t>
  </si>
  <si>
    <t>R$ 16,86</t>
  </si>
  <si>
    <t>R$ 94,50</t>
  </si>
  <si>
    <t>R$ 94,58</t>
  </si>
  <si>
    <t>R$ 16,95</t>
  </si>
  <si>
    <t>R$ 4,04</t>
  </si>
  <si>
    <t>R$ 23,90</t>
  </si>
  <si>
    <t>R$ 12,72</t>
  </si>
  <si>
    <t>R$ 12,09</t>
  </si>
  <si>
    <t>R$ 13,88</t>
  </si>
  <si>
    <t>R$ 7,20</t>
  </si>
  <si>
    <t>R$ 15,84</t>
  </si>
  <si>
    <t>R$ 44,36</t>
  </si>
  <si>
    <t>R$ 44,34</t>
  </si>
  <si>
    <t>R$ 4,92</t>
  </si>
  <si>
    <t>R$ 15,77</t>
  </si>
  <si>
    <t>R$ 101,77</t>
  </si>
  <si>
    <t>R$ 59,82</t>
  </si>
  <si>
    <t>R$ 26,29</t>
  </si>
  <si>
    <t>R$ 11,72</t>
  </si>
  <si>
    <t>R$ 23,56</t>
  </si>
  <si>
    <t>R$ 22,93</t>
  </si>
  <si>
    <t>R$ 22,94</t>
  </si>
  <si>
    <t>R$ 21,72</t>
  </si>
  <si>
    <t>R$ 27,55</t>
  </si>
  <si>
    <t>R$ 41,05</t>
  </si>
  <si>
    <t>R$ 13,44</t>
  </si>
  <si>
    <t>R$ 27,60</t>
  </si>
  <si>
    <t>R$ 39,44</t>
  </si>
  <si>
    <t>R$ 25,96</t>
  </si>
  <si>
    <t>R$ 39,46</t>
  </si>
  <si>
    <t>R$ 54,56</t>
  </si>
  <si>
    <t>R$ 54,55</t>
  </si>
  <si>
    <t>R$ 36,30</t>
  </si>
  <si>
    <t>R$ 3,95</t>
  </si>
  <si>
    <t>R$ 36,34</t>
  </si>
  <si>
    <t>R$ 21,09</t>
  </si>
  <si>
    <t>R$ 36,27</t>
  </si>
  <si>
    <t>R$ 175,20</t>
  </si>
  <si>
    <t>R$ 123,60</t>
  </si>
  <si>
    <t>R$ 55,40</t>
  </si>
  <si>
    <t>R$ 134,62</t>
  </si>
  <si>
    <t>R$ 39,62</t>
  </si>
  <si>
    <t>R$ 46,13</t>
  </si>
  <si>
    <t>R$ 95,03</t>
  </si>
  <si>
    <t>R$ 26,22</t>
  </si>
  <si>
    <t>R$ 59,78</t>
  </si>
  <si>
    <t>R$ 30,51</t>
  </si>
  <si>
    <t>R$ 59,80</t>
  </si>
  <si>
    <t>R$ 38,99</t>
  </si>
  <si>
    <t>R$ 13,69</t>
  </si>
  <si>
    <t>R$ 25,25</t>
  </si>
  <si>
    <t>R$ 8,37</t>
  </si>
  <si>
    <t>R$ 6,76</t>
  </si>
  <si>
    <t>R$ 36,20</t>
  </si>
  <si>
    <t>R$ 35,74</t>
  </si>
  <si>
    <t>R$ 56,40</t>
  </si>
  <si>
    <t>R$ 96,48</t>
  </si>
  <si>
    <t>R$ 99,48</t>
  </si>
  <si>
    <t>R$ 52,10</t>
  </si>
  <si>
    <t>R$ 9,85</t>
  </si>
  <si>
    <t>R$ 31,52</t>
  </si>
  <si>
    <t>R$ 23,01</t>
  </si>
  <si>
    <t>R$ 30,56</t>
  </si>
  <si>
    <t>R$ 17,09</t>
  </si>
  <si>
    <t>R$ 30,59</t>
  </si>
  <si>
    <t>R$ 13,15</t>
  </si>
  <si>
    <t>R$ 8,22</t>
  </si>
  <si>
    <t>R$ 23,26</t>
  </si>
  <si>
    <t>R$ 18,08</t>
  </si>
  <si>
    <t>R$ 38,33</t>
  </si>
  <si>
    <t>R$ 18,95</t>
  </si>
  <si>
    <t>R$ 38,37</t>
  </si>
  <si>
    <t>R$ 7,58</t>
  </si>
  <si>
    <t>R$ 14,33</t>
  </si>
  <si>
    <t>R$ 11,13</t>
  </si>
  <si>
    <t>R$ 21,26</t>
  </si>
  <si>
    <t>R$ 21,24</t>
  </si>
  <si>
    <t>R$ 46,94</t>
  </si>
  <si>
    <t>R$ 11,69</t>
  </si>
  <si>
    <t>R$ 46,95</t>
  </si>
  <si>
    <t>R$ 358,80</t>
  </si>
  <si>
    <t>R$ 914,94</t>
  </si>
  <si>
    <t>R$ 915,00</t>
  </si>
  <si>
    <t>R$ 22,75</t>
  </si>
  <si>
    <t>R$ 18,86</t>
  </si>
  <si>
    <t>R$ 20,76</t>
  </si>
  <si>
    <t>R$ 20,79</t>
  </si>
  <si>
    <t>R$ 81,47</t>
  </si>
  <si>
    <t>R$ 34,24</t>
  </si>
  <si>
    <t>R$ 81,49</t>
  </si>
  <si>
    <t>R$ 41,17</t>
  </si>
  <si>
    <t>R$ 91,40</t>
  </si>
  <si>
    <t>R$ 44,16</t>
  </si>
  <si>
    <t>R$ 16,21</t>
  </si>
  <si>
    <t>R$ 7,90</t>
  </si>
  <si>
    <t>R$ 17,62</t>
  </si>
  <si>
    <t>R$ 13,32</t>
  </si>
  <si>
    <t>R$ 18,10</t>
  </si>
  <si>
    <t>R$ 1,18</t>
  </si>
  <si>
    <t>R$ 4,97</t>
  </si>
  <si>
    <t>R$ 21,91</t>
  </si>
  <si>
    <t>R$ 9,95</t>
  </si>
  <si>
    <t>R$ 20,04</t>
  </si>
  <si>
    <t>R$ 10,19</t>
  </si>
  <si>
    <t>R$ 10,16</t>
  </si>
  <si>
    <t>R$ 15,41</t>
  </si>
  <si>
    <t>R$ 13,19</t>
  </si>
  <si>
    <t>R$ 32,32</t>
  </si>
  <si>
    <t>R$ 25,46</t>
  </si>
  <si>
    <t>R$ 23,44</t>
  </si>
  <si>
    <t>R$ 57,19</t>
  </si>
  <si>
    <t>R$ 19,12</t>
  </si>
  <si>
    <t>R$ 77,01</t>
  </si>
  <si>
    <t>R$ 77,02</t>
  </si>
  <si>
    <t>R$ 8,23</t>
  </si>
  <si>
    <t>R$ 41,97</t>
  </si>
  <si>
    <t>R$ 41,98</t>
  </si>
  <si>
    <t>R$ 114,92</t>
  </si>
  <si>
    <t>R$ 116,00</t>
  </si>
  <si>
    <t>R$ 34,45</t>
  </si>
  <si>
    <t>R$ 38,53</t>
  </si>
  <si>
    <t>R$ 38,92</t>
  </si>
  <si>
    <t>R$ 38,87</t>
  </si>
  <si>
    <t>R$ 26,47</t>
  </si>
  <si>
    <t>R$ 48,97</t>
  </si>
  <si>
    <t>R$ 19,04</t>
  </si>
  <si>
    <t>R$ 48,93</t>
  </si>
  <si>
    <t>R$ 28,46</t>
  </si>
  <si>
    <t>R$ 73,14</t>
  </si>
  <si>
    <t>R$ 9,41</t>
  </si>
  <si>
    <t>R$ 24,54</t>
  </si>
  <si>
    <t>R$ 30,60</t>
  </si>
  <si>
    <t>R$ 57,65</t>
  </si>
  <si>
    <t>R$ 5,24</t>
  </si>
  <si>
    <t>R$ 17,82</t>
  </si>
  <si>
    <t>R$ 36,82</t>
  </si>
  <si>
    <t>R$ 32,30</t>
  </si>
  <si>
    <t>R$ 40,05</t>
  </si>
  <si>
    <t>R$ 3,80</t>
  </si>
  <si>
    <t>R$ 49,35</t>
  </si>
  <si>
    <t>R$ 71,06</t>
  </si>
  <si>
    <t>R$ 71,04</t>
  </si>
  <si>
    <t>R$ 4,71</t>
  </si>
  <si>
    <t>R$ 14,84</t>
  </si>
  <si>
    <t>R$ 14,81</t>
  </si>
  <si>
    <t>R$ 93,94</t>
  </si>
  <si>
    <t>R$ 94,08</t>
  </si>
  <si>
    <t>R$ 85,93</t>
  </si>
  <si>
    <t>R$ 85,95</t>
  </si>
  <si>
    <t>R$ 67,60</t>
  </si>
  <si>
    <t>R$ 89,98</t>
  </si>
  <si>
    <t>R$ 16,97</t>
  </si>
  <si>
    <t>R$ 89,94</t>
  </si>
  <si>
    <t>R$ 45,42</t>
  </si>
  <si>
    <t>R$ 45,44</t>
  </si>
  <si>
    <t>R$ 18,09</t>
  </si>
  <si>
    <t>R$ 15,81</t>
  </si>
  <si>
    <t>R$ 24,51</t>
  </si>
  <si>
    <t>R$ 7,55</t>
  </si>
  <si>
    <t>R$ 97,50</t>
  </si>
  <si>
    <t>R$ 44,00</t>
  </si>
  <si>
    <t>R$ 96,80</t>
  </si>
  <si>
    <t>R$ 16,09</t>
  </si>
  <si>
    <t>R$ 9,83</t>
  </si>
  <si>
    <t>R$ 19,98</t>
  </si>
  <si>
    <t>R$ 36,98</t>
  </si>
  <si>
    <t>R$ 10,42</t>
  </si>
  <si>
    <t>R$ 10,43</t>
  </si>
  <si>
    <t>R$ 22,56</t>
  </si>
  <si>
    <t>R$ 38,12</t>
  </si>
  <si>
    <t>R$ 43,75</t>
  </si>
  <si>
    <t>R$ 61,25</t>
  </si>
  <si>
    <t>R$ 12,92</t>
  </si>
  <si>
    <t>R$ 61,24</t>
  </si>
  <si>
    <t>R$ 51,68</t>
  </si>
  <si>
    <t>R$ 26,32</t>
  </si>
  <si>
    <t>R$ 146,91</t>
  </si>
  <si>
    <t>R$ 89,05</t>
  </si>
  <si>
    <t>R$ 146,93</t>
  </si>
  <si>
    <t>R$ 96,52</t>
  </si>
  <si>
    <t>R$ 154,43</t>
  </si>
  <si>
    <t>R$ 42,06</t>
  </si>
  <si>
    <t>R$ 154,42</t>
  </si>
  <si>
    <t>R$ 120,17</t>
  </si>
  <si>
    <t>R$ 4,57</t>
  </si>
  <si>
    <t>R$ 26,92</t>
  </si>
  <si>
    <t>R$ 44,42</t>
  </si>
  <si>
    <t>R$ 7,06</t>
  </si>
  <si>
    <t>R$ 270,00</t>
  </si>
  <si>
    <t>R$ 168,75</t>
  </si>
  <si>
    <t>R$ 36,63</t>
  </si>
  <si>
    <t>R$ 35,03</t>
  </si>
  <si>
    <t>R$ 16,38</t>
  </si>
  <si>
    <t>R$ 14,44</t>
  </si>
  <si>
    <t>R$ 3,35</t>
  </si>
  <si>
    <t>R$ 5,53</t>
  </si>
  <si>
    <t>R$ 24,33</t>
  </si>
  <si>
    <t>R$ 24,36</t>
  </si>
  <si>
    <t>R$ 18,73</t>
  </si>
  <si>
    <t>R$ 27,54</t>
  </si>
  <si>
    <t>R$ 67,46</t>
  </si>
  <si>
    <t>R$ 32,35</t>
  </si>
  <si>
    <t>R$ 54,02</t>
  </si>
  <si>
    <t>R$ 116,39</t>
  </si>
  <si>
    <t>R$ 140,83</t>
  </si>
  <si>
    <t>R$ 33,55</t>
  </si>
  <si>
    <t>R$ 44,54</t>
  </si>
  <si>
    <t>R$ 83,49</t>
  </si>
  <si>
    <t>R$ 83,50</t>
  </si>
  <si>
    <t>R$ 40,89</t>
  </si>
  <si>
    <t>R$ 89,96</t>
  </si>
  <si>
    <t>R$ 262,50</t>
  </si>
  <si>
    <t>R$ 160,85</t>
  </si>
  <si>
    <t>R$ 262,51</t>
  </si>
  <si>
    <t>R$ 58,95</t>
  </si>
  <si>
    <t>R$ 114,95</t>
  </si>
  <si>
    <t>R$ 50,63</t>
  </si>
  <si>
    <t>R$ 114,93</t>
  </si>
  <si>
    <t>R$ 69,13</t>
  </si>
  <si>
    <t>R$ 34,15</t>
  </si>
  <si>
    <t>R$ 69,15</t>
  </si>
  <si>
    <t>R$ 17,86</t>
  </si>
  <si>
    <t>R$ 5,06</t>
  </si>
  <si>
    <t>R$ 27,99</t>
  </si>
  <si>
    <t>R$ 13,66</t>
  </si>
  <si>
    <t>R$ 49,60</t>
  </si>
  <si>
    <t>R$ 39,63</t>
  </si>
  <si>
    <t>R$ 49,64</t>
  </si>
  <si>
    <t>R$ 59,28</t>
  </si>
  <si>
    <t>R$ 11,47</t>
  </si>
  <si>
    <t>R$ 75,00</t>
  </si>
  <si>
    <t>R$ 128,25</t>
  </si>
  <si>
    <t>R$ 43,18</t>
  </si>
  <si>
    <t>R$ 128,24</t>
  </si>
  <si>
    <t>R$ 102,92</t>
  </si>
  <si>
    <t>R$ 41,99</t>
  </si>
  <si>
    <t>R$ 102,88</t>
  </si>
  <si>
    <t>R$ 61,75</t>
  </si>
  <si>
    <t>R$ 108,68</t>
  </si>
  <si>
    <t>R$ 108,70</t>
  </si>
  <si>
    <t>R$ 15,05</t>
  </si>
  <si>
    <t>R$ 4,91</t>
  </si>
  <si>
    <t>R$ 4,87</t>
  </si>
  <si>
    <t>R$ 345,00</t>
  </si>
  <si>
    <t>R$ 167,50</t>
  </si>
  <si>
    <t>R$ 341,70</t>
  </si>
  <si>
    <t>R$ 12,88</t>
  </si>
  <si>
    <t>R$ 56,10</t>
  </si>
  <si>
    <t>R$ 96,88</t>
  </si>
  <si>
    <t>R$ 35,21</t>
  </si>
  <si>
    <t>R$ 96,83</t>
  </si>
  <si>
    <t>R$ 13,70</t>
  </si>
  <si>
    <t>R$ 13,71</t>
  </si>
  <si>
    <t>R$ 8,21</t>
  </si>
  <si>
    <t>R$ 55,77</t>
  </si>
  <si>
    <t>R$ 10,93</t>
  </si>
  <si>
    <t>R$ 2,07</t>
  </si>
  <si>
    <t>R$ 8,04</t>
  </si>
  <si>
    <t>R$ 7,36</t>
  </si>
  <si>
    <t>R$ 28,17</t>
  </si>
  <si>
    <t>R$ 33,53</t>
  </si>
  <si>
    <t>R$ 38,93</t>
  </si>
  <si>
    <t>R$ 45,82</t>
  </si>
  <si>
    <t>R$ 1,28</t>
  </si>
  <si>
    <t>R$ 47,10</t>
  </si>
  <si>
    <t>R$ 1,90</t>
  </si>
  <si>
    <t>R$ 1,11</t>
  </si>
  <si>
    <t>R$ 2,97</t>
  </si>
  <si>
    <t>R$ 4,99</t>
  </si>
  <si>
    <t>R$ 0,48</t>
  </si>
  <si>
    <t>R$ 6,27</t>
  </si>
  <si>
    <t>-R$ 4,25</t>
  </si>
  <si>
    <t>-R$ 3,06</t>
  </si>
  <si>
    <t>-R$ 0,85</t>
  </si>
  <si>
    <t>R$ 0,15</t>
  </si>
  <si>
    <t>R$ 8,32</t>
  </si>
  <si>
    <t>R$ 2,86</t>
  </si>
  <si>
    <t>R$ 13,21</t>
  </si>
  <si>
    <t>R$ 14,45</t>
  </si>
  <si>
    <t>R$ 3,54</t>
  </si>
  <si>
    <t>R$ 17,99</t>
  </si>
  <si>
    <t>R$ 22,84</t>
  </si>
  <si>
    <t>R$ 24,24</t>
  </si>
  <si>
    <t>R$ 54,31</t>
  </si>
  <si>
    <t>R$ 55,98</t>
  </si>
  <si>
    <t>R$ 2,64</t>
  </si>
  <si>
    <t>R$ 58,62</t>
  </si>
  <si>
    <t>R$ 60,77</t>
  </si>
  <si>
    <t>R$ 9,38</t>
  </si>
  <si>
    <t>R$ 17,98</t>
  </si>
  <si>
    <t>R$ 36,69</t>
  </si>
  <si>
    <t>R$ 7,46</t>
  </si>
  <si>
    <t>R$ 46,80</t>
  </si>
  <si>
    <t>R$ 50,45</t>
  </si>
  <si>
    <t>R$ 0,94</t>
  </si>
  <si>
    <t>R$ 4,27</t>
  </si>
  <si>
    <t>R$ 8,11</t>
  </si>
  <si>
    <t>R$ 2,04</t>
  </si>
  <si>
    <t>R$ 4,48</t>
  </si>
  <si>
    <t>R$ 37,78</t>
  </si>
  <si>
    <t>R$ 48,71</t>
  </si>
  <si>
    <t>R$ 3,86</t>
  </si>
  <si>
    <t>R$ 4,77</t>
  </si>
  <si>
    <t>R$ 20,54</t>
  </si>
  <si>
    <t>R$ 44,68</t>
  </si>
  <si>
    <t>R$ 47,56</t>
  </si>
  <si>
    <t>R$ 51,26</t>
  </si>
  <si>
    <t>R$ 60,13</t>
  </si>
  <si>
    <t>R$ 90,13</t>
  </si>
  <si>
    <t>R$ 100,39</t>
  </si>
  <si>
    <t>R$ 119,90</t>
  </si>
  <si>
    <t>R$ 2,51</t>
  </si>
  <si>
    <t>R$ 122,41</t>
  </si>
  <si>
    <t>R$ 126,40</t>
  </si>
  <si>
    <t>R$ 129,84</t>
  </si>
  <si>
    <t>R$ 132,47</t>
  </si>
  <si>
    <t>R$ 134,82</t>
  </si>
  <si>
    <t>R$ 138,26</t>
  </si>
  <si>
    <t>R$ 141,36</t>
  </si>
  <si>
    <t>R$ 3,33</t>
  </si>
  <si>
    <t>R$ 144,69</t>
  </si>
  <si>
    <t>R$ 147,75</t>
  </si>
  <si>
    <t>R$ 149,85</t>
  </si>
  <si>
    <t>R$ 151,23</t>
  </si>
  <si>
    <t>R$ 154,79</t>
  </si>
  <si>
    <t>R$ 160,04</t>
  </si>
  <si>
    <t>R$ 161,61</t>
  </si>
  <si>
    <t>R$ 165,56</t>
  </si>
  <si>
    <t>R$ 167,26</t>
  </si>
  <si>
    <t>R$ 175,25</t>
  </si>
  <si>
    <t>R$ 7,56</t>
  </si>
  <si>
    <t>R$ 182,81</t>
  </si>
  <si>
    <t>R$ 185,31</t>
  </si>
  <si>
    <t>R$ 186,83</t>
  </si>
  <si>
    <t>R$ 3,87</t>
  </si>
  <si>
    <t>R$ 1,99</t>
  </si>
  <si>
    <t>R$ 2,74</t>
  </si>
  <si>
    <t>R$ 6,64</t>
  </si>
  <si>
    <t>R$ 1,09</t>
  </si>
  <si>
    <t>R$ 1,63</t>
  </si>
  <si>
    <t>R$ 5,84</t>
  </si>
  <si>
    <t>R$ 15,06</t>
  </si>
  <si>
    <t>R$ 0,96</t>
  </si>
  <si>
    <t>R$ 11,45</t>
  </si>
  <si>
    <t>R$ 3,41</t>
  </si>
  <si>
    <t>R$ 1,33</t>
  </si>
  <si>
    <t>R$ 0,62</t>
  </si>
  <si>
    <t>R$ 2,20</t>
  </si>
  <si>
    <t>R$ 6,91</t>
  </si>
  <si>
    <t>R$ 2,27</t>
  </si>
  <si>
    <t>R$ 5,43</t>
  </si>
  <si>
    <t>R$ 1,92</t>
  </si>
  <si>
    <t>R$ 6,01</t>
  </si>
  <si>
    <t>R$ 2,56</t>
  </si>
  <si>
    <t>R$ 2,61</t>
  </si>
  <si>
    <t>R$ 2,25</t>
  </si>
  <si>
    <t>R$ 2,44</t>
  </si>
  <si>
    <t>R$ 0,82</t>
  </si>
  <si>
    <t>R$ 3,15</t>
  </si>
  <si>
    <t>R$ 3,48</t>
  </si>
  <si>
    <t>R$ 3,73</t>
  </si>
  <si>
    <t>R$ 14,75</t>
  </si>
  <si>
    <t>R$ 8,68</t>
  </si>
  <si>
    <t>R$ 4,26</t>
  </si>
  <si>
    <t>R$ 2,72</t>
  </si>
  <si>
    <t>R$ 1,37</t>
  </si>
  <si>
    <t>R$ 12,17</t>
  </si>
  <si>
    <t>R$ 3,39</t>
  </si>
  <si>
    <t>R$ 7,43</t>
  </si>
  <si>
    <t>R$ 7,39</t>
  </si>
  <si>
    <t>R$ 4,95</t>
  </si>
  <si>
    <t>R$ 1,82</t>
  </si>
  <si>
    <t>R$ 4,62</t>
  </si>
  <si>
    <t>R$ 3,32</t>
  </si>
  <si>
    <t>R$ 2,82</t>
  </si>
  <si>
    <t>R$ 2,41</t>
  </si>
  <si>
    <t>R$ 2,28</t>
  </si>
  <si>
    <t>R$ 3,38</t>
  </si>
  <si>
    <t>-R$ 0,78</t>
  </si>
  <si>
    <t>R$ 1,21</t>
  </si>
  <si>
    <t>R$ 5,08</t>
  </si>
  <si>
    <t>R$ 3,21</t>
  </si>
  <si>
    <t>R$ 14,63</t>
  </si>
  <si>
    <t>R$ 15,87</t>
  </si>
  <si>
    <t>R$ 2,87</t>
  </si>
  <si>
    <t>R$ 3,17</t>
  </si>
  <si>
    <t>R$ 3,22</t>
  </si>
  <si>
    <t>R$ 2,52</t>
  </si>
  <si>
    <t>R$ 7,22</t>
  </si>
  <si>
    <t>R$ 2,39</t>
  </si>
  <si>
    <t>R$ 0,86</t>
  </si>
  <si>
    <t>R$ 1,71</t>
  </si>
  <si>
    <t>R$ 4,88</t>
  </si>
  <si>
    <t>R$ 0,45</t>
  </si>
  <si>
    <t>-R$ 9,19</t>
  </si>
  <si>
    <t>R$ 3,01</t>
  </si>
  <si>
    <t>R$ 5,19</t>
  </si>
  <si>
    <t>R$ 4,35</t>
  </si>
  <si>
    <t>R$ 3,66</t>
  </si>
  <si>
    <t>R$ 0,77</t>
  </si>
  <si>
    <t>R$ 56,17</t>
  </si>
  <si>
    <t>R$ 7,69</t>
  </si>
  <si>
    <t>R$ 6,07</t>
  </si>
  <si>
    <t>R$ 0,99</t>
  </si>
  <si>
    <t>R$ 2,19</t>
  </si>
  <si>
    <t>R$ 0,36</t>
  </si>
  <si>
    <t>R$ 0,24</t>
  </si>
  <si>
    <t>R$ 23,46</t>
  </si>
  <si>
    <t>R$ 8,06</t>
  </si>
  <si>
    <t>R$ 3,67</t>
  </si>
  <si>
    <t>R$ 0,61</t>
  </si>
  <si>
    <t>R$ 4,58</t>
  </si>
  <si>
    <t>R$ 31,55</t>
  </si>
  <si>
    <t>R$ 0,50</t>
  </si>
  <si>
    <t>R$ 0,65</t>
  </si>
  <si>
    <t>R$ 25,50</t>
  </si>
  <si>
    <t>R$ 5,55</t>
  </si>
  <si>
    <t>R$ 6,17</t>
  </si>
  <si>
    <t>R$ 4,23</t>
  </si>
  <si>
    <t>– 1</t>
  </si>
  <si>
    <t>28 jul., 2023 14:00</t>
  </si>
  <si>
    <t>– 2</t>
  </si>
  <si>
    <t>29 jul., 2023 02:00</t>
  </si>
  <si>
    <t>– 3</t>
  </si>
  <si>
    <t>28 jul., 2023 06:00</t>
  </si>
  <si>
    <t>– 4</t>
  </si>
  <si>
    <t>28 jul., 2023 23:30</t>
  </si>
  <si>
    <t>– 5</t>
  </si>
  <si>
    <t>29 jul., 2023 07:00</t>
  </si>
  <si>
    <t>2 ago., 2023 14:30</t>
  </si>
  <si>
    <t>30 jul., 2023 06:30</t>
  </si>
  <si>
    <t>30 jul., 2023 14:15</t>
  </si>
  <si>
    <t>31 jul., 2023 13:45</t>
  </si>
  <si>
    <t>– 6</t>
  </si>
  <si>
    <t>– 7</t>
  </si>
  <si>
    <t>– 8</t>
  </si>
  <si>
    <t>– 9</t>
  </si>
  <si>
    <t>– 10</t>
  </si>
  <si>
    <t>30 jul., 2023 05:00</t>
  </si>
  <si>
    <t>– 11</t>
  </si>
  <si>
    <t>– 12</t>
  </si>
  <si>
    <t>– 13</t>
  </si>
  <si>
    <t>– 14</t>
  </si>
  <si>
    <t>31</t>
  </si>
  <si>
    <t>6 ago., 2023 09:00</t>
  </si>
  <si>
    <t>5 ago., 2023 13:00</t>
  </si>
  <si>
    <t>31 jul., 2023 12:00</t>
  </si>
  <si>
    <t>2 ago., 2023 07:00</t>
  </si>
  <si>
    <t>1 ago., 2023 04:00</t>
  </si>
  <si>
    <t>31 jul., 2023 08:30</t>
  </si>
  <si>
    <t>– 15</t>
  </si>
  <si>
    <t>– 16</t>
  </si>
  <si>
    <t>– 17</t>
  </si>
  <si>
    <t>1 ago., 2023 08:00</t>
  </si>
  <si>
    <t>– 18</t>
  </si>
  <si>
    <t>– 19</t>
  </si>
  <si>
    <t>– 20</t>
  </si>
  <si>
    <t>3 ago., 2023 15:00</t>
  </si>
  <si>
    <t>3 ago., 2023 12:00</t>
  </si>
  <si>
    <t>1 ago., 2023 13:00</t>
  </si>
  <si>
    <t>1 ago., 2023 11:00</t>
  </si>
  <si>
    <t>2 ago., 2023 05:00</t>
  </si>
  <si>
    <t>2 ago., 2023 19:00</t>
  </si>
  <si>
    <t>1 ago., 2023 14:30</t>
  </si>
  <si>
    <t>6 ago., 2023 09:15</t>
  </si>
  <si>
    <t>1 ago., 2023 12:30</t>
  </si>
  <si>
    <t>6 ago., 2023 12:00</t>
  </si>
  <si>
    <t>2 ago., 2023 04:00</t>
  </si>
  <si>
    <t>2 ago., 2023 02:30</t>
  </si>
  <si>
    <t>2 ago., 2023 20:00</t>
  </si>
  <si>
    <t>5 ago., 2023 08:35</t>
  </si>
  <si>
    <t>3 ago., 2023 07:00</t>
  </si>
  <si>
    <t>5 ago., 2023 18:30</t>
  </si>
  <si>
    <t>5 ago., 2023 16:00</t>
  </si>
  <si>
    <t>6 ago., 2023 07:30</t>
  </si>
  <si>
    <t>3 ago., 2023 15:15</t>
  </si>
  <si>
    <t>4 ago., 2023 07:30</t>
  </si>
  <si>
    <t>4 ago., 2023 08:35</t>
  </si>
  <si>
    <t>4 ago., 2023 15:45</t>
  </si>
  <si>
    <t>4 ago., 2023 05:00</t>
  </si>
  <si>
    <t>3 ago., 2023 19:00</t>
  </si>
  <si>
    <t>5 ago., 2023 02:00</t>
  </si>
  <si>
    <t>3 ago., 2023 18:55</t>
  </si>
  <si>
    <t>5 ago., 2023 08:00</t>
  </si>
  <si>
    <t>5 ago., 2023 10:00</t>
  </si>
  <si>
    <t>4 ago., 2023 13:00</t>
  </si>
  <si>
    <t>4 ago., 2023 09:00</t>
  </si>
  <si>
    <t>5 ago., 2023 13:30</t>
  </si>
  <si>
    <t>4 ago., 2023 14:15</t>
  </si>
  <si>
    <t>5 ago., 2023 02:05</t>
  </si>
  <si>
    <t>5 ago., 2023 02:45</t>
  </si>
  <si>
    <t>5 ago., 2023 11:00</t>
  </si>
  <si>
    <t>4 ago., 2023 15:30</t>
  </si>
  <si>
    <t>8 ago., 2023 08:00</t>
  </si>
  <si>
    <t>9 ago., 2023 19:00</t>
  </si>
  <si>
    <t>17 ago., 2023 15:45</t>
  </si>
  <si>
    <t>7 ago., 2023 09:55</t>
  </si>
  <si>
    <t>8 ago., 2023 14:00</t>
  </si>
  <si>
    <t>11 ago., 2023 06:00</t>
  </si>
  <si>
    <t>10 ago., 2023 06:00</t>
  </si>
  <si>
    <t>7 ago., 2023 07:30</t>
  </si>
  <si>
    <t>13 ago., 2023 07:15</t>
  </si>
  <si>
    <t>7 ago., 2023 12:30</t>
  </si>
  <si>
    <t>10 ago., 2023 15:00</t>
  </si>
  <si>
    <t>7 ago., 2023 11:00</t>
  </si>
  <si>
    <t>8 ago., 2023 11:00</t>
  </si>
  <si>
    <t>10 ago., 2023 14:00</t>
  </si>
  <si>
    <t>7 ago., 2023 17:25</t>
  </si>
  <si>
    <t>7 ago., 2023 15:00</t>
  </si>
  <si>
    <t>8 ago., 2023 05:00</t>
  </si>
  <si>
    <t>14 ago., 2023 15:00</t>
  </si>
  <si>
    <t>17 ago., 2023 13:30</t>
  </si>
  <si>
    <t>12 ago., 2023 01:00</t>
  </si>
  <si>
    <t>17 ago., 2023 14:00</t>
  </si>
  <si>
    <t>17 ago., 2023 16:00</t>
  </si>
  <si>
    <t>9 ago., 2023 13:00</t>
  </si>
  <si>
    <t>17 ago., 2023 15:00</t>
  </si>
  <si>
    <t>8 ago., 2023 09:30</t>
  </si>
  <si>
    <t>12 ago., 2023 04:00</t>
  </si>
  <si>
    <t>8 ago., 2023 21:00</t>
  </si>
  <si>
    <t>9 ago., 2023 15:45</t>
  </si>
  <si>
    <t>9 ago., 2023 05:00</t>
  </si>
  <si>
    <t>9 ago., 2023 14:30</t>
  </si>
  <si>
    <t>10 ago., 2023 21:00</t>
  </si>
  <si>
    <t>10 ago., 2023 05:00</t>
  </si>
  <si>
    <t>15 ago., 2023 15:00</t>
  </si>
  <si>
    <t>10 ago., 2023 11:00</t>
  </si>
  <si>
    <t>10 ago., 2023 14:30</t>
  </si>
  <si>
    <t>9 ago., 2023 19:55</t>
  </si>
  <si>
    <t>10 ago., 2023 15:30</t>
  </si>
  <si>
    <t>10 ago., 2023 13:00</t>
  </si>
  <si>
    <t>9 ago., 2023 11:30</t>
  </si>
  <si>
    <t>15 ago., 2023 14:00</t>
  </si>
  <si>
    <t>11 ago., 2023 12:00</t>
  </si>
  <si>
    <t>10 ago., 2023 02:30</t>
  </si>
  <si>
    <t>11 ago., 2023 14:30</t>
  </si>
  <si>
    <t>11 ago., 2023 11:30</t>
  </si>
  <si>
    <t>11 ago., 2023 10:00</t>
  </si>
  <si>
    <t>10 ago., 2023 16:00</t>
  </si>
  <si>
    <t>12 ago., 2023 02:00</t>
  </si>
  <si>
    <t>10 ago., 2023 08:00</t>
  </si>
  <si>
    <t>11 ago., 2023 07:00</t>
  </si>
  <si>
    <t>10 ago., 2023 20:30</t>
  </si>
  <si>
    <t>13 ago., 2023 13:30</t>
  </si>
  <si>
    <t>12 ago., 2023 23:05</t>
  </si>
  <si>
    <t>11 ago., 2023 13:30</t>
  </si>
  <si>
    <t>10 ago., 2023 12:20</t>
  </si>
  <si>
    <t>11 ago., 2023 15:00</t>
  </si>
  <si>
    <t>10 ago., 2023 17:55</t>
  </si>
  <si>
    <t>14 ago., 2023 20:30</t>
  </si>
  <si>
    <t>12 ago., 2023 10:00</t>
  </si>
  <si>
    <t>12 ago., 2023 13:55</t>
  </si>
  <si>
    <t>11 ago., 2023 21:20</t>
  </si>
  <si>
    <t>12 ago., 2023 15:30</t>
  </si>
  <si>
    <t>13 ago., 2023 14:00</t>
  </si>
  <si>
    <t>13 ago., 2023 18:00</t>
  </si>
  <si>
    <t>13 ago., 2023 09:00</t>
  </si>
  <si>
    <t>14 ago., 2023 12:00</t>
  </si>
  <si>
    <t>13 ago., 2023 05:15</t>
  </si>
  <si>
    <t>13 ago., 2023 10:30</t>
  </si>
  <si>
    <t>15 ago., 2023 15:45</t>
  </si>
  <si>
    <t>20 ago., 2023 16:00</t>
  </si>
  <si>
    <t>14 ago., 2023 09:30</t>
  </si>
  <si>
    <t>15 ago., 2023 08:40</t>
  </si>
  <si>
    <t>21 ago., 2023 14:00</t>
  </si>
  <si>
    <t>20 ago., 2023 05:30</t>
  </si>
  <si>
    <t>19 ago., 2023 03:30</t>
  </si>
  <si>
    <t>16 ago., 2023 12:55</t>
  </si>
  <si>
    <t>15 ago., 2023 13:00</t>
  </si>
  <si>
    <t>15 ago., 2023 10:00</t>
  </si>
  <si>
    <t>16 ago., 2023 23:00</t>
  </si>
  <si>
    <t>20 ago., 2023 10:00</t>
  </si>
  <si>
    <t>15 ago., 2023 21:00</t>
  </si>
  <si>
    <t>18 ago., 2023 12:00</t>
  </si>
  <si>
    <t>19 ago., 2023 11:00</t>
  </si>
  <si>
    <t>19 ago., 2023 02:00</t>
  </si>
  <si>
    <t>16 ago., 2023 19:30</t>
  </si>
  <si>
    <t>16 ago., 2023 04:30</t>
  </si>
  <si>
    <t>16 ago., 2023 06:30</t>
  </si>
  <si>
    <t>16 ago., 2023 21:30</t>
  </si>
  <si>
    <t>16 ago., 2023 16:00</t>
  </si>
  <si>
    <t>16 ago., 2023 12:00</t>
  </si>
  <si>
    <t>16 ago., 2023 20:00</t>
  </si>
  <si>
    <t>16 ago., 2023 11:20</t>
  </si>
  <si>
    <t>16 ago., 2023 08:50</t>
  </si>
  <si>
    <t>20 ago., 2023 04:30</t>
  </si>
  <si>
    <t>16 ago., 2023 14:45</t>
  </si>
  <si>
    <t>16 ago., 2023 15:00</t>
  </si>
  <si>
    <t>18 ago., 2023 11:55</t>
  </si>
  <si>
    <t>20 ago., 2023 15:45</t>
  </si>
  <si>
    <t>21 ago., 2023 16:00</t>
  </si>
  <si>
    <t>17 ago., 2023 10:00</t>
  </si>
  <si>
    <t>17 ago., 2023 09:00</t>
  </si>
  <si>
    <t>18 ago., 2023 11:00</t>
  </si>
  <si>
    <t>18 ago., 2023 17:00</t>
  </si>
  <si>
    <t>17 ago., 2023 06:30</t>
  </si>
  <si>
    <t>17 ago., 2023 17:00</t>
  </si>
  <si>
    <t>17 ago., 2023 11:30</t>
  </si>
  <si>
    <t>17 ago., 2023 15:15</t>
  </si>
  <si>
    <t>18 ago., 2023 14:00</t>
  </si>
  <si>
    <t>18 ago., 2023 14:45</t>
  </si>
  <si>
    <t>17 ago., 2023 11:00</t>
  </si>
  <si>
    <t>17 ago., 2023 20:40</t>
  </si>
  <si>
    <t>17 ago., 2023 23:00</t>
  </si>
  <si>
    <t>18 ago., 2023 15:00</t>
  </si>
  <si>
    <t>17 ago., 2023 14:45</t>
  </si>
  <si>
    <t>18 ago., 2023 14:55</t>
  </si>
  <si>
    <t>19 ago., 2023 12:00</t>
  </si>
  <si>
    <t>30 ago., 2023 16:00</t>
  </si>
  <si>
    <t>20 ago., 2023 18:30</t>
  </si>
  <si>
    <t>19 ago., 2023 10:00</t>
  </si>
  <si>
    <t>19 ago., 2023 14:00</t>
  </si>
  <si>
    <t>18 ago., 2023 13:15</t>
  </si>
  <si>
    <t>20 ago., 2023 13:30</t>
  </si>
  <si>
    <t>18 ago., 2023 13:00</t>
  </si>
  <si>
    <t>20 ago., 2023 12:10</t>
  </si>
  <si>
    <t>20 ago., 2023 19:00</t>
  </si>
  <si>
    <t>20 ago., 2023 10:30</t>
  </si>
  <si>
    <t>20 ago., 2023 09:30</t>
  </si>
  <si>
    <t>20 ago., 2023 05:15</t>
  </si>
  <si>
    <t>20 ago., 2023 15:00</t>
  </si>
  <si>
    <t>21 ago., 2023 15:00</t>
  </si>
  <si>
    <t>27 ago., 2023 12:30</t>
  </si>
  <si>
    <t>21 ago., 2023 20:00</t>
  </si>
  <si>
    <t>21 ago., 2023 12:00</t>
  </si>
  <si>
    <t>21 ago., 2023 23:00</t>
  </si>
  <si>
    <t>21 ago., 2023 10:00</t>
  </si>
  <si>
    <t>27 ago., 2023 13:15</t>
  </si>
  <si>
    <t>31 ago., 2023 14:00</t>
  </si>
  <si>
    <t>21 ago., 2023 13:00</t>
  </si>
  <si>
    <t>27 ago., 2023 13:00</t>
  </si>
  <si>
    <t>23 ago., 2023 13:30</t>
  </si>
  <si>
    <t>23 ago., 2023 15:00</t>
  </si>
  <si>
    <t>22 ago., 2023 09:00</t>
  </si>
  <si>
    <t>23 ago., 2023 17:00</t>
  </si>
  <si>
    <t>22 ago., 2023 21:00</t>
  </si>
  <si>
    <t>23 ago., 2023 14:00</t>
  </si>
  <si>
    <t>27 ago., 2023 14:00</t>
  </si>
  <si>
    <t>23 ago., 2023 05:00</t>
  </si>
  <si>
    <t>23 ago., 2023 12:30</t>
  </si>
  <si>
    <t>22 ago., 2023 16:00</t>
  </si>
  <si>
    <t>22 ago., 2023 17:15</t>
  </si>
  <si>
    <t>23 ago., 2023 13:45</t>
  </si>
  <si>
    <t>23 ago., 2023 10:00</t>
  </si>
  <si>
    <t>22 ago., 2023 15:45</t>
  </si>
  <si>
    <t>23 ago., 2023 07:00</t>
  </si>
  <si>
    <t>23 ago., 2023 16:00</t>
  </si>
  <si>
    <t>23 ago., 2023 12:00</t>
  </si>
  <si>
    <t>24 ago., 2023 12:50</t>
  </si>
  <si>
    <t>23 ago., 2023 13:00</t>
  </si>
  <si>
    <t>23 ago., 2023 08:30</t>
  </si>
  <si>
    <t>23 ago., 2023 11:00</t>
  </si>
  <si>
    <t>26 ago., 2023 12:00</t>
  </si>
  <si>
    <t>25 ago., 2023 10:00</t>
  </si>
  <si>
    <t>24 ago., 2023 15:45</t>
  </si>
  <si>
    <t>24 ago., 2023 15:00</t>
  </si>
  <si>
    <t>24 ago., 2023 00:00</t>
  </si>
  <si>
    <t>31 ago., 2023 15:00</t>
  </si>
  <si>
    <t>23 ago., 2023 23:00</t>
  </si>
  <si>
    <t>26 ago., 2023 12:45</t>
  </si>
  <si>
    <t>24 ago., 2023 14:30</t>
  </si>
  <si>
    <t>25 ago., 2023 13:00</t>
  </si>
  <si>
    <t>24 ago., 2023 12:00</t>
  </si>
  <si>
    <t>25 ago., 2023 14:30</t>
  </si>
  <si>
    <t>24 ago., 2023 05:30</t>
  </si>
  <si>
    <t>26 ago., 2023 11:00</t>
  </si>
  <si>
    <t>26 ago., 2023 10:30</t>
  </si>
  <si>
    <t>25 ago., 2023 04:30</t>
  </si>
  <si>
    <t>24 ago., 2023 21:30</t>
  </si>
  <si>
    <t>24 ago., 2023 15:30</t>
  </si>
  <si>
    <t>31 ago., 2023 21:30</t>
  </si>
  <si>
    <t>26 ago., 2023 05:00</t>
  </si>
  <si>
    <t>26 ago., 2023 08:00</t>
  </si>
  <si>
    <t>30 ago., 2023 20:30</t>
  </si>
  <si>
    <t>28 ago., 2023 12:00</t>
  </si>
  <si>
    <t>27 ago., 2023 16:00</t>
  </si>
  <si>
    <t>27 ago., 2023 11:00</t>
  </si>
  <si>
    <t>27 ago., 2023 08:00</t>
  </si>
  <si>
    <t>28 ago., 2023 14:30</t>
  </si>
  <si>
    <t>27 ago., 2023 10:00</t>
  </si>
  <si>
    <t>27 ago., 2023 11:30</t>
  </si>
  <si>
    <t>28 ago., 2023 08:00</t>
  </si>
  <si>
    <t>3 set., 2023 13:00</t>
  </si>
  <si>
    <t>2 set., 2023 13:00</t>
  </si>
  <si>
    <t>28 ago., 2023 10:30</t>
  </si>
  <si>
    <t>29 ago., 2023 13:00</t>
  </si>
  <si>
    <t>31 ago., 2023 11:30</t>
  </si>
  <si>
    <t>3 set., 2023 17:30</t>
  </si>
  <si>
    <t>3 set., 2023 19:00</t>
  </si>
  <si>
    <t>29 ago., 2023 16:00</t>
  </si>
  <si>
    <t>30 ago., 2023 11:00</t>
  </si>
  <si>
    <t>29 ago., 2023 11:00</t>
  </si>
  <si>
    <t>3 set., 2023 11:30</t>
  </si>
  <si>
    <t>29 ago., 2023 21:10</t>
  </si>
  <si>
    <t>30 ago., 2023 05:00</t>
  </si>
  <si>
    <t>31 ago., 2023 13:00</t>
  </si>
  <si>
    <t>30 ago., 2023 05:30</t>
  </si>
  <si>
    <t>29 ago., 2023 12:30</t>
  </si>
  <si>
    <t>29 ago., 2023 13:30</t>
  </si>
  <si>
    <t>29 ago., 2023 19:00</t>
  </si>
  <si>
    <t>30 ago., 2023 04:00</t>
  </si>
  <si>
    <t>30 ago., 2023 12:30</t>
  </si>
  <si>
    <t>31 ago., 2023 12:00</t>
  </si>
  <si>
    <t>30 ago., 2023 15:30</t>
  </si>
  <si>
    <t>30 ago., 2023 13:00</t>
  </si>
  <si>
    <t>30 ago., 2023 22:35</t>
  </si>
  <si>
    <t>1 set., 2023 12:00</t>
  </si>
  <si>
    <t>1 set., 2023 13:00</t>
  </si>
  <si>
    <t>1 set., 2023 09:45</t>
  </si>
  <si>
    <t>31 ago., 2023 06:30</t>
  </si>
  <si>
    <t>1 set., 2023 14:00</t>
  </si>
  <si>
    <t>31 ago., 2023 16:00</t>
  </si>
  <si>
    <t>1 set., 2023 15:00</t>
  </si>
  <si>
    <t>31 ago., 2023 19:00</t>
  </si>
  <si>
    <t>1 set., 2023 06:30</t>
  </si>
  <si>
    <t>7 set., 2023 15:45</t>
  </si>
  <si>
    <t>2 set., 2023 11:00</t>
  </si>
  <si>
    <t>2 set., 2023 21:00</t>
  </si>
  <si>
    <t>9 set., 2023 13:00</t>
  </si>
  <si>
    <t>3 set., 2023 09:00</t>
  </si>
  <si>
    <t>5 set., 2023 13:00</t>
  </si>
  <si>
    <t>6 set., 2023 10:30</t>
  </si>
  <si>
    <t>7 set., 2023 13:00</t>
  </si>
  <si>
    <t>10 set., 2023 15:45</t>
  </si>
  <si>
    <t>10 set., 2023 10:00</t>
  </si>
  <si>
    <t>10 set., 2023 09:00</t>
  </si>
  <si>
    <t>10 set., 2023 05:30</t>
  </si>
  <si>
    <t>11 set., 2023 15:45</t>
  </si>
  <si>
    <t>12 set., 2023 15:45</t>
  </si>
  <si>
    <t>11 set., 2023 09:30</t>
  </si>
  <si>
    <t>11 set., 2023 14:00</t>
  </si>
  <si>
    <t>11 set., 2023 05:30</t>
  </si>
  <si>
    <t>11 set., 2023 13:00</t>
  </si>
  <si>
    <t>12 set., 2023 15:30</t>
  </si>
  <si>
    <t>12 set., 2023 09:00</t>
  </si>
  <si>
    <t>13 set., 2023 12:30</t>
  </si>
  <si>
    <t>12 set., 2023 13:45</t>
  </si>
  <si>
    <t>13 set., 2023 05:00</t>
  </si>
  <si>
    <t>17 set., 2023 14:30</t>
  </si>
  <si>
    <t>12 set., 2023 15:00</t>
  </si>
  <si>
    <t>12 set., 2023 10:00</t>
  </si>
  <si>
    <t>13 set., 2023 21:30</t>
  </si>
  <si>
    <t>14 set., 2023 19:00</t>
  </si>
  <si>
    <t>13 set., 2023 17:00</t>
  </si>
  <si>
    <t>16 set., 2023 10:30</t>
  </si>
  <si>
    <t>13 set., 2023 18:30</t>
  </si>
  <si>
    <t>15 set., 2023 16:00</t>
  </si>
  <si>
    <t>14 set., 2023 12:00</t>
  </si>
  <si>
    <t>16 set., 2023 11:00</t>
  </si>
  <si>
    <t>15 set., 2023 17:30</t>
  </si>
  <si>
    <t>20 set., 2023 21:30</t>
  </si>
  <si>
    <t>16 set., 2023 14:00</t>
  </si>
  <si>
    <t>16 set., 2023 08:00</t>
  </si>
  <si>
    <t>20 set., 2023 11:00</t>
  </si>
  <si>
    <t>17 set., 2023 10:00</t>
  </si>
  <si>
    <t>19 set., 2023 16:00</t>
  </si>
  <si>
    <t>19 set., 2023 13:00</t>
  </si>
  <si>
    <t>19 set., 2023 13:45</t>
  </si>
  <si>
    <t>19 set., 2023 15:45</t>
  </si>
  <si>
    <t>18 set., 2023 13:30</t>
  </si>
  <si>
    <t>18 set., 2023 21:00</t>
  </si>
  <si>
    <t>19 set., 2023 10:30</t>
  </si>
  <si>
    <t>20 set., 2023 08:30</t>
  </si>
  <si>
    <t>19 set., 2023 15:00</t>
  </si>
  <si>
    <t>22 set., 2023 12:00</t>
  </si>
  <si>
    <t>20 set., 2023 09:00</t>
  </si>
  <si>
    <t>20 set., 2023 14:00</t>
  </si>
  <si>
    <t>21 set., 2023 13:20</t>
  </si>
  <si>
    <t>20 set., 2023 10:00</t>
  </si>
  <si>
    <t>20 set., 2023 19:45</t>
  </si>
  <si>
    <t>20 set., 2023 17:30</t>
  </si>
  <si>
    <t>22 set., 2023 13:30</t>
  </si>
  <si>
    <t>22 set., 2023 14:30</t>
  </si>
  <si>
    <t>24 set., 2023 11:00</t>
  </si>
  <si>
    <t>24 set., 2023 08:00</t>
  </si>
  <si>
    <t>24 set., 2023 08:30</t>
  </si>
  <si>
    <t>24 set., 2023 10:00</t>
  </si>
  <si>
    <t>27 set., 2023 16:00</t>
  </si>
  <si>
    <t>1 out., 2023 10:00</t>
  </si>
  <si>
    <t>26 set., 2023 13:00</t>
  </si>
  <si>
    <t>27 set., 2023 11:00</t>
  </si>
  <si>
    <t>26 set., 2023 15:00</t>
  </si>
  <si>
    <t>26 set., 2023 10:30</t>
  </si>
  <si>
    <t>26 set., 2023 14:00</t>
  </si>
  <si>
    <t>27 set., 2023 13:00</t>
  </si>
  <si>
    <t>27 set., 2023 14:00</t>
  </si>
  <si>
    <t>27 set., 2023 10:30</t>
  </si>
  <si>
    <t>27 set., 2023 15:00</t>
  </si>
  <si>
    <t>27 set., 2023 20:00</t>
  </si>
  <si>
    <t>27 set., 2023 15:45</t>
  </si>
  <si>
    <t>27 set., 2023 23:30</t>
  </si>
  <si>
    <t>28 set., 2023 15:00</t>
  </si>
  <si>
    <t>1 out., 2023 14:30</t>
  </si>
  <si>
    <t>29 set., 2023 16:00</t>
  </si>
  <si>
    <t>29 set., 2023 14:00</t>
  </si>
  <si>
    <t>30 set., 2023 11:00</t>
  </si>
  <si>
    <t>4 out., 2023 15:30</t>
  </si>
  <si>
    <t>3 out., 2023 16:00</t>
  </si>
  <si>
    <t>4 out., 2023 08:30</t>
  </si>
  <si>
    <t>7 out., 2023 00:00</t>
  </si>
  <si>
    <t>4 out., 2023 10:00</t>
  </si>
  <si>
    <t>4 out., 2023 15:00</t>
  </si>
  <si>
    <t>4 out., 2023 19:00</t>
  </si>
  <si>
    <t>4 out., 2023 16:00</t>
  </si>
  <si>
    <t>5 out., 2023 12:30</t>
  </si>
  <si>
    <t>8 out., 2023 18:00</t>
  </si>
  <si>
    <t>6 out., 2023 13:30</t>
  </si>
  <si>
    <t>5 out., 2023 08:00</t>
  </si>
  <si>
    <t>7 out., 2023 13:30</t>
  </si>
  <si>
    <t>5 out., 2023 16:00</t>
  </si>
  <si>
    <t>5 out., 2023 13:45</t>
  </si>
  <si>
    <t>5 out., 2023 21:00</t>
  </si>
  <si>
    <t>6 out., 2023 22:05</t>
  </si>
  <si>
    <t>8 out., 2023 11:00</t>
  </si>
  <si>
    <t>8 out., 2023 07:00</t>
  </si>
  <si>
    <t>6 out., 2023 09:00</t>
  </si>
  <si>
    <t>8 out., 2023 08:30</t>
  </si>
  <si>
    <t>8 out., 2023 10:30</t>
  </si>
  <si>
    <t>10 out., 2023 00:00</t>
  </si>
  <si>
    <t>9 out., 2023 15:00</t>
  </si>
  <si>
    <t>14 out., 2023 10:00</t>
  </si>
  <si>
    <t>10 out., 2023 04:00</t>
  </si>
  <si>
    <t>11 out., 2023 07:00</t>
  </si>
  <si>
    <t>12 out., 2023 13:00</t>
  </si>
  <si>
    <t>10 out., 2023 16:00</t>
  </si>
  <si>
    <t>11 out., 2023 15:45</t>
  </si>
  <si>
    <t>11 out., 2023 13:00</t>
  </si>
  <si>
    <t>14 out., 2023 11:00</t>
  </si>
  <si>
    <t>11 out., 2023 17:15</t>
  </si>
  <si>
    <t>12 out., 2023 07:30</t>
  </si>
  <si>
    <t>12 out., 2023 15:45</t>
  </si>
  <si>
    <t>15 out., 2023 08:00</t>
  </si>
  <si>
    <t>13 out., 2023 15:45</t>
  </si>
  <si>
    <t>13 out., 2023 07:30</t>
  </si>
  <si>
    <t>13 out., 2023 21:30</t>
  </si>
  <si>
    <t>17 out., 2023 15:45</t>
  </si>
  <si>
    <t>16 out., 2023 15:45</t>
  </si>
  <si>
    <t>18 out., 2023 15:45</t>
  </si>
  <si>
    <t>18 out., 2023 13:00</t>
  </si>
  <si>
    <t>17 out., 2023 14:45</t>
  </si>
  <si>
    <t>17 out., 2023 15:20</t>
  </si>
  <si>
    <t>20 out., 2023 14:15</t>
  </si>
  <si>
    <t>17 out., 2023 09:00</t>
  </si>
  <si>
    <t>17 out., 2023 10:00</t>
  </si>
  <si>
    <t>17 out., 2023 16:00</t>
  </si>
  <si>
    <t>17 out., 2023 15:00</t>
  </si>
  <si>
    <t>21 out., 2023 02:00</t>
  </si>
  <si>
    <t>18 out., 2023 05:45</t>
  </si>
  <si>
    <t>18 out., 2023 14:00</t>
  </si>
  <si>
    <t>21 out., 2023 13:30</t>
  </si>
  <si>
    <t>21 out., 2023 09:00</t>
  </si>
  <si>
    <t>22 out., 2023 08:15</t>
  </si>
  <si>
    <t>20 out., 2023 15:00</t>
  </si>
  <si>
    <t>21 out., 2023 11:00</t>
  </si>
  <si>
    <t>20 out., 2023 15:30</t>
  </si>
  <si>
    <t>21 out., 2023 11:15</t>
  </si>
  <si>
    <t>20 out., 2023 14:30</t>
  </si>
  <si>
    <t>22 out., 2023 11:15</t>
  </si>
  <si>
    <t>29 out., 2023 08:00</t>
  </si>
  <si>
    <t>25 out., 2023 12:00</t>
  </si>
  <si>
    <t>23 out., 2023 12:30</t>
  </si>
  <si>
    <t>24 out., 2023 08:30</t>
  </si>
  <si>
    <t>23 out., 2023 16:00</t>
  </si>
  <si>
    <t>24 out., 2023 13:45</t>
  </si>
  <si>
    <t>24 out., 2023 10:00</t>
  </si>
  <si>
    <t>27 out., 2023 05:30</t>
  </si>
  <si>
    <t>24 out., 2023 15:45</t>
  </si>
  <si>
    <t>25 out., 2023 15:00</t>
  </si>
  <si>
    <t>30 out., 2023 14:00</t>
  </si>
  <si>
    <t>25 out., 2023 13:00</t>
  </si>
  <si>
    <t>26 out., 2023 13:30</t>
  </si>
  <si>
    <t>26 out., 2023 09:00</t>
  </si>
  <si>
    <t>26 out., 2023 07:30</t>
  </si>
  <si>
    <t>26 out., 2023 05:00</t>
  </si>
  <si>
    <t>26 out., 2023 13:00</t>
  </si>
  <si>
    <t>27 out., 2023 14:00</t>
  </si>
  <si>
    <t>27 out., 2023 14:45</t>
  </si>
  <si>
    <t>29 out., 2023 10:00</t>
  </si>
  <si>
    <t>28 out., 2023 09:00</t>
  </si>
  <si>
    <t>28 out., 2023 13:15</t>
  </si>
  <si>
    <t>28 out., 2023 12:00</t>
  </si>
  <si>
    <t>27 out., 2023 14:15</t>
  </si>
  <si>
    <t>29 out., 2023 01:00</t>
  </si>
  <si>
    <t>26 out., 2023 15:00</t>
  </si>
  <si>
    <t>27 out., 2023 12:45</t>
  </si>
  <si>
    <t>26 out., 2023 21:00</t>
  </si>
  <si>
    <t>27 out., 2023 20:00</t>
  </si>
  <si>
    <t>27 out., 2023 05:00</t>
  </si>
  <si>
    <t>28 out., 2023 08:00</t>
  </si>
  <si>
    <t>27 out., 2023 10:00</t>
  </si>
  <si>
    <t>28 out., 2023 11:00</t>
  </si>
  <si>
    <t>29 out., 2023 14:30</t>
  </si>
  <si>
    <t>30 out., 2023 17:00</t>
  </si>
  <si>
    <t>1 nov., 2023 08:00</t>
  </si>
  <si>
    <t>31 out., 2023 11:30</t>
  </si>
  <si>
    <t>31 out., 2023 05:00</t>
  </si>
  <si>
    <t>31 out., 2023 13:30</t>
  </si>
  <si>
    <t>31 out., 2023 10:00</t>
  </si>
  <si>
    <t>31 out., 2023 08:45</t>
  </si>
  <si>
    <t>1 nov., 2023 20:00</t>
  </si>
  <si>
    <t>31 out., 2023 17:00</t>
  </si>
  <si>
    <t>31 out., 2023 17:30</t>
  </si>
  <si>
    <t>31 out., 2023 11:00</t>
  </si>
  <si>
    <t>1 nov., 2023 11:30</t>
  </si>
  <si>
    <t>1 nov., 2023 07:00</t>
  </si>
  <si>
    <t>1 nov., 2023 14:30</t>
  </si>
  <si>
    <t>5 nov., 2023 10:00</t>
  </si>
  <si>
    <t>1 nov., 2023 12:00</t>
  </si>
  <si>
    <t>5 nov., 2023 12:00</t>
  </si>
  <si>
    <t>31 out., 2023 16:45</t>
  </si>
  <si>
    <t>1 nov., 2023 21:30</t>
  </si>
  <si>
    <t>2 nov., 2023 14:00</t>
  </si>
  <si>
    <t>2 nov., 2023 13:30</t>
  </si>
  <si>
    <t>1 nov., 2023 10:00</t>
  </si>
  <si>
    <t>1 nov., 2023 09:00</t>
  </si>
  <si>
    <t>3 nov., 2023 23:00</t>
  </si>
  <si>
    <t>4 nov., 2023 04:30</t>
  </si>
  <si>
    <t>1 nov., 2023 10:30</t>
  </si>
  <si>
    <t>3 nov., 2023 14:00</t>
  </si>
  <si>
    <t>2 nov., 2023 05:00</t>
  </si>
  <si>
    <t>4 nov., 2023 14:00</t>
  </si>
  <si>
    <t>7 nov., 2023 21:00</t>
  </si>
  <si>
    <t>2 nov., 2023 15:00</t>
  </si>
  <si>
    <t>2 nov., 2023 07:10</t>
  </si>
  <si>
    <t>2 nov., 2023 10:05</t>
  </si>
  <si>
    <t>5 nov., 2023 01:00</t>
  </si>
  <si>
    <t>3 nov., 2023 22:05</t>
  </si>
  <si>
    <t>2 nov., 2023 12:00</t>
  </si>
  <si>
    <t>5 nov., 2023 16:45</t>
  </si>
  <si>
    <t>5 nov., 2023 12:15</t>
  </si>
  <si>
    <t>4 nov., 2023 11:00</t>
  </si>
  <si>
    <t>3 nov., 2023 16:45</t>
  </si>
  <si>
    <t>3 nov., 2023 05:45</t>
  </si>
  <si>
    <t>7 nov., 2023 05:30</t>
  </si>
  <si>
    <t>12 nov., 2023 10:00</t>
  </si>
  <si>
    <t>6 nov., 2023 22:00</t>
  </si>
  <si>
    <t>7 nov., 2023 17:00</t>
  </si>
  <si>
    <t>8 nov., 2023 19:00</t>
  </si>
  <si>
    <t>7 nov., 2023 11:00</t>
  </si>
  <si>
    <t>7 nov., 2023 15:00</t>
  </si>
  <si>
    <t>11 nov., 2023 11:30</t>
  </si>
  <si>
    <t>7 nov., 2023 14:45</t>
  </si>
  <si>
    <t>7 nov., 2023 20:30</t>
  </si>
  <si>
    <t>14 nov., 2023 15:00</t>
  </si>
  <si>
    <t>14 nov., 2023 16:45</t>
  </si>
  <si>
    <t>8 nov., 2023 08:30</t>
  </si>
  <si>
    <t>8 nov., 2023 08:00</t>
  </si>
  <si>
    <t>12 nov., 2023 16:45</t>
  </si>
  <si>
    <t>9 nov., 2023 10:00</t>
  </si>
  <si>
    <t>9 nov., 2023 17:00</t>
  </si>
  <si>
    <t>8 nov., 2023 14:45</t>
  </si>
  <si>
    <t>9 nov., 2023 14:00</t>
  </si>
  <si>
    <t>10 nov., 2023 15:00</t>
  </si>
  <si>
    <t>9 nov., 2023 14:45</t>
  </si>
  <si>
    <t>10 nov., 2023 16:45</t>
  </si>
  <si>
    <t>10 nov., 2023 14:00</t>
  </si>
  <si>
    <t>10 nov., 2023 13:00</t>
  </si>
  <si>
    <t>10 nov., 2023 14:30</t>
  </si>
  <si>
    <t>10 nov., 2023 05:00</t>
  </si>
  <si>
    <t>12 nov., 2023 17:00</t>
  </si>
  <si>
    <t>12 nov., 2023 11:30</t>
  </si>
  <si>
    <t>12 nov., 2023 16:00</t>
  </si>
  <si>
    <t>12 nov., 2023 12:45</t>
  </si>
  <si>
    <t>16 nov., 2023 12:45</t>
  </si>
  <si>
    <t>14 nov., 2023 03:00</t>
  </si>
  <si>
    <t>13 nov., 2023 11:30</t>
  </si>
  <si>
    <t>13 nov., 2023 15:00</t>
  </si>
  <si>
    <t>16 nov., 2023 16:45</t>
  </si>
  <si>
    <t>14 nov., 2023 10:00</t>
  </si>
  <si>
    <t>15 nov., 2023 15:45</t>
  </si>
  <si>
    <t>19 nov., 2023 14:00</t>
  </si>
  <si>
    <t>14 nov., 2023 16:00</t>
  </si>
  <si>
    <t>15 nov., 2023 07:45</t>
  </si>
  <si>
    <t>16 nov., 2023 14:30</t>
  </si>
  <si>
    <t>17 nov., 2023 16:45</t>
  </si>
  <si>
    <t>16 nov., 2023 01:00</t>
  </si>
  <si>
    <t>16 nov., 2023 21:00</t>
  </si>
  <si>
    <t>15 nov., 2023 16:00</t>
  </si>
  <si>
    <t>16 nov., 2023 17:00</t>
  </si>
  <si>
    <t>18 nov., 2023 12:00</t>
  </si>
  <si>
    <t>17 nov., 2023 12:45</t>
  </si>
  <si>
    <t>17 nov., 2023 21:00</t>
  </si>
  <si>
    <t>17 nov., 2023 15:45</t>
  </si>
  <si>
    <t>17 nov., 2023 09:30</t>
  </si>
  <si>
    <t>17 nov., 2023 14:00</t>
  </si>
  <si>
    <t>17 nov., 2023 22:00</t>
  </si>
  <si>
    <t>18 nov., 2023 16:45</t>
  </si>
  <si>
    <t>17 nov., 2023 16:00</t>
  </si>
  <si>
    <t>17 nov., 2023 11:00</t>
  </si>
  <si>
    <t>19 nov., 2023 08:00</t>
  </si>
  <si>
    <t>21 nov., 2023 16:45</t>
  </si>
  <si>
    <t>19 nov., 2023 16:45</t>
  </si>
  <si>
    <t>20 nov., 2023 16:00</t>
  </si>
  <si>
    <t>21 nov., 2023 15:45</t>
  </si>
  <si>
    <t>20 nov., 2023 16:45</t>
  </si>
  <si>
    <t>20 nov., 2023 11:00</t>
  </si>
  <si>
    <t>21 nov., 2023 21:00</t>
  </si>
  <si>
    <t>21 nov., 2023 11:00</t>
  </si>
  <si>
    <t>23 nov., 2023 14:00</t>
  </si>
  <si>
    <t>24 nov., 2023 15:15</t>
  </si>
  <si>
    <t>22 nov., 2023 16:00</t>
  </si>
  <si>
    <t>24 nov., 2023 11:45</t>
  </si>
  <si>
    <t>25 nov., 2023 11:00</t>
  </si>
  <si>
    <t>25 nov., 2023 12:00</t>
  </si>
  <si>
    <t>25 nov., 2023 13:00</t>
  </si>
  <si>
    <t>26 nov., 2023 18:00</t>
  </si>
  <si>
    <t>25 nov., 2023 16:45</t>
  </si>
  <si>
    <t>24 nov., 2023 17:00</t>
  </si>
  <si>
    <t>24 nov., 2023 09:00</t>
  </si>
  <si>
    <t>24 nov., 2023 20:00</t>
  </si>
  <si>
    <t>28 nov., 2023 10:00</t>
  </si>
  <si>
    <t>28 nov., 2023 17:00</t>
  </si>
  <si>
    <t>30 nov., 2023 17:00</t>
  </si>
  <si>
    <t>29 nov., 2023 12:15</t>
  </si>
  <si>
    <t>3 dez., 2023 11:00</t>
  </si>
  <si>
    <t>30 nov., 2023 09:00</t>
  </si>
  <si>
    <t>6 dez., 2023 21:30</t>
  </si>
  <si>
    <t>5 dez., 2023 16:45</t>
  </si>
  <si>
    <t>6 dez., 2023 08:00</t>
  </si>
  <si>
    <t>9 dez., 2023 16:45</t>
  </si>
  <si>
    <t>8 dez., 2023 15:30</t>
  </si>
  <si>
    <t>7 dez., 2023 06:00</t>
  </si>
  <si>
    <t>9 dez., 2023 12:15</t>
  </si>
  <si>
    <t>10 dez., 2023 09:00</t>
  </si>
  <si>
    <t>8 dez., 2023 09:00</t>
  </si>
  <si>
    <t>5 dez.. 2023 15:00</t>
  </si>
  <si>
    <t>3.25</t>
  </si>
  <si>
    <t>7.78</t>
  </si>
  <si>
    <t>0.05</t>
  </si>
  <si>
    <t> 7.78</t>
  </si>
  <si>
    <t> 25.29</t>
  </si>
  <si>
    <t>R$ 0.00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</si>
</sst>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hh:mm"/>
    <numFmt numFmtId="165" formatCode="[$R$-416]0.00"/>
    <numFmt numFmtId="166" formatCode="[$R$-416]#,##0.00"/>
    <numFmt numFmtId="167" formatCode="&quot;R$&quot;\ #,##0.00"/>
  </numFmts>
  <fonts count="7">
    <font>
      <sz val="10"/>
      <color indexed="8"/>
      <name val="Helvetica Neue"/>
    </font>
    <font>
      <sz val="11"/>
      <color indexed="8"/>
      <name val="Calibri"/>
      <family val="2"/>
    </font>
    <font>
      <sz val="14"/>
      <color indexed="8"/>
      <name val="Calibri"/>
      <family val="2"/>
    </font>
    <font>
      <sz val="10"/>
      <color indexed="8"/>
      <name val="Calibri"/>
      <family val="2"/>
    </font>
    <font>
      <sz val="6"/>
      <color indexed="8"/>
      <name val="Calibri"/>
      <family val="2"/>
    </font>
    <font>
      <sz val="11"/>
      <color indexed="20"/>
      <name val="Calibri"/>
      <family val="2"/>
    </font>
    <font>
      <sz val="14"/>
      <color indexed="8"/>
      <name val="Calibri"/>
      <family val="2"/>
    </font>
  </fonts>
  <fills count="6">
    <fill>
      <patternFill patternType="none"/>
    </fill>
    <fill>
      <patternFill patternType="gray125"/>
    </fill>
    <fill>
      <patternFill patternType="solid">
        <fgColor indexed="12"/>
        <bgColor auto="1"/>
      </patternFill>
    </fill>
    <fill>
      <patternFill patternType="solid">
        <fgColor indexed="30"/>
        <bgColor auto="1"/>
      </patternFill>
    </fill>
    <fill>
      <patternFill patternType="solid">
        <fgColor indexed="54"/>
        <bgColor auto="1"/>
      </patternFill>
    </fill>
    <fill>
      <patternFill patternType="solid">
        <fgColor indexed="55"/>
        <bgColor auto="1"/>
      </patternFill>
    </fill>
  </fills>
  <borders count="85">
    <border>
      <left/>
      <right/>
      <top/>
      <bottom/>
      <diagonal/>
    </border>
    <border>
      <left style="thick">
        <color indexed="8"/>
      </left>
      <right style="thin">
        <color indexed="8"/>
      </right>
      <top style="thick">
        <color indexed="8"/>
      </top>
      <bottom style="medium">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ck">
        <color indexed="8"/>
      </top>
      <bottom style="medium">
        <color indexed="8"/>
      </bottom>
      <diagonal/>
    </border>
    <border>
      <left style="thin">
        <color indexed="8"/>
      </left>
      <right/>
      <top style="thick">
        <color indexed="8"/>
      </top>
      <bottom style="medium">
        <color indexed="8"/>
      </bottom>
      <diagonal/>
    </border>
    <border>
      <left/>
      <right style="thin">
        <color indexed="21"/>
      </right>
      <top style="thick">
        <color indexed="8"/>
      </top>
      <bottom style="medium">
        <color indexed="8"/>
      </bottom>
      <diagonal/>
    </border>
    <border>
      <left style="thin">
        <color indexed="21"/>
      </left>
      <right style="thin">
        <color indexed="21"/>
      </right>
      <top style="thick">
        <color indexed="8"/>
      </top>
      <bottom style="medium">
        <color indexed="8"/>
      </bottom>
      <diagonal/>
    </border>
    <border>
      <left style="thin">
        <color indexed="21"/>
      </left>
      <right style="medium">
        <color indexed="8"/>
      </right>
      <top style="thick">
        <color indexed="8"/>
      </top>
      <bottom style="medium">
        <color indexed="8"/>
      </bottom>
      <diagonal/>
    </border>
    <border>
      <left style="medium">
        <color indexed="8"/>
      </left>
      <right style="medium">
        <color indexed="8"/>
      </right>
      <top style="thick">
        <color indexed="8"/>
      </top>
      <bottom style="medium">
        <color indexed="8"/>
      </bottom>
      <diagonal/>
    </border>
    <border>
      <left style="medium">
        <color indexed="8"/>
      </left>
      <right style="thin">
        <color indexed="8"/>
      </right>
      <top style="thick">
        <color indexed="8"/>
      </top>
      <bottom style="medium">
        <color indexed="8"/>
      </bottom>
      <diagonal/>
    </border>
    <border>
      <left style="thin">
        <color indexed="8"/>
      </left>
      <right style="thin">
        <color indexed="21"/>
      </right>
      <top style="thick">
        <color indexed="8"/>
      </top>
      <bottom style="medium">
        <color indexed="8"/>
      </bottom>
      <diagonal/>
    </border>
    <border>
      <left style="thin">
        <color indexed="21"/>
      </left>
      <right style="thin">
        <color indexed="21"/>
      </right>
      <top style="thick">
        <color indexed="8"/>
      </top>
      <bottom style="thin">
        <color indexed="21"/>
      </bottom>
      <diagonal/>
    </border>
    <border>
      <left style="thick">
        <color indexed="8"/>
      </left>
      <right style="thin">
        <color indexed="8"/>
      </right>
      <top style="medium">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medium">
        <color indexed="8"/>
      </top>
      <bottom style="thick">
        <color indexed="8"/>
      </bottom>
      <diagonal/>
    </border>
    <border>
      <left style="thin">
        <color indexed="8"/>
      </left>
      <right/>
      <top style="medium">
        <color indexed="8"/>
      </top>
      <bottom style="thick">
        <color indexed="8"/>
      </bottom>
      <diagonal/>
    </border>
    <border>
      <left/>
      <right style="thin">
        <color indexed="21"/>
      </right>
      <top style="medium">
        <color indexed="8"/>
      </top>
      <bottom style="thick">
        <color indexed="8"/>
      </bottom>
      <diagonal/>
    </border>
    <border>
      <left style="thin">
        <color indexed="21"/>
      </left>
      <right style="thin">
        <color indexed="21"/>
      </right>
      <top style="medium">
        <color indexed="8"/>
      </top>
      <bottom style="thick">
        <color indexed="8"/>
      </bottom>
      <diagonal/>
    </border>
    <border>
      <left style="thin">
        <color indexed="21"/>
      </left>
      <right style="medium">
        <color indexed="8"/>
      </right>
      <top style="medium">
        <color indexed="8"/>
      </top>
      <bottom style="thick">
        <color indexed="8"/>
      </bottom>
      <diagonal/>
    </border>
    <border>
      <left style="medium">
        <color indexed="8"/>
      </left>
      <right style="medium">
        <color indexed="8"/>
      </right>
      <top style="medium">
        <color indexed="8"/>
      </top>
      <bottom style="thick">
        <color indexed="8"/>
      </bottom>
      <diagonal/>
    </border>
    <border>
      <left style="medium">
        <color indexed="8"/>
      </left>
      <right style="thin">
        <color indexed="8"/>
      </right>
      <top style="medium">
        <color indexed="8"/>
      </top>
      <bottom style="thick">
        <color indexed="8"/>
      </bottom>
      <diagonal/>
    </border>
    <border>
      <left style="thin">
        <color indexed="8"/>
      </left>
      <right style="thin">
        <color indexed="21"/>
      </right>
      <top style="medium">
        <color indexed="8"/>
      </top>
      <bottom style="thick">
        <color indexed="8"/>
      </bottom>
      <diagonal/>
    </border>
    <border>
      <left style="medium">
        <color indexed="8"/>
      </left>
      <right style="medium">
        <color indexed="8"/>
      </right>
      <top style="thick">
        <color indexed="8"/>
      </top>
      <bottom style="thin">
        <color indexed="21"/>
      </bottom>
      <diagonal/>
    </border>
    <border>
      <left style="medium">
        <color indexed="8"/>
      </left>
      <right style="thin">
        <color indexed="8"/>
      </right>
      <top style="thick">
        <color indexed="8"/>
      </top>
      <bottom style="thin">
        <color indexed="21"/>
      </bottom>
      <diagonal/>
    </border>
    <border>
      <left style="thin">
        <color indexed="8"/>
      </left>
      <right style="thin">
        <color indexed="8"/>
      </right>
      <top style="thick">
        <color indexed="8"/>
      </top>
      <bottom style="thin">
        <color indexed="21"/>
      </bottom>
      <diagonal/>
    </border>
    <border>
      <left style="thin">
        <color indexed="8"/>
      </left>
      <right/>
      <top style="thick">
        <color indexed="8"/>
      </top>
      <bottom style="thin">
        <color indexed="8"/>
      </bottom>
      <diagonal/>
    </border>
    <border>
      <left/>
      <right style="thin">
        <color indexed="8"/>
      </right>
      <top style="thick">
        <color indexed="8"/>
      </top>
      <bottom style="thin">
        <color indexed="8"/>
      </bottom>
      <diagonal/>
    </border>
    <border>
      <left style="thin">
        <color indexed="8"/>
      </left>
      <right style="thin">
        <color indexed="21"/>
      </right>
      <top style="thick">
        <color indexed="8"/>
      </top>
      <bottom style="thin">
        <color indexed="21"/>
      </bottom>
      <diagonal/>
    </border>
    <border>
      <left style="thin">
        <color indexed="21"/>
      </left>
      <right style="thin">
        <color indexed="8"/>
      </right>
      <top style="thick">
        <color indexed="8"/>
      </top>
      <bottom style="thin">
        <color indexed="21"/>
      </bottom>
      <diagonal/>
    </border>
    <border>
      <left style="thin">
        <color indexed="21"/>
      </left>
      <right style="medium">
        <color indexed="8"/>
      </right>
      <top style="thick">
        <color indexed="8"/>
      </top>
      <bottom style="thin">
        <color indexed="21"/>
      </bottom>
      <diagonal/>
    </border>
    <border>
      <left style="medium">
        <color indexed="8"/>
      </left>
      <right style="medium">
        <color indexed="8"/>
      </right>
      <top style="thin">
        <color indexed="21"/>
      </top>
      <bottom style="thin">
        <color indexed="21"/>
      </bottom>
      <diagonal/>
    </border>
    <border>
      <left style="medium">
        <color indexed="8"/>
      </left>
      <right style="thin">
        <color indexed="8"/>
      </right>
      <top style="thin">
        <color indexed="21"/>
      </top>
      <bottom style="thin">
        <color indexed="21"/>
      </bottom>
      <diagonal/>
    </border>
    <border>
      <left style="thin">
        <color indexed="8"/>
      </left>
      <right style="thin">
        <color indexed="8"/>
      </right>
      <top style="thin">
        <color indexed="21"/>
      </top>
      <bottom style="thin">
        <color indexed="21"/>
      </bottom>
      <diagonal/>
    </border>
    <border>
      <left style="thin">
        <color indexed="8"/>
      </left>
      <right/>
      <top style="thin">
        <color indexed="8"/>
      </top>
      <bottom style="thin">
        <color indexed="21"/>
      </bottom>
      <diagonal/>
    </border>
    <border>
      <left/>
      <right style="thin">
        <color indexed="8"/>
      </right>
      <top style="thin">
        <color indexed="8"/>
      </top>
      <bottom style="thin">
        <color indexed="21"/>
      </bottom>
      <diagonal/>
    </border>
    <border>
      <left style="thin">
        <color indexed="8"/>
      </left>
      <right style="thin">
        <color indexed="21"/>
      </right>
      <top style="thin">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8"/>
      </right>
      <top style="thin">
        <color indexed="21"/>
      </top>
      <bottom style="thin">
        <color indexed="21"/>
      </bottom>
      <diagonal/>
    </border>
    <border>
      <left style="thin">
        <color indexed="21"/>
      </left>
      <right style="medium">
        <color indexed="8"/>
      </right>
      <top style="thin">
        <color indexed="21"/>
      </top>
      <bottom style="thin">
        <color indexed="21"/>
      </bottom>
      <diagonal/>
    </border>
    <border>
      <left style="thin">
        <color indexed="8"/>
      </left>
      <right style="thin">
        <color indexed="8"/>
      </right>
      <top style="thin">
        <color indexed="8"/>
      </top>
      <bottom style="thin">
        <color indexed="21"/>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21"/>
      </top>
      <bottom style="thin">
        <color indexed="8"/>
      </bottom>
      <diagonal/>
    </border>
    <border>
      <left style="medium">
        <color indexed="8"/>
      </left>
      <right style="thin">
        <color indexed="8"/>
      </right>
      <top style="thin">
        <color indexed="21"/>
      </top>
      <bottom style="thin">
        <color indexed="8"/>
      </bottom>
      <diagonal/>
    </border>
    <border>
      <left style="thin">
        <color indexed="8"/>
      </left>
      <right style="thin">
        <color indexed="8"/>
      </right>
      <top style="thin">
        <color indexed="21"/>
      </top>
      <bottom style="thin">
        <color indexed="8"/>
      </bottom>
      <diagonal/>
    </border>
    <border>
      <left style="thin">
        <color indexed="8"/>
      </left>
      <right/>
      <top style="thin">
        <color indexed="21"/>
      </top>
      <bottom style="thin">
        <color indexed="8"/>
      </bottom>
      <diagonal/>
    </border>
    <border>
      <left/>
      <right style="thin">
        <color indexed="8"/>
      </right>
      <top style="thin">
        <color indexed="21"/>
      </top>
      <bottom style="thin">
        <color indexed="8"/>
      </bottom>
      <diagonal/>
    </border>
    <border>
      <left style="thin">
        <color indexed="8"/>
      </left>
      <right style="thin">
        <color indexed="21"/>
      </right>
      <top style="thin">
        <color indexed="21"/>
      </top>
      <bottom style="thin">
        <color indexed="8"/>
      </bottom>
      <diagonal/>
    </border>
    <border>
      <left style="thin">
        <color indexed="21"/>
      </left>
      <right style="thin">
        <color indexed="21"/>
      </right>
      <top style="thin">
        <color indexed="21"/>
      </top>
      <bottom style="thin">
        <color indexed="8"/>
      </bottom>
      <diagonal/>
    </border>
    <border>
      <left style="thin">
        <color indexed="21"/>
      </left>
      <right style="thin">
        <color indexed="8"/>
      </right>
      <top style="thin">
        <color indexed="21"/>
      </top>
      <bottom style="thin">
        <color indexed="8"/>
      </bottom>
      <diagonal/>
    </border>
    <border>
      <left style="thin">
        <color indexed="21"/>
      </left>
      <right style="medium">
        <color indexed="8"/>
      </right>
      <top style="thin">
        <color indexed="21"/>
      </top>
      <bottom style="thin">
        <color indexed="8"/>
      </bottom>
      <diagonal/>
    </border>
    <border>
      <left style="medium">
        <color indexed="8"/>
      </left>
      <right style="medium">
        <color indexed="8"/>
      </right>
      <top style="thin">
        <color indexed="8"/>
      </top>
      <bottom style="thin">
        <color indexed="21"/>
      </bottom>
      <diagonal/>
    </border>
    <border>
      <left style="medium">
        <color indexed="8"/>
      </left>
      <right style="thin">
        <color indexed="8"/>
      </right>
      <top style="thin">
        <color indexed="8"/>
      </top>
      <bottom style="thin">
        <color indexed="21"/>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21"/>
      </right>
      <top style="thin">
        <color indexed="8"/>
      </top>
      <bottom style="thin">
        <color indexed="21"/>
      </bottom>
      <diagonal/>
    </border>
    <border>
      <left style="thin">
        <color indexed="21"/>
      </left>
      <right style="thin">
        <color indexed="21"/>
      </right>
      <top style="thin">
        <color indexed="8"/>
      </top>
      <bottom style="thin">
        <color indexed="21"/>
      </bottom>
      <diagonal/>
    </border>
    <border>
      <left style="thin">
        <color indexed="21"/>
      </left>
      <right style="thin">
        <color indexed="8"/>
      </right>
      <top style="thin">
        <color indexed="8"/>
      </top>
      <bottom style="thin">
        <color indexed="21"/>
      </bottom>
      <diagonal/>
    </border>
    <border>
      <left style="thin">
        <color indexed="21"/>
      </left>
      <right style="medium">
        <color indexed="8"/>
      </right>
      <top style="thin">
        <color indexed="8"/>
      </top>
      <bottom style="thin">
        <color indexed="21"/>
      </bottom>
      <diagonal/>
    </border>
    <border>
      <left style="thin">
        <color indexed="8"/>
      </left>
      <right style="thin">
        <color indexed="56"/>
      </right>
      <top style="thin">
        <color indexed="8"/>
      </top>
      <bottom style="thin">
        <color indexed="21"/>
      </bottom>
      <diagonal/>
    </border>
    <border>
      <left style="thin">
        <color indexed="8"/>
      </left>
      <right style="thin">
        <color indexed="8"/>
      </right>
      <top style="thin">
        <color indexed="21"/>
      </top>
      <bottom style="medium">
        <color indexed="8"/>
      </bottom>
      <diagonal/>
    </border>
    <border>
      <left style="thin">
        <color indexed="8"/>
      </left>
      <right/>
      <top style="thin">
        <color indexed="21"/>
      </top>
      <bottom style="medium">
        <color indexed="8"/>
      </bottom>
      <diagonal/>
    </border>
    <border>
      <left/>
      <right style="thin">
        <color indexed="8"/>
      </right>
      <top style="thin">
        <color indexed="21"/>
      </top>
      <bottom style="medium">
        <color indexed="8"/>
      </bottom>
      <diagonal/>
    </border>
    <border>
      <left style="thin">
        <color indexed="8"/>
      </left>
      <right style="thin">
        <color indexed="21"/>
      </right>
      <top style="thin">
        <color indexed="21"/>
      </top>
      <bottom style="medium">
        <color indexed="8"/>
      </bottom>
      <diagonal/>
    </border>
    <border>
      <left style="thin">
        <color indexed="21"/>
      </left>
      <right style="thin">
        <color indexed="21"/>
      </right>
      <top style="thin">
        <color indexed="21"/>
      </top>
      <bottom style="medium">
        <color indexed="8"/>
      </bottom>
      <diagonal/>
    </border>
    <border>
      <left style="thin">
        <color indexed="21"/>
      </left>
      <right style="thin">
        <color indexed="8"/>
      </right>
      <top style="thin">
        <color indexed="21"/>
      </top>
      <bottom style="medium">
        <color indexed="8"/>
      </bottom>
      <diagonal/>
    </border>
    <border>
      <left style="thin">
        <color indexed="21"/>
      </left>
      <right style="medium">
        <color indexed="8"/>
      </right>
      <top style="thin">
        <color indexed="21"/>
      </top>
      <bottom style="medium">
        <color indexed="8"/>
      </bottom>
      <diagonal/>
    </border>
    <border>
      <left style="thin">
        <color indexed="8"/>
      </left>
      <right style="thin">
        <color indexed="21"/>
      </right>
      <top style="medium">
        <color indexed="8"/>
      </top>
      <bottom style="thin">
        <color indexed="21"/>
      </bottom>
      <diagonal/>
    </border>
    <border>
      <left style="thin">
        <color indexed="21"/>
      </left>
      <right style="thin">
        <color indexed="21"/>
      </right>
      <top style="medium">
        <color indexed="8"/>
      </top>
      <bottom style="thin">
        <color indexed="21"/>
      </bottom>
      <diagonal/>
    </border>
    <border>
      <left style="thin">
        <color indexed="21"/>
      </left>
      <right style="thin">
        <color indexed="8"/>
      </right>
      <top style="medium">
        <color indexed="8"/>
      </top>
      <bottom style="thin">
        <color indexed="21"/>
      </bottom>
      <diagonal/>
    </border>
    <border>
      <left style="thin">
        <color indexed="21"/>
      </left>
      <right style="medium">
        <color indexed="8"/>
      </right>
      <top style="medium">
        <color indexed="8"/>
      </top>
      <bottom style="thin">
        <color indexed="21"/>
      </bottom>
      <diagonal/>
    </border>
    <border>
      <left style="thin">
        <color indexed="8"/>
      </left>
      <right style="thin">
        <color indexed="21"/>
      </right>
      <top style="medium">
        <color indexed="8"/>
      </top>
      <bottom style="thin">
        <color indexed="8"/>
      </bottom>
      <diagonal/>
    </border>
    <border>
      <left style="thin">
        <color indexed="21"/>
      </left>
      <right style="thin">
        <color indexed="21"/>
      </right>
      <top style="medium">
        <color indexed="8"/>
      </top>
      <bottom style="thin">
        <color indexed="8"/>
      </bottom>
      <diagonal/>
    </border>
    <border>
      <left style="thin">
        <color indexed="21"/>
      </left>
      <right style="medium">
        <color indexed="8"/>
      </right>
      <top style="medium">
        <color indexed="8"/>
      </top>
      <bottom style="thin">
        <color indexed="8"/>
      </bottom>
      <diagonal/>
    </border>
    <border>
      <left style="thin">
        <color indexed="8"/>
      </left>
      <right style="thin">
        <color indexed="8"/>
      </right>
      <top style="medium">
        <color indexed="8"/>
      </top>
      <bottom style="thin">
        <color indexed="21"/>
      </bottom>
      <diagonal/>
    </border>
    <border>
      <left style="thin">
        <color indexed="8"/>
      </left>
      <right style="thin">
        <color indexed="8"/>
      </right>
      <top style="thick">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21"/>
      </left>
      <right style="thin">
        <color indexed="21"/>
      </right>
      <top style="thick">
        <color indexed="8"/>
      </top>
      <bottom/>
      <diagonal/>
    </border>
    <border>
      <left style="thin">
        <color indexed="21"/>
      </left>
      <right style="thin">
        <color indexed="21"/>
      </right>
      <top/>
      <bottom style="thick">
        <color indexed="8"/>
      </bottom>
      <diagonal/>
    </border>
    <border>
      <left style="thin">
        <color indexed="8"/>
      </left>
      <right style="thin">
        <color indexed="21"/>
      </right>
      <top style="thick">
        <color indexed="8"/>
      </top>
      <bottom/>
      <diagonal/>
    </border>
    <border>
      <left style="thin">
        <color indexed="8"/>
      </left>
      <right style="thin">
        <color indexed="21"/>
      </right>
      <top/>
      <bottom style="thick">
        <color indexed="8"/>
      </bottom>
      <diagonal/>
    </border>
    <border>
      <left style="thin">
        <color indexed="8"/>
      </left>
      <right style="thin">
        <color indexed="8"/>
      </right>
      <top/>
      <bottom style="thick">
        <color indexed="8"/>
      </bottom>
      <diagonal/>
    </border>
    <border>
      <left style="medium">
        <color indexed="8"/>
      </left>
      <right style="thin">
        <color indexed="8"/>
      </right>
      <top style="thick">
        <color indexed="8"/>
      </top>
      <bottom/>
      <diagonal/>
    </border>
    <border>
      <left style="medium">
        <color indexed="8"/>
      </left>
      <right style="thin">
        <color indexed="8"/>
      </right>
      <top/>
      <bottom style="thick">
        <color indexed="8"/>
      </bottom>
      <diagonal/>
    </border>
    <border>
      <left style="thin">
        <color indexed="8"/>
      </left>
      <right style="thin">
        <color indexed="8"/>
      </right>
      <top style="thin">
        <color indexed="8"/>
      </top>
      <bottom/>
      <diagonal/>
    </border>
  </borders>
  <cellStyleXfs count="1">
    <xf numFmtId="0" fontId="0" fillId="0" borderId="0" applyNumberFormat="0" applyFill="0" applyBorder="0" applyProtection="0">
      <alignment vertical="top" wrapText="1"/>
    </xf>
  </cellStyleXfs>
  <cellXfs count="323">
    <xf numFmtId="0" fontId="0" fillId="0" borderId="0" xfId="0">
      <alignment vertical="top" wrapText="1"/>
    </xf>
    <xf numFmtId="0" fontId="1" fillId="0" borderId="0" xfId="0" applyNumberFormat="1" applyFont="1" applyAlignment="1"/>
    <xf numFmtId="49" fontId="1" fillId="2" borderId="2" xfId="0" applyNumberFormat="1" applyFont="1" applyFill="1" applyBorder="1" applyAlignment="1">
      <alignment wrapText="1"/>
    </xf>
    <xf numFmtId="49" fontId="4" fillId="2" borderId="6"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wrapText="1"/>
    </xf>
    <xf numFmtId="49" fontId="3" fillId="2" borderId="17" xfId="0" applyNumberFormat="1" applyFont="1" applyFill="1" applyBorder="1" applyAlignment="1">
      <alignment horizontal="center" vertical="center" wrapText="1"/>
    </xf>
    <xf numFmtId="49" fontId="1" fillId="3" borderId="24" xfId="0" applyNumberFormat="1" applyFont="1" applyFill="1" applyBorder="1" applyAlignment="1">
      <alignment horizontal="center" vertical="center"/>
    </xf>
    <xf numFmtId="0" fontId="1" fillId="3" borderId="11" xfId="0" applyNumberFormat="1" applyFont="1" applyFill="1" applyBorder="1" applyAlignment="1">
      <alignment horizontal="right"/>
    </xf>
    <xf numFmtId="0" fontId="1" fillId="3" borderId="28" xfId="0" applyFont="1" applyFill="1" applyBorder="1" applyAlignment="1">
      <alignment horizontal="left"/>
    </xf>
    <xf numFmtId="49" fontId="1" fillId="0" borderId="27" xfId="0" applyNumberFormat="1" applyFont="1" applyBorder="1" applyAlignment="1"/>
    <xf numFmtId="0" fontId="1" fillId="3" borderId="11" xfId="0" applyNumberFormat="1" applyFont="1" applyFill="1" applyBorder="1" applyAlignment="1"/>
    <xf numFmtId="165" fontId="1" fillId="3" borderId="29" xfId="0" applyNumberFormat="1" applyFont="1" applyFill="1" applyBorder="1" applyAlignment="1"/>
    <xf numFmtId="166" fontId="1" fillId="3" borderId="23" xfId="0" applyNumberFormat="1" applyFont="1" applyFill="1" applyBorder="1" applyAlignment="1"/>
    <xf numFmtId="166" fontId="1" fillId="3" borderId="24" xfId="0" applyNumberFormat="1" applyFont="1" applyFill="1" applyBorder="1" applyAlignment="1"/>
    <xf numFmtId="166" fontId="1" fillId="3" borderId="24" xfId="0" applyNumberFormat="1" applyFont="1" applyFill="1" applyBorder="1" applyAlignment="1">
      <alignment horizontal="center" vertical="center"/>
    </xf>
    <xf numFmtId="10" fontId="1" fillId="3" borderId="2" xfId="0" applyNumberFormat="1" applyFont="1" applyFill="1" applyBorder="1" applyAlignment="1">
      <alignment horizontal="center" vertical="center"/>
    </xf>
    <xf numFmtId="166" fontId="1" fillId="3" borderId="2" xfId="0" applyNumberFormat="1" applyFont="1" applyFill="1" applyBorder="1" applyAlignment="1">
      <alignment horizontal="center" vertical="center"/>
    </xf>
    <xf numFmtId="49" fontId="1" fillId="3" borderId="32" xfId="0" applyNumberFormat="1" applyFont="1" applyFill="1" applyBorder="1" applyAlignment="1">
      <alignment horizontal="center" vertical="center"/>
    </xf>
    <xf numFmtId="49" fontId="1" fillId="3" borderId="36" xfId="0" applyNumberFormat="1" applyFont="1" applyFill="1" applyBorder="1" applyAlignment="1">
      <alignment horizontal="right"/>
    </xf>
    <xf numFmtId="49" fontId="1" fillId="0" borderId="37" xfId="0" applyNumberFormat="1" applyFont="1" applyBorder="1" applyAlignment="1">
      <alignment horizontal="left"/>
    </xf>
    <xf numFmtId="49" fontId="1" fillId="0" borderId="35" xfId="0" applyNumberFormat="1" applyFont="1" applyBorder="1" applyAlignment="1"/>
    <xf numFmtId="0" fontId="1" fillId="3" borderId="36" xfId="0" applyNumberFormat="1" applyFont="1" applyFill="1" applyBorder="1" applyAlignment="1"/>
    <xf numFmtId="165" fontId="1" fillId="3" borderId="38" xfId="0" applyNumberFormat="1" applyFont="1" applyFill="1" applyBorder="1" applyAlignment="1"/>
    <xf numFmtId="166" fontId="1" fillId="3" borderId="31" xfId="0" applyNumberFormat="1" applyFont="1" applyFill="1" applyBorder="1" applyAlignment="1"/>
    <xf numFmtId="166" fontId="1" fillId="3" borderId="32" xfId="0" applyNumberFormat="1" applyFont="1" applyFill="1" applyBorder="1" applyAlignment="1"/>
    <xf numFmtId="166" fontId="1" fillId="0" borderId="32" xfId="0" applyNumberFormat="1" applyFont="1" applyBorder="1" applyAlignment="1"/>
    <xf numFmtId="0" fontId="1" fillId="0" borderId="39" xfId="0" applyFont="1" applyBorder="1" applyAlignment="1"/>
    <xf numFmtId="49" fontId="1" fillId="3" borderId="43" xfId="0" applyNumberFormat="1" applyFont="1" applyFill="1" applyBorder="1" applyAlignment="1">
      <alignment horizontal="center"/>
    </xf>
    <xf numFmtId="0" fontId="1" fillId="0" borderId="43" xfId="0" applyFont="1" applyBorder="1" applyAlignment="1"/>
    <xf numFmtId="0" fontId="1" fillId="0" borderId="46" xfId="0" applyFont="1" applyBorder="1" applyAlignment="1"/>
    <xf numFmtId="0" fontId="1" fillId="3" borderId="47" xfId="0" applyFont="1" applyFill="1" applyBorder="1" applyAlignment="1">
      <alignment horizontal="right"/>
    </xf>
    <xf numFmtId="0" fontId="1" fillId="3" borderId="48" xfId="0" applyFont="1" applyFill="1" applyBorder="1" applyAlignment="1">
      <alignment horizontal="left"/>
    </xf>
    <xf numFmtId="0" fontId="1" fillId="3" borderId="47" xfId="0" applyFont="1" applyFill="1" applyBorder="1" applyAlignment="1"/>
    <xf numFmtId="165" fontId="1" fillId="3" borderId="49" xfId="0" applyNumberFormat="1" applyFont="1" applyFill="1" applyBorder="1" applyAlignment="1"/>
    <xf numFmtId="49" fontId="1" fillId="3" borderId="42" xfId="0" applyNumberFormat="1" applyFont="1" applyFill="1" applyBorder="1" applyAlignment="1"/>
    <xf numFmtId="49" fontId="1" fillId="3" borderId="43" xfId="0" applyNumberFormat="1" applyFont="1" applyFill="1" applyBorder="1" applyAlignment="1"/>
    <xf numFmtId="166" fontId="1" fillId="0" borderId="43" xfId="0" applyNumberFormat="1" applyFont="1" applyBorder="1" applyAlignment="1"/>
    <xf numFmtId="0" fontId="1" fillId="3" borderId="46" xfId="0" applyFont="1" applyFill="1" applyBorder="1" applyAlignment="1"/>
    <xf numFmtId="49" fontId="1" fillId="5" borderId="39" xfId="0" applyNumberFormat="1" applyFont="1" applyFill="1" applyBorder="1" applyAlignment="1">
      <alignment horizontal="center" vertical="center"/>
    </xf>
    <xf numFmtId="49" fontId="1" fillId="5" borderId="55" xfId="0" applyNumberFormat="1" applyFont="1" applyFill="1" applyBorder="1" applyAlignment="1">
      <alignment horizontal="right"/>
    </xf>
    <xf numFmtId="0" fontId="1" fillId="5" borderId="56" xfId="0" applyNumberFormat="1" applyFont="1" applyFill="1" applyBorder="1" applyAlignment="1">
      <alignment horizontal="left"/>
    </xf>
    <xf numFmtId="49" fontId="1" fillId="5" borderId="54" xfId="0" applyNumberFormat="1" applyFont="1" applyFill="1" applyBorder="1" applyAlignment="1"/>
    <xf numFmtId="0" fontId="1" fillId="5" borderId="55" xfId="0" applyNumberFormat="1" applyFont="1" applyFill="1" applyBorder="1" applyAlignment="1"/>
    <xf numFmtId="165" fontId="1" fillId="5" borderId="57" xfId="0" applyNumberFormat="1" applyFont="1" applyFill="1" applyBorder="1" applyAlignment="1"/>
    <xf numFmtId="166" fontId="1" fillId="5" borderId="51" xfId="0" applyNumberFormat="1" applyFont="1" applyFill="1" applyBorder="1" applyAlignment="1"/>
    <xf numFmtId="166" fontId="1" fillId="5" borderId="58" xfId="0" applyNumberFormat="1" applyFont="1" applyFill="1" applyBorder="1" applyAlignment="1"/>
    <xf numFmtId="166" fontId="1" fillId="5" borderId="39" xfId="0" applyNumberFormat="1" applyFont="1" applyFill="1" applyBorder="1" applyAlignment="1">
      <alignment horizontal="center" vertical="center"/>
    </xf>
    <xf numFmtId="10" fontId="1" fillId="5" borderId="40" xfId="0" applyNumberFormat="1" applyFont="1" applyFill="1" applyBorder="1" applyAlignment="1">
      <alignment horizontal="center" vertical="center"/>
    </xf>
    <xf numFmtId="166" fontId="1" fillId="5" borderId="40" xfId="0" applyNumberFormat="1" applyFont="1" applyFill="1" applyBorder="1" applyAlignment="1">
      <alignment horizontal="center" vertical="center"/>
    </xf>
    <xf numFmtId="49" fontId="1" fillId="5" borderId="32" xfId="0" applyNumberFormat="1" applyFont="1" applyFill="1" applyBorder="1" applyAlignment="1">
      <alignment horizontal="center" vertical="center"/>
    </xf>
    <xf numFmtId="49" fontId="1" fillId="5" borderId="36" xfId="0" applyNumberFormat="1" applyFont="1" applyFill="1" applyBorder="1" applyAlignment="1">
      <alignment horizontal="right"/>
    </xf>
    <xf numFmtId="0" fontId="1" fillId="5" borderId="37" xfId="0" applyNumberFormat="1" applyFont="1" applyFill="1" applyBorder="1" applyAlignment="1">
      <alignment horizontal="left"/>
    </xf>
    <xf numFmtId="49" fontId="1" fillId="5" borderId="35" xfId="0" applyNumberFormat="1" applyFont="1" applyFill="1" applyBorder="1" applyAlignment="1"/>
    <xf numFmtId="0" fontId="1" fillId="5" borderId="36" xfId="0" applyNumberFormat="1" applyFont="1" applyFill="1" applyBorder="1" applyAlignment="1"/>
    <xf numFmtId="165" fontId="1" fillId="5" borderId="38" xfId="0" applyNumberFormat="1" applyFont="1" applyFill="1" applyBorder="1" applyAlignment="1"/>
    <xf numFmtId="166" fontId="1" fillId="5" borderId="31" xfId="0" applyNumberFormat="1" applyFont="1" applyFill="1" applyBorder="1" applyAlignment="1"/>
    <xf numFmtId="166" fontId="1" fillId="5" borderId="32" xfId="0" applyNumberFormat="1" applyFont="1" applyFill="1" applyBorder="1" applyAlignment="1"/>
    <xf numFmtId="49" fontId="1" fillId="5" borderId="43" xfId="0" applyNumberFormat="1" applyFont="1" applyFill="1" applyBorder="1" applyAlignment="1">
      <alignment horizontal="center"/>
    </xf>
    <xf numFmtId="0" fontId="1" fillId="5" borderId="47" xfId="0" applyFont="1" applyFill="1" applyBorder="1" applyAlignment="1">
      <alignment horizontal="right"/>
    </xf>
    <xf numFmtId="0" fontId="1" fillId="5" borderId="48" xfId="0" applyFont="1" applyFill="1" applyBorder="1" applyAlignment="1">
      <alignment horizontal="left"/>
    </xf>
    <xf numFmtId="0" fontId="1" fillId="5" borderId="46" xfId="0" applyFont="1" applyFill="1" applyBorder="1" applyAlignment="1"/>
    <xf numFmtId="0" fontId="1" fillId="5" borderId="47" xfId="0" applyFont="1" applyFill="1" applyBorder="1" applyAlignment="1"/>
    <xf numFmtId="165" fontId="1" fillId="5" borderId="49" xfId="0" applyNumberFormat="1" applyFont="1" applyFill="1" applyBorder="1" applyAlignment="1"/>
    <xf numFmtId="49" fontId="1" fillId="5" borderId="42" xfId="0" applyNumberFormat="1" applyFont="1" applyFill="1" applyBorder="1" applyAlignment="1"/>
    <xf numFmtId="49" fontId="1" fillId="5" borderId="43" xfId="0" applyNumberFormat="1" applyFont="1" applyFill="1" applyBorder="1" applyAlignment="1"/>
    <xf numFmtId="49" fontId="1" fillId="3" borderId="39" xfId="0" applyNumberFormat="1" applyFont="1" applyFill="1" applyBorder="1" applyAlignment="1">
      <alignment horizontal="center" vertical="center"/>
    </xf>
    <xf numFmtId="49" fontId="1" fillId="3" borderId="55" xfId="0" applyNumberFormat="1" applyFont="1" applyFill="1" applyBorder="1" applyAlignment="1">
      <alignment horizontal="right"/>
    </xf>
    <xf numFmtId="0" fontId="1" fillId="3" borderId="56" xfId="0" applyNumberFormat="1" applyFont="1" applyFill="1" applyBorder="1" applyAlignment="1">
      <alignment horizontal="left"/>
    </xf>
    <xf numFmtId="49" fontId="1" fillId="3" borderId="54" xfId="0" applyNumberFormat="1" applyFont="1" applyFill="1" applyBorder="1" applyAlignment="1"/>
    <xf numFmtId="0" fontId="1" fillId="3" borderId="55" xfId="0" applyNumberFormat="1" applyFont="1" applyFill="1" applyBorder="1" applyAlignment="1"/>
    <xf numFmtId="165" fontId="1" fillId="3" borderId="57" xfId="0" applyNumberFormat="1" applyFont="1" applyFill="1" applyBorder="1" applyAlignment="1"/>
    <xf numFmtId="166" fontId="1" fillId="3" borderId="51" xfId="0" applyNumberFormat="1" applyFont="1" applyFill="1" applyBorder="1" applyAlignment="1"/>
    <xf numFmtId="166" fontId="1" fillId="3" borderId="58" xfId="0" applyNumberFormat="1" applyFont="1" applyFill="1" applyBorder="1" applyAlignment="1"/>
    <xf numFmtId="166" fontId="1" fillId="3" borderId="39" xfId="0" applyNumberFormat="1" applyFont="1" applyFill="1" applyBorder="1" applyAlignment="1">
      <alignment horizontal="center" vertical="center"/>
    </xf>
    <xf numFmtId="10" fontId="1" fillId="3" borderId="40" xfId="0" applyNumberFormat="1" applyFont="1" applyFill="1" applyBorder="1" applyAlignment="1">
      <alignment horizontal="center" vertical="center"/>
    </xf>
    <xf numFmtId="166" fontId="1" fillId="3" borderId="40" xfId="0" applyNumberFormat="1" applyFont="1" applyFill="1" applyBorder="1" applyAlignment="1">
      <alignment horizontal="center" vertical="center"/>
    </xf>
    <xf numFmtId="0" fontId="1" fillId="3" borderId="37" xfId="0" applyNumberFormat="1" applyFont="1" applyFill="1" applyBorder="1" applyAlignment="1">
      <alignment horizontal="left"/>
    </xf>
    <xf numFmtId="49" fontId="1" fillId="3" borderId="35" xfId="0" applyNumberFormat="1" applyFont="1" applyFill="1" applyBorder="1" applyAlignment="1"/>
    <xf numFmtId="0" fontId="1" fillId="5" borderId="56" xfId="0" applyFont="1" applyFill="1" applyBorder="1" applyAlignment="1">
      <alignment horizontal="left"/>
    </xf>
    <xf numFmtId="0" fontId="1" fillId="5" borderId="37" xfId="0" applyFont="1" applyFill="1" applyBorder="1" applyAlignment="1">
      <alignment horizontal="left"/>
    </xf>
    <xf numFmtId="0" fontId="1" fillId="3" borderId="56" xfId="0" applyFont="1" applyFill="1" applyBorder="1" applyAlignment="1">
      <alignment horizontal="left"/>
    </xf>
    <xf numFmtId="49" fontId="1" fillId="3" borderId="37" xfId="0" applyNumberFormat="1" applyFont="1" applyFill="1" applyBorder="1" applyAlignment="1">
      <alignment horizontal="left"/>
    </xf>
    <xf numFmtId="0" fontId="1" fillId="3" borderId="37" xfId="0" applyFont="1" applyFill="1" applyBorder="1" applyAlignment="1">
      <alignment horizontal="left"/>
    </xf>
    <xf numFmtId="0" fontId="1" fillId="3" borderId="36" xfId="0" applyNumberFormat="1" applyFont="1" applyFill="1" applyBorder="1" applyAlignment="1">
      <alignment horizontal="right"/>
    </xf>
    <xf numFmtId="0" fontId="1" fillId="5" borderId="36" xfId="0" applyNumberFormat="1" applyFont="1" applyFill="1" applyBorder="1" applyAlignment="1">
      <alignment horizontal="right"/>
    </xf>
    <xf numFmtId="49" fontId="1" fillId="5" borderId="37" xfId="0" applyNumberFormat="1" applyFont="1" applyFill="1" applyBorder="1" applyAlignment="1">
      <alignment horizontal="left"/>
    </xf>
    <xf numFmtId="49" fontId="1" fillId="3" borderId="47" xfId="0" applyNumberFormat="1" applyFont="1" applyFill="1" applyBorder="1" applyAlignment="1">
      <alignment horizontal="right"/>
    </xf>
    <xf numFmtId="49" fontId="1" fillId="3" borderId="46" xfId="0" applyNumberFormat="1" applyFont="1" applyFill="1" applyBorder="1" applyAlignment="1"/>
    <xf numFmtId="0" fontId="1" fillId="3" borderId="47" xfId="0" applyNumberFormat="1" applyFont="1" applyFill="1" applyBorder="1" applyAlignment="1"/>
    <xf numFmtId="166" fontId="1" fillId="3" borderId="42" xfId="0" applyNumberFormat="1" applyFont="1" applyFill="1" applyBorder="1" applyAlignment="1"/>
    <xf numFmtId="166" fontId="1" fillId="3" borderId="43" xfId="0" applyNumberFormat="1" applyFont="1" applyFill="1" applyBorder="1" applyAlignment="1"/>
    <xf numFmtId="49" fontId="1" fillId="3" borderId="59" xfId="0" applyNumberFormat="1" applyFont="1" applyFill="1" applyBorder="1" applyAlignment="1">
      <alignment horizontal="center"/>
    </xf>
    <xf numFmtId="0" fontId="1" fillId="3" borderId="63" xfId="0" applyFont="1" applyFill="1" applyBorder="1" applyAlignment="1">
      <alignment horizontal="right"/>
    </xf>
    <xf numFmtId="0" fontId="1" fillId="3" borderId="64" xfId="0" applyFont="1" applyFill="1" applyBorder="1" applyAlignment="1">
      <alignment horizontal="left"/>
    </xf>
    <xf numFmtId="0" fontId="1" fillId="3" borderId="62" xfId="0" applyFont="1" applyFill="1" applyBorder="1" applyAlignment="1"/>
    <xf numFmtId="0" fontId="1" fillId="3" borderId="63" xfId="0" applyFont="1" applyFill="1" applyBorder="1" applyAlignment="1"/>
    <xf numFmtId="165" fontId="1" fillId="3" borderId="65" xfId="0" applyNumberFormat="1" applyFont="1" applyFill="1" applyBorder="1" applyAlignment="1"/>
    <xf numFmtId="49" fontId="1" fillId="3" borderId="11" xfId="0" applyNumberFormat="1" applyFont="1" applyFill="1" applyBorder="1" applyAlignment="1">
      <alignment horizontal="right"/>
    </xf>
    <xf numFmtId="0" fontId="1" fillId="3" borderId="28" xfId="0" applyNumberFormat="1" applyFont="1" applyFill="1" applyBorder="1" applyAlignment="1">
      <alignment horizontal="left"/>
    </xf>
    <xf numFmtId="0" fontId="1" fillId="0" borderId="37" xfId="0" applyNumberFormat="1" applyFont="1" applyBorder="1" applyAlignment="1">
      <alignment horizontal="left"/>
    </xf>
    <xf numFmtId="0" fontId="1" fillId="3" borderId="55" xfId="0" applyNumberFormat="1" applyFont="1" applyFill="1" applyBorder="1" applyAlignment="1">
      <alignment horizontal="right"/>
    </xf>
    <xf numFmtId="49" fontId="1" fillId="5" borderId="47" xfId="0" applyNumberFormat="1" applyFont="1" applyFill="1" applyBorder="1" applyAlignment="1">
      <alignment horizontal="right"/>
    </xf>
    <xf numFmtId="0" fontId="1" fillId="5" borderId="48" xfId="0" applyNumberFormat="1" applyFont="1" applyFill="1" applyBorder="1" applyAlignment="1">
      <alignment horizontal="left"/>
    </xf>
    <xf numFmtId="49" fontId="1" fillId="5" borderId="46" xfId="0" applyNumberFormat="1" applyFont="1" applyFill="1" applyBorder="1" applyAlignment="1"/>
    <xf numFmtId="0" fontId="1" fillId="5" borderId="47" xfId="0" applyNumberFormat="1" applyFont="1" applyFill="1" applyBorder="1" applyAlignment="1"/>
    <xf numFmtId="166" fontId="1" fillId="5" borderId="42" xfId="0" applyNumberFormat="1" applyFont="1" applyFill="1" applyBorder="1" applyAlignment="1"/>
    <xf numFmtId="166" fontId="1" fillId="5" borderId="43" xfId="0" applyNumberFormat="1" applyFont="1" applyFill="1" applyBorder="1" applyAlignment="1"/>
    <xf numFmtId="0" fontId="1" fillId="3" borderId="48" xfId="0" applyNumberFormat="1" applyFont="1" applyFill="1" applyBorder="1" applyAlignment="1">
      <alignment horizontal="left"/>
    </xf>
    <xf numFmtId="0" fontId="1" fillId="5" borderId="55" xfId="0" applyNumberFormat="1" applyFont="1" applyFill="1" applyBorder="1" applyAlignment="1">
      <alignment horizontal="right"/>
    </xf>
    <xf numFmtId="0" fontId="1" fillId="3" borderId="47" xfId="0" applyNumberFormat="1" applyFont="1" applyFill="1" applyBorder="1" applyAlignment="1">
      <alignment horizontal="right"/>
    </xf>
    <xf numFmtId="49" fontId="1" fillId="5" borderId="67" xfId="0" applyNumberFormat="1" applyFont="1" applyFill="1" applyBorder="1" applyAlignment="1">
      <alignment horizontal="right"/>
    </xf>
    <xf numFmtId="0" fontId="1" fillId="5" borderId="68" xfId="0" applyFont="1" applyFill="1" applyBorder="1" applyAlignment="1">
      <alignment horizontal="left"/>
    </xf>
    <xf numFmtId="49" fontId="1" fillId="5" borderId="66" xfId="0" applyNumberFormat="1" applyFont="1" applyFill="1" applyBorder="1" applyAlignment="1"/>
    <xf numFmtId="0" fontId="1" fillId="5" borderId="67" xfId="0" applyNumberFormat="1" applyFont="1" applyFill="1" applyBorder="1" applyAlignment="1"/>
    <xf numFmtId="165" fontId="1" fillId="5" borderId="69" xfId="0" applyNumberFormat="1" applyFont="1" applyFill="1" applyBorder="1" applyAlignment="1"/>
    <xf numFmtId="0" fontId="1" fillId="5" borderId="63" xfId="0" applyFont="1" applyFill="1" applyBorder="1" applyAlignment="1">
      <alignment horizontal="right"/>
    </xf>
    <xf numFmtId="0" fontId="1" fillId="5" borderId="64" xfId="0" applyFont="1" applyFill="1" applyBorder="1" applyAlignment="1">
      <alignment horizontal="left"/>
    </xf>
    <xf numFmtId="0" fontId="1" fillId="5" borderId="62" xfId="0" applyFont="1" applyFill="1" applyBorder="1" applyAlignment="1"/>
    <xf numFmtId="0" fontId="1" fillId="5" borderId="63" xfId="0" applyFont="1" applyFill="1" applyBorder="1" applyAlignment="1"/>
    <xf numFmtId="165" fontId="1" fillId="5" borderId="65" xfId="0" applyNumberFormat="1" applyFont="1" applyFill="1" applyBorder="1" applyAlignment="1"/>
    <xf numFmtId="49" fontId="1" fillId="3" borderId="67" xfId="0" applyNumberFormat="1" applyFont="1" applyFill="1" applyBorder="1" applyAlignment="1">
      <alignment horizontal="right"/>
    </xf>
    <xf numFmtId="0" fontId="1" fillId="3" borderId="68" xfId="0" applyFont="1" applyFill="1" applyBorder="1" applyAlignment="1">
      <alignment horizontal="left"/>
    </xf>
    <xf numFmtId="49" fontId="1" fillId="3" borderId="66" xfId="0" applyNumberFormat="1" applyFont="1" applyFill="1" applyBorder="1" applyAlignment="1"/>
    <xf numFmtId="0" fontId="1" fillId="3" borderId="67" xfId="0" applyNumberFormat="1" applyFont="1" applyFill="1" applyBorder="1" applyAlignment="1"/>
    <xf numFmtId="165" fontId="1" fillId="3" borderId="69" xfId="0" applyNumberFormat="1" applyFont="1" applyFill="1" applyBorder="1" applyAlignment="1"/>
    <xf numFmtId="0" fontId="1" fillId="3" borderId="68" xfId="0" applyNumberFormat="1" applyFont="1" applyFill="1" applyBorder="1" applyAlignment="1">
      <alignment horizontal="left"/>
    </xf>
    <xf numFmtId="0" fontId="1" fillId="5" borderId="68" xfId="0" applyNumberFormat="1" applyFont="1" applyFill="1" applyBorder="1" applyAlignment="1">
      <alignment horizontal="left"/>
    </xf>
    <xf numFmtId="0" fontId="1" fillId="3" borderId="35" xfId="0" applyFont="1" applyFill="1" applyBorder="1" applyAlignment="1"/>
    <xf numFmtId="0" fontId="1" fillId="3" borderId="36" xfId="0" applyFont="1" applyFill="1" applyBorder="1" applyAlignment="1"/>
    <xf numFmtId="49" fontId="1" fillId="5" borderId="62" xfId="0" applyNumberFormat="1" applyFont="1" applyFill="1" applyBorder="1" applyAlignment="1"/>
    <xf numFmtId="0" fontId="1" fillId="5" borderId="63" xfId="0" applyNumberFormat="1" applyFont="1" applyFill="1" applyBorder="1" applyAlignment="1"/>
    <xf numFmtId="0" fontId="1" fillId="5" borderId="70" xfId="0" applyFont="1" applyFill="1" applyBorder="1" applyAlignment="1"/>
    <xf numFmtId="0" fontId="1" fillId="5" borderId="71" xfId="0" applyFont="1" applyFill="1" applyBorder="1" applyAlignment="1"/>
    <xf numFmtId="165" fontId="1" fillId="5" borderId="72" xfId="0" applyNumberFormat="1" applyFont="1" applyFill="1" applyBorder="1" applyAlignment="1"/>
    <xf numFmtId="0" fontId="1" fillId="5" borderId="47" xfId="0" applyNumberFormat="1" applyFont="1" applyFill="1" applyBorder="1" applyAlignment="1">
      <alignment horizontal="right"/>
    </xf>
    <xf numFmtId="0" fontId="1" fillId="3" borderId="67" xfId="0" applyNumberFormat="1" applyFont="1" applyFill="1" applyBorder="1" applyAlignment="1">
      <alignment horizontal="right"/>
    </xf>
    <xf numFmtId="49" fontId="1" fillId="5" borderId="59" xfId="0" applyNumberFormat="1" applyFont="1" applyFill="1" applyBorder="1" applyAlignment="1">
      <alignment horizontal="center"/>
    </xf>
    <xf numFmtId="49" fontId="1" fillId="3" borderId="73" xfId="0" applyNumberFormat="1" applyFont="1" applyFill="1" applyBorder="1" applyAlignment="1">
      <alignment horizontal="center" vertical="center"/>
    </xf>
    <xf numFmtId="0" fontId="1" fillId="5" borderId="36" xfId="0" applyFont="1" applyFill="1" applyBorder="1" applyAlignment="1">
      <alignment horizontal="right"/>
    </xf>
    <xf numFmtId="0" fontId="1" fillId="5" borderId="55" xfId="0" applyFont="1" applyFill="1" applyBorder="1" applyAlignment="1"/>
    <xf numFmtId="49" fontId="1" fillId="5" borderId="51" xfId="0" applyNumberFormat="1" applyFont="1" applyFill="1" applyBorder="1" applyAlignment="1"/>
    <xf numFmtId="49" fontId="1" fillId="5" borderId="58" xfId="0" applyNumberFormat="1" applyFont="1" applyFill="1" applyBorder="1" applyAlignment="1"/>
    <xf numFmtId="0" fontId="1" fillId="5" borderId="36" xfId="0" applyFont="1" applyFill="1" applyBorder="1" applyAlignment="1"/>
    <xf numFmtId="49" fontId="1" fillId="5" borderId="31" xfId="0" applyNumberFormat="1" applyFont="1" applyFill="1" applyBorder="1" applyAlignment="1"/>
    <xf numFmtId="49" fontId="1" fillId="5" borderId="32" xfId="0" applyNumberFormat="1" applyFont="1" applyFill="1" applyBorder="1" applyAlignment="1"/>
    <xf numFmtId="0" fontId="1" fillId="3" borderId="55" xfId="0" applyFont="1" applyFill="1" applyBorder="1" applyAlignment="1">
      <alignment horizontal="right"/>
    </xf>
    <xf numFmtId="0" fontId="1" fillId="3" borderId="54" xfId="0" applyFont="1" applyFill="1" applyBorder="1" applyAlignment="1"/>
    <xf numFmtId="0" fontId="1" fillId="3" borderId="55" xfId="0" applyFont="1" applyFill="1" applyBorder="1" applyAlignment="1"/>
    <xf numFmtId="49" fontId="1" fillId="3" borderId="51" xfId="0" applyNumberFormat="1" applyFont="1" applyFill="1" applyBorder="1" applyAlignment="1"/>
    <xf numFmtId="49" fontId="1" fillId="3" borderId="58" xfId="0" applyNumberFormat="1" applyFont="1" applyFill="1" applyBorder="1" applyAlignment="1"/>
    <xf numFmtId="0" fontId="1" fillId="3" borderId="36" xfId="0" applyFont="1" applyFill="1" applyBorder="1" applyAlignment="1">
      <alignment horizontal="right"/>
    </xf>
    <xf numFmtId="49" fontId="1" fillId="3" borderId="31" xfId="0" applyNumberFormat="1" applyFont="1" applyFill="1" applyBorder="1" applyAlignment="1"/>
    <xf numFmtId="49" fontId="1" fillId="3" borderId="32" xfId="0" applyNumberFormat="1" applyFont="1" applyFill="1" applyBorder="1" applyAlignment="1"/>
    <xf numFmtId="0" fontId="1" fillId="5" borderId="55" xfId="0" applyFont="1" applyFill="1" applyBorder="1" applyAlignment="1">
      <alignment horizontal="right"/>
    </xf>
    <xf numFmtId="0" fontId="1" fillId="5" borderId="54" xfId="0" applyFont="1" applyFill="1" applyBorder="1" applyAlignment="1"/>
    <xf numFmtId="0" fontId="1" fillId="5" borderId="35" xfId="0" applyFont="1" applyFill="1" applyBorder="1" applyAlignment="1"/>
    <xf numFmtId="49" fontId="1" fillId="3" borderId="63" xfId="0" applyNumberFormat="1" applyFont="1" applyFill="1" applyBorder="1" applyAlignment="1">
      <alignment horizontal="right"/>
    </xf>
    <xf numFmtId="0" fontId="1" fillId="3" borderId="64" xfId="0" applyNumberFormat="1" applyFont="1" applyFill="1" applyBorder="1" applyAlignment="1">
      <alignment horizontal="left"/>
    </xf>
    <xf numFmtId="49" fontId="1" fillId="3" borderId="62" xfId="0" applyNumberFormat="1" applyFont="1" applyFill="1" applyBorder="1" applyAlignment="1"/>
    <xf numFmtId="0" fontId="1" fillId="3" borderId="63" xfId="0" applyNumberFormat="1" applyFont="1" applyFill="1" applyBorder="1" applyAlignment="1"/>
    <xf numFmtId="10" fontId="1" fillId="3" borderId="38" xfId="0" applyNumberFormat="1" applyFont="1" applyFill="1" applyBorder="1" applyAlignment="1"/>
    <xf numFmtId="0" fontId="1" fillId="3" borderId="38" xfId="0" applyFont="1" applyFill="1" applyBorder="1" applyAlignment="1"/>
    <xf numFmtId="0" fontId="1" fillId="0" borderId="68" xfId="0" applyFont="1" applyBorder="1" applyAlignment="1"/>
    <xf numFmtId="0" fontId="1" fillId="3" borderId="55" xfId="0" applyNumberFormat="1" applyFont="1" applyFill="1" applyBorder="1" applyAlignment="1">
      <alignment horizontal="left"/>
    </xf>
    <xf numFmtId="0" fontId="1" fillId="0" borderId="37" xfId="0" applyFont="1" applyBorder="1" applyAlignment="1"/>
    <xf numFmtId="0" fontId="1" fillId="3" borderId="36" xfId="0" applyNumberFormat="1" applyFont="1" applyFill="1" applyBorder="1" applyAlignment="1">
      <alignment horizontal="left"/>
    </xf>
    <xf numFmtId="0" fontId="1" fillId="3" borderId="25" xfId="0" applyNumberFormat="1" applyFont="1" applyFill="1" applyBorder="1" applyAlignment="1">
      <alignment horizontal="right" vertical="center"/>
    </xf>
    <xf numFmtId="0" fontId="1" fillId="0" borderId="33" xfId="0" applyFont="1" applyBorder="1" applyAlignment="1"/>
    <xf numFmtId="0" fontId="1" fillId="0" borderId="44" xfId="0" applyFont="1" applyBorder="1" applyAlignment="1"/>
    <xf numFmtId="164" fontId="3" fillId="3" borderId="24" xfId="0" applyNumberFormat="1" applyFont="1" applyFill="1" applyBorder="1" applyAlignment="1">
      <alignment horizontal="center" vertical="center" wrapText="1"/>
    </xf>
    <xf numFmtId="0" fontId="1" fillId="0" borderId="32" xfId="0" applyFont="1" applyBorder="1" applyAlignment="1"/>
    <xf numFmtId="49" fontId="1" fillId="3" borderId="26" xfId="0" applyNumberFormat="1" applyFont="1" applyFill="1" applyBorder="1" applyAlignment="1">
      <alignment horizontal="right" vertical="center"/>
    </xf>
    <xf numFmtId="0" fontId="1" fillId="0" borderId="34" xfId="0" applyFont="1" applyBorder="1" applyAlignment="1"/>
    <xf numFmtId="0" fontId="1" fillId="0" borderId="45" xfId="0" applyFont="1" applyBorder="1" applyAlignment="1"/>
    <xf numFmtId="49" fontId="6" fillId="3" borderId="24" xfId="0" applyNumberFormat="1" applyFont="1" applyFill="1" applyBorder="1" applyAlignment="1">
      <alignment horizontal="center" vertical="center" wrapText="1"/>
    </xf>
    <xf numFmtId="49" fontId="1" fillId="0" borderId="32" xfId="0" applyNumberFormat="1" applyFont="1" applyBorder="1" applyAlignment="1"/>
    <xf numFmtId="49" fontId="1" fillId="0" borderId="43" xfId="0" applyNumberFormat="1" applyFont="1" applyBorder="1" applyAlignment="1"/>
    <xf numFmtId="49" fontId="1" fillId="5" borderId="52" xfId="0" applyNumberFormat="1" applyFont="1" applyFill="1" applyBorder="1" applyAlignment="1">
      <alignment horizontal="right" vertical="center"/>
    </xf>
    <xf numFmtId="0" fontId="1" fillId="5" borderId="52" xfId="0" applyNumberFormat="1" applyFont="1" applyFill="1" applyBorder="1" applyAlignment="1">
      <alignment horizontal="right" vertical="center"/>
    </xf>
    <xf numFmtId="49" fontId="1" fillId="5" borderId="53" xfId="0" applyNumberFormat="1" applyFont="1" applyFill="1" applyBorder="1" applyAlignment="1">
      <alignment horizontal="right" vertical="center"/>
    </xf>
    <xf numFmtId="49" fontId="6" fillId="5" borderId="39" xfId="0" applyNumberFormat="1" applyFont="1" applyFill="1" applyBorder="1" applyAlignment="1">
      <alignment horizontal="center" vertical="center" wrapText="1"/>
    </xf>
    <xf numFmtId="164" fontId="3" fillId="5" borderId="39" xfId="0" applyNumberFormat="1" applyFont="1" applyFill="1" applyBorder="1" applyAlignment="1">
      <alignment horizontal="center" vertical="center" wrapText="1"/>
    </xf>
    <xf numFmtId="164" fontId="1" fillId="0" borderId="32" xfId="0" applyNumberFormat="1" applyFont="1" applyBorder="1" applyAlignment="1"/>
    <xf numFmtId="164" fontId="1" fillId="0" borderId="43" xfId="0" applyNumberFormat="1" applyFont="1" applyBorder="1" applyAlignment="1"/>
    <xf numFmtId="49" fontId="1" fillId="3" borderId="52" xfId="0" applyNumberFormat="1" applyFont="1" applyFill="1" applyBorder="1" applyAlignment="1">
      <alignment horizontal="right" vertical="center"/>
    </xf>
    <xf numFmtId="0" fontId="1" fillId="3" borderId="52" xfId="0" applyNumberFormat="1" applyFont="1" applyFill="1" applyBorder="1" applyAlignment="1">
      <alignment horizontal="right" vertical="center"/>
    </xf>
    <xf numFmtId="49" fontId="1" fillId="3" borderId="53" xfId="0" applyNumberFormat="1" applyFont="1" applyFill="1" applyBorder="1" applyAlignment="1">
      <alignment horizontal="right" vertical="center"/>
    </xf>
    <xf numFmtId="49" fontId="6" fillId="3" borderId="39" xfId="0" applyNumberFormat="1" applyFont="1" applyFill="1" applyBorder="1" applyAlignment="1">
      <alignment horizontal="center" vertical="center" wrapText="1"/>
    </xf>
    <xf numFmtId="164" fontId="3" fillId="3" borderId="39" xfId="0" applyNumberFormat="1" applyFont="1" applyFill="1" applyBorder="1" applyAlignment="1">
      <alignment horizontal="center" vertical="center" wrapText="1"/>
    </xf>
    <xf numFmtId="0" fontId="1" fillId="0" borderId="60" xfId="0" applyFont="1" applyBorder="1" applyAlignment="1"/>
    <xf numFmtId="0" fontId="1" fillId="0" borderId="61" xfId="0" applyFont="1" applyBorder="1" applyAlignment="1"/>
    <xf numFmtId="0" fontId="1" fillId="0" borderId="59" xfId="0" applyFont="1" applyBorder="1" applyAlignment="1"/>
    <xf numFmtId="164" fontId="1" fillId="0" borderId="59" xfId="0" applyNumberFormat="1" applyFont="1" applyBorder="1" applyAlignment="1"/>
    <xf numFmtId="49" fontId="3" fillId="3" borderId="39" xfId="0" applyNumberFormat="1" applyFont="1" applyFill="1" applyBorder="1" applyAlignment="1">
      <alignment horizontal="center" vertical="center" wrapText="1"/>
    </xf>
    <xf numFmtId="166" fontId="1" fillId="3" borderId="74" xfId="0" applyNumberFormat="1" applyFont="1" applyFill="1" applyBorder="1" applyAlignment="1">
      <alignment horizontal="center" vertical="center"/>
    </xf>
    <xf numFmtId="10" fontId="1" fillId="3" borderId="74" xfId="0" applyNumberFormat="1" applyFont="1" applyFill="1" applyBorder="1" applyAlignment="1">
      <alignment horizontal="center" vertical="center"/>
    </xf>
    <xf numFmtId="166" fontId="1" fillId="3" borderId="75" xfId="0" applyNumberFormat="1" applyFont="1" applyFill="1" applyBorder="1" applyAlignment="1">
      <alignment horizontal="center" vertical="center"/>
    </xf>
    <xf numFmtId="10" fontId="1" fillId="3" borderId="75" xfId="0" applyNumberFormat="1" applyFont="1" applyFill="1" applyBorder="1" applyAlignment="1">
      <alignment horizontal="center" vertical="center"/>
    </xf>
    <xf numFmtId="166" fontId="1" fillId="3" borderId="76" xfId="0" applyNumberFormat="1" applyFont="1" applyFill="1" applyBorder="1" applyAlignment="1">
      <alignment horizontal="center" vertical="center"/>
    </xf>
    <xf numFmtId="10" fontId="1" fillId="3" borderId="76" xfId="0" applyNumberFormat="1" applyFont="1" applyFill="1" applyBorder="1" applyAlignment="1">
      <alignment horizontal="center" vertical="center"/>
    </xf>
    <xf numFmtId="166" fontId="1" fillId="3" borderId="84" xfId="0" applyNumberFormat="1" applyFont="1" applyFill="1" applyBorder="1" applyAlignment="1">
      <alignment vertical="center"/>
    </xf>
    <xf numFmtId="166" fontId="1" fillId="3" borderId="75" xfId="0" applyNumberFormat="1" applyFont="1" applyFill="1" applyBorder="1" applyAlignment="1">
      <alignment vertical="center"/>
    </xf>
    <xf numFmtId="166" fontId="1" fillId="3" borderId="76" xfId="0" applyNumberFormat="1" applyFont="1" applyFill="1" applyBorder="1" applyAlignment="1">
      <alignment vertical="center"/>
    </xf>
    <xf numFmtId="166" fontId="1" fillId="3" borderId="40" xfId="0" applyNumberFormat="1" applyFont="1" applyFill="1" applyBorder="1" applyAlignment="1">
      <alignment vertical="center"/>
    </xf>
    <xf numFmtId="10" fontId="1" fillId="3" borderId="84" xfId="0" applyNumberFormat="1" applyFont="1" applyFill="1" applyBorder="1" applyAlignment="1">
      <alignment vertical="center"/>
    </xf>
    <xf numFmtId="10" fontId="1" fillId="3" borderId="75" xfId="0" applyNumberFormat="1" applyFont="1" applyFill="1" applyBorder="1" applyAlignment="1">
      <alignment vertical="center"/>
    </xf>
    <xf numFmtId="10" fontId="1" fillId="3" borderId="76" xfId="0" applyNumberFormat="1" applyFont="1" applyFill="1" applyBorder="1" applyAlignment="1">
      <alignment vertical="center"/>
    </xf>
    <xf numFmtId="166" fontId="1" fillId="5" borderId="84" xfId="0" applyNumberFormat="1" applyFont="1" applyFill="1" applyBorder="1" applyAlignment="1">
      <alignment vertical="center"/>
    </xf>
    <xf numFmtId="166" fontId="1" fillId="5" borderId="75" xfId="0" applyNumberFormat="1" applyFont="1" applyFill="1" applyBorder="1" applyAlignment="1">
      <alignment vertical="center"/>
    </xf>
    <xf numFmtId="166" fontId="1" fillId="5" borderId="76" xfId="0" applyNumberFormat="1" applyFont="1" applyFill="1" applyBorder="1" applyAlignment="1">
      <alignment vertical="center"/>
    </xf>
    <xf numFmtId="166" fontId="1" fillId="5" borderId="40" xfId="0" applyNumberFormat="1" applyFont="1" applyFill="1" applyBorder="1" applyAlignment="1">
      <alignment vertical="center"/>
    </xf>
    <xf numFmtId="10" fontId="1" fillId="5" borderId="84" xfId="0" applyNumberFormat="1" applyFont="1" applyFill="1" applyBorder="1" applyAlignment="1">
      <alignment vertical="center"/>
    </xf>
    <xf numFmtId="10" fontId="1" fillId="5" borderId="75" xfId="0" applyNumberFormat="1" applyFont="1" applyFill="1" applyBorder="1" applyAlignment="1">
      <alignment vertical="center"/>
    </xf>
    <xf numFmtId="10" fontId="1" fillId="5" borderId="76" xfId="0" applyNumberFormat="1" applyFont="1" applyFill="1" applyBorder="1" applyAlignment="1">
      <alignment vertical="center"/>
    </xf>
    <xf numFmtId="10" fontId="1" fillId="3" borderId="74" xfId="0" applyNumberFormat="1" applyFont="1" applyFill="1" applyBorder="1" applyAlignment="1">
      <alignment vertical="center"/>
    </xf>
    <xf numFmtId="166" fontId="1" fillId="3" borderId="2" xfId="0" applyNumberFormat="1" applyFont="1" applyFill="1" applyBorder="1" applyAlignment="1">
      <alignment vertical="center"/>
    </xf>
    <xf numFmtId="166" fontId="1" fillId="3" borderId="74" xfId="0" applyNumberFormat="1" applyFont="1" applyFill="1" applyBorder="1" applyAlignment="1">
      <alignment vertical="center"/>
    </xf>
    <xf numFmtId="2" fontId="1" fillId="5" borderId="84" xfId="0" applyNumberFormat="1" applyFont="1" applyFill="1" applyBorder="1" applyAlignment="1">
      <alignment vertical="center"/>
    </xf>
    <xf numFmtId="2" fontId="1" fillId="5" borderId="75" xfId="0" applyNumberFormat="1" applyFont="1" applyFill="1" applyBorder="1" applyAlignment="1">
      <alignment vertical="center"/>
    </xf>
    <xf numFmtId="2" fontId="1" fillId="5" borderId="76" xfId="0" applyNumberFormat="1" applyFont="1" applyFill="1" applyBorder="1" applyAlignment="1">
      <alignment vertical="center"/>
    </xf>
    <xf numFmtId="2" fontId="1" fillId="3" borderId="84" xfId="0" applyNumberFormat="1" applyFont="1" applyFill="1" applyBorder="1" applyAlignment="1">
      <alignment vertical="center"/>
    </xf>
    <xf numFmtId="2" fontId="1" fillId="3" borderId="75" xfId="0" applyNumberFormat="1" applyFont="1" applyFill="1" applyBorder="1" applyAlignment="1">
      <alignment vertical="center"/>
    </xf>
    <xf numFmtId="2" fontId="1" fillId="3" borderId="76" xfId="0" applyNumberFormat="1" applyFont="1" applyFill="1" applyBorder="1" applyAlignment="1">
      <alignment vertical="center"/>
    </xf>
    <xf numFmtId="2" fontId="0" fillId="0" borderId="0" xfId="0" applyNumberFormat="1">
      <alignment vertical="top" wrapText="1"/>
    </xf>
    <xf numFmtId="0" fontId="1" fillId="5" borderId="32" xfId="0" applyNumberFormat="1" applyFont="1" applyFill="1" applyBorder="1" applyAlignment="1"/>
    <xf numFmtId="167" fontId="1" fillId="5" borderId="38" xfId="0" applyNumberFormat="1" applyFont="1" applyFill="1" applyBorder="1" applyAlignment="1"/>
    <xf numFmtId="0" fontId="1" fillId="5" borderId="50" xfId="0" applyNumberFormat="1" applyFont="1" applyFill="1" applyBorder="1" applyAlignment="1">
      <alignment horizontal="right" vertical="center"/>
    </xf>
    <xf numFmtId="0" fontId="1" fillId="4" borderId="30" xfId="0" applyFont="1" applyFill="1" applyBorder="1" applyAlignment="1"/>
    <xf numFmtId="0" fontId="1" fillId="4" borderId="41" xfId="0" applyFont="1" applyFill="1" applyBorder="1" applyAlignment="1"/>
    <xf numFmtId="49" fontId="3" fillId="5" borderId="54" xfId="0" applyNumberFormat="1" applyFont="1" applyFill="1" applyBorder="1" applyAlignment="1">
      <alignment horizontal="center" vertical="center" wrapText="1"/>
    </xf>
    <xf numFmtId="0" fontId="1" fillId="0" borderId="35" xfId="0" applyFont="1" applyBorder="1" applyAlignment="1"/>
    <xf numFmtId="0" fontId="1" fillId="0" borderId="46" xfId="0" applyFont="1" applyBorder="1" applyAlignment="1"/>
    <xf numFmtId="2" fontId="1" fillId="5" borderId="50" xfId="0" applyNumberFormat="1" applyFont="1" applyFill="1" applyBorder="1" applyAlignment="1">
      <alignment vertical="center"/>
    </xf>
    <xf numFmtId="0" fontId="1" fillId="0" borderId="30" xfId="0" applyFont="1" applyBorder="1" applyAlignment="1"/>
    <xf numFmtId="0" fontId="1" fillId="0" borderId="41" xfId="0" applyFont="1" applyBorder="1" applyAlignment="1"/>
    <xf numFmtId="49" fontId="5" fillId="5" borderId="51" xfId="0" applyNumberFormat="1" applyFont="1" applyFill="1" applyBorder="1" applyAlignment="1">
      <alignment horizontal="right" vertical="center"/>
    </xf>
    <xf numFmtId="49" fontId="1" fillId="4" borderId="31" xfId="0" applyNumberFormat="1" applyFont="1" applyFill="1" applyBorder="1" applyAlignment="1"/>
    <xf numFmtId="49" fontId="1" fillId="4" borderId="42" xfId="0" applyNumberFormat="1" applyFont="1" applyFill="1" applyBorder="1" applyAlignment="1"/>
    <xf numFmtId="0" fontId="1" fillId="3" borderId="50" xfId="0" applyNumberFormat="1" applyFont="1" applyFill="1" applyBorder="1" applyAlignment="1">
      <alignment horizontal="right" vertical="center"/>
    </xf>
    <xf numFmtId="49" fontId="3" fillId="3" borderId="54" xfId="0" applyNumberFormat="1" applyFont="1" applyFill="1" applyBorder="1" applyAlignment="1">
      <alignment horizontal="center" vertical="center" wrapText="1"/>
    </xf>
    <xf numFmtId="0" fontId="1" fillId="0" borderId="62" xfId="0" applyFont="1" applyBorder="1" applyAlignment="1"/>
    <xf numFmtId="2" fontId="1" fillId="3" borderId="50" xfId="0" applyNumberFormat="1" applyFont="1" applyFill="1" applyBorder="1" applyAlignment="1">
      <alignment vertical="center"/>
    </xf>
    <xf numFmtId="49" fontId="5" fillId="3" borderId="51" xfId="0" applyNumberFormat="1" applyFont="1" applyFill="1" applyBorder="1" applyAlignment="1">
      <alignment horizontal="right" vertical="center"/>
    </xf>
    <xf numFmtId="49" fontId="3" fillId="2" borderId="6" xfId="0" applyNumberFormat="1" applyFont="1" applyFill="1" applyBorder="1" applyAlignment="1">
      <alignment horizontal="center" vertical="center" wrapText="1"/>
    </xf>
    <xf numFmtId="0" fontId="1" fillId="2" borderId="17" xfId="0" applyFont="1" applyFill="1" applyBorder="1" applyAlignment="1"/>
    <xf numFmtId="0" fontId="2" fillId="0" borderId="0" xfId="0" applyFont="1" applyAlignment="1">
      <alignment horizontal="center" vertical="center"/>
    </xf>
    <xf numFmtId="49" fontId="3" fillId="3" borderId="27" xfId="0" applyNumberFormat="1" applyFont="1" applyFill="1" applyBorder="1" applyAlignment="1">
      <alignment horizontal="center" vertical="center" wrapText="1"/>
    </xf>
    <xf numFmtId="0" fontId="1" fillId="3" borderId="22" xfId="0" applyNumberFormat="1" applyFont="1" applyFill="1" applyBorder="1" applyAlignment="1">
      <alignment horizontal="right" vertical="center"/>
    </xf>
    <xf numFmtId="2" fontId="1" fillId="3" borderId="22" xfId="0" applyNumberFormat="1" applyFont="1" applyFill="1" applyBorder="1" applyAlignment="1">
      <alignment vertical="center"/>
    </xf>
    <xf numFmtId="49" fontId="1" fillId="2" borderId="6"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0" fontId="1" fillId="2" borderId="18" xfId="0" applyFont="1" applyFill="1" applyBorder="1" applyAlignment="1"/>
    <xf numFmtId="49" fontId="1" fillId="2" borderId="8" xfId="0" applyNumberFormat="1" applyFont="1" applyFill="1" applyBorder="1" applyAlignment="1">
      <alignment horizontal="center" vertical="center" wrapText="1"/>
    </xf>
    <xf numFmtId="0" fontId="1" fillId="2" borderId="19" xfId="0" applyFont="1" applyFill="1" applyBorder="1" applyAlignment="1"/>
    <xf numFmtId="49" fontId="1" fillId="2" borderId="9" xfId="0" applyNumberFormat="1" applyFont="1" applyFill="1" applyBorder="1" applyAlignment="1">
      <alignment horizontal="center" vertical="center" wrapText="1"/>
    </xf>
    <xf numFmtId="0" fontId="1" fillId="2" borderId="20" xfId="0" applyFont="1" applyFill="1" applyBorder="1" applyAlignment="1"/>
    <xf numFmtId="49" fontId="1" fillId="2" borderId="3" xfId="0" applyNumberFormat="1" applyFont="1" applyFill="1" applyBorder="1" applyAlignment="1">
      <alignment horizontal="center" vertical="center" wrapText="1"/>
    </xf>
    <xf numFmtId="0" fontId="1" fillId="2" borderId="14" xfId="0" applyFont="1" applyFill="1" applyBorder="1" applyAlignment="1"/>
    <xf numFmtId="49" fontId="1" fillId="2" borderId="79" xfId="0" applyNumberFormat="1" applyFont="1" applyFill="1" applyBorder="1" applyAlignment="1">
      <alignment horizontal="center" vertical="center" wrapText="1"/>
    </xf>
    <xf numFmtId="49" fontId="1" fillId="2" borderId="80" xfId="0" applyNumberFormat="1" applyFont="1" applyFill="1" applyBorder="1" applyAlignment="1">
      <alignment horizontal="center" vertical="center" wrapText="1"/>
    </xf>
    <xf numFmtId="49" fontId="1" fillId="2" borderId="77" xfId="0" applyNumberFormat="1" applyFont="1" applyFill="1" applyBorder="1" applyAlignment="1">
      <alignment horizontal="center" vertical="center" wrapText="1"/>
    </xf>
    <xf numFmtId="49" fontId="1" fillId="2" borderId="78" xfId="0" applyNumberFormat="1" applyFont="1" applyFill="1" applyBorder="1" applyAlignment="1">
      <alignment horizontal="center" vertical="center" wrapText="1"/>
    </xf>
    <xf numFmtId="49" fontId="3" fillId="2" borderId="4" xfId="0" applyNumberFormat="1" applyFont="1" applyFill="1" applyBorder="1" applyAlignment="1">
      <alignment horizontal="center" vertical="center" wrapText="1"/>
    </xf>
    <xf numFmtId="0" fontId="1" fillId="2" borderId="5" xfId="0" applyFont="1" applyFill="1" applyBorder="1" applyAlignment="1"/>
    <xf numFmtId="0" fontId="1" fillId="2" borderId="15" xfId="0" applyFont="1" applyFill="1" applyBorder="1" applyAlignment="1"/>
    <xf numFmtId="0" fontId="1" fillId="2" borderId="16" xfId="0" applyFont="1" applyFill="1" applyBorder="1" applyAlignment="1"/>
    <xf numFmtId="0" fontId="1" fillId="2" borderId="1" xfId="0" applyNumberFormat="1" applyFont="1" applyFill="1" applyBorder="1" applyAlignment="1">
      <alignment horizontal="center" vertical="center" wrapText="1"/>
    </xf>
    <xf numFmtId="0" fontId="1" fillId="2" borderId="12" xfId="0" applyFont="1" applyFill="1" applyBorder="1" applyAlignment="1"/>
    <xf numFmtId="0" fontId="1" fillId="2" borderId="6" xfId="0" applyFont="1" applyFill="1" applyBorder="1" applyAlignment="1"/>
    <xf numFmtId="49" fontId="5" fillId="3" borderId="23" xfId="0" applyNumberFormat="1" applyFont="1" applyFill="1" applyBorder="1" applyAlignment="1">
      <alignment horizontal="right" vertical="center"/>
    </xf>
    <xf numFmtId="10" fontId="1" fillId="5" borderId="40" xfId="0" applyNumberFormat="1" applyFont="1" applyFill="1" applyBorder="1" applyAlignment="1">
      <alignment horizontal="center" vertical="center"/>
    </xf>
    <xf numFmtId="0" fontId="1" fillId="0" borderId="39" xfId="0" applyFont="1" applyBorder="1" applyAlignment="1"/>
    <xf numFmtId="0" fontId="1" fillId="0" borderId="43" xfId="0" applyFont="1" applyBorder="1" applyAlignment="1"/>
    <xf numFmtId="49" fontId="1" fillId="5" borderId="52" xfId="0" applyNumberFormat="1" applyFont="1" applyFill="1" applyBorder="1" applyAlignment="1">
      <alignment horizontal="right" vertical="center"/>
    </xf>
    <xf numFmtId="0" fontId="1" fillId="0" borderId="33" xfId="0" applyFont="1" applyBorder="1" applyAlignment="1"/>
    <xf numFmtId="0" fontId="1" fillId="0" borderId="44" xfId="0" applyFont="1" applyBorder="1" applyAlignment="1"/>
    <xf numFmtId="166" fontId="1" fillId="5" borderId="40" xfId="0" applyNumberFormat="1" applyFont="1" applyFill="1" applyBorder="1" applyAlignment="1">
      <alignment horizontal="center" vertical="center"/>
    </xf>
    <xf numFmtId="166" fontId="1" fillId="5" borderId="39" xfId="0" applyNumberFormat="1" applyFont="1" applyFill="1" applyBorder="1" applyAlignment="1">
      <alignment horizontal="center" vertical="center"/>
    </xf>
    <xf numFmtId="166" fontId="1" fillId="0" borderId="32" xfId="0" applyNumberFormat="1" applyFont="1" applyBorder="1" applyAlignment="1"/>
    <xf numFmtId="166" fontId="1" fillId="0" borderId="43" xfId="0" applyNumberFormat="1" applyFont="1" applyBorder="1" applyAlignment="1"/>
    <xf numFmtId="0" fontId="3" fillId="5" borderId="54" xfId="0" applyFont="1" applyFill="1" applyBorder="1" applyAlignment="1">
      <alignment horizontal="center" vertical="center" wrapText="1"/>
    </xf>
    <xf numFmtId="49" fontId="1" fillId="5" borderId="53" xfId="0" applyNumberFormat="1" applyFont="1" applyFill="1" applyBorder="1" applyAlignment="1">
      <alignment horizontal="right" vertical="center"/>
    </xf>
    <xf numFmtId="0" fontId="1" fillId="0" borderId="34" xfId="0" applyFont="1" applyBorder="1" applyAlignment="1"/>
    <xf numFmtId="0" fontId="1" fillId="0" borderId="45" xfId="0" applyFont="1" applyBorder="1" applyAlignment="1"/>
    <xf numFmtId="49" fontId="6" fillId="5" borderId="39" xfId="0" applyNumberFormat="1" applyFont="1" applyFill="1" applyBorder="1" applyAlignment="1">
      <alignment horizontal="center" vertical="center" wrapText="1"/>
    </xf>
    <xf numFmtId="0" fontId="1" fillId="0" borderId="32" xfId="0" applyFont="1" applyBorder="1" applyAlignment="1"/>
    <xf numFmtId="49" fontId="3" fillId="5" borderId="39" xfId="0" applyNumberFormat="1" applyFont="1" applyFill="1" applyBorder="1" applyAlignment="1">
      <alignment horizontal="center" vertical="center" wrapText="1"/>
    </xf>
    <xf numFmtId="164" fontId="1" fillId="0" borderId="32" xfId="0" applyNumberFormat="1" applyFont="1" applyBorder="1" applyAlignment="1"/>
    <xf numFmtId="164" fontId="1" fillId="0" borderId="43" xfId="0" applyNumberFormat="1" applyFont="1" applyBorder="1" applyAlignment="1"/>
    <xf numFmtId="10" fontId="1" fillId="3" borderId="40" xfId="0" applyNumberFormat="1" applyFont="1" applyFill="1" applyBorder="1" applyAlignment="1">
      <alignment horizontal="center" vertical="center"/>
    </xf>
    <xf numFmtId="49" fontId="1" fillId="3" borderId="52" xfId="0" applyNumberFormat="1" applyFont="1" applyFill="1" applyBorder="1" applyAlignment="1">
      <alignment horizontal="right" vertical="center"/>
    </xf>
    <xf numFmtId="0" fontId="1" fillId="0" borderId="60" xfId="0" applyFont="1" applyBorder="1" applyAlignment="1"/>
    <xf numFmtId="166" fontId="1" fillId="3" borderId="40" xfId="0" applyNumberFormat="1" applyFont="1" applyFill="1" applyBorder="1" applyAlignment="1">
      <alignment horizontal="center" vertical="center"/>
    </xf>
    <xf numFmtId="166" fontId="1" fillId="3" borderId="39" xfId="0" applyNumberFormat="1" applyFont="1" applyFill="1" applyBorder="1" applyAlignment="1">
      <alignment horizontal="center" vertical="center"/>
    </xf>
    <xf numFmtId="0" fontId="3" fillId="3" borderId="54" xfId="0" applyFont="1" applyFill="1" applyBorder="1" applyAlignment="1">
      <alignment horizontal="center" vertical="center" wrapText="1"/>
    </xf>
    <xf numFmtId="49" fontId="1" fillId="3" borderId="53" xfId="0" applyNumberFormat="1" applyFont="1" applyFill="1" applyBorder="1" applyAlignment="1">
      <alignment horizontal="right" vertical="center"/>
    </xf>
    <xf numFmtId="0" fontId="1" fillId="0" borderId="61" xfId="0" applyFont="1" applyBorder="1" applyAlignment="1"/>
    <xf numFmtId="49" fontId="6" fillId="3" borderId="39" xfId="0" applyNumberFormat="1" applyFont="1" applyFill="1" applyBorder="1" applyAlignment="1">
      <alignment horizontal="center" vertical="center" wrapText="1"/>
    </xf>
    <xf numFmtId="0" fontId="1" fillId="0" borderId="59" xfId="0" applyFont="1" applyBorder="1" applyAlignment="1"/>
    <xf numFmtId="49" fontId="3" fillId="3" borderId="39" xfId="0" applyNumberFormat="1" applyFont="1" applyFill="1" applyBorder="1" applyAlignment="1">
      <alignment horizontal="center" vertical="center" wrapText="1"/>
    </xf>
    <xf numFmtId="164" fontId="1" fillId="0" borderId="59" xfId="0" applyNumberFormat="1" applyFont="1" applyBorder="1" applyAlignment="1"/>
    <xf numFmtId="164" fontId="3" fillId="5" borderId="39" xfId="0" applyNumberFormat="1" applyFont="1" applyFill="1" applyBorder="1" applyAlignment="1">
      <alignment horizontal="center" vertical="center" wrapText="1"/>
    </xf>
    <xf numFmtId="49" fontId="3" fillId="5" borderId="66" xfId="0" applyNumberFormat="1" applyFont="1" applyFill="1" applyBorder="1" applyAlignment="1">
      <alignment horizontal="center" vertical="center" wrapText="1"/>
    </xf>
    <xf numFmtId="49" fontId="3" fillId="3" borderId="66" xfId="0" applyNumberFormat="1" applyFont="1" applyFill="1" applyBorder="1" applyAlignment="1">
      <alignment horizontal="center" vertical="center" wrapText="1"/>
    </xf>
    <xf numFmtId="0" fontId="1" fillId="3" borderId="52" xfId="0" applyNumberFormat="1" applyFont="1" applyFill="1" applyBorder="1" applyAlignment="1">
      <alignment horizontal="right" vertical="center"/>
    </xf>
    <xf numFmtId="0" fontId="1" fillId="5" borderId="52" xfId="0" applyNumberFormat="1" applyFont="1" applyFill="1" applyBorder="1" applyAlignment="1">
      <alignment horizontal="right" vertical="center"/>
    </xf>
    <xf numFmtId="0" fontId="1" fillId="3" borderId="25" xfId="0" applyNumberFormat="1" applyFont="1" applyFill="1" applyBorder="1" applyAlignment="1">
      <alignment horizontal="right" vertical="center"/>
    </xf>
    <xf numFmtId="49" fontId="1" fillId="3" borderId="26" xfId="0" applyNumberFormat="1" applyFont="1" applyFill="1" applyBorder="1" applyAlignment="1">
      <alignment horizontal="right" vertical="center"/>
    </xf>
    <xf numFmtId="49" fontId="6" fillId="3" borderId="24" xfId="0" applyNumberFormat="1" applyFont="1" applyFill="1" applyBorder="1" applyAlignment="1">
      <alignment horizontal="center" vertical="center" wrapText="1"/>
    </xf>
    <xf numFmtId="49" fontId="1" fillId="0" borderId="32" xfId="0" applyNumberFormat="1" applyFont="1" applyBorder="1" applyAlignment="1"/>
    <xf numFmtId="49" fontId="1" fillId="0" borderId="43" xfId="0" applyNumberFormat="1" applyFont="1" applyBorder="1" applyAlignment="1"/>
    <xf numFmtId="49" fontId="1" fillId="2" borderId="82" xfId="0" applyNumberFormat="1" applyFont="1" applyFill="1" applyBorder="1" applyAlignment="1">
      <alignment horizontal="center" vertical="center" wrapText="1"/>
    </xf>
    <xf numFmtId="49" fontId="1" fillId="2" borderId="83" xfId="0" applyNumberFormat="1" applyFont="1" applyFill="1" applyBorder="1" applyAlignment="1">
      <alignment horizontal="center" vertical="center" wrapText="1"/>
    </xf>
    <xf numFmtId="49" fontId="1" fillId="2" borderId="74" xfId="0" applyNumberFormat="1" applyFont="1" applyFill="1" applyBorder="1" applyAlignment="1">
      <alignment horizontal="center" vertical="center" wrapText="1"/>
    </xf>
    <xf numFmtId="49" fontId="1" fillId="2" borderId="81" xfId="0" applyNumberFormat="1" applyFont="1" applyFill="1" applyBorder="1" applyAlignment="1">
      <alignment horizontal="center" vertical="center" wrapText="1"/>
    </xf>
    <xf numFmtId="49" fontId="1" fillId="2" borderId="10" xfId="0" applyNumberFormat="1" applyFont="1" applyFill="1" applyBorder="1" applyAlignment="1">
      <alignment horizontal="center" vertical="center" wrapText="1"/>
    </xf>
    <xf numFmtId="0" fontId="1" fillId="2" borderId="21" xfId="0" applyFont="1" applyFill="1" applyBorder="1" applyAlignment="1"/>
    <xf numFmtId="0" fontId="1" fillId="3" borderId="50" xfId="0" applyNumberFormat="1" applyFont="1" applyFill="1" applyBorder="1" applyAlignment="1">
      <alignment vertical="center"/>
    </xf>
    <xf numFmtId="0" fontId="1" fillId="5" borderId="50" xfId="0" applyNumberFormat="1" applyFont="1" applyFill="1" applyBorder="1" applyAlignment="1">
      <alignment vertical="center"/>
    </xf>
    <xf numFmtId="164" fontId="3" fillId="3" borderId="39" xfId="0" applyNumberFormat="1" applyFont="1" applyFill="1" applyBorder="1" applyAlignment="1">
      <alignment horizontal="center" vertical="center" wrapText="1"/>
    </xf>
    <xf numFmtId="164" fontId="3" fillId="3" borderId="24" xfId="0" applyNumberFormat="1" applyFont="1" applyFill="1" applyBorder="1" applyAlignment="1">
      <alignment horizontal="center" vertical="center" wrapText="1"/>
    </xf>
    <xf numFmtId="2" fontId="1" fillId="2" borderId="10" xfId="0" applyNumberFormat="1" applyFont="1" applyFill="1" applyBorder="1" applyAlignment="1">
      <alignment horizontal="center" vertical="center" wrapText="1"/>
    </xf>
    <xf numFmtId="2" fontId="1" fillId="2" borderId="21" xfId="0" applyNumberFormat="1" applyFont="1" applyFill="1" applyBorder="1" applyAlignment="1"/>
  </cellXfs>
  <cellStyles count="1">
    <cellStyle name="Normal" xfId="0" builtinId="0"/>
  </cellStyles>
  <dxfs count="273">
    <dxf>
      <font>
        <color rgb="FF3A88FE"/>
      </font>
    </dxf>
    <dxf>
      <font>
        <color rgb="FFE32400"/>
      </font>
    </dxf>
    <dxf>
      <font>
        <color rgb="FF000000"/>
      </font>
      <fill>
        <patternFill patternType="solid">
          <fgColor indexed="13"/>
          <bgColor indexed="44"/>
        </patternFill>
      </fill>
    </dxf>
    <dxf>
      <font>
        <b/>
        <color rgb="FF000000"/>
      </font>
      <fill>
        <patternFill patternType="solid">
          <fgColor indexed="13"/>
          <bgColor indexed="26"/>
        </patternFill>
      </fill>
    </dxf>
    <dxf>
      <font>
        <b/>
        <color rgb="FFD8218E"/>
      </font>
      <fill>
        <patternFill patternType="solid">
          <fgColor indexed="13"/>
          <bgColor indexed="34"/>
        </patternFill>
      </fill>
    </dxf>
    <dxf>
      <font>
        <b/>
        <color rgb="FFFEFFFE"/>
      </font>
      <fill>
        <patternFill patternType="solid">
          <fgColor indexed="13"/>
          <bgColor indexed="33"/>
        </patternFill>
      </fill>
    </dxf>
    <dxf>
      <font>
        <b/>
        <color rgb="FFFEFFFE"/>
      </font>
      <fill>
        <patternFill patternType="solid">
          <fgColor indexed="13"/>
          <bgColor indexed="32"/>
        </patternFill>
      </fill>
    </dxf>
    <dxf>
      <font>
        <b/>
        <color rgb="FFFEFFFE"/>
      </font>
      <fill>
        <patternFill patternType="solid">
          <fgColor indexed="13"/>
          <bgColor indexed="31"/>
        </patternFill>
      </fill>
    </dxf>
    <dxf>
      <font>
        <b/>
        <color rgb="FFFEFFFE"/>
      </font>
      <fill>
        <patternFill patternType="solid">
          <fgColor indexed="13"/>
          <bgColor indexed="29"/>
        </patternFill>
      </fill>
    </dxf>
    <dxf>
      <font>
        <b/>
        <color rgb="FFFF5500"/>
      </font>
      <fill>
        <patternFill patternType="solid">
          <fgColor indexed="13"/>
          <bgColor indexed="27"/>
        </patternFill>
      </fill>
    </dxf>
    <dxf>
      <font>
        <color rgb="FFE32400"/>
      </font>
    </dxf>
    <dxf>
      <font>
        <color rgb="FFE32400"/>
      </font>
    </dxf>
    <dxf>
      <font>
        <color rgb="FF3A88FE"/>
      </font>
    </dxf>
    <dxf>
      <font>
        <b/>
        <color rgb="FFFDFDFF"/>
      </font>
      <fill>
        <patternFill patternType="solid">
          <fgColor indexed="13"/>
          <bgColor indexed="40"/>
        </patternFill>
      </fill>
    </dxf>
    <dxf>
      <font>
        <b/>
        <color rgb="FFFDFDFF"/>
      </font>
      <fill>
        <patternFill patternType="solid">
          <fgColor indexed="13"/>
          <bgColor indexed="38"/>
        </patternFill>
      </fill>
    </dxf>
    <dxf>
      <font>
        <b/>
        <color rgb="FFFA257C"/>
      </font>
      <fill>
        <patternFill patternType="solid">
          <fgColor indexed="13"/>
          <bgColor indexed="36"/>
        </patternFill>
      </fill>
    </dxf>
    <dxf>
      <font>
        <b/>
        <color rgb="FF000000"/>
      </font>
      <fill>
        <patternFill patternType="solid">
          <fgColor indexed="13"/>
          <bgColor indexed="26"/>
        </patternFill>
      </fill>
    </dxf>
    <dxf>
      <font>
        <color rgb="FF000000"/>
      </font>
      <fill>
        <patternFill patternType="solid">
          <fgColor indexed="13"/>
          <bgColor indexed="25"/>
        </patternFill>
      </fill>
    </dxf>
    <dxf>
      <font>
        <color rgb="FF000000"/>
      </font>
      <fill>
        <patternFill patternType="solid">
          <fgColor indexed="13"/>
          <bgColor indexed="24"/>
        </patternFill>
      </fill>
    </dxf>
    <dxf>
      <font>
        <color rgb="FF929292"/>
      </font>
    </dxf>
    <dxf>
      <font>
        <color rgb="FF000000"/>
      </font>
      <fill>
        <patternFill patternType="solid">
          <fgColor indexed="13"/>
          <bgColor indexed="22"/>
        </patternFill>
      </fill>
    </dxf>
    <dxf>
      <font>
        <b/>
        <color rgb="FFED220B"/>
      </font>
      <fill>
        <patternFill patternType="solid">
          <fgColor indexed="13"/>
          <bgColor indexed="8"/>
        </patternFill>
      </fill>
    </dxf>
    <dxf>
      <font>
        <b/>
        <color rgb="FFED220B"/>
      </font>
      <fill>
        <patternFill patternType="solid">
          <fgColor indexed="13"/>
          <bgColor indexed="17"/>
        </patternFill>
      </fill>
    </dxf>
    <dxf>
      <font>
        <b/>
        <color rgb="FF60D836"/>
      </font>
      <fill>
        <patternFill patternType="solid">
          <fgColor indexed="13"/>
          <bgColor indexed="8"/>
        </patternFill>
      </fill>
    </dxf>
    <dxf>
      <font>
        <b/>
        <color rgb="FFFFD931"/>
      </font>
      <fill>
        <patternFill patternType="solid">
          <fgColor indexed="13"/>
          <bgColor indexed="19"/>
        </patternFill>
      </fill>
    </dxf>
    <dxf>
      <font>
        <b/>
        <color rgb="FF72FCE9"/>
      </font>
      <fill>
        <patternFill patternType="solid">
          <fgColor indexed="13"/>
          <bgColor indexed="18"/>
        </patternFill>
      </fill>
    </dxf>
    <dxf>
      <font>
        <color rgb="FFB6E694"/>
      </font>
      <fill>
        <patternFill patternType="solid">
          <fgColor indexed="13"/>
          <bgColor indexed="15"/>
        </patternFill>
      </fill>
    </dxf>
    <dxf>
      <font>
        <color rgb="FF88F94E"/>
      </font>
      <fill>
        <patternFill patternType="solid">
          <fgColor indexed="13"/>
          <bgColor indexed="14"/>
        </patternFill>
      </fill>
    </dxf>
    <dxf>
      <font>
        <b/>
        <color rgb="FFFA257C"/>
      </font>
      <fill>
        <patternFill patternType="solid">
          <fgColor indexed="13"/>
          <bgColor indexed="36"/>
        </patternFill>
      </fill>
    </dxf>
    <dxf>
      <font>
        <b/>
        <color rgb="FFD8218E"/>
      </font>
      <fill>
        <patternFill patternType="solid">
          <fgColor indexed="13"/>
          <bgColor indexed="34"/>
        </patternFill>
      </fill>
    </dxf>
    <dxf>
      <font>
        <b/>
        <color rgb="FFFEFFFE"/>
      </font>
      <fill>
        <patternFill patternType="solid">
          <fgColor indexed="13"/>
          <bgColor indexed="17"/>
        </patternFill>
      </fill>
    </dxf>
    <dxf>
      <font>
        <b/>
        <color rgb="FFE32400"/>
      </font>
      <fill>
        <patternFill patternType="solid">
          <fgColor indexed="13"/>
          <bgColor indexed="8"/>
        </patternFill>
      </fill>
    </dxf>
    <dxf>
      <font>
        <b/>
        <color rgb="FF000000"/>
      </font>
      <fill>
        <patternFill patternType="solid">
          <fgColor indexed="13"/>
          <bgColor indexed="8"/>
        </patternFill>
      </fill>
    </dxf>
    <dxf>
      <font>
        <b/>
        <color rgb="FFED220B"/>
      </font>
      <fill>
        <patternFill patternType="solid">
          <fgColor indexed="13"/>
          <bgColor indexed="17"/>
        </patternFill>
      </fill>
    </dxf>
    <dxf>
      <font>
        <color rgb="FF88F94E"/>
      </font>
      <fill>
        <patternFill patternType="solid">
          <fgColor indexed="13"/>
          <bgColor indexed="14"/>
        </patternFill>
      </fill>
    </dxf>
    <dxf>
      <font>
        <b/>
        <color rgb="FF000000"/>
      </font>
      <fill>
        <patternFill patternType="solid">
          <fgColor indexed="13"/>
          <bgColor indexed="8"/>
        </patternFill>
      </fill>
    </dxf>
    <dxf>
      <font>
        <b/>
        <color rgb="FFED220B"/>
      </font>
      <fill>
        <patternFill patternType="solid">
          <fgColor indexed="13"/>
          <bgColor indexed="17"/>
        </patternFill>
      </fill>
    </dxf>
    <dxf>
      <font>
        <color rgb="FF88F94E"/>
      </font>
      <fill>
        <patternFill patternType="solid">
          <fgColor indexed="13"/>
          <bgColor indexed="14"/>
        </patternFill>
      </fill>
    </dxf>
    <dxf>
      <font>
        <color rgb="FF3A88FE"/>
      </font>
    </dxf>
    <dxf>
      <font>
        <color rgb="FFE32400"/>
      </font>
    </dxf>
    <dxf>
      <font>
        <color rgb="FF000000"/>
      </font>
      <fill>
        <patternFill patternType="solid">
          <fgColor indexed="13"/>
          <bgColor indexed="44"/>
        </patternFill>
      </fill>
    </dxf>
    <dxf>
      <font>
        <color rgb="FF000000"/>
      </font>
      <fill>
        <patternFill patternType="solid">
          <fgColor indexed="13"/>
          <bgColor indexed="25"/>
        </patternFill>
      </fill>
    </dxf>
    <dxf>
      <font>
        <color rgb="FF000000"/>
      </font>
      <fill>
        <patternFill patternType="solid">
          <fgColor indexed="13"/>
          <bgColor indexed="24"/>
        </patternFill>
      </fill>
    </dxf>
    <dxf>
      <font>
        <color rgb="FF929292"/>
      </font>
    </dxf>
    <dxf>
      <font>
        <color rgb="FF000000"/>
      </font>
      <fill>
        <patternFill patternType="solid">
          <fgColor indexed="13"/>
          <bgColor indexed="22"/>
        </patternFill>
      </fill>
    </dxf>
    <dxf>
      <font>
        <b/>
        <color rgb="FFED220B"/>
      </font>
      <fill>
        <patternFill patternType="solid">
          <fgColor indexed="13"/>
          <bgColor indexed="17"/>
        </patternFill>
      </fill>
    </dxf>
    <dxf>
      <font>
        <b/>
        <color rgb="FF60D836"/>
      </font>
      <fill>
        <patternFill patternType="solid">
          <fgColor indexed="13"/>
          <bgColor indexed="8"/>
        </patternFill>
      </fill>
    </dxf>
    <dxf>
      <font>
        <b/>
        <color rgb="FFFFD931"/>
      </font>
      <fill>
        <patternFill patternType="solid">
          <fgColor indexed="13"/>
          <bgColor indexed="19"/>
        </patternFill>
      </fill>
    </dxf>
    <dxf>
      <font>
        <b/>
        <color rgb="FF72FCE9"/>
      </font>
      <fill>
        <patternFill patternType="solid">
          <fgColor indexed="13"/>
          <bgColor indexed="18"/>
        </patternFill>
      </fill>
    </dxf>
    <dxf>
      <font>
        <color rgb="FFB6E694"/>
      </font>
      <fill>
        <patternFill patternType="solid">
          <fgColor indexed="13"/>
          <bgColor indexed="15"/>
        </patternFill>
      </fill>
    </dxf>
    <dxf>
      <font>
        <color rgb="FF3A88FE"/>
      </font>
    </dxf>
    <dxf>
      <font>
        <color rgb="FFE32400"/>
      </font>
    </dxf>
    <dxf>
      <font>
        <color rgb="FF000000"/>
      </font>
      <fill>
        <patternFill patternType="solid">
          <fgColor indexed="13"/>
          <bgColor indexed="44"/>
        </patternFill>
      </fill>
    </dxf>
    <dxf>
      <font>
        <b/>
        <color rgb="FF000000"/>
      </font>
      <fill>
        <patternFill patternType="solid">
          <fgColor indexed="13"/>
          <bgColor indexed="26"/>
        </patternFill>
      </fill>
    </dxf>
    <dxf>
      <font>
        <b/>
        <color rgb="FFD8218E"/>
      </font>
      <fill>
        <patternFill patternType="solid">
          <fgColor indexed="13"/>
          <bgColor indexed="34"/>
        </patternFill>
      </fill>
    </dxf>
    <dxf>
      <font>
        <b/>
        <color rgb="FFFEFFFE"/>
      </font>
      <fill>
        <patternFill patternType="solid">
          <fgColor indexed="13"/>
          <bgColor indexed="33"/>
        </patternFill>
      </fill>
    </dxf>
    <dxf>
      <font>
        <b/>
        <color rgb="FFFEFFFE"/>
      </font>
      <fill>
        <patternFill patternType="solid">
          <fgColor indexed="13"/>
          <bgColor indexed="32"/>
        </patternFill>
      </fill>
    </dxf>
    <dxf>
      <font>
        <b/>
        <color rgb="FFFEFFFE"/>
      </font>
      <fill>
        <patternFill patternType="solid">
          <fgColor indexed="13"/>
          <bgColor indexed="31"/>
        </patternFill>
      </fill>
    </dxf>
    <dxf>
      <font>
        <b/>
        <color rgb="FFFEFFFE"/>
      </font>
      <fill>
        <patternFill patternType="solid">
          <fgColor indexed="13"/>
          <bgColor indexed="29"/>
        </patternFill>
      </fill>
    </dxf>
    <dxf>
      <font>
        <b/>
        <color rgb="FFFF5500"/>
      </font>
      <fill>
        <patternFill patternType="solid">
          <fgColor indexed="13"/>
          <bgColor indexed="27"/>
        </patternFill>
      </fill>
    </dxf>
    <dxf>
      <font>
        <color rgb="FFE32400"/>
      </font>
    </dxf>
    <dxf>
      <font>
        <color rgb="FFE32400"/>
      </font>
    </dxf>
    <dxf>
      <font>
        <color rgb="FF3A88FE"/>
      </font>
    </dxf>
    <dxf>
      <font>
        <b/>
        <color rgb="FFFDFDFF"/>
      </font>
      <fill>
        <patternFill patternType="solid">
          <fgColor indexed="13"/>
          <bgColor indexed="40"/>
        </patternFill>
      </fill>
    </dxf>
    <dxf>
      <font>
        <b/>
        <color rgb="FFFDFDFF"/>
      </font>
      <fill>
        <patternFill patternType="solid">
          <fgColor indexed="13"/>
          <bgColor indexed="38"/>
        </patternFill>
      </fill>
    </dxf>
    <dxf>
      <font>
        <b/>
        <color rgb="FFFA257C"/>
      </font>
      <fill>
        <patternFill patternType="solid">
          <fgColor indexed="13"/>
          <bgColor indexed="36"/>
        </patternFill>
      </fill>
    </dxf>
    <dxf>
      <font>
        <b/>
        <color rgb="FF000000"/>
      </font>
      <fill>
        <patternFill patternType="solid">
          <fgColor indexed="13"/>
          <bgColor indexed="26"/>
        </patternFill>
      </fill>
    </dxf>
    <dxf>
      <font>
        <color rgb="FF000000"/>
      </font>
      <fill>
        <patternFill patternType="solid">
          <fgColor indexed="13"/>
          <bgColor indexed="25"/>
        </patternFill>
      </fill>
    </dxf>
    <dxf>
      <font>
        <color rgb="FF000000"/>
      </font>
      <fill>
        <patternFill patternType="solid">
          <fgColor indexed="13"/>
          <bgColor indexed="24"/>
        </patternFill>
      </fill>
    </dxf>
    <dxf>
      <font>
        <color rgb="FF929292"/>
      </font>
    </dxf>
    <dxf>
      <font>
        <color rgb="FF000000"/>
      </font>
      <fill>
        <patternFill patternType="solid">
          <fgColor indexed="13"/>
          <bgColor indexed="22"/>
        </patternFill>
      </fill>
    </dxf>
    <dxf>
      <font>
        <b/>
        <color rgb="FFED220B"/>
      </font>
      <fill>
        <patternFill patternType="solid">
          <fgColor indexed="13"/>
          <bgColor indexed="8"/>
        </patternFill>
      </fill>
    </dxf>
    <dxf>
      <font>
        <b/>
        <color rgb="FFED220B"/>
      </font>
      <fill>
        <patternFill patternType="solid">
          <fgColor indexed="13"/>
          <bgColor indexed="17"/>
        </patternFill>
      </fill>
    </dxf>
    <dxf>
      <font>
        <b/>
        <color rgb="FF60D836"/>
      </font>
      <fill>
        <patternFill patternType="solid">
          <fgColor indexed="13"/>
          <bgColor indexed="8"/>
        </patternFill>
      </fill>
    </dxf>
    <dxf>
      <font>
        <b/>
        <color rgb="FFFFD931"/>
      </font>
      <fill>
        <patternFill patternType="solid">
          <fgColor indexed="13"/>
          <bgColor indexed="19"/>
        </patternFill>
      </fill>
    </dxf>
    <dxf>
      <font>
        <b/>
        <color rgb="FF72FCE9"/>
      </font>
      <fill>
        <patternFill patternType="solid">
          <fgColor indexed="13"/>
          <bgColor indexed="18"/>
        </patternFill>
      </fill>
    </dxf>
    <dxf>
      <font>
        <color rgb="FFB6E694"/>
      </font>
      <fill>
        <patternFill patternType="solid">
          <fgColor indexed="13"/>
          <bgColor indexed="15"/>
        </patternFill>
      </fill>
    </dxf>
    <dxf>
      <font>
        <color rgb="FF88F94E"/>
      </font>
      <fill>
        <patternFill patternType="solid">
          <fgColor indexed="13"/>
          <bgColor indexed="14"/>
        </patternFill>
      </fill>
    </dxf>
    <dxf>
      <font>
        <color rgb="FF000000"/>
      </font>
      <fill>
        <patternFill patternType="solid">
          <fgColor indexed="13"/>
          <bgColor indexed="15"/>
        </patternFill>
      </fill>
    </dxf>
    <dxf>
      <font>
        <color rgb="FF000000"/>
      </font>
      <fill>
        <patternFill patternType="solid">
          <fgColor indexed="13"/>
          <bgColor indexed="44"/>
        </patternFill>
      </fill>
    </dxf>
    <dxf>
      <font>
        <b/>
        <color rgb="FFFA257C"/>
      </font>
      <fill>
        <patternFill patternType="solid">
          <fgColor indexed="13"/>
          <bgColor indexed="36"/>
        </patternFill>
      </fill>
    </dxf>
    <dxf>
      <font>
        <b/>
        <color rgb="FFD8218E"/>
      </font>
      <fill>
        <patternFill patternType="solid">
          <fgColor indexed="13"/>
          <bgColor indexed="34"/>
        </patternFill>
      </fill>
    </dxf>
    <dxf>
      <font>
        <b/>
        <color rgb="FF000000"/>
      </font>
      <fill>
        <patternFill patternType="solid">
          <fgColor indexed="13"/>
          <bgColor indexed="26"/>
        </patternFill>
      </fill>
    </dxf>
    <dxf>
      <font>
        <b/>
        <color rgb="FFFEFFFE"/>
      </font>
      <fill>
        <patternFill patternType="solid">
          <fgColor indexed="13"/>
          <bgColor indexed="17"/>
        </patternFill>
      </fill>
    </dxf>
    <dxf>
      <font>
        <b/>
        <color rgb="FFFEFFFE"/>
      </font>
      <fill>
        <patternFill patternType="solid">
          <fgColor indexed="13"/>
          <bgColor indexed="32"/>
        </patternFill>
      </fill>
    </dxf>
    <dxf>
      <font>
        <b/>
        <color rgb="FFFEFFFE"/>
      </font>
      <fill>
        <patternFill patternType="solid">
          <fgColor indexed="13"/>
          <bgColor indexed="31"/>
        </patternFill>
      </fill>
    </dxf>
    <dxf>
      <font>
        <b/>
        <color rgb="FFFEFFFE"/>
      </font>
      <fill>
        <patternFill patternType="solid">
          <fgColor indexed="13"/>
          <bgColor indexed="29"/>
        </patternFill>
      </fill>
    </dxf>
    <dxf>
      <font>
        <b/>
        <color rgb="FFFF5500"/>
      </font>
      <fill>
        <patternFill patternType="solid">
          <fgColor indexed="13"/>
          <bgColor indexed="27"/>
        </patternFill>
      </fill>
    </dxf>
    <dxf>
      <font>
        <b/>
        <color rgb="FFE32400"/>
      </font>
      <fill>
        <patternFill patternType="solid">
          <fgColor indexed="13"/>
          <bgColor indexed="8"/>
        </patternFill>
      </fill>
    </dxf>
    <dxf>
      <font>
        <b/>
        <color rgb="FF000000"/>
      </font>
      <fill>
        <patternFill patternType="solid">
          <fgColor indexed="13"/>
          <bgColor indexed="8"/>
        </patternFill>
      </fill>
    </dxf>
    <dxf>
      <font>
        <b/>
        <color rgb="FFED220B"/>
      </font>
      <fill>
        <patternFill patternType="solid">
          <fgColor indexed="13"/>
          <bgColor indexed="17"/>
        </patternFill>
      </fill>
    </dxf>
    <dxf>
      <font>
        <color rgb="FF88F94E"/>
      </font>
      <fill>
        <patternFill patternType="solid">
          <fgColor indexed="13"/>
          <bgColor indexed="14"/>
        </patternFill>
      </fill>
    </dxf>
    <dxf>
      <font>
        <b/>
        <color rgb="FF000000"/>
      </font>
      <fill>
        <patternFill patternType="solid">
          <fgColor indexed="13"/>
          <bgColor indexed="8"/>
        </patternFill>
      </fill>
    </dxf>
    <dxf>
      <font>
        <b/>
        <color rgb="FFED220B"/>
      </font>
      <fill>
        <patternFill patternType="solid">
          <fgColor indexed="13"/>
          <bgColor indexed="17"/>
        </patternFill>
      </fill>
    </dxf>
    <dxf>
      <font>
        <color rgb="FF88F94E"/>
      </font>
      <fill>
        <patternFill patternType="solid">
          <fgColor indexed="13"/>
          <bgColor indexed="14"/>
        </patternFill>
      </fill>
    </dxf>
    <dxf>
      <font>
        <color rgb="FF3A88FE"/>
      </font>
    </dxf>
    <dxf>
      <font>
        <color rgb="FFE32400"/>
      </font>
    </dxf>
    <dxf>
      <font>
        <color rgb="FF000000"/>
      </font>
      <fill>
        <patternFill patternType="solid">
          <fgColor indexed="13"/>
          <bgColor indexed="44"/>
        </patternFill>
      </fill>
    </dxf>
    <dxf>
      <font>
        <color rgb="FF000000"/>
      </font>
      <fill>
        <patternFill patternType="solid">
          <fgColor indexed="13"/>
          <bgColor indexed="25"/>
        </patternFill>
      </fill>
    </dxf>
    <dxf>
      <font>
        <color rgb="FF000000"/>
      </font>
      <fill>
        <patternFill patternType="solid">
          <fgColor indexed="13"/>
          <bgColor indexed="24"/>
        </patternFill>
      </fill>
    </dxf>
    <dxf>
      <font>
        <color rgb="FF929292"/>
      </font>
    </dxf>
    <dxf>
      <font>
        <color rgb="FF000000"/>
      </font>
      <fill>
        <patternFill patternType="solid">
          <fgColor indexed="13"/>
          <bgColor indexed="22"/>
        </patternFill>
      </fill>
    </dxf>
    <dxf>
      <font>
        <b/>
        <color rgb="FFED220B"/>
      </font>
      <fill>
        <patternFill patternType="solid">
          <fgColor indexed="13"/>
          <bgColor indexed="17"/>
        </patternFill>
      </fill>
    </dxf>
    <dxf>
      <font>
        <b/>
        <color rgb="FF60D836"/>
      </font>
      <fill>
        <patternFill patternType="solid">
          <fgColor indexed="13"/>
          <bgColor indexed="8"/>
        </patternFill>
      </fill>
    </dxf>
    <dxf>
      <font>
        <b/>
        <color rgb="FFFFD931"/>
      </font>
      <fill>
        <patternFill patternType="solid">
          <fgColor indexed="13"/>
          <bgColor indexed="19"/>
        </patternFill>
      </fill>
    </dxf>
    <dxf>
      <font>
        <b/>
        <color rgb="FF72FCE9"/>
      </font>
      <fill>
        <patternFill patternType="solid">
          <fgColor indexed="13"/>
          <bgColor indexed="18"/>
        </patternFill>
      </fill>
    </dxf>
    <dxf>
      <font>
        <color rgb="FFB6E694"/>
      </font>
      <fill>
        <patternFill patternType="solid">
          <fgColor indexed="13"/>
          <bgColor indexed="15"/>
        </patternFill>
      </fill>
    </dxf>
    <dxf>
      <font>
        <color rgb="FF000000"/>
      </font>
      <fill>
        <patternFill patternType="solid">
          <fgColor indexed="13"/>
          <bgColor indexed="44"/>
        </patternFill>
      </fill>
    </dxf>
    <dxf>
      <font>
        <color rgb="FFE32400"/>
      </font>
    </dxf>
    <dxf>
      <font>
        <color rgb="FFE32400"/>
      </font>
    </dxf>
    <dxf>
      <font>
        <color rgb="FF3A88FE"/>
      </font>
    </dxf>
    <dxf>
      <font>
        <b/>
        <color rgb="FFFDFDFF"/>
      </font>
      <fill>
        <patternFill patternType="solid">
          <fgColor indexed="13"/>
          <bgColor indexed="40"/>
        </patternFill>
      </fill>
    </dxf>
    <dxf>
      <font>
        <b/>
        <color rgb="FFFDFDFF"/>
      </font>
      <fill>
        <patternFill patternType="solid">
          <fgColor indexed="13"/>
          <bgColor indexed="38"/>
        </patternFill>
      </fill>
    </dxf>
    <dxf>
      <font>
        <b/>
        <color rgb="FFFA257C"/>
      </font>
      <fill>
        <patternFill patternType="solid">
          <fgColor indexed="13"/>
          <bgColor indexed="36"/>
        </patternFill>
      </fill>
    </dxf>
    <dxf>
      <font>
        <b/>
        <color rgb="FF000000"/>
      </font>
      <fill>
        <patternFill patternType="solid">
          <fgColor indexed="13"/>
          <bgColor indexed="26"/>
        </patternFill>
      </fill>
    </dxf>
    <dxf>
      <font>
        <color rgb="FF000000"/>
      </font>
      <fill>
        <patternFill patternType="solid">
          <fgColor indexed="13"/>
          <bgColor indexed="22"/>
        </patternFill>
      </fill>
    </dxf>
    <dxf>
      <font>
        <b/>
        <color rgb="FFED220B"/>
      </font>
      <fill>
        <patternFill patternType="solid">
          <fgColor indexed="13"/>
          <bgColor indexed="8"/>
        </patternFill>
      </fill>
    </dxf>
    <dxf>
      <font>
        <b/>
        <color rgb="FF60D836"/>
      </font>
      <fill>
        <patternFill patternType="solid">
          <fgColor indexed="13"/>
          <bgColor indexed="8"/>
        </patternFill>
      </fill>
    </dxf>
    <dxf>
      <font>
        <b/>
        <color rgb="FFFFD931"/>
      </font>
      <fill>
        <patternFill patternType="solid">
          <fgColor indexed="13"/>
          <bgColor indexed="19"/>
        </patternFill>
      </fill>
    </dxf>
    <dxf>
      <font>
        <b/>
        <color rgb="FF72FCE9"/>
      </font>
      <fill>
        <patternFill patternType="solid">
          <fgColor indexed="13"/>
          <bgColor indexed="18"/>
        </patternFill>
      </fill>
    </dxf>
    <dxf>
      <font>
        <color rgb="FFB6E694"/>
      </font>
      <fill>
        <patternFill patternType="solid">
          <fgColor indexed="13"/>
          <bgColor indexed="15"/>
        </patternFill>
      </fill>
    </dxf>
    <dxf>
      <font>
        <color rgb="FF88F94E"/>
      </font>
      <fill>
        <patternFill patternType="solid">
          <fgColor indexed="13"/>
          <bgColor indexed="14"/>
        </patternFill>
      </fill>
    </dxf>
    <dxf>
      <font>
        <color rgb="FF000000"/>
      </font>
      <fill>
        <patternFill patternType="solid">
          <fgColor indexed="13"/>
          <bgColor indexed="15"/>
        </patternFill>
      </fill>
    </dxf>
    <dxf>
      <font>
        <b/>
        <color rgb="FF000000"/>
      </font>
      <fill>
        <patternFill patternType="solid">
          <fgColor indexed="13"/>
          <bgColor indexed="26"/>
        </patternFill>
      </fill>
    </dxf>
    <dxf>
      <font>
        <color rgb="FF88F94E"/>
      </font>
      <fill>
        <patternFill patternType="solid">
          <fgColor indexed="13"/>
          <bgColor indexed="14"/>
        </patternFill>
      </fill>
    </dxf>
    <dxf>
      <font>
        <color rgb="FF88F94E"/>
      </font>
      <fill>
        <patternFill patternType="solid">
          <fgColor indexed="13"/>
          <bgColor indexed="14"/>
        </patternFill>
      </fill>
    </dxf>
    <dxf>
      <font>
        <color rgb="FF000000"/>
      </font>
      <fill>
        <patternFill patternType="solid">
          <fgColor indexed="13"/>
          <bgColor indexed="44"/>
        </patternFill>
      </fill>
    </dxf>
    <dxf>
      <font>
        <color rgb="FF000000"/>
      </font>
      <fill>
        <patternFill patternType="solid">
          <fgColor indexed="13"/>
          <bgColor indexed="22"/>
        </patternFill>
      </fill>
    </dxf>
    <dxf>
      <font>
        <b/>
        <color rgb="FF60D836"/>
      </font>
      <fill>
        <patternFill patternType="solid">
          <fgColor indexed="13"/>
          <bgColor indexed="8"/>
        </patternFill>
      </fill>
    </dxf>
    <dxf>
      <font>
        <b/>
        <color rgb="FFFFD931"/>
      </font>
      <fill>
        <patternFill patternType="solid">
          <fgColor indexed="13"/>
          <bgColor indexed="19"/>
        </patternFill>
      </fill>
    </dxf>
    <dxf>
      <font>
        <b/>
        <color rgb="FF72FCE9"/>
      </font>
      <fill>
        <patternFill patternType="solid">
          <fgColor indexed="13"/>
          <bgColor indexed="18"/>
        </patternFill>
      </fill>
    </dxf>
    <dxf>
      <font>
        <color rgb="FFB6E694"/>
      </font>
      <fill>
        <patternFill patternType="solid">
          <fgColor indexed="13"/>
          <bgColor indexed="15"/>
        </patternFill>
      </fill>
    </dxf>
    <dxf>
      <font>
        <color rgb="FF000000"/>
      </font>
      <fill>
        <patternFill patternType="solid">
          <fgColor indexed="13"/>
          <bgColor indexed="44"/>
        </patternFill>
      </fill>
    </dxf>
    <dxf>
      <font>
        <color rgb="FF000000"/>
      </font>
      <fill>
        <patternFill patternType="solid">
          <fgColor indexed="13"/>
          <bgColor indexed="15"/>
        </patternFill>
      </fill>
    </dxf>
    <dxf>
      <font>
        <b/>
        <color rgb="FFFA257C"/>
      </font>
      <fill>
        <patternFill patternType="solid">
          <fgColor indexed="13"/>
          <bgColor indexed="36"/>
        </patternFill>
      </fill>
    </dxf>
    <dxf>
      <font>
        <b/>
        <color rgb="FFD8218E"/>
      </font>
      <fill>
        <patternFill patternType="solid">
          <fgColor indexed="13"/>
          <bgColor indexed="34"/>
        </patternFill>
      </fill>
    </dxf>
    <dxf>
      <font>
        <b/>
        <color rgb="FFFEFFFE"/>
      </font>
      <fill>
        <patternFill patternType="solid">
          <fgColor indexed="13"/>
          <bgColor indexed="17"/>
        </patternFill>
      </fill>
    </dxf>
    <dxf>
      <font>
        <b/>
        <color rgb="FFFEFFFE"/>
      </font>
      <fill>
        <patternFill patternType="solid">
          <fgColor indexed="13"/>
          <bgColor indexed="32"/>
        </patternFill>
      </fill>
    </dxf>
    <dxf>
      <font>
        <b/>
        <color rgb="FFFEFFFE"/>
      </font>
      <fill>
        <patternFill patternType="solid">
          <fgColor indexed="13"/>
          <bgColor indexed="31"/>
        </patternFill>
      </fill>
    </dxf>
    <dxf>
      <font>
        <b/>
        <color rgb="FFFEFFFE"/>
      </font>
      <fill>
        <patternFill patternType="solid">
          <fgColor indexed="13"/>
          <bgColor indexed="29"/>
        </patternFill>
      </fill>
    </dxf>
    <dxf>
      <font>
        <b/>
        <color rgb="FFFF5500"/>
      </font>
      <fill>
        <patternFill patternType="solid">
          <fgColor indexed="13"/>
          <bgColor indexed="27"/>
        </patternFill>
      </fill>
    </dxf>
    <dxf>
      <font>
        <b/>
        <color rgb="FF000000"/>
      </font>
      <fill>
        <patternFill patternType="solid">
          <fgColor indexed="13"/>
          <bgColor indexed="26"/>
        </patternFill>
      </fill>
    </dxf>
    <dxf>
      <font>
        <b/>
        <color rgb="FFE32400"/>
      </font>
      <fill>
        <patternFill patternType="solid">
          <fgColor indexed="13"/>
          <bgColor indexed="8"/>
        </patternFill>
      </fill>
    </dxf>
    <dxf>
      <font>
        <b/>
        <color rgb="FF000000"/>
      </font>
      <fill>
        <patternFill patternType="solid">
          <fgColor indexed="13"/>
          <bgColor indexed="8"/>
        </patternFill>
      </fill>
    </dxf>
    <dxf>
      <font>
        <b/>
        <color rgb="FFED220B"/>
      </font>
      <fill>
        <patternFill patternType="solid">
          <fgColor indexed="13"/>
          <bgColor indexed="17"/>
        </patternFill>
      </fill>
    </dxf>
    <dxf>
      <font>
        <color rgb="FF88F94E"/>
      </font>
      <fill>
        <patternFill patternType="solid">
          <fgColor indexed="13"/>
          <bgColor indexed="14"/>
        </patternFill>
      </fill>
    </dxf>
    <dxf>
      <font>
        <b/>
        <color rgb="FF000000"/>
      </font>
      <fill>
        <patternFill patternType="solid">
          <fgColor indexed="13"/>
          <bgColor indexed="8"/>
        </patternFill>
      </fill>
    </dxf>
    <dxf>
      <font>
        <b/>
        <color rgb="FFED220B"/>
      </font>
      <fill>
        <patternFill patternType="solid">
          <fgColor indexed="13"/>
          <bgColor indexed="17"/>
        </patternFill>
      </fill>
    </dxf>
    <dxf>
      <font>
        <color rgb="FF88F94E"/>
      </font>
      <fill>
        <patternFill patternType="solid">
          <fgColor indexed="13"/>
          <bgColor indexed="14"/>
        </patternFill>
      </fill>
    </dxf>
    <dxf>
      <font>
        <color rgb="FF3A88FE"/>
      </font>
    </dxf>
    <dxf>
      <font>
        <color rgb="FFE32400"/>
      </font>
    </dxf>
    <dxf>
      <font>
        <color rgb="FF000000"/>
      </font>
      <fill>
        <patternFill patternType="solid">
          <fgColor indexed="13"/>
          <bgColor indexed="44"/>
        </patternFill>
      </fill>
    </dxf>
    <dxf>
      <font>
        <color rgb="FFE32400"/>
      </font>
    </dxf>
    <dxf>
      <font>
        <color rgb="FFE32400"/>
      </font>
    </dxf>
    <dxf>
      <font>
        <color rgb="FF3A88FE"/>
      </font>
    </dxf>
    <dxf>
      <font>
        <b/>
        <color rgb="FFFDFDFF"/>
      </font>
      <fill>
        <patternFill patternType="solid">
          <fgColor indexed="13"/>
          <bgColor indexed="40"/>
        </patternFill>
      </fill>
    </dxf>
    <dxf>
      <font>
        <b/>
        <color rgb="FFFDFDFF"/>
      </font>
      <fill>
        <patternFill patternType="solid">
          <fgColor indexed="13"/>
          <bgColor indexed="38"/>
        </patternFill>
      </fill>
    </dxf>
    <dxf>
      <font>
        <b/>
        <color rgb="FFFA257C"/>
      </font>
      <fill>
        <patternFill patternType="solid">
          <fgColor indexed="13"/>
          <bgColor indexed="36"/>
        </patternFill>
      </fill>
    </dxf>
    <dxf>
      <font>
        <b/>
        <color rgb="FF000000"/>
      </font>
      <fill>
        <patternFill patternType="solid">
          <fgColor indexed="13"/>
          <bgColor indexed="26"/>
        </patternFill>
      </fill>
    </dxf>
    <dxf>
      <font>
        <b/>
        <color rgb="FFD8218E"/>
      </font>
      <fill>
        <patternFill patternType="solid">
          <fgColor indexed="13"/>
          <bgColor indexed="34"/>
        </patternFill>
      </fill>
    </dxf>
    <dxf>
      <font>
        <b/>
        <color rgb="FFFEFFFE"/>
      </font>
      <fill>
        <patternFill patternType="solid">
          <fgColor indexed="13"/>
          <bgColor indexed="33"/>
        </patternFill>
      </fill>
    </dxf>
    <dxf>
      <font>
        <b/>
        <color rgb="FFFEFFFE"/>
      </font>
      <fill>
        <patternFill patternType="solid">
          <fgColor indexed="13"/>
          <bgColor indexed="32"/>
        </patternFill>
      </fill>
    </dxf>
    <dxf>
      <font>
        <b/>
        <color rgb="FFFEFFFE"/>
      </font>
      <fill>
        <patternFill patternType="solid">
          <fgColor indexed="13"/>
          <bgColor indexed="31"/>
        </patternFill>
      </fill>
    </dxf>
    <dxf>
      <font>
        <b/>
        <color rgb="FFFEFFFE"/>
      </font>
      <fill>
        <patternFill patternType="solid">
          <fgColor indexed="13"/>
          <bgColor indexed="29"/>
        </patternFill>
      </fill>
    </dxf>
    <dxf>
      <font>
        <b/>
        <color rgb="FFFF5500"/>
      </font>
      <fill>
        <patternFill patternType="solid">
          <fgColor indexed="13"/>
          <bgColor indexed="27"/>
        </patternFill>
      </fill>
    </dxf>
    <dxf>
      <font>
        <b/>
        <color rgb="FF000000"/>
      </font>
      <fill>
        <patternFill patternType="solid">
          <fgColor indexed="13"/>
          <bgColor indexed="26"/>
        </patternFill>
      </fill>
    </dxf>
    <dxf>
      <font>
        <color rgb="FF000000"/>
      </font>
      <fill>
        <patternFill patternType="solid">
          <fgColor indexed="13"/>
          <bgColor indexed="25"/>
        </patternFill>
      </fill>
    </dxf>
    <dxf>
      <font>
        <color rgb="FF000000"/>
      </font>
      <fill>
        <patternFill patternType="solid">
          <fgColor indexed="13"/>
          <bgColor indexed="24"/>
        </patternFill>
      </fill>
    </dxf>
    <dxf>
      <font>
        <color rgb="FF929292"/>
      </font>
    </dxf>
    <dxf>
      <font>
        <color rgb="FF000000"/>
      </font>
      <fill>
        <patternFill patternType="solid">
          <fgColor indexed="13"/>
          <bgColor indexed="22"/>
        </patternFill>
      </fill>
    </dxf>
    <dxf>
      <font>
        <b/>
        <color rgb="FFED220B"/>
      </font>
      <fill>
        <patternFill patternType="solid">
          <fgColor indexed="13"/>
          <bgColor indexed="8"/>
        </patternFill>
      </fill>
    </dxf>
    <dxf>
      <font>
        <b/>
        <color rgb="FF60D836"/>
      </font>
      <fill>
        <patternFill patternType="solid">
          <fgColor indexed="13"/>
          <bgColor indexed="8"/>
        </patternFill>
      </fill>
    </dxf>
    <dxf>
      <font>
        <b/>
        <color rgb="FFFFD931"/>
      </font>
      <fill>
        <patternFill patternType="solid">
          <fgColor indexed="13"/>
          <bgColor indexed="19"/>
        </patternFill>
      </fill>
    </dxf>
    <dxf>
      <font>
        <b/>
        <color rgb="FF72FCE9"/>
      </font>
      <fill>
        <patternFill patternType="solid">
          <fgColor indexed="13"/>
          <bgColor indexed="18"/>
        </patternFill>
      </fill>
    </dxf>
    <dxf>
      <font>
        <b/>
        <color rgb="FFED220B"/>
      </font>
      <fill>
        <patternFill patternType="solid">
          <fgColor indexed="13"/>
          <bgColor indexed="17"/>
        </patternFill>
      </fill>
    </dxf>
    <dxf>
      <font>
        <color rgb="FFB6E694"/>
      </font>
      <fill>
        <patternFill patternType="solid">
          <fgColor indexed="13"/>
          <bgColor indexed="15"/>
        </patternFill>
      </fill>
    </dxf>
    <dxf>
      <font>
        <color rgb="FF88F94E"/>
      </font>
      <fill>
        <patternFill patternType="solid">
          <fgColor indexed="13"/>
          <bgColor indexed="14"/>
        </patternFill>
      </fill>
    </dxf>
    <dxf>
      <font>
        <color rgb="FF000000"/>
      </font>
      <fill>
        <patternFill patternType="solid">
          <fgColor indexed="13"/>
          <bgColor indexed="44"/>
        </patternFill>
      </fill>
    </dxf>
    <dxf>
      <font>
        <color rgb="FF000000"/>
      </font>
      <fill>
        <patternFill patternType="solid">
          <fgColor indexed="13"/>
          <bgColor indexed="15"/>
        </patternFill>
      </fill>
    </dxf>
    <dxf>
      <font>
        <b/>
        <color rgb="FFFA257C"/>
      </font>
      <fill>
        <patternFill patternType="solid">
          <fgColor indexed="13"/>
          <bgColor indexed="36"/>
        </patternFill>
      </fill>
    </dxf>
    <dxf>
      <font>
        <b/>
        <color rgb="FFD8218E"/>
      </font>
      <fill>
        <patternFill patternType="solid">
          <fgColor indexed="13"/>
          <bgColor indexed="34"/>
        </patternFill>
      </fill>
    </dxf>
    <dxf>
      <font>
        <b/>
        <color rgb="FFFEFFFE"/>
      </font>
      <fill>
        <patternFill patternType="solid">
          <fgColor indexed="13"/>
          <bgColor indexed="17"/>
        </patternFill>
      </fill>
    </dxf>
    <dxf>
      <font>
        <b/>
        <color rgb="FFFEFFFE"/>
      </font>
      <fill>
        <patternFill patternType="solid">
          <fgColor indexed="13"/>
          <bgColor indexed="32"/>
        </patternFill>
      </fill>
    </dxf>
    <dxf>
      <font>
        <b/>
        <color rgb="FFFEFFFE"/>
      </font>
      <fill>
        <patternFill patternType="solid">
          <fgColor indexed="13"/>
          <bgColor indexed="31"/>
        </patternFill>
      </fill>
    </dxf>
    <dxf>
      <font>
        <b/>
        <color rgb="FFFEFFFE"/>
      </font>
      <fill>
        <patternFill patternType="solid">
          <fgColor indexed="13"/>
          <bgColor indexed="29"/>
        </patternFill>
      </fill>
    </dxf>
    <dxf>
      <font>
        <b/>
        <color rgb="FFFF5500"/>
      </font>
      <fill>
        <patternFill patternType="solid">
          <fgColor indexed="13"/>
          <bgColor indexed="27"/>
        </patternFill>
      </fill>
    </dxf>
    <dxf>
      <font>
        <b/>
        <color rgb="FF000000"/>
      </font>
      <fill>
        <patternFill patternType="solid">
          <fgColor indexed="13"/>
          <bgColor indexed="26"/>
        </patternFill>
      </fill>
    </dxf>
    <dxf>
      <font>
        <b/>
        <color rgb="FFE32400"/>
      </font>
      <fill>
        <patternFill patternType="solid">
          <fgColor indexed="13"/>
          <bgColor indexed="8"/>
        </patternFill>
      </fill>
    </dxf>
    <dxf>
      <font>
        <b/>
        <color rgb="FF000000"/>
      </font>
      <fill>
        <patternFill patternType="solid">
          <fgColor indexed="13"/>
          <bgColor indexed="8"/>
        </patternFill>
      </fill>
    </dxf>
    <dxf>
      <font>
        <b/>
        <color rgb="FFED220B"/>
      </font>
      <fill>
        <patternFill patternType="solid">
          <fgColor indexed="13"/>
          <bgColor indexed="17"/>
        </patternFill>
      </fill>
    </dxf>
    <dxf>
      <font>
        <color rgb="FF88F94E"/>
      </font>
      <fill>
        <patternFill patternType="solid">
          <fgColor indexed="13"/>
          <bgColor indexed="14"/>
        </patternFill>
      </fill>
    </dxf>
    <dxf>
      <font>
        <b/>
        <color rgb="FF000000"/>
      </font>
      <fill>
        <patternFill patternType="solid">
          <fgColor indexed="13"/>
          <bgColor indexed="8"/>
        </patternFill>
      </fill>
    </dxf>
    <dxf>
      <font>
        <b/>
        <color rgb="FFED220B"/>
      </font>
      <fill>
        <patternFill patternType="solid">
          <fgColor indexed="13"/>
          <bgColor indexed="17"/>
        </patternFill>
      </fill>
    </dxf>
    <dxf>
      <font>
        <color rgb="FF88F94E"/>
      </font>
      <fill>
        <patternFill patternType="solid">
          <fgColor indexed="13"/>
          <bgColor indexed="14"/>
        </patternFill>
      </fill>
    </dxf>
    <dxf>
      <font>
        <color rgb="FF3A88FE"/>
      </font>
    </dxf>
    <dxf>
      <font>
        <color rgb="FFE32400"/>
      </font>
    </dxf>
    <dxf>
      <font>
        <color rgb="FF000000"/>
      </font>
      <fill>
        <patternFill patternType="solid">
          <fgColor indexed="13"/>
          <bgColor indexed="44"/>
        </patternFill>
      </fill>
    </dxf>
    <dxf>
      <font>
        <color rgb="FFE32400"/>
      </font>
    </dxf>
    <dxf>
      <font>
        <color rgb="FFE32400"/>
      </font>
    </dxf>
    <dxf>
      <font>
        <color rgb="FF3A88FE"/>
      </font>
    </dxf>
    <dxf>
      <font>
        <b/>
        <color rgb="FFFDFDFF"/>
      </font>
      <fill>
        <patternFill patternType="solid">
          <fgColor indexed="13"/>
          <bgColor indexed="40"/>
        </patternFill>
      </fill>
    </dxf>
    <dxf>
      <font>
        <b/>
        <color rgb="FFFDFDFF"/>
      </font>
      <fill>
        <patternFill patternType="solid">
          <fgColor indexed="13"/>
          <bgColor indexed="38"/>
        </patternFill>
      </fill>
    </dxf>
    <dxf>
      <font>
        <b/>
        <color rgb="FFFA257C"/>
      </font>
      <fill>
        <patternFill patternType="solid">
          <fgColor indexed="13"/>
          <bgColor indexed="36"/>
        </patternFill>
      </fill>
    </dxf>
    <dxf>
      <font>
        <b/>
        <color rgb="FF000000"/>
      </font>
      <fill>
        <patternFill patternType="solid">
          <fgColor indexed="13"/>
          <bgColor indexed="26"/>
        </patternFill>
      </fill>
    </dxf>
    <dxf>
      <font>
        <b/>
        <color rgb="FFD8218E"/>
      </font>
      <fill>
        <patternFill patternType="solid">
          <fgColor indexed="13"/>
          <bgColor indexed="34"/>
        </patternFill>
      </fill>
    </dxf>
    <dxf>
      <font>
        <b/>
        <color rgb="FFFEFFFE"/>
      </font>
      <fill>
        <patternFill patternType="solid">
          <fgColor indexed="13"/>
          <bgColor indexed="33"/>
        </patternFill>
      </fill>
    </dxf>
    <dxf>
      <font>
        <b/>
        <color rgb="FFFEFFFE"/>
      </font>
      <fill>
        <patternFill patternType="solid">
          <fgColor indexed="13"/>
          <bgColor indexed="32"/>
        </patternFill>
      </fill>
    </dxf>
    <dxf>
      <font>
        <b/>
        <color rgb="FFFEFFFE"/>
      </font>
      <fill>
        <patternFill patternType="solid">
          <fgColor indexed="13"/>
          <bgColor indexed="31"/>
        </patternFill>
      </fill>
    </dxf>
    <dxf>
      <font>
        <b/>
        <color rgb="FFFEFFFE"/>
      </font>
      <fill>
        <patternFill patternType="solid">
          <fgColor indexed="13"/>
          <bgColor indexed="29"/>
        </patternFill>
      </fill>
    </dxf>
    <dxf>
      <font>
        <b/>
        <color rgb="FFFF5500"/>
      </font>
      <fill>
        <patternFill patternType="solid">
          <fgColor indexed="13"/>
          <bgColor indexed="27"/>
        </patternFill>
      </fill>
    </dxf>
    <dxf>
      <font>
        <b/>
        <color rgb="FF000000"/>
      </font>
      <fill>
        <patternFill patternType="solid">
          <fgColor indexed="13"/>
          <bgColor indexed="26"/>
        </patternFill>
      </fill>
    </dxf>
    <dxf>
      <font>
        <color rgb="FF000000"/>
      </font>
      <fill>
        <patternFill patternType="solid">
          <fgColor indexed="13"/>
          <bgColor indexed="25"/>
        </patternFill>
      </fill>
    </dxf>
    <dxf>
      <font>
        <color rgb="FF000000"/>
      </font>
      <fill>
        <patternFill patternType="solid">
          <fgColor indexed="13"/>
          <bgColor indexed="24"/>
        </patternFill>
      </fill>
    </dxf>
    <dxf>
      <font>
        <color rgb="FF929292"/>
      </font>
    </dxf>
    <dxf>
      <font>
        <color rgb="FF000000"/>
      </font>
      <fill>
        <patternFill patternType="solid">
          <fgColor indexed="13"/>
          <bgColor indexed="22"/>
        </patternFill>
      </fill>
    </dxf>
    <dxf>
      <font>
        <b/>
        <color rgb="FFED220B"/>
      </font>
      <fill>
        <patternFill patternType="solid">
          <fgColor indexed="13"/>
          <bgColor indexed="8"/>
        </patternFill>
      </fill>
    </dxf>
    <dxf>
      <font>
        <b/>
        <color rgb="FF60D836"/>
      </font>
      <fill>
        <patternFill patternType="solid">
          <fgColor indexed="13"/>
          <bgColor indexed="8"/>
        </patternFill>
      </fill>
    </dxf>
    <dxf>
      <font>
        <b/>
        <color rgb="FFFFD931"/>
      </font>
      <fill>
        <patternFill patternType="solid">
          <fgColor indexed="13"/>
          <bgColor indexed="19"/>
        </patternFill>
      </fill>
    </dxf>
    <dxf>
      <font>
        <b/>
        <color rgb="FF72FCE9"/>
      </font>
      <fill>
        <patternFill patternType="solid">
          <fgColor indexed="13"/>
          <bgColor indexed="18"/>
        </patternFill>
      </fill>
    </dxf>
    <dxf>
      <font>
        <b/>
        <color rgb="FFED220B"/>
      </font>
      <fill>
        <patternFill patternType="solid">
          <fgColor indexed="13"/>
          <bgColor indexed="17"/>
        </patternFill>
      </fill>
    </dxf>
    <dxf>
      <font>
        <color rgb="FFB6E694"/>
      </font>
      <fill>
        <patternFill patternType="solid">
          <fgColor indexed="13"/>
          <bgColor indexed="15"/>
        </patternFill>
      </fill>
    </dxf>
    <dxf>
      <font>
        <color rgb="FF88F94E"/>
      </font>
      <fill>
        <patternFill patternType="solid">
          <fgColor indexed="13"/>
          <bgColor indexed="14"/>
        </patternFill>
      </fill>
    </dxf>
    <dxf>
      <font>
        <color rgb="FF000000"/>
      </font>
      <fill>
        <patternFill patternType="solid">
          <fgColor indexed="13"/>
          <bgColor indexed="44"/>
        </patternFill>
      </fill>
    </dxf>
    <dxf>
      <font>
        <color rgb="FF000000"/>
      </font>
      <fill>
        <patternFill patternType="solid">
          <fgColor indexed="13"/>
          <bgColor indexed="15"/>
        </patternFill>
      </fill>
    </dxf>
    <dxf>
      <font>
        <b/>
        <color rgb="FF00B073"/>
      </font>
      <fill>
        <patternFill patternType="solid">
          <fgColor indexed="13"/>
          <bgColor indexed="8"/>
        </patternFill>
      </fill>
    </dxf>
    <dxf>
      <font>
        <b/>
        <color rgb="FFFEFFFE"/>
      </font>
      <fill>
        <patternFill patternType="solid">
          <fgColor indexed="13"/>
          <bgColor indexed="46"/>
        </patternFill>
      </fill>
    </dxf>
    <dxf>
      <font>
        <b/>
        <color rgb="FFFEFFFE"/>
      </font>
      <fill>
        <patternFill patternType="solid">
          <fgColor indexed="13"/>
          <bgColor indexed="45"/>
        </patternFill>
      </fill>
    </dxf>
    <dxf>
      <font>
        <b/>
        <color rgb="FFFDFDFF"/>
      </font>
      <fill>
        <patternFill patternType="solid">
          <fgColor indexed="13"/>
          <bgColor indexed="40"/>
        </patternFill>
      </fill>
    </dxf>
    <dxf>
      <font>
        <b/>
        <color rgb="FFFDFDFF"/>
      </font>
      <fill>
        <patternFill patternType="solid">
          <fgColor indexed="13"/>
          <bgColor indexed="38"/>
        </patternFill>
      </fill>
    </dxf>
    <dxf>
      <font>
        <b/>
        <color rgb="FFFA257C"/>
      </font>
      <fill>
        <patternFill patternType="solid">
          <fgColor indexed="13"/>
          <bgColor indexed="36"/>
        </patternFill>
      </fill>
    </dxf>
    <dxf>
      <font>
        <b/>
        <color rgb="FF80A85A"/>
      </font>
      <fill>
        <patternFill patternType="solid">
          <fgColor indexed="13"/>
          <bgColor indexed="47"/>
        </patternFill>
      </fill>
    </dxf>
    <dxf>
      <font>
        <b/>
        <color rgb="FFD8218E"/>
      </font>
      <fill>
        <patternFill patternType="solid">
          <fgColor indexed="13"/>
          <bgColor indexed="34"/>
        </patternFill>
      </fill>
    </dxf>
    <dxf>
      <font>
        <b/>
        <color rgb="FFFEFFFE"/>
      </font>
      <fill>
        <patternFill patternType="solid">
          <fgColor indexed="13"/>
          <bgColor indexed="33"/>
        </patternFill>
      </fill>
    </dxf>
    <dxf>
      <font>
        <b/>
        <color rgb="FFFEFFFE"/>
      </font>
      <fill>
        <patternFill patternType="solid">
          <fgColor indexed="13"/>
          <bgColor indexed="32"/>
        </patternFill>
      </fill>
    </dxf>
    <dxf>
      <font>
        <b/>
        <color rgb="FFFEFFFE"/>
      </font>
      <fill>
        <patternFill patternType="solid">
          <fgColor indexed="13"/>
          <bgColor indexed="31"/>
        </patternFill>
      </fill>
    </dxf>
    <dxf>
      <font>
        <b/>
        <color rgb="FFFEFFFE"/>
      </font>
      <fill>
        <patternFill patternType="solid">
          <fgColor indexed="13"/>
          <bgColor indexed="29"/>
        </patternFill>
      </fill>
    </dxf>
    <dxf>
      <font>
        <b/>
        <color rgb="FFFF5500"/>
      </font>
      <fill>
        <patternFill patternType="solid">
          <fgColor indexed="13"/>
          <bgColor indexed="27"/>
        </patternFill>
      </fill>
    </dxf>
    <dxf>
      <font>
        <b/>
        <color rgb="FF000000"/>
      </font>
      <fill>
        <patternFill patternType="solid">
          <fgColor indexed="13"/>
          <bgColor indexed="26"/>
        </patternFill>
      </fill>
    </dxf>
    <dxf>
      <font>
        <b/>
        <color rgb="FFE32400"/>
      </font>
      <fill>
        <patternFill patternType="solid">
          <fgColor indexed="13"/>
          <bgColor indexed="8"/>
        </patternFill>
      </fill>
    </dxf>
    <dxf>
      <font>
        <b/>
        <color rgb="FF000000"/>
      </font>
      <fill>
        <patternFill patternType="solid">
          <fgColor indexed="13"/>
          <bgColor indexed="8"/>
        </patternFill>
      </fill>
    </dxf>
    <dxf>
      <font>
        <b/>
        <color rgb="FFED220B"/>
      </font>
      <fill>
        <patternFill patternType="solid">
          <fgColor indexed="13"/>
          <bgColor indexed="17"/>
        </patternFill>
      </fill>
    </dxf>
    <dxf>
      <font>
        <color rgb="FF88F94E"/>
      </font>
      <fill>
        <patternFill patternType="solid">
          <fgColor indexed="13"/>
          <bgColor indexed="14"/>
        </patternFill>
      </fill>
    </dxf>
    <dxf>
      <font>
        <b/>
        <color rgb="FF000000"/>
      </font>
      <fill>
        <patternFill patternType="solid">
          <fgColor indexed="13"/>
          <bgColor indexed="8"/>
        </patternFill>
      </fill>
    </dxf>
    <dxf>
      <font>
        <b/>
        <color rgb="FFED220B"/>
      </font>
      <fill>
        <patternFill patternType="solid">
          <fgColor indexed="13"/>
          <bgColor indexed="17"/>
        </patternFill>
      </fill>
    </dxf>
    <dxf>
      <font>
        <color rgb="FF88F94E"/>
      </font>
      <fill>
        <patternFill patternType="solid">
          <fgColor indexed="13"/>
          <bgColor indexed="14"/>
        </patternFill>
      </fill>
    </dxf>
    <dxf>
      <font>
        <color rgb="FF3A88FE"/>
      </font>
    </dxf>
    <dxf>
      <font>
        <color rgb="FFE32400"/>
      </font>
    </dxf>
    <dxf>
      <font>
        <color rgb="FF000000"/>
      </font>
      <fill>
        <patternFill patternType="solid">
          <fgColor indexed="13"/>
          <bgColor indexed="44"/>
        </patternFill>
      </fill>
    </dxf>
    <dxf>
      <font>
        <color rgb="FFE32400"/>
      </font>
    </dxf>
    <dxf>
      <font>
        <color rgb="FFE32400"/>
      </font>
    </dxf>
    <dxf>
      <font>
        <color rgb="FF3A88FE"/>
      </font>
    </dxf>
    <dxf>
      <font>
        <b/>
        <color rgb="FFFDFDFF"/>
      </font>
      <fill>
        <patternFill patternType="solid">
          <fgColor indexed="13"/>
          <bgColor indexed="40"/>
        </patternFill>
      </fill>
    </dxf>
    <dxf>
      <font>
        <b/>
        <color rgb="FFFDFDFF"/>
      </font>
      <fill>
        <patternFill patternType="solid">
          <fgColor indexed="13"/>
          <bgColor indexed="38"/>
        </patternFill>
      </fill>
    </dxf>
    <dxf>
      <font>
        <b/>
        <color rgb="FFFA257C"/>
      </font>
      <fill>
        <patternFill patternType="solid">
          <fgColor indexed="13"/>
          <bgColor indexed="36"/>
        </patternFill>
      </fill>
    </dxf>
    <dxf>
      <font>
        <b/>
        <color rgb="FF000000"/>
      </font>
      <fill>
        <patternFill patternType="solid">
          <fgColor indexed="13"/>
          <bgColor indexed="26"/>
        </patternFill>
      </fill>
    </dxf>
    <dxf>
      <font>
        <b/>
        <color rgb="FFD8218E"/>
      </font>
      <fill>
        <patternFill patternType="solid">
          <fgColor indexed="13"/>
          <bgColor indexed="34"/>
        </patternFill>
      </fill>
    </dxf>
    <dxf>
      <font>
        <b/>
        <color rgb="FFFEFFFE"/>
      </font>
      <fill>
        <patternFill patternType="solid">
          <fgColor indexed="13"/>
          <bgColor indexed="33"/>
        </patternFill>
      </fill>
    </dxf>
    <dxf>
      <font>
        <b/>
        <color rgb="FFFEFFFE"/>
      </font>
      <fill>
        <patternFill patternType="solid">
          <fgColor indexed="13"/>
          <bgColor indexed="32"/>
        </patternFill>
      </fill>
    </dxf>
    <dxf>
      <font>
        <b/>
        <color rgb="FFFEFFFE"/>
      </font>
      <fill>
        <patternFill patternType="solid">
          <fgColor indexed="13"/>
          <bgColor indexed="31"/>
        </patternFill>
      </fill>
    </dxf>
    <dxf>
      <font>
        <b/>
        <color rgb="FFFEFFFE"/>
      </font>
      <fill>
        <patternFill patternType="solid">
          <fgColor indexed="13"/>
          <bgColor indexed="29"/>
        </patternFill>
      </fill>
    </dxf>
    <dxf>
      <font>
        <b/>
        <color rgb="FFFF5500"/>
      </font>
      <fill>
        <patternFill patternType="solid">
          <fgColor indexed="13"/>
          <bgColor indexed="27"/>
        </patternFill>
      </fill>
    </dxf>
    <dxf>
      <font>
        <b/>
        <color rgb="FF000000"/>
      </font>
      <fill>
        <patternFill patternType="solid">
          <fgColor indexed="13"/>
          <bgColor indexed="26"/>
        </patternFill>
      </fill>
    </dxf>
    <dxf>
      <font>
        <color rgb="FF000000"/>
      </font>
      <fill>
        <patternFill patternType="solid">
          <fgColor indexed="13"/>
          <bgColor indexed="25"/>
        </patternFill>
      </fill>
    </dxf>
    <dxf>
      <font>
        <color rgb="FF000000"/>
      </font>
      <fill>
        <patternFill patternType="solid">
          <fgColor indexed="13"/>
          <bgColor indexed="24"/>
        </patternFill>
      </fill>
    </dxf>
    <dxf>
      <font>
        <color rgb="FF929292"/>
      </font>
    </dxf>
    <dxf>
      <font>
        <color rgb="FF000000"/>
      </font>
      <fill>
        <patternFill patternType="solid">
          <fgColor indexed="13"/>
          <bgColor indexed="22"/>
        </patternFill>
      </fill>
    </dxf>
    <dxf>
      <font>
        <b/>
        <color rgb="FFED220B"/>
      </font>
      <fill>
        <patternFill patternType="solid">
          <fgColor indexed="13"/>
          <bgColor indexed="8"/>
        </patternFill>
      </fill>
    </dxf>
    <dxf>
      <font>
        <b/>
        <color rgb="FF60D836"/>
      </font>
      <fill>
        <patternFill patternType="solid">
          <fgColor indexed="13"/>
          <bgColor indexed="8"/>
        </patternFill>
      </fill>
    </dxf>
    <dxf>
      <font>
        <b/>
        <color rgb="FFFFD931"/>
      </font>
      <fill>
        <patternFill patternType="solid">
          <fgColor indexed="13"/>
          <bgColor indexed="19"/>
        </patternFill>
      </fill>
    </dxf>
    <dxf>
      <font>
        <b/>
        <color rgb="FF72FCE9"/>
      </font>
      <fill>
        <patternFill patternType="solid">
          <fgColor indexed="13"/>
          <bgColor indexed="18"/>
        </patternFill>
      </fill>
    </dxf>
    <dxf>
      <font>
        <b/>
        <color rgb="FFED220B"/>
      </font>
      <fill>
        <patternFill patternType="solid">
          <fgColor indexed="13"/>
          <bgColor indexed="17"/>
        </patternFill>
      </fill>
    </dxf>
    <dxf>
      <font>
        <color rgb="FFB6E694"/>
      </font>
      <fill>
        <patternFill patternType="solid">
          <fgColor indexed="13"/>
          <bgColor indexed="15"/>
        </patternFill>
      </fill>
    </dxf>
    <dxf>
      <font>
        <color rgb="FF88F94E"/>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00000000"/>
      <rgbColor rgb="FF88F94E"/>
      <rgbColor rgb="E5AFE489"/>
      <rgbColor rgb="FFB6E694"/>
      <rgbColor rgb="FFED220B"/>
      <rgbColor rgb="FF72FCE9"/>
      <rgbColor rgb="FFFFD931"/>
      <rgbColor rgb="FF60D836"/>
      <rgbColor rgb="FFA5A5A5"/>
      <rgbColor rgb="E5FFD38A"/>
      <rgbColor rgb="E5929292"/>
      <rgbColor rgb="E598EFEA"/>
      <rgbColor rgb="E588CCFF"/>
      <rgbColor rgb="FFFFB80C"/>
      <rgbColor rgb="FF03294E"/>
      <rgbColor rgb="FFFF5500"/>
      <rgbColor rgb="FF106C4F"/>
      <rgbColor rgb="FFFEFFFE"/>
      <rgbColor rgb="FF29292B"/>
      <rgbColor rgb="FFAF0000"/>
      <rgbColor rgb="FF1F5684"/>
      <rgbColor rgb="FF160E20"/>
      <rgbColor rgb="FFD8218E"/>
      <rgbColor rgb="FF000055"/>
      <rgbColor rgb="FFFA257C"/>
      <rgbColor rgb="FF20262B"/>
      <rgbColor rgb="FFFDFDFF"/>
      <rgbColor rgb="FF003D78"/>
      <rgbColor rgb="FF3A88FE"/>
      <rgbColor rgb="FFE32400"/>
      <rgbColor rgb="FFBFBFBF"/>
      <rgbColor rgb="E5FF9781"/>
      <rgbColor rgb="FF0A4B70"/>
      <rgbColor rgb="FF0567C9"/>
      <rgbColor rgb="FF1F1F1F"/>
      <rgbColor rgb="FF617C46"/>
      <rgbColor rgb="FF00B073"/>
      <rgbColor rgb="FF80A85A"/>
      <rgbColor rgb="FF669C35"/>
      <rgbColor rgb="FF56C1FE"/>
      <rgbColor rgb="FF0432FF"/>
      <rgbColor rgb="FFDBDBDB"/>
      <rgbColor rgb="FFD5D5D5"/>
      <rgbColor rgb="FF3F3F3F"/>
      <rgbColor rgb="FFF52479"/>
      <rgbColor rgb="FFFDFFFF"/>
      <rgbColor rgb="FF27587B"/>
      <rgbColor rgb="FF0965E9"/>
      <rgbColor rgb="FF00A1FE"/>
      <rgbColor rgb="FF6B0000"/>
      <rgbColor rgb="FF893507"/>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120"/>
  <sheetViews>
    <sheetView showGridLines="0" zoomScaleNormal="100" workbookViewId="0">
      <pane xSplit="3" ySplit="3" topLeftCell="D4" activePane="bottomRight" state="frozen"/>
      <selection pane="topRight"/>
      <selection pane="bottomLeft"/>
      <selection pane="bottomRight" activeCell="H25" sqref="F25:H27"/>
    </sheetView>
  </sheetViews>
  <sheetFormatPr defaultColWidth="16.28515625" defaultRowHeight="15.4" customHeight="1"/>
  <cols>
    <col min="1" max="3" width="4.28515625" style="1" customWidth="1"/>
    <col min="4" max="4" width="3.140625" style="1" customWidth="1"/>
    <col min="5" max="5" width="3.28515625" style="1" customWidth="1"/>
    <col min="6" max="6" width="7.28515625" style="1" customWidth="1"/>
    <col min="7" max="7" width="15.42578125" style="1" bestFit="1" customWidth="1"/>
    <col min="8" max="8" width="13.42578125" style="1" customWidth="1"/>
    <col min="9" max="9" width="11.42578125" style="1" customWidth="1"/>
    <col min="10" max="10" width="8.7109375" style="1" customWidth="1"/>
    <col min="11" max="11" width="8.28515625" style="1" customWidth="1"/>
    <col min="12" max="12" width="5.85546875" style="1" customWidth="1"/>
    <col min="13" max="13" width="8.85546875" style="1" customWidth="1"/>
    <col min="14" max="14" width="4.28515625" style="1" customWidth="1"/>
    <col min="15" max="15" width="15.140625" style="1" bestFit="1" customWidth="1"/>
    <col min="16" max="16" width="8.5703125" style="1" bestFit="1" customWidth="1"/>
    <col min="17" max="17" width="8.28515625" style="1" customWidth="1"/>
    <col min="18" max="18" width="7.7109375" style="1" bestFit="1" customWidth="1"/>
    <col min="19" max="19" width="9.85546875" style="1" customWidth="1"/>
    <col min="20" max="16384" width="16.28515625" style="1"/>
  </cols>
  <sheetData>
    <row r="1" spans="1:19" ht="14.85" customHeight="1" thickBot="1">
      <c r="A1" s="245" t="s">
        <v>0</v>
      </c>
      <c r="B1" s="245"/>
      <c r="C1" s="245"/>
      <c r="D1" s="245"/>
      <c r="E1" s="245"/>
      <c r="F1" s="245"/>
      <c r="G1" s="245"/>
      <c r="H1" s="245"/>
      <c r="I1" s="245"/>
      <c r="J1" s="245"/>
      <c r="K1" s="245"/>
      <c r="L1" s="245"/>
      <c r="M1" s="245"/>
      <c r="N1" s="245"/>
      <c r="O1" s="245"/>
      <c r="P1" s="245"/>
      <c r="Q1" s="245"/>
      <c r="R1" s="245"/>
      <c r="S1" s="245"/>
    </row>
    <row r="2" spans="1:19" ht="20.25" customHeight="1" thickTop="1" thickBot="1">
      <c r="A2" s="266"/>
      <c r="B2" s="2" t="s">
        <v>1</v>
      </c>
      <c r="C2" s="256" t="s">
        <v>2</v>
      </c>
      <c r="D2" s="262" t="s">
        <v>3</v>
      </c>
      <c r="E2" s="263"/>
      <c r="F2" s="3" t="s">
        <v>4</v>
      </c>
      <c r="G2" s="243" t="s">
        <v>5</v>
      </c>
      <c r="H2" s="243" t="s">
        <v>6</v>
      </c>
      <c r="I2" s="249" t="s">
        <v>7</v>
      </c>
      <c r="J2" s="268"/>
      <c r="K2" s="249" t="s">
        <v>8</v>
      </c>
      <c r="L2" s="249" t="s">
        <v>9</v>
      </c>
      <c r="M2" s="250" t="s">
        <v>10</v>
      </c>
      <c r="N2" s="252" t="s">
        <v>11</v>
      </c>
      <c r="O2" s="254" t="s">
        <v>12</v>
      </c>
      <c r="P2" s="256" t="s">
        <v>13</v>
      </c>
      <c r="Q2" s="258" t="s">
        <v>14</v>
      </c>
      <c r="R2" s="260" t="s">
        <v>15</v>
      </c>
      <c r="S2" s="260" t="s">
        <v>16</v>
      </c>
    </row>
    <row r="3" spans="1:19" ht="16.5" customHeight="1" thickBot="1">
      <c r="A3" s="267"/>
      <c r="B3" s="4">
        <f>COUNTIF(B4:B120," ")-COUNTIF(E4:E120," ")</f>
        <v>0</v>
      </c>
      <c r="C3" s="257"/>
      <c r="D3" s="264"/>
      <c r="E3" s="265"/>
      <c r="F3" s="5" t="e">
        <f>COUNTIF(F4:F120,"???")&amp;"/"&amp;LARGE(#REF!,1)-COUNTIF(F4:F120,"???")&amp;"/"&amp;COUNTIF(B4:B120," ")-COUNTIF(E4:E120," ")-LARGE(#REF!,1)</f>
        <v>#REF!</v>
      </c>
      <c r="G3" s="244"/>
      <c r="H3" s="244"/>
      <c r="I3" s="244"/>
      <c r="J3" s="244"/>
      <c r="K3" s="244"/>
      <c r="L3" s="244"/>
      <c r="M3" s="251"/>
      <c r="N3" s="253"/>
      <c r="O3" s="255"/>
      <c r="P3" s="257"/>
      <c r="Q3" s="259"/>
      <c r="R3" s="261"/>
      <c r="S3" s="261"/>
    </row>
    <row r="4" spans="1:19" ht="15" customHeight="1" thickTop="1">
      <c r="A4" s="247">
        <v>1</v>
      </c>
      <c r="B4" s="269" t="str">
        <f>IF(OR(C4="W",C5="W",C6="W",C4="1/2W",C5="1/2W",C6="1/2W",C4="1/2L",C5="1/2L",C6="1/2L"),"OK",IF(OR(C4="L",C5="L",C6="L"),"LOSS",IF(OR(C4="X",C5="X",C6="X"),"Anulado"," ")))</f>
        <v>OK</v>
      </c>
      <c r="C4" s="6" t="s">
        <v>24</v>
      </c>
      <c r="D4" s="166">
        <v>28</v>
      </c>
      <c r="E4" s="171" t="s">
        <v>4328</v>
      </c>
      <c r="F4" s="174"/>
      <c r="G4" s="169" t="s">
        <v>4329</v>
      </c>
      <c r="H4" s="246" t="s">
        <v>25</v>
      </c>
      <c r="I4" s="7">
        <v>1</v>
      </c>
      <c r="J4" s="8"/>
      <c r="K4" s="9" t="s">
        <v>21</v>
      </c>
      <c r="L4" s="10">
        <v>2.08</v>
      </c>
      <c r="M4" s="11">
        <v>20.83</v>
      </c>
      <c r="N4" s="248">
        <v>0</v>
      </c>
      <c r="O4" s="12" t="s">
        <v>881</v>
      </c>
      <c r="P4" s="13" t="s">
        <v>882</v>
      </c>
      <c r="Q4" s="194" t="s">
        <v>1001</v>
      </c>
      <c r="R4" s="195">
        <v>7.1999999999999998E-3</v>
      </c>
      <c r="S4" s="194" t="s">
        <v>1001</v>
      </c>
    </row>
    <row r="5" spans="1:19" ht="14.65" customHeight="1">
      <c r="A5" s="227"/>
      <c r="B5" s="236"/>
      <c r="C5" s="17" t="s">
        <v>26</v>
      </c>
      <c r="D5" s="167"/>
      <c r="E5" s="172"/>
      <c r="F5" s="175"/>
      <c r="G5" s="170"/>
      <c r="H5" s="230"/>
      <c r="I5" s="18" t="s">
        <v>27</v>
      </c>
      <c r="J5" s="19" t="str">
        <f>IF(OR(I4="TO",I4="TU",I4="TO1",I4="TU1",I4="TO2",I4="TU2"),J4,IF(OR(I4="AH1",I4="AH2"),IF(OR(I5="AH1",I5="AH2"),-J4,IF(OR(I5="EH1",I5="EH2"),-J4+0.5,"")),IF(OR(I4="EH1",I4="EH2"),IF(OR(I5="AH1",I5="AH2"),-J4+0.5,IF(OR(I5="EH1",I5="EH2"),-J4+1,"")),IF(AND(OR(I4="DNB1",I4="DNB2"),OR(I5="AH1",I5="AH2")),0,IF(AND(I4="Not ScoreBoth",OR(I5="TO1",I5="TO2")),0.5,"")))))</f>
        <v/>
      </c>
      <c r="K5" s="20" t="s">
        <v>19</v>
      </c>
      <c r="L5" s="21">
        <v>2.02</v>
      </c>
      <c r="M5" s="22">
        <v>22.17</v>
      </c>
      <c r="N5" s="233"/>
      <c r="O5" s="23" t="s">
        <v>883</v>
      </c>
      <c r="P5" s="24" t="s">
        <v>884</v>
      </c>
      <c r="Q5" s="196"/>
      <c r="R5" s="197"/>
      <c r="S5" s="196"/>
    </row>
    <row r="6" spans="1:19" ht="14.65" customHeight="1">
      <c r="A6" s="228"/>
      <c r="B6" s="237"/>
      <c r="C6" s="27" t="s">
        <v>28</v>
      </c>
      <c r="D6" s="168"/>
      <c r="E6" s="173"/>
      <c r="F6" s="176"/>
      <c r="G6" s="28"/>
      <c r="H6" s="231"/>
      <c r="I6" s="30"/>
      <c r="J6" s="31"/>
      <c r="K6" s="29"/>
      <c r="L6" s="32"/>
      <c r="M6" s="33"/>
      <c r="N6" s="234"/>
      <c r="O6" s="34"/>
      <c r="P6" s="35"/>
      <c r="Q6" s="198"/>
      <c r="R6" s="199"/>
      <c r="S6" s="198"/>
    </row>
    <row r="7" spans="1:19" ht="14.65" customHeight="1">
      <c r="A7" s="226">
        <f>$A4+1</f>
        <v>2</v>
      </c>
      <c r="B7" s="235" t="str">
        <f>IF(OR(C7="W",C8="W",C9="W",C7="1/2W",C8="1/2W",C9="1/2W",C7="1/2L",C8="1/2L",C9="1/2L"),"OK",IF(OR(C7="L",C8="L",C9="L"),"LOSS",IF(OR(C7="X",C8="X",C9="X"),"Anulado"," ")))</f>
        <v>OK</v>
      </c>
      <c r="C7" s="38" t="s">
        <v>24</v>
      </c>
      <c r="D7" s="178">
        <v>28</v>
      </c>
      <c r="E7" s="179" t="s">
        <v>4330</v>
      </c>
      <c r="F7" s="180"/>
      <c r="G7" s="181" t="s">
        <v>4331</v>
      </c>
      <c r="H7" s="229" t="s">
        <v>29</v>
      </c>
      <c r="I7" s="39" t="s">
        <v>30</v>
      </c>
      <c r="J7" s="40">
        <v>-2.75</v>
      </c>
      <c r="K7" s="41" t="s">
        <v>17</v>
      </c>
      <c r="L7" s="42">
        <v>1.9</v>
      </c>
      <c r="M7" s="43">
        <v>19.440000000000001</v>
      </c>
      <c r="N7" s="232">
        <v>0</v>
      </c>
      <c r="O7" s="44" t="s">
        <v>885</v>
      </c>
      <c r="P7" s="45" t="s">
        <v>886</v>
      </c>
      <c r="Q7" s="46" t="s">
        <v>1002</v>
      </c>
      <c r="R7" s="47">
        <v>7.5700000000000003E-2</v>
      </c>
      <c r="S7" s="48" t="s">
        <v>1003</v>
      </c>
    </row>
    <row r="8" spans="1:19" ht="14.65" customHeight="1">
      <c r="A8" s="227"/>
      <c r="B8" s="236"/>
      <c r="C8" s="49" t="s">
        <v>26</v>
      </c>
      <c r="D8" s="167"/>
      <c r="E8" s="172"/>
      <c r="F8" s="170"/>
      <c r="G8" s="182"/>
      <c r="H8" s="230"/>
      <c r="I8" s="50" t="s">
        <v>31</v>
      </c>
      <c r="J8" s="51">
        <f>IF(OR(I7="TO",I7="TU",I7="TO1",I7="TU1",I7="TO2",I7="TU2"),J7,IF(OR(I7="AH1",I7="AH2"),IF(OR(I8="AH1",I8="AH2"),-J7,IF(OR(I8="EH1",I8="EH2"),-J7+0.5,"")),IF(OR(I7="EH1",I7="EH2"),IF(OR(I8="AH1",I8="AH2"),-J7+0.5,IF(OR(I8="EH1",I8="EH2"),-J7+1,"")),IF(AND(OR(I7="DNB1",I7="DNB2"),OR(I8="AH1",I8="AH2")),0,IF(AND(I7="Not ScoreBoth",OR(I8="TO1",I8="TO2")),0.5,"")))))</f>
        <v>2.75</v>
      </c>
      <c r="K8" s="52" t="s">
        <v>22</v>
      </c>
      <c r="L8" s="53">
        <v>2.48</v>
      </c>
      <c r="M8" s="54"/>
      <c r="N8" s="233"/>
      <c r="O8" s="55" t="s">
        <v>887</v>
      </c>
      <c r="P8" s="56" t="s">
        <v>888</v>
      </c>
      <c r="Q8" s="25"/>
      <c r="R8" s="26"/>
      <c r="S8" s="26"/>
    </row>
    <row r="9" spans="1:19" ht="14.65" customHeight="1">
      <c r="A9" s="228"/>
      <c r="B9" s="237"/>
      <c r="C9" s="57" t="s">
        <v>28</v>
      </c>
      <c r="D9" s="168"/>
      <c r="E9" s="173"/>
      <c r="F9" s="28"/>
      <c r="G9" s="183"/>
      <c r="H9" s="231"/>
      <c r="I9" s="58"/>
      <c r="J9" s="59"/>
      <c r="K9" s="60"/>
      <c r="L9" s="61"/>
      <c r="M9" s="62"/>
      <c r="N9" s="234"/>
      <c r="O9" s="63"/>
      <c r="P9" s="64"/>
      <c r="Q9" s="36"/>
      <c r="R9" s="28"/>
      <c r="S9" s="28"/>
    </row>
    <row r="10" spans="1:19" ht="14.65" customHeight="1">
      <c r="A10" s="238">
        <f>$A7+1</f>
        <v>3</v>
      </c>
      <c r="B10" s="242" t="str">
        <f>IF(OR(C10="W",C11="W",C12="W",C10="1/2W",C11="1/2W",C12="1/2W",C10="1/2L",C11="1/2L",C12="1/2L"),"OK",IF(OR(C10="L",C11="L",C12="L"),"LOSS",IF(OR(C10="X",C11="X",C12="X"),"Anulado"," ")))</f>
        <v>OK</v>
      </c>
      <c r="C10" s="65" t="s">
        <v>26</v>
      </c>
      <c r="D10" s="185">
        <v>28</v>
      </c>
      <c r="E10" s="186" t="s">
        <v>4332</v>
      </c>
      <c r="F10" s="187"/>
      <c r="G10" s="188" t="s">
        <v>4333</v>
      </c>
      <c r="H10" s="239" t="s">
        <v>32</v>
      </c>
      <c r="I10" s="66" t="s">
        <v>31</v>
      </c>
      <c r="J10" s="67">
        <v>7.5</v>
      </c>
      <c r="K10" s="68" t="s">
        <v>33</v>
      </c>
      <c r="L10" s="69">
        <v>2.5499999999999998</v>
      </c>
      <c r="M10" s="70">
        <v>5.39</v>
      </c>
      <c r="N10" s="241">
        <v>0</v>
      </c>
      <c r="O10" s="71" t="s">
        <v>889</v>
      </c>
      <c r="P10" s="72" t="s">
        <v>890</v>
      </c>
      <c r="Q10" s="73" t="s">
        <v>1004</v>
      </c>
      <c r="R10" s="74">
        <v>0.1045</v>
      </c>
      <c r="S10" s="75" t="s">
        <v>1005</v>
      </c>
    </row>
    <row r="11" spans="1:19" ht="14.65" customHeight="1">
      <c r="A11" s="227"/>
      <c r="B11" s="236"/>
      <c r="C11" s="17" t="s">
        <v>24</v>
      </c>
      <c r="D11" s="167"/>
      <c r="E11" s="172"/>
      <c r="F11" s="170"/>
      <c r="G11" s="182"/>
      <c r="H11" s="230"/>
      <c r="I11" s="18" t="s">
        <v>30</v>
      </c>
      <c r="J11" s="76">
        <f>IF(OR(I10="TO",I10="TU",I10="TO1",I10="TU1",I10="TO2",I10="TU2"),J10,IF(OR(I10="AH1",I10="AH2"),IF(OR(I11="AH1",I11="AH2"),-J10,IF(OR(I11="EH1",I11="EH2"),-J10+0.5,"")),IF(OR(I10="EH1",I10="EH2"),IF(OR(I11="AH1",I11="AH2"),-J10+0.5,IF(OR(I11="EH1",I11="EH2"),-J10+1,"")),IF(AND(OR(I10="DNB1",I10="DNB2"),OR(I11="AH1",I11="AH2")),0,IF(AND(I10="Not ScoreBoth",OR(I11="TO1",I11="TO2")),0.5,"")))))</f>
        <v>-7.5</v>
      </c>
      <c r="K11" s="77" t="s">
        <v>21</v>
      </c>
      <c r="L11" s="21">
        <v>1.95</v>
      </c>
      <c r="M11" s="22"/>
      <c r="N11" s="233"/>
      <c r="O11" s="23" t="s">
        <v>891</v>
      </c>
      <c r="P11" s="24" t="s">
        <v>892</v>
      </c>
      <c r="Q11" s="25"/>
      <c r="R11" s="26"/>
      <c r="S11" s="26"/>
    </row>
    <row r="12" spans="1:19" ht="14.65" customHeight="1">
      <c r="A12" s="228"/>
      <c r="B12" s="237"/>
      <c r="C12" s="27" t="s">
        <v>28</v>
      </c>
      <c r="D12" s="168"/>
      <c r="E12" s="173"/>
      <c r="F12" s="28"/>
      <c r="G12" s="183"/>
      <c r="H12" s="231"/>
      <c r="I12" s="30"/>
      <c r="J12" s="31"/>
      <c r="K12" s="37"/>
      <c r="L12" s="32"/>
      <c r="M12" s="33"/>
      <c r="N12" s="234"/>
      <c r="O12" s="34"/>
      <c r="P12" s="35"/>
      <c r="Q12" s="36"/>
      <c r="R12" s="28"/>
      <c r="S12" s="28"/>
    </row>
    <row r="13" spans="1:19" ht="14.65" customHeight="1">
      <c r="A13" s="226">
        <f>$A10+1</f>
        <v>4</v>
      </c>
      <c r="B13" s="235" t="str">
        <f>IF(OR(C13="W",C14="W",C15="W",C13="1/2W",C14="1/2W",C15="1/2W",C13="1/2L",C14="1/2L",C15="1/2L"),"OK",IF(OR(C13="L",C14="L",C15="L"),"LOSS",IF(OR(C13="X",C14="X",C15="X"),"Anulado"," ")))</f>
        <v>OK</v>
      </c>
      <c r="C13" s="38" t="s">
        <v>24</v>
      </c>
      <c r="D13" s="178">
        <v>28</v>
      </c>
      <c r="E13" s="179" t="s">
        <v>4334</v>
      </c>
      <c r="F13" s="180"/>
      <c r="G13" s="181" t="s">
        <v>4335</v>
      </c>
      <c r="H13" s="229" t="s">
        <v>34</v>
      </c>
      <c r="I13" s="39" t="s">
        <v>31</v>
      </c>
      <c r="J13" s="40">
        <v>0</v>
      </c>
      <c r="K13" s="41" t="s">
        <v>17</v>
      </c>
      <c r="L13" s="42">
        <v>1.8</v>
      </c>
      <c r="M13" s="43">
        <v>21.88</v>
      </c>
      <c r="N13" s="232">
        <v>0</v>
      </c>
      <c r="O13" s="44" t="s">
        <v>893</v>
      </c>
      <c r="P13" s="45" t="s">
        <v>894</v>
      </c>
      <c r="Q13" s="46" t="s">
        <v>1006</v>
      </c>
      <c r="R13" s="47">
        <v>4.65E-2</v>
      </c>
      <c r="S13" s="48" t="s">
        <v>1007</v>
      </c>
    </row>
    <row r="14" spans="1:19" ht="14.65" customHeight="1">
      <c r="A14" s="227"/>
      <c r="B14" s="236"/>
      <c r="C14" s="49" t="s">
        <v>26</v>
      </c>
      <c r="D14" s="167"/>
      <c r="E14" s="172"/>
      <c r="F14" s="170"/>
      <c r="G14" s="182"/>
      <c r="H14" s="230"/>
      <c r="I14" s="50" t="s">
        <v>30</v>
      </c>
      <c r="J14" s="51">
        <f>IF(OR(I13="TO",I13="TU",I13="TO1",I13="TU1",I13="TO2",I13="TU2"),J13,IF(OR(I13="AH1",I13="AH2"),IF(OR(I14="AH1",I14="AH2"),-J13,IF(OR(I14="EH1",I14="EH2"),-J13+0.5,"")),IF(OR(I13="EH1",I13="EH2"),IF(OR(I14="AH1",I14="AH2"),-J13+0.5,IF(OR(I14="EH1",I14="EH2"),-J13+1,"")),IF(AND(OR(I13="DNB1",I13="DNB2"),OR(I14="AH1",I14="AH2")),0,IF(AND(I13="Not ScoreBoth",OR(I14="TO1",I14="TO2")),0.5,"")))))</f>
        <v>0</v>
      </c>
      <c r="K14" s="52" t="s">
        <v>22</v>
      </c>
      <c r="L14" s="53">
        <v>2.5</v>
      </c>
      <c r="M14" s="54"/>
      <c r="N14" s="233"/>
      <c r="O14" s="55" t="s">
        <v>895</v>
      </c>
      <c r="P14" s="56" t="s">
        <v>894</v>
      </c>
      <c r="Q14" s="25"/>
      <c r="R14" s="26"/>
      <c r="S14" s="26"/>
    </row>
    <row r="15" spans="1:19" ht="14.65" customHeight="1">
      <c r="A15" s="228"/>
      <c r="B15" s="237"/>
      <c r="C15" s="57" t="s">
        <v>28</v>
      </c>
      <c r="D15" s="168"/>
      <c r="E15" s="173"/>
      <c r="F15" s="28"/>
      <c r="G15" s="183"/>
      <c r="H15" s="231"/>
      <c r="I15" s="58"/>
      <c r="J15" s="59"/>
      <c r="K15" s="60"/>
      <c r="L15" s="61"/>
      <c r="M15" s="62"/>
      <c r="N15" s="234"/>
      <c r="O15" s="63"/>
      <c r="P15" s="64"/>
      <c r="Q15" s="36"/>
      <c r="R15" s="28"/>
      <c r="S15" s="28"/>
    </row>
    <row r="16" spans="1:19" ht="14.65" customHeight="1">
      <c r="A16" s="238">
        <f>$A13+1</f>
        <v>5</v>
      </c>
      <c r="B16" s="242" t="str">
        <f>IF(OR(C16="W",C17="W",C18="W",C16="1/2W",C17="1/2W",C18="1/2W",C16="1/2L",C17="1/2L",C18="1/2L"),"OK",IF(OR(C16="L",C17="L",C18="L"),"LOSS",IF(OR(C16="X",C17="X",C18="X"),"Anulado"," ")))</f>
        <v>OK</v>
      </c>
      <c r="C16" s="65" t="s">
        <v>26</v>
      </c>
      <c r="D16" s="185">
        <v>28</v>
      </c>
      <c r="E16" s="186" t="s">
        <v>4336</v>
      </c>
      <c r="F16" s="187"/>
      <c r="G16" s="188" t="s">
        <v>4337</v>
      </c>
      <c r="H16" s="239" t="s">
        <v>35</v>
      </c>
      <c r="I16" s="66" t="s">
        <v>30</v>
      </c>
      <c r="J16" s="67">
        <v>0</v>
      </c>
      <c r="K16" s="68" t="s">
        <v>22</v>
      </c>
      <c r="L16" s="69">
        <v>1.645</v>
      </c>
      <c r="M16" s="70">
        <v>12.32</v>
      </c>
      <c r="N16" s="241">
        <v>0</v>
      </c>
      <c r="O16" s="71" t="s">
        <v>896</v>
      </c>
      <c r="P16" s="72" t="s">
        <v>897</v>
      </c>
      <c r="Q16" s="73" t="s">
        <v>1008</v>
      </c>
      <c r="R16" s="74">
        <v>0.123</v>
      </c>
      <c r="S16" s="75" t="s">
        <v>1009</v>
      </c>
    </row>
    <row r="17" spans="1:19" ht="14.65" customHeight="1">
      <c r="A17" s="227"/>
      <c r="B17" s="236"/>
      <c r="C17" s="17" t="s">
        <v>24</v>
      </c>
      <c r="D17" s="167"/>
      <c r="E17" s="172"/>
      <c r="F17" s="170"/>
      <c r="G17" s="182"/>
      <c r="H17" s="230"/>
      <c r="I17" s="18" t="s">
        <v>31</v>
      </c>
      <c r="J17" s="76">
        <f>IF(OR(I16="TO",I16="TU",I16="TO1",I16="TU1",I16="TO2",I16="TU2"),J16,IF(OR(I16="AH1",I16="AH2"),IF(OR(I17="AH1",I17="AH2"),-J16,IF(OR(I17="EH1",I17="EH2"),-J16+0.5,"")),IF(OR(I16="EH1",I16="EH2"),IF(OR(I17="AH1",I17="AH2"),-J16+0.5,IF(OR(I17="EH1",I17="EH2"),-J16+1,"")),IF(AND(OR(I16="DNB1",I16="DNB2"),OR(I17="AH1",I17="AH2")),0,IF(AND(I16="Not ScoreBoth",OR(I17="TO1",I17="TO2")),0.5,"")))))</f>
        <v>0</v>
      </c>
      <c r="K17" s="77" t="s">
        <v>18</v>
      </c>
      <c r="L17" s="21">
        <v>3.5</v>
      </c>
      <c r="M17" s="22">
        <v>5.73</v>
      </c>
      <c r="N17" s="233"/>
      <c r="O17" s="23" t="s">
        <v>898</v>
      </c>
      <c r="P17" s="24" t="s">
        <v>899</v>
      </c>
      <c r="Q17" s="25"/>
      <c r="R17" s="26"/>
      <c r="S17" s="26"/>
    </row>
    <row r="18" spans="1:19" ht="14.65" customHeight="1">
      <c r="A18" s="228"/>
      <c r="B18" s="237"/>
      <c r="C18" s="27" t="s">
        <v>28</v>
      </c>
      <c r="D18" s="168"/>
      <c r="E18" s="173"/>
      <c r="F18" s="28"/>
      <c r="G18" s="183"/>
      <c r="H18" s="231"/>
      <c r="I18" s="30"/>
      <c r="J18" s="31"/>
      <c r="K18" s="37"/>
      <c r="L18" s="32"/>
      <c r="M18" s="33"/>
      <c r="N18" s="234"/>
      <c r="O18" s="34"/>
      <c r="P18" s="35"/>
      <c r="Q18" s="36"/>
      <c r="R18" s="28"/>
      <c r="S18" s="28"/>
    </row>
    <row r="19" spans="1:19" ht="14.65" customHeight="1">
      <c r="A19" s="226">
        <f>$A16+1</f>
        <v>6</v>
      </c>
      <c r="B19" s="235" t="str">
        <f>IF(OR(C19="W",C20="W",C21="W",C19="1/2W",C20="1/2W",C21="1/2W",C19="1/2L",C20="1/2L",C21="1/2L"),"OK",IF(OR(C19="L",C20="L",C21="L"),"LOSS",IF(OR(C19="X",C20="X",C21="X"),"Anulado"," ")))</f>
        <v>OK</v>
      </c>
      <c r="C19" s="38" t="s">
        <v>24</v>
      </c>
      <c r="D19" s="177" t="s">
        <v>36</v>
      </c>
      <c r="E19" s="179" t="s">
        <v>4328</v>
      </c>
      <c r="F19" s="180"/>
      <c r="G19" s="181" t="s">
        <v>4338</v>
      </c>
      <c r="H19" s="229" t="s">
        <v>37</v>
      </c>
      <c r="I19" s="39" t="s">
        <v>38</v>
      </c>
      <c r="J19" s="78"/>
      <c r="K19" s="41" t="s">
        <v>21</v>
      </c>
      <c r="L19" s="42">
        <v>5.4</v>
      </c>
      <c r="M19" s="43">
        <v>12.78</v>
      </c>
      <c r="N19" s="232">
        <v>0</v>
      </c>
      <c r="O19" s="44" t="s">
        <v>900</v>
      </c>
      <c r="P19" s="45" t="s">
        <v>901</v>
      </c>
      <c r="Q19" s="46" t="s">
        <v>1010</v>
      </c>
      <c r="R19" s="47">
        <v>4.9299999999999997E-2</v>
      </c>
      <c r="S19" s="48" t="s">
        <v>1010</v>
      </c>
    </row>
    <row r="20" spans="1:19" ht="14.65" customHeight="1">
      <c r="A20" s="227"/>
      <c r="B20" s="236"/>
      <c r="C20" s="49" t="s">
        <v>26</v>
      </c>
      <c r="D20" s="167"/>
      <c r="E20" s="172"/>
      <c r="F20" s="170"/>
      <c r="G20" s="182"/>
      <c r="H20" s="230"/>
      <c r="I20" s="50" t="s">
        <v>40</v>
      </c>
      <c r="J20" s="79"/>
      <c r="K20" s="52" t="s">
        <v>23</v>
      </c>
      <c r="L20" s="53">
        <v>1.3</v>
      </c>
      <c r="M20" s="54">
        <v>53.5</v>
      </c>
      <c r="N20" s="233"/>
      <c r="O20" s="55" t="s">
        <v>902</v>
      </c>
      <c r="P20" s="56" t="s">
        <v>903</v>
      </c>
      <c r="Q20" s="25"/>
      <c r="R20" s="26"/>
      <c r="S20" s="26"/>
    </row>
    <row r="21" spans="1:19" ht="14.65" customHeight="1">
      <c r="A21" s="228"/>
      <c r="B21" s="237"/>
      <c r="C21" s="57" t="s">
        <v>28</v>
      </c>
      <c r="D21" s="168"/>
      <c r="E21" s="173"/>
      <c r="F21" s="28"/>
      <c r="G21" s="183"/>
      <c r="H21" s="231"/>
      <c r="I21" s="58"/>
      <c r="J21" s="59"/>
      <c r="K21" s="60"/>
      <c r="L21" s="61"/>
      <c r="M21" s="62"/>
      <c r="N21" s="234"/>
      <c r="O21" s="63"/>
      <c r="P21" s="64"/>
      <c r="Q21" s="36"/>
      <c r="R21" s="28"/>
      <c r="S21" s="28"/>
    </row>
    <row r="22" spans="1:19" ht="14.65" customHeight="1">
      <c r="A22" s="238">
        <f>$A19+1</f>
        <v>7</v>
      </c>
      <c r="B22" s="242" t="str">
        <f>IF(OR(C22="W",C23="W",C24="W",C22="1/2W",C23="1/2W",C24="1/2W",C22="1/2L",C23="1/2L",C24="1/2L"),"OK",IF(OR(C22="L",C23="L",C24="L"),"LOSS",IF(OR(C22="X",C23="X",C24="X"),"Anulado"," ")))</f>
        <v>OK</v>
      </c>
      <c r="C22" s="65" t="s">
        <v>26</v>
      </c>
      <c r="D22" s="184" t="s">
        <v>36</v>
      </c>
      <c r="E22" s="186" t="s">
        <v>4330</v>
      </c>
      <c r="F22" s="187"/>
      <c r="G22" s="188" t="s">
        <v>4339</v>
      </c>
      <c r="H22" s="239" t="s">
        <v>41</v>
      </c>
      <c r="I22" s="66" t="s">
        <v>42</v>
      </c>
      <c r="J22" s="67">
        <v>2</v>
      </c>
      <c r="K22" s="68" t="s">
        <v>18</v>
      </c>
      <c r="L22" s="69">
        <v>2.2999999999999998</v>
      </c>
      <c r="M22" s="70"/>
      <c r="N22" s="241">
        <v>0</v>
      </c>
      <c r="O22" s="71" t="s">
        <v>904</v>
      </c>
      <c r="P22" s="72" t="s">
        <v>905</v>
      </c>
      <c r="Q22" s="73" t="s">
        <v>1011</v>
      </c>
      <c r="R22" s="74">
        <v>0.15740000000000001</v>
      </c>
      <c r="S22" s="75" t="s">
        <v>1012</v>
      </c>
    </row>
    <row r="23" spans="1:19" ht="14.65" customHeight="1">
      <c r="A23" s="227"/>
      <c r="B23" s="236"/>
      <c r="C23" s="17" t="s">
        <v>24</v>
      </c>
      <c r="D23" s="167"/>
      <c r="E23" s="172"/>
      <c r="F23" s="170"/>
      <c r="G23" s="182"/>
      <c r="H23" s="230"/>
      <c r="I23" s="18" t="s">
        <v>43</v>
      </c>
      <c r="J23" s="76">
        <v>2.5</v>
      </c>
      <c r="K23" s="77" t="s">
        <v>21</v>
      </c>
      <c r="L23" s="21">
        <v>2.33</v>
      </c>
      <c r="M23" s="22">
        <v>8.4600000000000009</v>
      </c>
      <c r="N23" s="233"/>
      <c r="O23" s="23" t="s">
        <v>906</v>
      </c>
      <c r="P23" s="24" t="s">
        <v>905</v>
      </c>
      <c r="Q23" s="25"/>
      <c r="R23" s="26"/>
      <c r="S23" s="26"/>
    </row>
    <row r="24" spans="1:19" ht="14.65" customHeight="1">
      <c r="A24" s="228"/>
      <c r="B24" s="237"/>
      <c r="C24" s="27" t="s">
        <v>28</v>
      </c>
      <c r="D24" s="168"/>
      <c r="E24" s="173"/>
      <c r="F24" s="28"/>
      <c r="G24" s="183"/>
      <c r="H24" s="231"/>
      <c r="I24" s="30"/>
      <c r="J24" s="31"/>
      <c r="K24" s="37"/>
      <c r="L24" s="32"/>
      <c r="M24" s="33"/>
      <c r="N24" s="234"/>
      <c r="O24" s="34"/>
      <c r="P24" s="35"/>
      <c r="Q24" s="36"/>
      <c r="R24" s="28"/>
      <c r="S24" s="28"/>
    </row>
    <row r="25" spans="1:19" ht="14.65" customHeight="1">
      <c r="A25" s="226">
        <f>$A22+1</f>
        <v>8</v>
      </c>
      <c r="B25" s="235" t="str">
        <f>IF(OR(C25="W",C26="W",C27="W",C25="1/2W",C26="1/2W",C27="1/2W",C25="1/2L",C26="1/2L",C27="1/2L"),"OK",IF(OR(C25="L",C26="L",C27="L"),"LOSS",IF(OR(C25="X",C26="X",C27="X"),"Anulado"," ")))</f>
        <v>OK</v>
      </c>
      <c r="C25" s="38" t="s">
        <v>24</v>
      </c>
      <c r="D25" s="177" t="s">
        <v>36</v>
      </c>
      <c r="E25" s="179" t="s">
        <v>4332</v>
      </c>
      <c r="F25" s="180"/>
      <c r="G25" s="181" t="s">
        <v>4340</v>
      </c>
      <c r="H25" s="229" t="s">
        <v>44</v>
      </c>
      <c r="I25" s="39" t="s">
        <v>42</v>
      </c>
      <c r="J25" s="40">
        <v>10.5</v>
      </c>
      <c r="K25" s="41" t="s">
        <v>18</v>
      </c>
      <c r="L25" s="42">
        <v>3.3</v>
      </c>
      <c r="M25" s="43">
        <v>15.11</v>
      </c>
      <c r="N25" s="232">
        <v>0</v>
      </c>
      <c r="O25" s="44" t="s">
        <v>907</v>
      </c>
      <c r="P25" s="45" t="s">
        <v>908</v>
      </c>
      <c r="Q25" s="46" t="s">
        <v>1013</v>
      </c>
      <c r="R25" s="47">
        <v>3.5799999999999998E-2</v>
      </c>
      <c r="S25" s="48" t="s">
        <v>1014</v>
      </c>
    </row>
    <row r="26" spans="1:19" ht="14.65" customHeight="1">
      <c r="A26" s="227"/>
      <c r="B26" s="236"/>
      <c r="C26" s="49" t="s">
        <v>26</v>
      </c>
      <c r="D26" s="167"/>
      <c r="E26" s="172"/>
      <c r="F26" s="170"/>
      <c r="G26" s="182"/>
      <c r="H26" s="230"/>
      <c r="I26" s="50" t="s">
        <v>43</v>
      </c>
      <c r="J26" s="51">
        <f>IF(OR(I25="TO",I25="TU",I25="TO1",I25="TU1",I25="TO2",I25="TU2"),J25,IF(OR(I25="AH1",I25="AH2"),IF(OR(I26="AH1",I26="AH2"),-J25,IF(OR(I26="EH1",I26="EH2"),-J25+0.5,"")),IF(OR(I25="EH1",I25="EH2"),IF(OR(I26="AH1",I26="AH2"),-J25+0.5,IF(OR(I26="EH1",I26="EH2"),-J25+1,"")),IF(AND(OR(I25="DNB1",I25="DNB2"),OR(I26="AH1",I26="AH2")),0,IF(AND(I25="Not ScoreBoth",OR(I26="TO1",I26="TO2")),0.5,"")))))</f>
        <v>10.5</v>
      </c>
      <c r="K26" s="52" t="s">
        <v>45</v>
      </c>
      <c r="L26" s="53">
        <v>1.51</v>
      </c>
      <c r="M26" s="54">
        <v>33</v>
      </c>
      <c r="N26" s="233"/>
      <c r="O26" s="55" t="s">
        <v>909</v>
      </c>
      <c r="P26" s="56" t="s">
        <v>910</v>
      </c>
      <c r="Q26" s="25"/>
      <c r="R26" s="26"/>
      <c r="S26" s="26"/>
    </row>
    <row r="27" spans="1:19" ht="14.65" customHeight="1">
      <c r="A27" s="228"/>
      <c r="B27" s="237"/>
      <c r="C27" s="57" t="s">
        <v>28</v>
      </c>
      <c r="D27" s="168"/>
      <c r="E27" s="173"/>
      <c r="F27" s="28"/>
      <c r="G27" s="183"/>
      <c r="H27" s="231"/>
      <c r="I27" s="58"/>
      <c r="J27" s="59"/>
      <c r="K27" s="60"/>
      <c r="L27" s="61"/>
      <c r="M27" s="62"/>
      <c r="N27" s="234"/>
      <c r="O27" s="63"/>
      <c r="P27" s="64"/>
      <c r="Q27" s="36"/>
      <c r="R27" s="28"/>
      <c r="S27" s="28"/>
    </row>
    <row r="28" spans="1:19" ht="14.65" customHeight="1">
      <c r="A28" s="238">
        <f>$A25+1</f>
        <v>9</v>
      </c>
      <c r="B28" s="242" t="str">
        <f>IF(OR(C28="W",C29="W",C30="W",C28="1/2W",C29="1/2W",C30="1/2W",C28="1/2L",C29="1/2L",C30="1/2L"),"OK",IF(OR(C28="L",C29="L",C30="L"),"LOSS",IF(OR(C28="X",C29="X",C30="X"),"Anulado"," ")))</f>
        <v>OK</v>
      </c>
      <c r="C28" s="65" t="s">
        <v>26</v>
      </c>
      <c r="D28" s="184" t="s">
        <v>36</v>
      </c>
      <c r="E28" s="186" t="s">
        <v>4334</v>
      </c>
      <c r="F28" s="187"/>
      <c r="G28" s="188" t="s">
        <v>4341</v>
      </c>
      <c r="H28" s="239" t="s">
        <v>46</v>
      </c>
      <c r="I28" s="66" t="s">
        <v>47</v>
      </c>
      <c r="J28" s="80"/>
      <c r="K28" s="68" t="s">
        <v>18</v>
      </c>
      <c r="L28" s="69">
        <v>1.42</v>
      </c>
      <c r="M28" s="70"/>
      <c r="N28" s="241">
        <v>0</v>
      </c>
      <c r="O28" s="71" t="s">
        <v>911</v>
      </c>
      <c r="P28" s="72" t="s">
        <v>912</v>
      </c>
      <c r="Q28" s="73" t="s">
        <v>1015</v>
      </c>
      <c r="R28" s="74">
        <v>0.03</v>
      </c>
      <c r="S28" s="75" t="s">
        <v>1016</v>
      </c>
    </row>
    <row r="29" spans="1:19" ht="14.65" customHeight="1">
      <c r="A29" s="227"/>
      <c r="B29" s="236"/>
      <c r="C29" s="17" t="s">
        <v>24</v>
      </c>
      <c r="D29" s="167"/>
      <c r="E29" s="172"/>
      <c r="F29" s="170"/>
      <c r="G29" s="182"/>
      <c r="H29" s="230"/>
      <c r="I29" s="18" t="s">
        <v>48</v>
      </c>
      <c r="J29" s="81" t="str">
        <f>IF(OR(I28="TO",I28="TU",I28="TO1",I28="TU1",I28="TO2",I28="TU2"),J28,IF(OR(I28="AH1",I28="AH2"),IF(OR(I29="AH1",I29="AH2"),-J28,IF(OR(I29="EH1",I29="EH2"),-J28+0.5,"")),IF(OR(I28="EH1",I28="EH2"),IF(OR(I29="AH1",I29="AH2"),-J28+0.5,IF(OR(I29="EH1",I29="EH2"),-J28+1,"")),IF(AND(OR(I28="DNB1",I28="DNB2"),OR(I29="AH1",I29="AH2")),0,IF(AND(I28="Not ScoreBoth",OR(I29="TO1",I29="TO2")),0.5,"")))))</f>
        <v/>
      </c>
      <c r="K29" s="77" t="s">
        <v>17</v>
      </c>
      <c r="L29" s="21">
        <v>3.75</v>
      </c>
      <c r="M29" s="22">
        <v>12.73</v>
      </c>
      <c r="N29" s="233"/>
      <c r="O29" s="23" t="s">
        <v>913</v>
      </c>
      <c r="P29" s="24" t="s">
        <v>912</v>
      </c>
      <c r="Q29" s="25"/>
      <c r="R29" s="26"/>
      <c r="S29" s="26"/>
    </row>
    <row r="30" spans="1:19" ht="14.65" customHeight="1">
      <c r="A30" s="228"/>
      <c r="B30" s="237"/>
      <c r="C30" s="27" t="s">
        <v>28</v>
      </c>
      <c r="D30" s="168"/>
      <c r="E30" s="173"/>
      <c r="F30" s="28"/>
      <c r="G30" s="183"/>
      <c r="H30" s="231"/>
      <c r="I30" s="30"/>
      <c r="J30" s="31"/>
      <c r="K30" s="37"/>
      <c r="L30" s="32"/>
      <c r="M30" s="33"/>
      <c r="N30" s="234"/>
      <c r="O30" s="34"/>
      <c r="P30" s="35"/>
      <c r="Q30" s="36"/>
      <c r="R30" s="28"/>
      <c r="S30" s="28"/>
    </row>
    <row r="31" spans="1:19" ht="14.65" customHeight="1">
      <c r="A31" s="226">
        <f>$A28+1</f>
        <v>10</v>
      </c>
      <c r="B31" s="235" t="str">
        <f>IF(OR(C31="W",C32="W",C33="W",C31="1/2W",C32="1/2W",C33="1/2W",C31="1/2L",C32="1/2L",C33="1/2L"),"OK",IF(OR(C31="L",C32="L",C33="L"),"LOSS",IF(OR(C31="X",C32="X",C33="X"),"Anulado"," ")))</f>
        <v>OK</v>
      </c>
      <c r="C31" s="38" t="s">
        <v>26</v>
      </c>
      <c r="D31" s="177" t="s">
        <v>36</v>
      </c>
      <c r="E31" s="179" t="s">
        <v>4336</v>
      </c>
      <c r="F31" s="180"/>
      <c r="G31" s="181" t="s">
        <v>4339</v>
      </c>
      <c r="H31" s="229" t="s">
        <v>41</v>
      </c>
      <c r="I31" s="39" t="s">
        <v>42</v>
      </c>
      <c r="J31" s="40">
        <v>2</v>
      </c>
      <c r="K31" s="41" t="s">
        <v>18</v>
      </c>
      <c r="L31" s="42">
        <v>2.2999999999999998</v>
      </c>
      <c r="M31" s="43"/>
      <c r="N31" s="232">
        <v>0</v>
      </c>
      <c r="O31" s="44" t="s">
        <v>904</v>
      </c>
      <c r="P31" s="45" t="s">
        <v>905</v>
      </c>
      <c r="Q31" s="46" t="s">
        <v>1011</v>
      </c>
      <c r="R31" s="47">
        <v>0.15740000000000001</v>
      </c>
      <c r="S31" s="48" t="s">
        <v>1017</v>
      </c>
    </row>
    <row r="32" spans="1:19" ht="14.65" customHeight="1">
      <c r="A32" s="227"/>
      <c r="B32" s="236"/>
      <c r="C32" s="49" t="s">
        <v>24</v>
      </c>
      <c r="D32" s="167"/>
      <c r="E32" s="172"/>
      <c r="F32" s="170"/>
      <c r="G32" s="182"/>
      <c r="H32" s="230"/>
      <c r="I32" s="50" t="s">
        <v>43</v>
      </c>
      <c r="J32" s="51">
        <v>2.5</v>
      </c>
      <c r="K32" s="52" t="s">
        <v>21</v>
      </c>
      <c r="L32" s="53">
        <v>2.33</v>
      </c>
      <c r="M32" s="54">
        <v>8.4600000000000009</v>
      </c>
      <c r="N32" s="233"/>
      <c r="O32" s="55" t="s">
        <v>906</v>
      </c>
      <c r="P32" s="56" t="s">
        <v>905</v>
      </c>
      <c r="Q32" s="25"/>
      <c r="R32" s="26"/>
      <c r="S32" s="26"/>
    </row>
    <row r="33" spans="1:19" ht="14.65" customHeight="1">
      <c r="A33" s="228"/>
      <c r="B33" s="237"/>
      <c r="C33" s="57" t="s">
        <v>28</v>
      </c>
      <c r="D33" s="168"/>
      <c r="E33" s="173"/>
      <c r="F33" s="28"/>
      <c r="G33" s="183"/>
      <c r="H33" s="231"/>
      <c r="I33" s="58"/>
      <c r="J33" s="59"/>
      <c r="K33" s="60"/>
      <c r="L33" s="61"/>
      <c r="M33" s="62"/>
      <c r="N33" s="234"/>
      <c r="O33" s="63"/>
      <c r="P33" s="64"/>
      <c r="Q33" s="36"/>
      <c r="R33" s="28"/>
      <c r="S33" s="28"/>
    </row>
    <row r="34" spans="1:19" ht="14.65" customHeight="1">
      <c r="A34" s="238">
        <f>$A31+1</f>
        <v>11</v>
      </c>
      <c r="B34" s="242" t="str">
        <f>IF(OR(C34="W",C35="W",C36="W",C34="1/2W",C35="1/2W",C36="1/2W",C34="1/2L",C35="1/2L",C36="1/2L"),"OK",IF(OR(C34="L",C35="L",C36="L"),"LOSS",IF(OR(C34="X",C35="X",C36="X"),"Anulado"," ")))</f>
        <v>OK</v>
      </c>
      <c r="C34" s="65" t="s">
        <v>24</v>
      </c>
      <c r="D34" s="184" t="s">
        <v>36</v>
      </c>
      <c r="E34" s="186" t="s">
        <v>4342</v>
      </c>
      <c r="F34" s="187"/>
      <c r="G34" s="188" t="s">
        <v>4338</v>
      </c>
      <c r="H34" s="239" t="s">
        <v>37</v>
      </c>
      <c r="I34" s="66" t="s">
        <v>38</v>
      </c>
      <c r="J34" s="80"/>
      <c r="K34" s="68" t="s">
        <v>21</v>
      </c>
      <c r="L34" s="69">
        <v>5.4</v>
      </c>
      <c r="M34" s="70">
        <v>12.78</v>
      </c>
      <c r="N34" s="241">
        <v>0</v>
      </c>
      <c r="O34" s="71" t="s">
        <v>900</v>
      </c>
      <c r="P34" s="72" t="s">
        <v>901</v>
      </c>
      <c r="Q34" s="73" t="s">
        <v>1010</v>
      </c>
      <c r="R34" s="74">
        <v>4.9299999999999997E-2</v>
      </c>
      <c r="S34" s="75" t="s">
        <v>1018</v>
      </c>
    </row>
    <row r="35" spans="1:19" ht="14.65" customHeight="1">
      <c r="A35" s="227"/>
      <c r="B35" s="236"/>
      <c r="C35" s="17" t="s">
        <v>26</v>
      </c>
      <c r="D35" s="167"/>
      <c r="E35" s="172"/>
      <c r="F35" s="170"/>
      <c r="G35" s="182"/>
      <c r="H35" s="230"/>
      <c r="I35" s="18" t="s">
        <v>40</v>
      </c>
      <c r="J35" s="82"/>
      <c r="K35" s="77" t="s">
        <v>23</v>
      </c>
      <c r="L35" s="21">
        <v>1.3</v>
      </c>
      <c r="M35" s="22">
        <v>53.5</v>
      </c>
      <c r="N35" s="233"/>
      <c r="O35" s="23" t="s">
        <v>902</v>
      </c>
      <c r="P35" s="24" t="s">
        <v>903</v>
      </c>
      <c r="Q35" s="25"/>
      <c r="R35" s="26"/>
      <c r="S35" s="26"/>
    </row>
    <row r="36" spans="1:19" ht="14.65" customHeight="1">
      <c r="A36" s="228"/>
      <c r="B36" s="237"/>
      <c r="C36" s="27" t="s">
        <v>28</v>
      </c>
      <c r="D36" s="168"/>
      <c r="E36" s="173"/>
      <c r="F36" s="28"/>
      <c r="G36" s="183"/>
      <c r="H36" s="231"/>
      <c r="I36" s="30"/>
      <c r="J36" s="31"/>
      <c r="K36" s="37"/>
      <c r="L36" s="32"/>
      <c r="M36" s="33"/>
      <c r="N36" s="234"/>
      <c r="O36" s="34"/>
      <c r="P36" s="35"/>
      <c r="Q36" s="36"/>
      <c r="R36" s="28"/>
      <c r="S36" s="28"/>
    </row>
    <row r="37" spans="1:19" ht="14.65" customHeight="1">
      <c r="A37" s="226">
        <f>$A34+1</f>
        <v>12</v>
      </c>
      <c r="B37" s="235" t="str">
        <f>IF(OR(C37="W",C38="W",C39="W",C37="1/2W",C38="1/2W",C39="1/2W",C37="1/2L",C38="1/2L",C39="1/2L"),"OK",IF(OR(C37="L",C38="L",C39="L"),"LOSS",IF(OR(C37="X",C38="X",C39="X"),"Anulado"," ")))</f>
        <v>OK</v>
      </c>
      <c r="C37" s="38" t="s">
        <v>24</v>
      </c>
      <c r="D37" s="177" t="s">
        <v>36</v>
      </c>
      <c r="E37" s="179" t="s">
        <v>4343</v>
      </c>
      <c r="F37" s="180"/>
      <c r="G37" s="181" t="s">
        <v>4338</v>
      </c>
      <c r="H37" s="229" t="s">
        <v>37</v>
      </c>
      <c r="I37" s="39" t="s">
        <v>38</v>
      </c>
      <c r="J37" s="78"/>
      <c r="K37" s="41" t="s">
        <v>21</v>
      </c>
      <c r="L37" s="42">
        <v>5.4</v>
      </c>
      <c r="M37" s="43">
        <v>5.7</v>
      </c>
      <c r="N37" s="232">
        <v>0</v>
      </c>
      <c r="O37" s="44" t="s">
        <v>914</v>
      </c>
      <c r="P37" s="45" t="s">
        <v>915</v>
      </c>
      <c r="Q37" s="46" t="s">
        <v>1019</v>
      </c>
      <c r="R37" s="47">
        <v>4.8000000000000001E-2</v>
      </c>
      <c r="S37" s="48" t="s">
        <v>1020</v>
      </c>
    </row>
    <row r="38" spans="1:19" ht="14.65" customHeight="1">
      <c r="A38" s="227"/>
      <c r="B38" s="236"/>
      <c r="C38" s="49" t="s">
        <v>26</v>
      </c>
      <c r="D38" s="167"/>
      <c r="E38" s="172"/>
      <c r="F38" s="170"/>
      <c r="G38" s="182"/>
      <c r="H38" s="230"/>
      <c r="I38" s="50" t="s">
        <v>40</v>
      </c>
      <c r="J38" s="79"/>
      <c r="K38" s="52" t="s">
        <v>23</v>
      </c>
      <c r="L38" s="53">
        <v>1.3</v>
      </c>
      <c r="M38" s="54">
        <v>23.7</v>
      </c>
      <c r="N38" s="233"/>
      <c r="O38" s="55" t="s">
        <v>916</v>
      </c>
      <c r="P38" s="56" t="s">
        <v>917</v>
      </c>
      <c r="Q38" s="25"/>
      <c r="R38" s="26"/>
      <c r="S38" s="26"/>
    </row>
    <row r="39" spans="1:19" ht="14.65" customHeight="1">
      <c r="A39" s="228"/>
      <c r="B39" s="237"/>
      <c r="C39" s="57" t="s">
        <v>28</v>
      </c>
      <c r="D39" s="168"/>
      <c r="E39" s="173"/>
      <c r="F39" s="28"/>
      <c r="G39" s="183"/>
      <c r="H39" s="231"/>
      <c r="I39" s="58"/>
      <c r="J39" s="59"/>
      <c r="K39" s="60"/>
      <c r="L39" s="61"/>
      <c r="M39" s="62"/>
      <c r="N39" s="234"/>
      <c r="O39" s="63"/>
      <c r="P39" s="64"/>
      <c r="Q39" s="36"/>
      <c r="R39" s="28"/>
      <c r="S39" s="28"/>
    </row>
    <row r="40" spans="1:19" ht="14.65" customHeight="1">
      <c r="A40" s="238">
        <f>$A37+1</f>
        <v>13</v>
      </c>
      <c r="B40" s="242" t="str">
        <f>IF(OR(C40="W",C41="W",C42="W",C40="1/2W",C41="1/2W",C42="1/2W",C40="1/2L",C41="1/2L",C42="1/2L"),"OK",IF(OR(C40="L",C41="L",C42="L"),"LOSS",IF(OR(C40="X",C41="X",C42="X"),"Anulado"," ")))</f>
        <v>OK</v>
      </c>
      <c r="C40" s="65" t="s">
        <v>24</v>
      </c>
      <c r="D40" s="184" t="s">
        <v>36</v>
      </c>
      <c r="E40" s="186" t="s">
        <v>4344</v>
      </c>
      <c r="F40" s="187"/>
      <c r="G40" s="188" t="s">
        <v>4338</v>
      </c>
      <c r="H40" s="239" t="s">
        <v>37</v>
      </c>
      <c r="I40" s="66" t="s">
        <v>38</v>
      </c>
      <c r="J40" s="80"/>
      <c r="K40" s="68" t="s">
        <v>21</v>
      </c>
      <c r="L40" s="69">
        <v>5.4</v>
      </c>
      <c r="M40" s="70">
        <v>12.78</v>
      </c>
      <c r="N40" s="241">
        <v>0</v>
      </c>
      <c r="O40" s="71" t="s">
        <v>900</v>
      </c>
      <c r="P40" s="72" t="s">
        <v>901</v>
      </c>
      <c r="Q40" s="73" t="s">
        <v>1010</v>
      </c>
      <c r="R40" s="74">
        <v>4.9299999999999997E-2</v>
      </c>
      <c r="S40" s="75" t="s">
        <v>974</v>
      </c>
    </row>
    <row r="41" spans="1:19" ht="14.65" customHeight="1">
      <c r="A41" s="227"/>
      <c r="B41" s="236"/>
      <c r="C41" s="17" t="s">
        <v>26</v>
      </c>
      <c r="D41" s="167"/>
      <c r="E41" s="172"/>
      <c r="F41" s="170"/>
      <c r="G41" s="182"/>
      <c r="H41" s="230"/>
      <c r="I41" s="18" t="s">
        <v>40</v>
      </c>
      <c r="J41" s="82"/>
      <c r="K41" s="77" t="s">
        <v>23</v>
      </c>
      <c r="L41" s="21">
        <v>1.3</v>
      </c>
      <c r="M41" s="22">
        <v>53.5</v>
      </c>
      <c r="N41" s="233"/>
      <c r="O41" s="23" t="s">
        <v>902</v>
      </c>
      <c r="P41" s="24" t="s">
        <v>903</v>
      </c>
      <c r="Q41" s="25"/>
      <c r="R41" s="26"/>
      <c r="S41" s="26"/>
    </row>
    <row r="42" spans="1:19" ht="14.65" customHeight="1">
      <c r="A42" s="228"/>
      <c r="B42" s="237"/>
      <c r="C42" s="27" t="s">
        <v>28</v>
      </c>
      <c r="D42" s="168"/>
      <c r="E42" s="173"/>
      <c r="F42" s="28"/>
      <c r="G42" s="183"/>
      <c r="H42" s="231"/>
      <c r="I42" s="30"/>
      <c r="J42" s="31"/>
      <c r="K42" s="37"/>
      <c r="L42" s="32"/>
      <c r="M42" s="33"/>
      <c r="N42" s="234"/>
      <c r="O42" s="34"/>
      <c r="P42" s="35"/>
      <c r="Q42" s="36"/>
      <c r="R42" s="28"/>
      <c r="S42" s="28"/>
    </row>
    <row r="43" spans="1:19" ht="14.65" customHeight="1">
      <c r="A43" s="226">
        <f>$A40+1</f>
        <v>14</v>
      </c>
      <c r="B43" s="235" t="str">
        <f>IF(OR(C43="W",C44="W",C45="W",C43="1/2W",C44="1/2W",C45="1/2W",C43="1/2L",C44="1/2L",C45="1/2L"),"OK",IF(OR(C43="L",C44="L",C45="L"),"LOSS",IF(OR(C43="X",C44="X",C45="X"),"Anulado"," ")))</f>
        <v>OK</v>
      </c>
      <c r="C43" s="38" t="s">
        <v>24</v>
      </c>
      <c r="D43" s="177" t="s">
        <v>36</v>
      </c>
      <c r="E43" s="179" t="s">
        <v>4345</v>
      </c>
      <c r="F43" s="180"/>
      <c r="G43" s="181" t="s">
        <v>4338</v>
      </c>
      <c r="H43" s="229" t="s">
        <v>37</v>
      </c>
      <c r="I43" s="39" t="s">
        <v>38</v>
      </c>
      <c r="J43" s="78"/>
      <c r="K43" s="41" t="s">
        <v>21</v>
      </c>
      <c r="L43" s="42">
        <v>5.4</v>
      </c>
      <c r="M43" s="43">
        <v>12.78</v>
      </c>
      <c r="N43" s="232">
        <v>0</v>
      </c>
      <c r="O43" s="44" t="s">
        <v>900</v>
      </c>
      <c r="P43" s="45" t="s">
        <v>901</v>
      </c>
      <c r="Q43" s="46" t="s">
        <v>1010</v>
      </c>
      <c r="R43" s="47">
        <v>4.9299999999999997E-2</v>
      </c>
      <c r="S43" s="48" t="s">
        <v>1021</v>
      </c>
    </row>
    <row r="44" spans="1:19" ht="14.65" customHeight="1">
      <c r="A44" s="227"/>
      <c r="B44" s="236"/>
      <c r="C44" s="49" t="s">
        <v>26</v>
      </c>
      <c r="D44" s="167"/>
      <c r="E44" s="172"/>
      <c r="F44" s="170"/>
      <c r="G44" s="182"/>
      <c r="H44" s="230"/>
      <c r="I44" s="50" t="s">
        <v>40</v>
      </c>
      <c r="J44" s="79"/>
      <c r="K44" s="52" t="s">
        <v>23</v>
      </c>
      <c r="L44" s="53">
        <v>1.3</v>
      </c>
      <c r="M44" s="54">
        <v>53.5</v>
      </c>
      <c r="N44" s="233"/>
      <c r="O44" s="55" t="s">
        <v>902</v>
      </c>
      <c r="P44" s="56" t="s">
        <v>903</v>
      </c>
      <c r="Q44" s="25"/>
      <c r="R44" s="26"/>
      <c r="S44" s="26"/>
    </row>
    <row r="45" spans="1:19" ht="14.65" customHeight="1">
      <c r="A45" s="228"/>
      <c r="B45" s="237"/>
      <c r="C45" s="57" t="s">
        <v>28</v>
      </c>
      <c r="D45" s="168"/>
      <c r="E45" s="173"/>
      <c r="F45" s="28"/>
      <c r="G45" s="183"/>
      <c r="H45" s="231"/>
      <c r="I45" s="58"/>
      <c r="J45" s="59"/>
      <c r="K45" s="60"/>
      <c r="L45" s="61"/>
      <c r="M45" s="62"/>
      <c r="N45" s="234"/>
      <c r="O45" s="63"/>
      <c r="P45" s="64"/>
      <c r="Q45" s="36"/>
      <c r="R45" s="28"/>
      <c r="S45" s="28"/>
    </row>
    <row r="46" spans="1:19" ht="14.65" customHeight="1">
      <c r="A46" s="238">
        <f>$A43+1</f>
        <v>15</v>
      </c>
      <c r="B46" s="242" t="str">
        <f>IF(OR(C46="W",C47="W",C48="W",C46="1/2W",C47="1/2W",C48="1/2W",C46="1/2L",C47="1/2L",C48="1/2L"),"OK",IF(OR(C46="L",C47="L",C48="L"),"LOSS",IF(OR(C46="X",C47="X",C48="X"),"Anulado"," ")))</f>
        <v>OK</v>
      </c>
      <c r="C46" s="65" t="s">
        <v>24</v>
      </c>
      <c r="D46" s="184" t="s">
        <v>36</v>
      </c>
      <c r="E46" s="186" t="s">
        <v>4346</v>
      </c>
      <c r="F46" s="187"/>
      <c r="G46" s="188" t="s">
        <v>4347</v>
      </c>
      <c r="H46" s="239" t="s">
        <v>49</v>
      </c>
      <c r="I46" s="66" t="s">
        <v>42</v>
      </c>
      <c r="J46" s="67">
        <v>1.5</v>
      </c>
      <c r="K46" s="68" t="s">
        <v>21</v>
      </c>
      <c r="L46" s="69">
        <v>2.4500000000000002</v>
      </c>
      <c r="M46" s="70">
        <v>7.76</v>
      </c>
      <c r="N46" s="241">
        <v>0</v>
      </c>
      <c r="O46" s="71" t="s">
        <v>918</v>
      </c>
      <c r="P46" s="72" t="s">
        <v>919</v>
      </c>
      <c r="Q46" s="73" t="s">
        <v>1022</v>
      </c>
      <c r="R46" s="74">
        <v>4.7899999999999998E-2</v>
      </c>
      <c r="S46" s="75" t="s">
        <v>1023</v>
      </c>
    </row>
    <row r="47" spans="1:19" ht="14.65" customHeight="1">
      <c r="A47" s="227"/>
      <c r="B47" s="236"/>
      <c r="C47" s="17" t="s">
        <v>26</v>
      </c>
      <c r="D47" s="167"/>
      <c r="E47" s="172"/>
      <c r="F47" s="170"/>
      <c r="G47" s="182"/>
      <c r="H47" s="230"/>
      <c r="I47" s="18" t="s">
        <v>43</v>
      </c>
      <c r="J47" s="76">
        <f>IF(OR(I46="TO",I46="TU",I46="TO1",I46="TU1",I46="TO2",I46="TU2"),J46,IF(OR(I46="AH1",I46="AH2"),IF(OR(I47="AH1",I47="AH2"),-J46,IF(OR(I47="EH1",I47="EH2"),-J46+0.5,"")),IF(OR(I46="EH1",I46="EH2"),IF(OR(I47="AH1",I47="AH2"),-J46+0.5,IF(OR(I47="EH1",I47="EH2"),-J46+1,"")),IF(AND(OR(I46="DNB1",I46="DNB2"),OR(I47="AH1",I47="AH2")),0,IF(AND(I46="Not ScoreBoth",OR(I47="TO1",I47="TO2")),0.5,"")))))</f>
        <v>1.5</v>
      </c>
      <c r="K47" s="77" t="s">
        <v>17</v>
      </c>
      <c r="L47" s="21">
        <v>1.83</v>
      </c>
      <c r="M47" s="22">
        <v>10.4</v>
      </c>
      <c r="N47" s="233"/>
      <c r="O47" s="23" t="s">
        <v>920</v>
      </c>
      <c r="P47" s="24" t="s">
        <v>921</v>
      </c>
      <c r="Q47" s="25"/>
      <c r="R47" s="26"/>
      <c r="S47" s="26"/>
    </row>
    <row r="48" spans="1:19" ht="14.65" customHeight="1">
      <c r="A48" s="228"/>
      <c r="B48" s="237"/>
      <c r="C48" s="27" t="s">
        <v>28</v>
      </c>
      <c r="D48" s="168"/>
      <c r="E48" s="173"/>
      <c r="F48" s="28"/>
      <c r="G48" s="183"/>
      <c r="H48" s="231"/>
      <c r="I48" s="30"/>
      <c r="J48" s="31"/>
      <c r="K48" s="37"/>
      <c r="L48" s="32"/>
      <c r="M48" s="33"/>
      <c r="N48" s="234"/>
      <c r="O48" s="34"/>
      <c r="P48" s="35"/>
      <c r="Q48" s="36"/>
      <c r="R48" s="28"/>
      <c r="S48" s="28"/>
    </row>
    <row r="49" spans="1:19" ht="14.65" customHeight="1">
      <c r="A49" s="226">
        <f>$A46+1</f>
        <v>16</v>
      </c>
      <c r="B49" s="235" t="str">
        <f>IF(OR(C49="W",C50="W",C51="W",C49="1/2W",C50="1/2W",C51="1/2W",C49="1/2L",C50="1/2L",C51="1/2L"),"OK",IF(OR(C49="L",C50="L",C51="L"),"LOSS",IF(OR(C49="X",C50="X",C51="X"),"Anulado"," ")))</f>
        <v>OK</v>
      </c>
      <c r="C49" s="38" t="s">
        <v>26</v>
      </c>
      <c r="D49" s="177" t="s">
        <v>36</v>
      </c>
      <c r="E49" s="179" t="s">
        <v>4348</v>
      </c>
      <c r="F49" s="180"/>
      <c r="G49" s="181" t="s">
        <v>4347</v>
      </c>
      <c r="H49" s="229" t="s">
        <v>49</v>
      </c>
      <c r="I49" s="39" t="s">
        <v>42</v>
      </c>
      <c r="J49" s="40">
        <v>1.5</v>
      </c>
      <c r="K49" s="41" t="s">
        <v>21</v>
      </c>
      <c r="L49" s="42">
        <v>2.4500000000000002</v>
      </c>
      <c r="M49" s="43">
        <v>7.76</v>
      </c>
      <c r="N49" s="232">
        <v>0</v>
      </c>
      <c r="O49" s="44" t="s">
        <v>918</v>
      </c>
      <c r="P49" s="45" t="s">
        <v>919</v>
      </c>
      <c r="Q49" s="46" t="s">
        <v>1024</v>
      </c>
      <c r="R49" s="47">
        <v>4.6800000000000001E-2</v>
      </c>
      <c r="S49" s="48" t="s">
        <v>1025</v>
      </c>
    </row>
    <row r="50" spans="1:19" ht="14.65" customHeight="1">
      <c r="A50" s="227"/>
      <c r="B50" s="236"/>
      <c r="C50" s="49" t="s">
        <v>24</v>
      </c>
      <c r="D50" s="167"/>
      <c r="E50" s="172"/>
      <c r="F50" s="170"/>
      <c r="G50" s="182"/>
      <c r="H50" s="230"/>
      <c r="I50" s="50" t="s">
        <v>43</v>
      </c>
      <c r="J50" s="51">
        <f>IF(OR(I49="TO",I49="TU",I49="TO1",I49="TU1",I49="TO2",I49="TU2"),J49,IF(OR(I49="AH1",I49="AH2"),IF(OR(I50="AH1",I50="AH2"),-J49,IF(OR(I50="EH1",I50="EH2"),-J49+0.5,"")),IF(OR(I49="EH1",I49="EH2"),IF(OR(I50="AH1",I50="AH2"),-J49+0.5,IF(OR(I50="EH1",I50="EH2"),-J49+1,"")),IF(AND(OR(I49="DNB1",I49="DNB2"),OR(I50="AH1",I50="AH2")),0,IF(AND(I49="Not ScoreBoth",OR(I50="TO1",I50="TO2")),0.5,"")))))</f>
        <v>1.5</v>
      </c>
      <c r="K50" s="52" t="s">
        <v>17</v>
      </c>
      <c r="L50" s="53">
        <v>1.83</v>
      </c>
      <c r="M50" s="54">
        <v>10.4</v>
      </c>
      <c r="N50" s="233"/>
      <c r="O50" s="55" t="s">
        <v>920</v>
      </c>
      <c r="P50" s="56" t="s">
        <v>921</v>
      </c>
      <c r="Q50" s="25"/>
      <c r="R50" s="26"/>
      <c r="S50" s="26"/>
    </row>
    <row r="51" spans="1:19" ht="14.65" customHeight="1">
      <c r="A51" s="228"/>
      <c r="B51" s="237"/>
      <c r="C51" s="57" t="s">
        <v>28</v>
      </c>
      <c r="D51" s="168"/>
      <c r="E51" s="173"/>
      <c r="F51" s="28"/>
      <c r="G51" s="183"/>
      <c r="H51" s="231"/>
      <c r="I51" s="58"/>
      <c r="J51" s="59"/>
      <c r="K51" s="60"/>
      <c r="L51" s="61"/>
      <c r="M51" s="62"/>
      <c r="N51" s="234"/>
      <c r="O51" s="63"/>
      <c r="P51" s="64"/>
      <c r="Q51" s="36"/>
      <c r="R51" s="28"/>
      <c r="S51" s="28"/>
    </row>
    <row r="52" spans="1:19" ht="14.65" customHeight="1">
      <c r="A52" s="238">
        <f>$A49+1</f>
        <v>17</v>
      </c>
      <c r="B52" s="242" t="str">
        <f>IF(OR(C52="W",C53="W",C54="W",C52="1/2W",C53="1/2W",C54="1/2W",C52="1/2L",C53="1/2L",C54="1/2L"),"OK",IF(OR(C52="L",C53="L",C54="L"),"LOSS",IF(OR(C52="X",C53="X",C54="X"),"Anulado"," ")))</f>
        <v>OK</v>
      </c>
      <c r="C52" s="65" t="s">
        <v>24</v>
      </c>
      <c r="D52" s="184" t="s">
        <v>36</v>
      </c>
      <c r="E52" s="186" t="s">
        <v>4349</v>
      </c>
      <c r="F52" s="187"/>
      <c r="G52" s="188" t="s">
        <v>4347</v>
      </c>
      <c r="H52" s="239" t="s">
        <v>49</v>
      </c>
      <c r="I52" s="66" t="s">
        <v>42</v>
      </c>
      <c r="J52" s="67">
        <v>1.5</v>
      </c>
      <c r="K52" s="68" t="s">
        <v>21</v>
      </c>
      <c r="L52" s="69">
        <v>2.4500000000000002</v>
      </c>
      <c r="M52" s="70">
        <v>7.76</v>
      </c>
      <c r="N52" s="241">
        <v>0</v>
      </c>
      <c r="O52" s="71" t="s">
        <v>918</v>
      </c>
      <c r="P52" s="72" t="s">
        <v>919</v>
      </c>
      <c r="Q52" s="73" t="s">
        <v>1022</v>
      </c>
      <c r="R52" s="74">
        <v>4.7899999999999998E-2</v>
      </c>
      <c r="S52" s="75" t="s">
        <v>1026</v>
      </c>
    </row>
    <row r="53" spans="1:19" ht="14.65" customHeight="1">
      <c r="A53" s="227"/>
      <c r="B53" s="236"/>
      <c r="C53" s="17" t="s">
        <v>26</v>
      </c>
      <c r="D53" s="167"/>
      <c r="E53" s="172"/>
      <c r="F53" s="170"/>
      <c r="G53" s="182"/>
      <c r="H53" s="230"/>
      <c r="I53" s="18" t="s">
        <v>43</v>
      </c>
      <c r="J53" s="76">
        <f>IF(OR(I52="TO",I52="TU",I52="TO1",I52="TU1",I52="TO2",I52="TU2"),J52,IF(OR(I52="AH1",I52="AH2"),IF(OR(I53="AH1",I53="AH2"),-J52,IF(OR(I53="EH1",I53="EH2"),-J52+0.5,"")),IF(OR(I52="EH1",I52="EH2"),IF(OR(I53="AH1",I53="AH2"),-J52+0.5,IF(OR(I53="EH1",I53="EH2"),-J52+1,"")),IF(AND(OR(I52="DNB1",I52="DNB2"),OR(I53="AH1",I53="AH2")),0,IF(AND(I52="Not ScoreBoth",OR(I53="TO1",I53="TO2")),0.5,"")))))</f>
        <v>1.5</v>
      </c>
      <c r="K53" s="77" t="s">
        <v>17</v>
      </c>
      <c r="L53" s="21">
        <v>1.83</v>
      </c>
      <c r="M53" s="22">
        <v>10.4</v>
      </c>
      <c r="N53" s="233"/>
      <c r="O53" s="23" t="s">
        <v>920</v>
      </c>
      <c r="P53" s="24" t="s">
        <v>921</v>
      </c>
      <c r="Q53" s="25"/>
      <c r="R53" s="26"/>
      <c r="S53" s="26"/>
    </row>
    <row r="54" spans="1:19" ht="14.65" customHeight="1">
      <c r="A54" s="228"/>
      <c r="B54" s="237"/>
      <c r="C54" s="27" t="s">
        <v>28</v>
      </c>
      <c r="D54" s="168"/>
      <c r="E54" s="173"/>
      <c r="F54" s="28"/>
      <c r="G54" s="183"/>
      <c r="H54" s="231"/>
      <c r="I54" s="30"/>
      <c r="J54" s="31"/>
      <c r="K54" s="37"/>
      <c r="L54" s="32"/>
      <c r="M54" s="33"/>
      <c r="N54" s="234"/>
      <c r="O54" s="34"/>
      <c r="P54" s="35"/>
      <c r="Q54" s="36"/>
      <c r="R54" s="28"/>
      <c r="S54" s="28"/>
    </row>
    <row r="55" spans="1:19" ht="14.65" customHeight="1">
      <c r="A55" s="226">
        <f>$A52+1</f>
        <v>18</v>
      </c>
      <c r="B55" s="235" t="str">
        <f>IF(OR(C55="W",C56="W",C57="W",C55="1/2W",C56="1/2W",C57="1/2W",C55="1/2L",C56="1/2L",C57="1/2L"),"OK",IF(OR(C55="L",C56="L",C57="L"),"LOSS",IF(OR(C55="X",C56="X",C57="X"),"Anulado"," ")))</f>
        <v>OK</v>
      </c>
      <c r="C55" s="38" t="s">
        <v>26</v>
      </c>
      <c r="D55" s="177" t="s">
        <v>36</v>
      </c>
      <c r="E55" s="179" t="s">
        <v>4350</v>
      </c>
      <c r="F55" s="180"/>
      <c r="G55" s="181" t="s">
        <v>4339</v>
      </c>
      <c r="H55" s="229" t="s">
        <v>41</v>
      </c>
      <c r="I55" s="39" t="s">
        <v>42</v>
      </c>
      <c r="J55" s="40">
        <v>2</v>
      </c>
      <c r="K55" s="41" t="s">
        <v>18</v>
      </c>
      <c r="L55" s="42">
        <v>2.2999999999999998</v>
      </c>
      <c r="M55" s="43"/>
      <c r="N55" s="232">
        <v>0</v>
      </c>
      <c r="O55" s="44" t="s">
        <v>904</v>
      </c>
      <c r="P55" s="45" t="s">
        <v>905</v>
      </c>
      <c r="Q55" s="46" t="s">
        <v>1011</v>
      </c>
      <c r="R55" s="47">
        <v>0.15740000000000001</v>
      </c>
      <c r="S55" s="48" t="s">
        <v>1027</v>
      </c>
    </row>
    <row r="56" spans="1:19" ht="14.65" customHeight="1">
      <c r="A56" s="227"/>
      <c r="B56" s="236"/>
      <c r="C56" s="49" t="s">
        <v>24</v>
      </c>
      <c r="D56" s="167"/>
      <c r="E56" s="172"/>
      <c r="F56" s="170"/>
      <c r="G56" s="182"/>
      <c r="H56" s="230"/>
      <c r="I56" s="50" t="s">
        <v>43</v>
      </c>
      <c r="J56" s="51">
        <v>2.5</v>
      </c>
      <c r="K56" s="52" t="s">
        <v>21</v>
      </c>
      <c r="L56" s="53">
        <v>2.33</v>
      </c>
      <c r="M56" s="54">
        <v>8.4600000000000009</v>
      </c>
      <c r="N56" s="233"/>
      <c r="O56" s="55" t="s">
        <v>906</v>
      </c>
      <c r="P56" s="56" t="s">
        <v>905</v>
      </c>
      <c r="Q56" s="25"/>
      <c r="R56" s="26"/>
      <c r="S56" s="26"/>
    </row>
    <row r="57" spans="1:19" ht="14.65" customHeight="1">
      <c r="A57" s="228"/>
      <c r="B57" s="237"/>
      <c r="C57" s="57" t="s">
        <v>28</v>
      </c>
      <c r="D57" s="168"/>
      <c r="E57" s="173"/>
      <c r="F57" s="28"/>
      <c r="G57" s="183"/>
      <c r="H57" s="231"/>
      <c r="I57" s="58"/>
      <c r="J57" s="59"/>
      <c r="K57" s="60"/>
      <c r="L57" s="61"/>
      <c r="M57" s="62"/>
      <c r="N57" s="234"/>
      <c r="O57" s="63"/>
      <c r="P57" s="64"/>
      <c r="Q57" s="36"/>
      <c r="R57" s="28"/>
      <c r="S57" s="28"/>
    </row>
    <row r="58" spans="1:19" ht="14.65" customHeight="1">
      <c r="A58" s="238">
        <f>$A55+1</f>
        <v>19</v>
      </c>
      <c r="B58" s="242" t="str">
        <f>IF(OR(C58="W",C59="W",C60="W",C58="1/2W",C59="1/2W",C60="1/2W",C58="1/2L",C59="1/2L",C60="1/2L"),"OK",IF(OR(C58="L",C59="L",C60="L"),"LOSS",IF(OR(C58="X",C59="X",C60="X"),"Anulado"," ")))</f>
        <v>OK</v>
      </c>
      <c r="C58" s="65" t="s">
        <v>24</v>
      </c>
      <c r="D58" s="184" t="s">
        <v>36</v>
      </c>
      <c r="E58" s="186" t="s">
        <v>4351</v>
      </c>
      <c r="F58" s="187"/>
      <c r="G58" s="188" t="s">
        <v>4338</v>
      </c>
      <c r="H58" s="239" t="s">
        <v>37</v>
      </c>
      <c r="I58" s="66" t="s">
        <v>38</v>
      </c>
      <c r="J58" s="80"/>
      <c r="K58" s="68" t="s">
        <v>21</v>
      </c>
      <c r="L58" s="69">
        <v>5.4</v>
      </c>
      <c r="M58" s="70">
        <v>12.78</v>
      </c>
      <c r="N58" s="241">
        <v>0</v>
      </c>
      <c r="O58" s="71" t="s">
        <v>900</v>
      </c>
      <c r="P58" s="72" t="s">
        <v>901</v>
      </c>
      <c r="Q58" s="73" t="s">
        <v>1010</v>
      </c>
      <c r="R58" s="74">
        <v>4.9299999999999997E-2</v>
      </c>
      <c r="S58" s="75" t="s">
        <v>1028</v>
      </c>
    </row>
    <row r="59" spans="1:19" ht="14.65" customHeight="1">
      <c r="A59" s="227"/>
      <c r="B59" s="236"/>
      <c r="C59" s="17" t="s">
        <v>26</v>
      </c>
      <c r="D59" s="167"/>
      <c r="E59" s="172"/>
      <c r="F59" s="170"/>
      <c r="G59" s="182"/>
      <c r="H59" s="230"/>
      <c r="I59" s="18" t="s">
        <v>40</v>
      </c>
      <c r="J59" s="82"/>
      <c r="K59" s="77" t="s">
        <v>23</v>
      </c>
      <c r="L59" s="21">
        <v>1.3</v>
      </c>
      <c r="M59" s="22">
        <v>53.5</v>
      </c>
      <c r="N59" s="233"/>
      <c r="O59" s="23" t="s">
        <v>902</v>
      </c>
      <c r="P59" s="24" t="s">
        <v>903</v>
      </c>
      <c r="Q59" s="25"/>
      <c r="R59" s="26"/>
      <c r="S59" s="26"/>
    </row>
    <row r="60" spans="1:19" ht="14.65" customHeight="1">
      <c r="A60" s="228"/>
      <c r="B60" s="237"/>
      <c r="C60" s="27" t="s">
        <v>28</v>
      </c>
      <c r="D60" s="168"/>
      <c r="E60" s="173"/>
      <c r="F60" s="28"/>
      <c r="G60" s="183"/>
      <c r="H60" s="231"/>
      <c r="I60" s="30"/>
      <c r="J60" s="31"/>
      <c r="K60" s="37"/>
      <c r="L60" s="32"/>
      <c r="M60" s="33"/>
      <c r="N60" s="234"/>
      <c r="O60" s="34"/>
      <c r="P60" s="35"/>
      <c r="Q60" s="36"/>
      <c r="R60" s="28"/>
      <c r="S60" s="28"/>
    </row>
    <row r="61" spans="1:19" ht="14.65" customHeight="1">
      <c r="A61" s="226">
        <f>$A58+1</f>
        <v>20</v>
      </c>
      <c r="B61" s="235" t="str">
        <f>IF(OR(C61="W",C62="W",C63="W",C61="1/2W",C62="1/2W",C63="1/2W",C61="1/2L",C62="1/2L",C63="1/2L"),"OK",IF(OR(C61="L",C62="L",C63="L"),"LOSS",IF(OR(C61="X",C62="X",C63="X"),"Anulado"," ")))</f>
        <v>OK</v>
      </c>
      <c r="C61" s="38" t="s">
        <v>26</v>
      </c>
      <c r="D61" s="177" t="s">
        <v>4352</v>
      </c>
      <c r="E61" s="179" t="s">
        <v>4328</v>
      </c>
      <c r="F61" s="180"/>
      <c r="G61" s="181" t="s">
        <v>4353</v>
      </c>
      <c r="H61" s="229" t="s">
        <v>51</v>
      </c>
      <c r="I61" s="39" t="s">
        <v>42</v>
      </c>
      <c r="J61" s="40">
        <v>2.75</v>
      </c>
      <c r="K61" s="41" t="s">
        <v>22</v>
      </c>
      <c r="L61" s="42">
        <v>2.52</v>
      </c>
      <c r="M61" s="43"/>
      <c r="N61" s="232">
        <v>0</v>
      </c>
      <c r="O61" s="44" t="s">
        <v>922</v>
      </c>
      <c r="P61" s="45" t="s">
        <v>923</v>
      </c>
      <c r="Q61" s="46" t="s">
        <v>1029</v>
      </c>
      <c r="R61" s="47">
        <v>6.3399999999999998E-2</v>
      </c>
      <c r="S61" s="48" t="s">
        <v>1029</v>
      </c>
    </row>
    <row r="62" spans="1:19" ht="14.65" customHeight="1">
      <c r="A62" s="227"/>
      <c r="B62" s="236"/>
      <c r="C62" s="49" t="s">
        <v>24</v>
      </c>
      <c r="D62" s="167"/>
      <c r="E62" s="172"/>
      <c r="F62" s="170"/>
      <c r="G62" s="182"/>
      <c r="H62" s="230"/>
      <c r="I62" s="50" t="s">
        <v>43</v>
      </c>
      <c r="J62" s="51">
        <f>IF(OR(I61="TO",I61="TU",I61="TO1",I61="TU1",I61="TO2",I61="TU2"),J61,IF(OR(I61="AH1",I61="AH2"),IF(OR(I62="AH1",I62="AH2"),-J61,IF(OR(I62="EH1",I62="EH2"),-J61+0.5,"")),IF(OR(I61="EH1",I61="EH2"),IF(OR(I62="AH1",I62="AH2"),-J61+0.5,IF(OR(I62="EH1",I62="EH2"),-J61+1,"")),IF(AND(OR(I61="DNB1",I61="DNB2"),OR(I62="AH1",I62="AH2")),0,IF(AND(I61="Not ScoreBoth",OR(I62="TO1",I62="TO2")),0.5,"")))))</f>
        <v>2.75</v>
      </c>
      <c r="K62" s="52" t="s">
        <v>21</v>
      </c>
      <c r="L62" s="53">
        <v>1.84</v>
      </c>
      <c r="M62" s="54">
        <v>66.959999999999994</v>
      </c>
      <c r="N62" s="233"/>
      <c r="O62" s="55" t="s">
        <v>924</v>
      </c>
      <c r="P62" s="56" t="s">
        <v>925</v>
      </c>
      <c r="Q62" s="25"/>
      <c r="R62" s="26"/>
      <c r="S62" s="26"/>
    </row>
    <row r="63" spans="1:19" ht="14.65" customHeight="1">
      <c r="A63" s="228"/>
      <c r="B63" s="237"/>
      <c r="C63" s="57" t="s">
        <v>28</v>
      </c>
      <c r="D63" s="168"/>
      <c r="E63" s="173"/>
      <c r="F63" s="28"/>
      <c r="G63" s="183"/>
      <c r="H63" s="231"/>
      <c r="I63" s="58"/>
      <c r="J63" s="59"/>
      <c r="K63" s="60"/>
      <c r="L63" s="61"/>
      <c r="M63" s="62"/>
      <c r="N63" s="234"/>
      <c r="O63" s="63"/>
      <c r="P63" s="64"/>
      <c r="Q63" s="36"/>
      <c r="R63" s="28"/>
      <c r="S63" s="28"/>
    </row>
    <row r="64" spans="1:19" ht="14.65" customHeight="1">
      <c r="A64" s="238">
        <f>$A61+1</f>
        <v>21</v>
      </c>
      <c r="B64" s="242" t="str">
        <f>IF(OR(C64="W",C65="W",C66="W",C64="1/2W",C65="1/2W",C66="1/2W",C64="1/2L",C65="1/2L",C66="1/2L"),"OK",IF(OR(C64="L",C65="L",C66="L"),"LOSS",IF(OR(C64="X",C65="X",C66="X"),"Anulado"," ")))</f>
        <v>OK</v>
      </c>
      <c r="C64" s="65" t="s">
        <v>26</v>
      </c>
      <c r="D64" s="184" t="s">
        <v>4352</v>
      </c>
      <c r="E64" s="186" t="s">
        <v>4330</v>
      </c>
      <c r="F64" s="187"/>
      <c r="G64" s="188" t="s">
        <v>4353</v>
      </c>
      <c r="H64" s="239" t="s">
        <v>51</v>
      </c>
      <c r="I64" s="66" t="s">
        <v>42</v>
      </c>
      <c r="J64" s="67">
        <v>2.25</v>
      </c>
      <c r="K64" s="68" t="s">
        <v>22</v>
      </c>
      <c r="L64" s="69">
        <v>1.8919999999999999</v>
      </c>
      <c r="M64" s="70"/>
      <c r="N64" s="241">
        <v>0</v>
      </c>
      <c r="O64" s="71" t="s">
        <v>926</v>
      </c>
      <c r="P64" s="72" t="s">
        <v>927</v>
      </c>
      <c r="Q64" s="73" t="s">
        <v>1030</v>
      </c>
      <c r="R64" s="74">
        <v>5.8000000000000003E-2</v>
      </c>
      <c r="S64" s="75" t="s">
        <v>1031</v>
      </c>
    </row>
    <row r="65" spans="1:19" ht="14.65" customHeight="1">
      <c r="A65" s="227"/>
      <c r="B65" s="236"/>
      <c r="C65" s="17" t="s">
        <v>24</v>
      </c>
      <c r="D65" s="167"/>
      <c r="E65" s="172"/>
      <c r="F65" s="170"/>
      <c r="G65" s="182"/>
      <c r="H65" s="230"/>
      <c r="I65" s="18" t="s">
        <v>43</v>
      </c>
      <c r="J65" s="76">
        <f>IF(OR(I64="TO",I64="TU",I64="TO1",I64="TU1",I64="TO2",I64="TU2"),J64,IF(OR(I64="AH1",I64="AH2"),IF(OR(I65="AH1",I65="AH2"),-J64,IF(OR(I65="EH1",I65="EH2"),-J64+0.5,"")),IF(OR(I64="EH1",I64="EH2"),IF(OR(I65="AH1",I65="AH2"),-J64+0.5,IF(OR(I65="EH1",I65="EH2"),-J64+1,"")),IF(AND(OR(I64="DNB1",I64="DNB2"),OR(I65="AH1",I65="AH2")),0,IF(AND(I64="Not ScoreBoth",OR(I65="TO1",I65="TO2")),0.5,"")))))</f>
        <v>2.25</v>
      </c>
      <c r="K65" s="77" t="s">
        <v>21</v>
      </c>
      <c r="L65" s="21">
        <v>2.4</v>
      </c>
      <c r="M65" s="22">
        <v>40.18</v>
      </c>
      <c r="N65" s="233"/>
      <c r="O65" s="23" t="s">
        <v>928</v>
      </c>
      <c r="P65" s="24" t="s">
        <v>929</v>
      </c>
      <c r="Q65" s="25"/>
      <c r="R65" s="26"/>
      <c r="S65" s="26"/>
    </row>
    <row r="66" spans="1:19" ht="14.65" customHeight="1">
      <c r="A66" s="228"/>
      <c r="B66" s="237"/>
      <c r="C66" s="27" t="s">
        <v>28</v>
      </c>
      <c r="D66" s="168"/>
      <c r="E66" s="173"/>
      <c r="F66" s="28"/>
      <c r="G66" s="183"/>
      <c r="H66" s="231"/>
      <c r="I66" s="30"/>
      <c r="J66" s="31"/>
      <c r="K66" s="37"/>
      <c r="L66" s="32"/>
      <c r="M66" s="33"/>
      <c r="N66" s="234"/>
      <c r="O66" s="34"/>
      <c r="P66" s="35"/>
      <c r="Q66" s="36"/>
      <c r="R66" s="28"/>
      <c r="S66" s="28"/>
    </row>
    <row r="67" spans="1:19" ht="14.65" customHeight="1">
      <c r="A67" s="226">
        <f>$A64+1</f>
        <v>22</v>
      </c>
      <c r="B67" s="235" t="str">
        <f>IF(OR(C67="W",C68="W",C69="W",C67="1/2W",C68="1/2W",C69="1/2W",C67="1/2L",C68="1/2L",C69="1/2L"),"OK",IF(OR(C67="L",C68="L",C69="L"),"LOSS",IF(OR(C67="X",C68="X",C69="X"),"Anulado"," ")))</f>
        <v>OK</v>
      </c>
      <c r="C67" s="38" t="s">
        <v>26</v>
      </c>
      <c r="D67" s="177" t="s">
        <v>4352</v>
      </c>
      <c r="E67" s="179" t="s">
        <v>4332</v>
      </c>
      <c r="F67" s="180"/>
      <c r="G67" s="181" t="s">
        <v>4353</v>
      </c>
      <c r="H67" s="229" t="s">
        <v>51</v>
      </c>
      <c r="I67" s="39" t="s">
        <v>42</v>
      </c>
      <c r="J67" s="40">
        <v>2.5</v>
      </c>
      <c r="K67" s="41" t="s">
        <v>22</v>
      </c>
      <c r="L67" s="42">
        <v>2.15</v>
      </c>
      <c r="M67" s="43"/>
      <c r="N67" s="232">
        <v>0</v>
      </c>
      <c r="O67" s="44" t="s">
        <v>930</v>
      </c>
      <c r="P67" s="45" t="s">
        <v>931</v>
      </c>
      <c r="Q67" s="46" t="s">
        <v>1032</v>
      </c>
      <c r="R67" s="47">
        <v>5.7200000000000001E-2</v>
      </c>
      <c r="S67" s="48" t="s">
        <v>1033</v>
      </c>
    </row>
    <row r="68" spans="1:19" ht="14.65" customHeight="1">
      <c r="A68" s="227"/>
      <c r="B68" s="236"/>
      <c r="C68" s="49" t="s">
        <v>24</v>
      </c>
      <c r="D68" s="167"/>
      <c r="E68" s="172"/>
      <c r="F68" s="170"/>
      <c r="G68" s="182"/>
      <c r="H68" s="230"/>
      <c r="I68" s="50" t="s">
        <v>43</v>
      </c>
      <c r="J68" s="51">
        <f>IF(OR(I67="TO",I67="TU",I67="TO1",I67="TU1",I67="TO2",I67="TU2"),J67,IF(OR(I67="AH1",I67="AH2"),IF(OR(I68="AH1",I68="AH2"),-J67,IF(OR(I68="EH1",I68="EH2"),-J67+0.5,"")),IF(OR(I67="EH1",I67="EH2"),IF(OR(I68="AH1",I68="AH2"),-J67+0.5,IF(OR(I68="EH1",I68="EH2"),-J67+1,"")),IF(AND(OR(I67="DNB1",I67="DNB2"),OR(I68="AH1",I68="AH2")),0,IF(AND(I67="Not ScoreBoth",OR(I68="TO1",I68="TO2")),0.5,"")))))</f>
        <v>2.5</v>
      </c>
      <c r="K68" s="52" t="s">
        <v>21</v>
      </c>
      <c r="L68" s="53">
        <v>2.08</v>
      </c>
      <c r="M68" s="54">
        <v>104.17</v>
      </c>
      <c r="N68" s="233"/>
      <c r="O68" s="55" t="s">
        <v>932</v>
      </c>
      <c r="P68" s="56" t="s">
        <v>933</v>
      </c>
      <c r="Q68" s="25"/>
      <c r="R68" s="26"/>
      <c r="S68" s="26"/>
    </row>
    <row r="69" spans="1:19" ht="14.65" customHeight="1">
      <c r="A69" s="228"/>
      <c r="B69" s="237"/>
      <c r="C69" s="57" t="s">
        <v>28</v>
      </c>
      <c r="D69" s="168"/>
      <c r="E69" s="173"/>
      <c r="F69" s="28"/>
      <c r="G69" s="183"/>
      <c r="H69" s="231"/>
      <c r="I69" s="58"/>
      <c r="J69" s="59"/>
      <c r="K69" s="60"/>
      <c r="L69" s="61"/>
      <c r="M69" s="62"/>
      <c r="N69" s="234"/>
      <c r="O69" s="63"/>
      <c r="P69" s="64"/>
      <c r="Q69" s="36"/>
      <c r="R69" s="28"/>
      <c r="S69" s="28"/>
    </row>
    <row r="70" spans="1:19" ht="14.65" customHeight="1">
      <c r="A70" s="238">
        <f>$A67+1</f>
        <v>23</v>
      </c>
      <c r="B70" s="242" t="str">
        <f>IF(OR(C70="W",C71="W",C72="W",C70="1/2W",C71="1/2W",C72="1/2W",C70="1/2L",C71="1/2L",C72="1/2L"),"OK",IF(OR(C70="L",C71="L",C72="L"),"LOSS",IF(OR(C70="X",C71="X",C72="X"),"Anulado"," ")))</f>
        <v>Anulado</v>
      </c>
      <c r="C70" s="65" t="s">
        <v>52</v>
      </c>
      <c r="D70" s="184" t="s">
        <v>4352</v>
      </c>
      <c r="E70" s="186" t="s">
        <v>4334</v>
      </c>
      <c r="F70" s="187"/>
      <c r="G70" s="188" t="s">
        <v>4354</v>
      </c>
      <c r="H70" s="239" t="s">
        <v>53</v>
      </c>
      <c r="I70" s="66" t="s">
        <v>31</v>
      </c>
      <c r="J70" s="67">
        <v>1</v>
      </c>
      <c r="K70" s="68" t="s">
        <v>22</v>
      </c>
      <c r="L70" s="69">
        <v>1.625</v>
      </c>
      <c r="M70" s="70"/>
      <c r="N70" s="241">
        <v>0</v>
      </c>
      <c r="O70" s="71" t="s">
        <v>934</v>
      </c>
      <c r="P70" s="72" t="s">
        <v>935</v>
      </c>
      <c r="Q70" s="73" t="s">
        <v>1034</v>
      </c>
      <c r="R70" s="74">
        <v>0</v>
      </c>
      <c r="S70" s="75" t="s">
        <v>1033</v>
      </c>
    </row>
    <row r="71" spans="1:19" ht="14.65" customHeight="1">
      <c r="A71" s="227"/>
      <c r="B71" s="236"/>
      <c r="C71" s="17" t="s">
        <v>52</v>
      </c>
      <c r="D71" s="167"/>
      <c r="E71" s="172"/>
      <c r="F71" s="170"/>
      <c r="G71" s="182"/>
      <c r="H71" s="230"/>
      <c r="I71" s="18" t="s">
        <v>30</v>
      </c>
      <c r="J71" s="76">
        <f>IF(OR(I70="TO",I70="TU",I70="TO1",I70="TU1",I70="TO2",I70="TU2"),J70,IF(OR(I70="AH1",I70="AH2"),IF(OR(I71="AH1",I71="AH2"),-J70,IF(OR(I71="EH1",I71="EH2"),-J70+0.5,"")),IF(OR(I70="EH1",I70="EH2"),IF(OR(I71="AH1",I71="AH2"),-J70+0.5,IF(OR(I71="EH1",I71="EH2"),-J70+1,"")),IF(AND(OR(I70="DNB1",I70="DNB2"),OR(I71="AH1",I71="AH2")),0,IF(AND(I70="Not ScoreBoth",OR(I71="TO1",I71="TO2")),0.5,"")))))</f>
        <v>-1</v>
      </c>
      <c r="K71" s="77" t="s">
        <v>21</v>
      </c>
      <c r="L71" s="21">
        <v>3</v>
      </c>
      <c r="M71" s="22">
        <v>28.13</v>
      </c>
      <c r="N71" s="233"/>
      <c r="O71" s="23" t="s">
        <v>936</v>
      </c>
      <c r="P71" s="24" t="s">
        <v>935</v>
      </c>
      <c r="Q71" s="25"/>
      <c r="R71" s="26"/>
      <c r="S71" s="26"/>
    </row>
    <row r="72" spans="1:19" ht="14.65" customHeight="1">
      <c r="A72" s="228"/>
      <c r="B72" s="237"/>
      <c r="C72" s="27" t="s">
        <v>28</v>
      </c>
      <c r="D72" s="168"/>
      <c r="E72" s="173"/>
      <c r="F72" s="28"/>
      <c r="G72" s="183"/>
      <c r="H72" s="231"/>
      <c r="I72" s="30"/>
      <c r="J72" s="31"/>
      <c r="K72" s="37"/>
      <c r="L72" s="32"/>
      <c r="M72" s="33"/>
      <c r="N72" s="234"/>
      <c r="O72" s="34"/>
      <c r="P72" s="35"/>
      <c r="Q72" s="36"/>
      <c r="R72" s="28"/>
      <c r="S72" s="28"/>
    </row>
    <row r="73" spans="1:19" ht="14.65" customHeight="1">
      <c r="A73" s="226">
        <f>$A70+1</f>
        <v>24</v>
      </c>
      <c r="B73" s="235" t="str">
        <f>IF(OR(C73="W",C74="W",C75="W",C73="1/2W",C74="1/2W",C75="1/2W",C73="1/2L",C74="1/2L",C75="1/2L"),"OK",IF(OR(C73="L",C74="L",C75="L"),"LOSS",IF(OR(C73="X",C74="X",C75="X"),"Anulado"," ")))</f>
        <v>Anulado</v>
      </c>
      <c r="C73" s="38" t="s">
        <v>52</v>
      </c>
      <c r="D73" s="177" t="s">
        <v>4352</v>
      </c>
      <c r="E73" s="179" t="s">
        <v>4336</v>
      </c>
      <c r="F73" s="180"/>
      <c r="G73" s="181" t="s">
        <v>4353</v>
      </c>
      <c r="H73" s="229" t="s">
        <v>51</v>
      </c>
      <c r="I73" s="39" t="s">
        <v>42</v>
      </c>
      <c r="J73" s="40">
        <v>1</v>
      </c>
      <c r="K73" s="41" t="s">
        <v>23</v>
      </c>
      <c r="L73" s="42">
        <v>1.62</v>
      </c>
      <c r="M73" s="43">
        <v>28.59</v>
      </c>
      <c r="N73" s="232">
        <v>0</v>
      </c>
      <c r="O73" s="44" t="s">
        <v>937</v>
      </c>
      <c r="P73" s="45" t="s">
        <v>938</v>
      </c>
      <c r="Q73" s="46" t="s">
        <v>1034</v>
      </c>
      <c r="R73" s="47">
        <v>0</v>
      </c>
      <c r="S73" s="48" t="s">
        <v>1033</v>
      </c>
    </row>
    <row r="74" spans="1:19" ht="14.65" customHeight="1">
      <c r="A74" s="227"/>
      <c r="B74" s="236"/>
      <c r="C74" s="49" t="s">
        <v>52</v>
      </c>
      <c r="D74" s="167"/>
      <c r="E74" s="172"/>
      <c r="F74" s="170"/>
      <c r="G74" s="182"/>
      <c r="H74" s="230"/>
      <c r="I74" s="50" t="s">
        <v>43</v>
      </c>
      <c r="J74" s="51">
        <f>IF(OR(I73="TO",I73="TU",I73="TO1",I73="TU1",I73="TO2",I73="TU2"),J73,IF(OR(I73="AH1",I73="AH2"),IF(OR(I74="AH1",I74="AH2"),-J73,IF(OR(I74="EH1",I74="EH2"),-J73+0.5,"")),IF(OR(I73="EH1",I73="EH2"),IF(OR(I74="AH1",I74="AH2"),-J73+0.5,IF(OR(I74="EH1",I74="EH2"),-J73+1,"")),IF(AND(OR(I73="DNB1",I73="DNB2"),OR(I74="AH1",I74="AH2")),0,IF(AND(I73="Not ScoreBoth",OR(I74="TO1",I74="TO2")),0.5,"")))))</f>
        <v>1</v>
      </c>
      <c r="K74" s="52" t="s">
        <v>21</v>
      </c>
      <c r="L74" s="53">
        <v>3</v>
      </c>
      <c r="M74" s="54">
        <v>15.45</v>
      </c>
      <c r="N74" s="233"/>
      <c r="O74" s="55" t="s">
        <v>939</v>
      </c>
      <c r="P74" s="56" t="s">
        <v>940</v>
      </c>
      <c r="Q74" s="25"/>
      <c r="R74" s="26"/>
      <c r="S74" s="26"/>
    </row>
    <row r="75" spans="1:19" ht="14.65" customHeight="1">
      <c r="A75" s="228"/>
      <c r="B75" s="237"/>
      <c r="C75" s="57" t="s">
        <v>28</v>
      </c>
      <c r="D75" s="168"/>
      <c r="E75" s="173"/>
      <c r="F75" s="28"/>
      <c r="G75" s="183"/>
      <c r="H75" s="231"/>
      <c r="I75" s="58"/>
      <c r="J75" s="59"/>
      <c r="K75" s="60"/>
      <c r="L75" s="61"/>
      <c r="M75" s="62"/>
      <c r="N75" s="234"/>
      <c r="O75" s="63"/>
      <c r="P75" s="64"/>
      <c r="Q75" s="36"/>
      <c r="R75" s="28"/>
      <c r="S75" s="28"/>
    </row>
    <row r="76" spans="1:19" ht="14.65" customHeight="1">
      <c r="A76" s="238">
        <f>$A73+1</f>
        <v>25</v>
      </c>
      <c r="B76" s="242" t="str">
        <f>IF(OR(C76="W",C77="W",C78="W",C76="1/2W",C77="1/2W",C78="1/2W",C76="1/2L",C77="1/2L",C78="1/2L"),"OK",IF(OR(C76="L",C77="L",C78="L"),"LOSS",IF(OR(C76="X",C77="X",C78="X"),"Anulado"," ")))</f>
        <v>OK</v>
      </c>
      <c r="C76" s="65" t="s">
        <v>26</v>
      </c>
      <c r="D76" s="184" t="s">
        <v>4352</v>
      </c>
      <c r="E76" s="186" t="s">
        <v>4342</v>
      </c>
      <c r="F76" s="187"/>
      <c r="G76" s="188" t="s">
        <v>4353</v>
      </c>
      <c r="H76" s="239" t="s">
        <v>51</v>
      </c>
      <c r="I76" s="66" t="s">
        <v>54</v>
      </c>
      <c r="J76" s="80"/>
      <c r="K76" s="68" t="s">
        <v>21</v>
      </c>
      <c r="L76" s="69">
        <v>1.87</v>
      </c>
      <c r="M76" s="70">
        <v>16.149999999999999</v>
      </c>
      <c r="N76" s="241">
        <v>0</v>
      </c>
      <c r="O76" s="71" t="s">
        <v>941</v>
      </c>
      <c r="P76" s="72" t="s">
        <v>942</v>
      </c>
      <c r="Q76" s="73" t="s">
        <v>1035</v>
      </c>
      <c r="R76" s="74">
        <v>6.4500000000000002E-2</v>
      </c>
      <c r="S76" s="75" t="s">
        <v>1036</v>
      </c>
    </row>
    <row r="77" spans="1:19" ht="14.65" customHeight="1">
      <c r="A77" s="227"/>
      <c r="B77" s="236"/>
      <c r="C77" s="17" t="s">
        <v>24</v>
      </c>
      <c r="D77" s="167"/>
      <c r="E77" s="172"/>
      <c r="F77" s="170"/>
      <c r="G77" s="182"/>
      <c r="H77" s="230"/>
      <c r="I77" s="83">
        <v>2</v>
      </c>
      <c r="J77" s="81" t="str">
        <f>IF(OR(I76="TO",I76="TU",I76="TO1",I76="TU1",I76="TO2",I76="TU2"),J76,IF(OR(I76="AH1",I76="AH2"),IF(OR(I77="AH1",I77="AH2"),-J76,IF(OR(I77="EH1",I77="EH2"),-J76+0.5,"")),IF(OR(I76="EH1",I76="EH2"),IF(OR(I77="AH1",I77="AH2"),-J76+0.5,IF(OR(I77="EH1",I77="EH2"),-J76+1,"")),IF(AND(OR(I76="DNB1",I76="DNB2"),OR(I77="AH1",I77="AH2")),0,IF(AND(I76="Not ScoreBoth",OR(I77="TO1",I77="TO2")),0.5,"")))))</f>
        <v/>
      </c>
      <c r="K77" s="77" t="s">
        <v>23</v>
      </c>
      <c r="L77" s="21">
        <v>2.4500000000000002</v>
      </c>
      <c r="M77" s="22">
        <v>12.22</v>
      </c>
      <c r="N77" s="233"/>
      <c r="O77" s="23" t="s">
        <v>943</v>
      </c>
      <c r="P77" s="24" t="s">
        <v>944</v>
      </c>
      <c r="Q77" s="25"/>
      <c r="R77" s="26"/>
      <c r="S77" s="26"/>
    </row>
    <row r="78" spans="1:19" ht="14.65" customHeight="1">
      <c r="A78" s="228"/>
      <c r="B78" s="237"/>
      <c r="C78" s="27" t="s">
        <v>28</v>
      </c>
      <c r="D78" s="168"/>
      <c r="E78" s="173"/>
      <c r="F78" s="28"/>
      <c r="G78" s="183"/>
      <c r="H78" s="231"/>
      <c r="I78" s="30"/>
      <c r="J78" s="31"/>
      <c r="K78" s="37"/>
      <c r="L78" s="32"/>
      <c r="M78" s="33"/>
      <c r="N78" s="234"/>
      <c r="O78" s="34"/>
      <c r="P78" s="35"/>
      <c r="Q78" s="36"/>
      <c r="R78" s="28"/>
      <c r="S78" s="28"/>
    </row>
    <row r="79" spans="1:19" ht="14.65" customHeight="1">
      <c r="A79" s="226">
        <f>$A76+1</f>
        <v>26</v>
      </c>
      <c r="B79" s="235" t="str">
        <f>IF(OR(C79="W",C80="W",C81="W",C79="1/2W",C80="1/2W",C81="1/2W",C79="1/2L",C80="1/2L",C81="1/2L"),"OK",IF(OR(C79="L",C80="L",C81="L"),"LOSS",IF(OR(C79="X",C80="X",C81="X"),"Anulado"," ")))</f>
        <v>OK</v>
      </c>
      <c r="C79" s="38" t="s">
        <v>26</v>
      </c>
      <c r="D79" s="177" t="s">
        <v>4352</v>
      </c>
      <c r="E79" s="179" t="s">
        <v>4343</v>
      </c>
      <c r="F79" s="180"/>
      <c r="G79" s="181" t="s">
        <v>4353</v>
      </c>
      <c r="H79" s="229" t="s">
        <v>51</v>
      </c>
      <c r="I79" s="39" t="s">
        <v>54</v>
      </c>
      <c r="J79" s="78"/>
      <c r="K79" s="41" t="s">
        <v>21</v>
      </c>
      <c r="L79" s="42">
        <v>1.87</v>
      </c>
      <c r="M79" s="43">
        <v>113.16</v>
      </c>
      <c r="N79" s="232">
        <v>0</v>
      </c>
      <c r="O79" s="44" t="s">
        <v>945</v>
      </c>
      <c r="P79" s="45" t="s">
        <v>946</v>
      </c>
      <c r="Q79" s="46" t="s">
        <v>1037</v>
      </c>
      <c r="R79" s="47">
        <v>5.2999999999999999E-2</v>
      </c>
      <c r="S79" s="48" t="s">
        <v>1038</v>
      </c>
    </row>
    <row r="80" spans="1:19" ht="14.65" customHeight="1">
      <c r="A80" s="227"/>
      <c r="B80" s="236"/>
      <c r="C80" s="49" t="s">
        <v>24</v>
      </c>
      <c r="D80" s="167"/>
      <c r="E80" s="172"/>
      <c r="F80" s="170"/>
      <c r="G80" s="182"/>
      <c r="H80" s="230"/>
      <c r="I80" s="84">
        <v>2</v>
      </c>
      <c r="J80" s="85" t="str">
        <f>IF(OR(I79="TO",I79="TU",I79="TO1",I79="TU1",I79="TO2",I79="TU2"),J79,IF(OR(I79="AH1",I79="AH2"),IF(OR(I80="AH1",I80="AH2"),-J79,IF(OR(I80="EH1",I80="EH2"),-J79+0.5,"")),IF(OR(I79="EH1",I79="EH2"),IF(OR(I80="AH1",I80="AH2"),-J79+0.5,IF(OR(I80="EH1",I80="EH2"),-J79+1,"")),IF(AND(OR(I79="DNB1",I79="DNB2"),OR(I80="AH1",I80="AH2")),0,IF(AND(I79="Not ScoreBoth",OR(I80="TO1",I80="TO2")),0.5,"")))))</f>
        <v/>
      </c>
      <c r="K80" s="52" t="s">
        <v>22</v>
      </c>
      <c r="L80" s="53">
        <v>2.41</v>
      </c>
      <c r="M80" s="54"/>
      <c r="N80" s="233"/>
      <c r="O80" s="55" t="s">
        <v>947</v>
      </c>
      <c r="P80" s="56" t="s">
        <v>948</v>
      </c>
      <c r="Q80" s="25"/>
      <c r="R80" s="26"/>
      <c r="S80" s="26"/>
    </row>
    <row r="81" spans="1:19" ht="14.65" customHeight="1">
      <c r="A81" s="228"/>
      <c r="B81" s="237"/>
      <c r="C81" s="57" t="s">
        <v>28</v>
      </c>
      <c r="D81" s="168"/>
      <c r="E81" s="173"/>
      <c r="F81" s="28"/>
      <c r="G81" s="183"/>
      <c r="H81" s="231"/>
      <c r="I81" s="58"/>
      <c r="J81" s="59"/>
      <c r="K81" s="60"/>
      <c r="L81" s="61"/>
      <c r="M81" s="62"/>
      <c r="N81" s="234"/>
      <c r="O81" s="63"/>
      <c r="P81" s="64"/>
      <c r="Q81" s="36"/>
      <c r="R81" s="28"/>
      <c r="S81" s="28"/>
    </row>
    <row r="82" spans="1:19" ht="14.65" customHeight="1">
      <c r="A82" s="238">
        <f>$A79+1</f>
        <v>27</v>
      </c>
      <c r="B82" s="242" t="str">
        <f>IF(OR(C82="W",C83="W",C84="W",C82="1/2W",C83="1/2W",C84="1/2W",C82="1/2L",C83="1/2L",C84="1/2L"),"OK",IF(OR(C82="L",C83="L",C84="L"),"LOSS",IF(OR(C82="X",C83="X",C84="X"),"Anulado"," ")))</f>
        <v>OK</v>
      </c>
      <c r="C82" s="65" t="s">
        <v>26</v>
      </c>
      <c r="D82" s="184" t="s">
        <v>4352</v>
      </c>
      <c r="E82" s="186" t="s">
        <v>4344</v>
      </c>
      <c r="F82" s="187"/>
      <c r="G82" s="188" t="s">
        <v>4353</v>
      </c>
      <c r="H82" s="239" t="s">
        <v>51</v>
      </c>
      <c r="I82" s="66" t="s">
        <v>54</v>
      </c>
      <c r="J82" s="80"/>
      <c r="K82" s="68" t="s">
        <v>21</v>
      </c>
      <c r="L82" s="69">
        <v>1.85</v>
      </c>
      <c r="M82" s="70">
        <v>132.35</v>
      </c>
      <c r="N82" s="241">
        <v>0</v>
      </c>
      <c r="O82" s="71" t="s">
        <v>949</v>
      </c>
      <c r="P82" s="72" t="s">
        <v>950</v>
      </c>
      <c r="Q82" s="73" t="s">
        <v>1039</v>
      </c>
      <c r="R82" s="74">
        <v>4.2799999999999998E-2</v>
      </c>
      <c r="S82" s="75" t="s">
        <v>1040</v>
      </c>
    </row>
    <row r="83" spans="1:19" ht="14.65" customHeight="1">
      <c r="A83" s="227"/>
      <c r="B83" s="236"/>
      <c r="C83" s="17" t="s">
        <v>24</v>
      </c>
      <c r="D83" s="167"/>
      <c r="E83" s="172"/>
      <c r="F83" s="170"/>
      <c r="G83" s="182"/>
      <c r="H83" s="230"/>
      <c r="I83" s="83">
        <v>2</v>
      </c>
      <c r="J83" s="81" t="str">
        <f>IF(OR(I82="TO",I82="TU",I82="TO1",I82="TU1",I82="TO2",I82="TU2"),J82,IF(OR(I82="AH1",I82="AH2"),IF(OR(I83="AH1",I83="AH2"),-J82,IF(OR(I83="EH1",I83="EH2"),-J82+0.5,"")),IF(OR(I82="EH1",I82="EH2"),IF(OR(I83="AH1",I83="AH2"),-J82+0.5,IF(OR(I83="EH1",I83="EH2"),-J82+1,"")),IF(AND(OR(I82="DNB1",I82="DNB2"),OR(I83="AH1",I83="AH2")),0,IF(AND(I82="Not ScoreBoth",OR(I83="TO1",I83="TO2")),0.5,"")))))</f>
        <v/>
      </c>
      <c r="K83" s="77" t="s">
        <v>23</v>
      </c>
      <c r="L83" s="21">
        <v>2.39</v>
      </c>
      <c r="M83" s="22"/>
      <c r="N83" s="233"/>
      <c r="O83" s="23" t="s">
        <v>951</v>
      </c>
      <c r="P83" s="24" t="s">
        <v>952</v>
      </c>
      <c r="Q83" s="25"/>
      <c r="R83" s="26"/>
      <c r="S83" s="26"/>
    </row>
    <row r="84" spans="1:19" ht="14.65" customHeight="1">
      <c r="A84" s="228"/>
      <c r="B84" s="237"/>
      <c r="C84" s="27" t="s">
        <v>28</v>
      </c>
      <c r="D84" s="168"/>
      <c r="E84" s="173"/>
      <c r="F84" s="28"/>
      <c r="G84" s="183"/>
      <c r="H84" s="231"/>
      <c r="I84" s="30"/>
      <c r="J84" s="31"/>
      <c r="K84" s="37"/>
      <c r="L84" s="32"/>
      <c r="M84" s="33"/>
      <c r="N84" s="234"/>
      <c r="O84" s="34"/>
      <c r="P84" s="35"/>
      <c r="Q84" s="36"/>
      <c r="R84" s="28"/>
      <c r="S84" s="28"/>
    </row>
    <row r="85" spans="1:19" ht="14.65" customHeight="1">
      <c r="A85" s="226">
        <f>$A82+1</f>
        <v>28</v>
      </c>
      <c r="B85" s="235" t="str">
        <f>IF(OR(C85="W",C86="W",C87="W",C85="1/2W",C86="1/2W",C87="1/2W",C85="1/2L",C86="1/2L",C87="1/2L"),"OK",IF(OR(C85="L",C86="L",C87="L"),"LOSS",IF(OR(C85="X",C86="X",C87="X"),"Anulado"," ")))</f>
        <v>OK</v>
      </c>
      <c r="C85" s="38" t="s">
        <v>24</v>
      </c>
      <c r="D85" s="177" t="s">
        <v>4352</v>
      </c>
      <c r="E85" s="179" t="s">
        <v>4345</v>
      </c>
      <c r="F85" s="180"/>
      <c r="G85" s="181" t="s">
        <v>4355</v>
      </c>
      <c r="H85" s="229" t="s">
        <v>55</v>
      </c>
      <c r="I85" s="39" t="s">
        <v>31</v>
      </c>
      <c r="J85" s="40">
        <v>-6</v>
      </c>
      <c r="K85" s="41" t="s">
        <v>23</v>
      </c>
      <c r="L85" s="42">
        <v>1.71</v>
      </c>
      <c r="M85" s="43"/>
      <c r="N85" s="232">
        <v>0</v>
      </c>
      <c r="O85" s="44" t="s">
        <v>953</v>
      </c>
      <c r="P85" s="45" t="s">
        <v>954</v>
      </c>
      <c r="Q85" s="46" t="s">
        <v>1041</v>
      </c>
      <c r="R85" s="47">
        <v>5.1499999999999997E-2</v>
      </c>
      <c r="S85" s="48" t="s">
        <v>1042</v>
      </c>
    </row>
    <row r="86" spans="1:19" ht="14.65" customHeight="1">
      <c r="A86" s="227"/>
      <c r="B86" s="236"/>
      <c r="C86" s="49" t="s">
        <v>26</v>
      </c>
      <c r="D86" s="167"/>
      <c r="E86" s="172"/>
      <c r="F86" s="170"/>
      <c r="G86" s="182"/>
      <c r="H86" s="230"/>
      <c r="I86" s="50" t="s">
        <v>30</v>
      </c>
      <c r="J86" s="51">
        <f>IF(OR(I85="TO",I85="TU",I85="TO1",I85="TU1",I85="TO2",I85="TU2"),J85,IF(OR(I85="AH1",I85="AH2"),IF(OR(I86="AH1",I86="AH2"),-J85,IF(OR(I86="EH1",I86="EH2"),-J85+0.5,"")),IF(OR(I85="EH1",I85="EH2"),IF(OR(I86="AH1",I86="AH2"),-J85+0.5,IF(OR(I86="EH1",I86="EH2"),-J85+1,"")),IF(AND(OR(I85="DNB1",I85="DNB2"),OR(I86="AH1",I86="AH2")),0,IF(AND(I85="Not ScoreBoth",OR(I86="TO1",I86="TO2")),0.5,"")))))</f>
        <v>6</v>
      </c>
      <c r="K86" s="52" t="s">
        <v>21</v>
      </c>
      <c r="L86" s="53">
        <v>2.73</v>
      </c>
      <c r="M86" s="54">
        <v>13.01</v>
      </c>
      <c r="N86" s="233"/>
      <c r="O86" s="55" t="s">
        <v>955</v>
      </c>
      <c r="P86" s="56" t="s">
        <v>954</v>
      </c>
      <c r="Q86" s="25"/>
      <c r="R86" s="26"/>
      <c r="S86" s="26"/>
    </row>
    <row r="87" spans="1:19" ht="14.65" customHeight="1">
      <c r="A87" s="228"/>
      <c r="B87" s="237"/>
      <c r="C87" s="57" t="s">
        <v>28</v>
      </c>
      <c r="D87" s="168"/>
      <c r="E87" s="173"/>
      <c r="F87" s="28"/>
      <c r="G87" s="183"/>
      <c r="H87" s="231"/>
      <c r="I87" s="58"/>
      <c r="J87" s="59"/>
      <c r="K87" s="60"/>
      <c r="L87" s="61"/>
      <c r="M87" s="62"/>
      <c r="N87" s="234"/>
      <c r="O87" s="63"/>
      <c r="P87" s="64"/>
      <c r="Q87" s="36"/>
      <c r="R87" s="28"/>
      <c r="S87" s="28"/>
    </row>
    <row r="88" spans="1:19" ht="14.65" customHeight="1">
      <c r="A88" s="238">
        <f>$A85+1</f>
        <v>29</v>
      </c>
      <c r="B88" s="242" t="str">
        <f>IF(OR(C88="W",C89="W",C90="W",C88="1/2W",C89="1/2W",C90="1/2W",C88="1/2L",C89="1/2L",C90="1/2L"),"OK",IF(OR(C88="L",C89="L",C90="L"),"LOSS",IF(OR(C88="X",C89="X",C90="X"),"Anulado"," ")))</f>
        <v>OK</v>
      </c>
      <c r="C88" s="65" t="s">
        <v>24</v>
      </c>
      <c r="D88" s="184" t="s">
        <v>4352</v>
      </c>
      <c r="E88" s="186" t="s">
        <v>4346</v>
      </c>
      <c r="F88" s="187"/>
      <c r="G88" s="188" t="s">
        <v>4355</v>
      </c>
      <c r="H88" s="239" t="s">
        <v>55</v>
      </c>
      <c r="I88" s="66" t="s">
        <v>31</v>
      </c>
      <c r="J88" s="67">
        <v>-6</v>
      </c>
      <c r="K88" s="68" t="s">
        <v>23</v>
      </c>
      <c r="L88" s="69">
        <v>1.71</v>
      </c>
      <c r="M88" s="70">
        <v>20.45</v>
      </c>
      <c r="N88" s="241">
        <v>0</v>
      </c>
      <c r="O88" s="71" t="s">
        <v>956</v>
      </c>
      <c r="P88" s="72" t="s">
        <v>957</v>
      </c>
      <c r="Q88" s="73" t="s">
        <v>1043</v>
      </c>
      <c r="R88" s="74">
        <v>6.2300000000000001E-2</v>
      </c>
      <c r="S88" s="75" t="s">
        <v>1044</v>
      </c>
    </row>
    <row r="89" spans="1:19" ht="14.65" customHeight="1">
      <c r="A89" s="227"/>
      <c r="B89" s="236"/>
      <c r="C89" s="17" t="s">
        <v>26</v>
      </c>
      <c r="D89" s="167"/>
      <c r="E89" s="172"/>
      <c r="F89" s="170"/>
      <c r="G89" s="182"/>
      <c r="H89" s="230"/>
      <c r="I89" s="18" t="s">
        <v>30</v>
      </c>
      <c r="J89" s="76">
        <f>IF(OR(I88="TO",I88="TU",I88="TO1",I88="TU1",I88="TO2",I88="TU2"),J88,IF(OR(I88="AH1",I88="AH2"),IF(OR(I89="AH1",I89="AH2"),-J88,IF(OR(I89="EH1",I89="EH2"),-J88+0.5,"")),IF(OR(I88="EH1",I88="EH2"),IF(OR(I89="AH1",I89="AH2"),-J88+0.5,IF(OR(I89="EH1",I89="EH2"),-J88+1,"")),IF(AND(OR(I88="DNB1",I88="DNB2"),OR(I89="AH1",I89="AH2")),0,IF(AND(I88="Not ScoreBoth",OR(I89="TO1",I89="TO2")),0.5,"")))))</f>
        <v>6</v>
      </c>
      <c r="K89" s="77" t="s">
        <v>21</v>
      </c>
      <c r="L89" s="21">
        <v>2.81</v>
      </c>
      <c r="M89" s="22">
        <v>12.43</v>
      </c>
      <c r="N89" s="233"/>
      <c r="O89" s="23" t="s">
        <v>958</v>
      </c>
      <c r="P89" s="24" t="s">
        <v>959</v>
      </c>
      <c r="Q89" s="25"/>
      <c r="R89" s="26"/>
      <c r="S89" s="26"/>
    </row>
    <row r="90" spans="1:19" ht="14.65" customHeight="1">
      <c r="A90" s="228"/>
      <c r="B90" s="237"/>
      <c r="C90" s="27" t="s">
        <v>28</v>
      </c>
      <c r="D90" s="168"/>
      <c r="E90" s="173"/>
      <c r="F90" s="28"/>
      <c r="G90" s="183"/>
      <c r="H90" s="231"/>
      <c r="I90" s="30"/>
      <c r="J90" s="31"/>
      <c r="K90" s="37"/>
      <c r="L90" s="32"/>
      <c r="M90" s="33"/>
      <c r="N90" s="234"/>
      <c r="O90" s="34"/>
      <c r="P90" s="35"/>
      <c r="Q90" s="36"/>
      <c r="R90" s="28"/>
      <c r="S90" s="28"/>
    </row>
    <row r="91" spans="1:19" ht="14.65" customHeight="1">
      <c r="A91" s="226">
        <f>$A88+1</f>
        <v>30</v>
      </c>
      <c r="B91" s="235" t="str">
        <f>IF(OR(C91="W",C92="W",C93="W",C91="1/2W",C92="1/2W",C93="1/2W",C91="1/2L",C92="1/2L",C93="1/2L"),"OK",IF(OR(C91="L",C92="L",C93="L"),"LOSS",IF(OR(C91="X",C92="X",C93="X"),"Anulado"," ")))</f>
        <v>OK</v>
      </c>
      <c r="C91" s="38" t="s">
        <v>24</v>
      </c>
      <c r="D91" s="177" t="s">
        <v>4352</v>
      </c>
      <c r="E91" s="179" t="s">
        <v>4348</v>
      </c>
      <c r="F91" s="180"/>
      <c r="G91" s="181" t="s">
        <v>4356</v>
      </c>
      <c r="H91" s="229" t="s">
        <v>56</v>
      </c>
      <c r="I91" s="39" t="s">
        <v>57</v>
      </c>
      <c r="J91" s="40">
        <v>-3</v>
      </c>
      <c r="K91" s="41" t="s">
        <v>18</v>
      </c>
      <c r="L91" s="42">
        <v>2.38</v>
      </c>
      <c r="M91" s="43">
        <v>18.93</v>
      </c>
      <c r="N91" s="232">
        <v>0</v>
      </c>
      <c r="O91" s="44" t="s">
        <v>960</v>
      </c>
      <c r="P91" s="45" t="s">
        <v>961</v>
      </c>
      <c r="Q91" s="46" t="s">
        <v>1045</v>
      </c>
      <c r="R91" s="47">
        <v>4.6899999999999997E-2</v>
      </c>
      <c r="S91" s="48" t="s">
        <v>1046</v>
      </c>
    </row>
    <row r="92" spans="1:19" ht="14.65" customHeight="1">
      <c r="A92" s="227"/>
      <c r="B92" s="236"/>
      <c r="C92" s="49" t="s">
        <v>26</v>
      </c>
      <c r="D92" s="167"/>
      <c r="E92" s="172"/>
      <c r="F92" s="170"/>
      <c r="G92" s="182"/>
      <c r="H92" s="230"/>
      <c r="I92" s="50" t="s">
        <v>30</v>
      </c>
      <c r="J92" s="51">
        <f>IF(OR(I91="TO",I91="TU",I91="TO1",I91="TU1",I91="TO2",I91="TU2"),J91,IF(OR(I91="AH1",I91="AH2"),IF(OR(I92="AH1",I92="AH2"),-J91,IF(OR(I92="EH1",I92="EH2"),-J91+0.5,"")),IF(OR(I91="EH1",I91="EH2"),IF(OR(I92="AH1",I92="AH2"),-J91+0.5,IF(OR(I92="EH1",I92="EH2"),-J91+1,"")),IF(AND(OR(I91="DNB1",I91="DNB2"),OR(I92="AH1",I92="AH2")),0,IF(AND(I91="Not ScoreBoth",OR(I92="TO1",I92="TO2")),0.5,"")))))</f>
        <v>3.5</v>
      </c>
      <c r="K92" s="52" t="s">
        <v>22</v>
      </c>
      <c r="L92" s="53">
        <v>1.869</v>
      </c>
      <c r="M92" s="54"/>
      <c r="N92" s="233"/>
      <c r="O92" s="55" t="s">
        <v>962</v>
      </c>
      <c r="P92" s="56" t="s">
        <v>963</v>
      </c>
      <c r="Q92" s="25"/>
      <c r="R92" s="26"/>
      <c r="S92" s="26"/>
    </row>
    <row r="93" spans="1:19" ht="14.65" customHeight="1">
      <c r="A93" s="228"/>
      <c r="B93" s="237"/>
      <c r="C93" s="57" t="s">
        <v>28</v>
      </c>
      <c r="D93" s="168"/>
      <c r="E93" s="173"/>
      <c r="F93" s="28"/>
      <c r="G93" s="183"/>
      <c r="H93" s="231"/>
      <c r="I93" s="58"/>
      <c r="J93" s="59"/>
      <c r="K93" s="60"/>
      <c r="L93" s="61"/>
      <c r="M93" s="62"/>
      <c r="N93" s="234"/>
      <c r="O93" s="63"/>
      <c r="P93" s="64"/>
      <c r="Q93" s="36"/>
      <c r="R93" s="28"/>
      <c r="S93" s="28"/>
    </row>
    <row r="94" spans="1:19" ht="14.65" customHeight="1">
      <c r="A94" s="238">
        <f>$A91+1</f>
        <v>31</v>
      </c>
      <c r="B94" s="242" t="str">
        <f>IF(OR(C94="W",C95="W",C96="W",C94="1/2W",C95="1/2W",C96="1/2W",C94="1/2L",C95="1/2L",C96="1/2L"),"OK",IF(OR(C94="L",C95="L",C96="L"),"LOSS",IF(OR(C94="X",C95="X",C96="X"),"Anulado"," ")))</f>
        <v>OK</v>
      </c>
      <c r="C94" s="65" t="s">
        <v>26</v>
      </c>
      <c r="D94" s="184" t="s">
        <v>4352</v>
      </c>
      <c r="E94" s="186" t="s">
        <v>4349</v>
      </c>
      <c r="F94" s="187"/>
      <c r="G94" s="188" t="s">
        <v>4357</v>
      </c>
      <c r="H94" s="239" t="s">
        <v>58</v>
      </c>
      <c r="I94" s="66" t="s">
        <v>59</v>
      </c>
      <c r="J94" s="80"/>
      <c r="K94" s="68" t="s">
        <v>18</v>
      </c>
      <c r="L94" s="69">
        <v>1.48</v>
      </c>
      <c r="M94" s="70">
        <v>43</v>
      </c>
      <c r="N94" s="241">
        <v>0</v>
      </c>
      <c r="O94" s="71" t="s">
        <v>964</v>
      </c>
      <c r="P94" s="72" t="s">
        <v>965</v>
      </c>
      <c r="Q94" s="73" t="s">
        <v>1047</v>
      </c>
      <c r="R94" s="74">
        <v>4.0399999999999998E-2</v>
      </c>
      <c r="S94" s="75" t="s">
        <v>1048</v>
      </c>
    </row>
    <row r="95" spans="1:19" ht="14.65" customHeight="1">
      <c r="A95" s="227"/>
      <c r="B95" s="236"/>
      <c r="C95" s="17" t="s">
        <v>24</v>
      </c>
      <c r="D95" s="167"/>
      <c r="E95" s="172"/>
      <c r="F95" s="170"/>
      <c r="G95" s="182"/>
      <c r="H95" s="230"/>
      <c r="I95" s="18" t="s">
        <v>43</v>
      </c>
      <c r="J95" s="76">
        <v>0.5</v>
      </c>
      <c r="K95" s="77" t="s">
        <v>18</v>
      </c>
      <c r="L95" s="21">
        <v>12</v>
      </c>
      <c r="M95" s="22">
        <v>5.27</v>
      </c>
      <c r="N95" s="233"/>
      <c r="O95" s="23" t="s">
        <v>966</v>
      </c>
      <c r="P95" s="24" t="s">
        <v>967</v>
      </c>
      <c r="Q95" s="25"/>
      <c r="R95" s="26"/>
      <c r="S95" s="26"/>
    </row>
    <row r="96" spans="1:19" ht="14.65" customHeight="1">
      <c r="A96" s="228"/>
      <c r="B96" s="237"/>
      <c r="C96" s="27" t="s">
        <v>24</v>
      </c>
      <c r="D96" s="168"/>
      <c r="E96" s="173"/>
      <c r="F96" s="28"/>
      <c r="G96" s="183"/>
      <c r="H96" s="231"/>
      <c r="I96" s="86" t="s">
        <v>60</v>
      </c>
      <c r="J96" s="31"/>
      <c r="K96" s="87" t="s">
        <v>23</v>
      </c>
      <c r="L96" s="88">
        <v>4.9000000000000004</v>
      </c>
      <c r="M96" s="33">
        <v>12.9</v>
      </c>
      <c r="N96" s="234"/>
      <c r="O96" s="89" t="s">
        <v>968</v>
      </c>
      <c r="P96" s="90" t="s">
        <v>969</v>
      </c>
      <c r="Q96" s="36"/>
      <c r="R96" s="28"/>
      <c r="S96" s="28"/>
    </row>
    <row r="97" spans="1:19" ht="14.65" customHeight="1">
      <c r="A97" s="226">
        <f>$A94+1</f>
        <v>32</v>
      </c>
      <c r="B97" s="235" t="str">
        <f>IF(OR(C97="W",C98="W",C99="W",C97="1/2W",C98="1/2W",C99="1/2W",C97="1/2L",C98="1/2L",C99="1/2L"),"OK",IF(OR(C97="L",C98="L",C99="L"),"LOSS",IF(OR(C97="X",C98="X",C99="X"),"Anulado"," ")))</f>
        <v>OK</v>
      </c>
      <c r="C97" s="38" t="s">
        <v>26</v>
      </c>
      <c r="D97" s="177" t="s">
        <v>4352</v>
      </c>
      <c r="E97" s="179" t="s">
        <v>4350</v>
      </c>
      <c r="F97" s="180"/>
      <c r="G97" s="181" t="s">
        <v>4358</v>
      </c>
      <c r="H97" s="229" t="s">
        <v>61</v>
      </c>
      <c r="I97" s="39" t="s">
        <v>31</v>
      </c>
      <c r="J97" s="40">
        <v>-1.5</v>
      </c>
      <c r="K97" s="41" t="s">
        <v>18</v>
      </c>
      <c r="L97" s="42">
        <v>1.9</v>
      </c>
      <c r="M97" s="43">
        <v>14.93</v>
      </c>
      <c r="N97" s="232">
        <v>0</v>
      </c>
      <c r="O97" s="44" t="s">
        <v>970</v>
      </c>
      <c r="P97" s="45" t="s">
        <v>971</v>
      </c>
      <c r="Q97" s="46" t="s">
        <v>1049</v>
      </c>
      <c r="R97" s="47">
        <v>6.7699999999999996E-2</v>
      </c>
      <c r="S97" s="48" t="s">
        <v>1050</v>
      </c>
    </row>
    <row r="98" spans="1:19" ht="14.65" customHeight="1">
      <c r="A98" s="227"/>
      <c r="B98" s="236"/>
      <c r="C98" s="49" t="s">
        <v>24</v>
      </c>
      <c r="D98" s="167"/>
      <c r="E98" s="172"/>
      <c r="F98" s="170"/>
      <c r="G98" s="182"/>
      <c r="H98" s="230"/>
      <c r="I98" s="50" t="s">
        <v>30</v>
      </c>
      <c r="J98" s="51">
        <f>IF(OR(I97="TO",I97="TU",I97="TO1",I97="TU1",I97="TO2",I97="TU2"),J97,IF(OR(I97="AH1",I97="AH2"),IF(OR(I98="AH1",I98="AH2"),-J97,IF(OR(I98="EH1",I98="EH2"),-J97+0.5,"")),IF(OR(I97="EH1",I97="EH2"),IF(OR(I98="AH1",I98="AH2"),-J97+0.5,IF(OR(I98="EH1",I98="EH2"),-J97+1,"")),IF(AND(OR(I97="DNB1",I97="DNB2"),OR(I98="AH1",I98="AH2")),0,IF(AND(I97="Not ScoreBoth",OR(I98="TO1",I98="TO2")),0.5,"")))))</f>
        <v>1.5</v>
      </c>
      <c r="K98" s="52" t="s">
        <v>21</v>
      </c>
      <c r="L98" s="53">
        <v>2.4500000000000002</v>
      </c>
      <c r="M98" s="54">
        <v>11.64</v>
      </c>
      <c r="N98" s="233"/>
      <c r="O98" s="55" t="s">
        <v>972</v>
      </c>
      <c r="P98" s="56" t="s">
        <v>973</v>
      </c>
      <c r="Q98" s="25"/>
      <c r="R98" s="26"/>
      <c r="S98" s="26"/>
    </row>
    <row r="99" spans="1:19" ht="14.65" customHeight="1">
      <c r="A99" s="228"/>
      <c r="B99" s="237"/>
      <c r="C99" s="57" t="s">
        <v>28</v>
      </c>
      <c r="D99" s="168"/>
      <c r="E99" s="173"/>
      <c r="F99" s="28"/>
      <c r="G99" s="183"/>
      <c r="H99" s="231"/>
      <c r="I99" s="58"/>
      <c r="J99" s="59"/>
      <c r="K99" s="60"/>
      <c r="L99" s="61"/>
      <c r="M99" s="62"/>
      <c r="N99" s="234"/>
      <c r="O99" s="63"/>
      <c r="P99" s="64"/>
      <c r="Q99" s="36"/>
      <c r="R99" s="28"/>
      <c r="S99" s="28"/>
    </row>
    <row r="100" spans="1:19" ht="14.65" customHeight="1">
      <c r="A100" s="238">
        <f>$A97+1</f>
        <v>33</v>
      </c>
      <c r="B100" s="242" t="str">
        <f>IF(OR(C100="W",C101="W",C102="W",C100="1/2W",C101="1/2W",C102="1/2W",C100="1/2L",C101="1/2L",C102="1/2L"),"OK",IF(OR(C100="L",C101="L",C102="L"),"LOSS",IF(OR(C100="X",C101="X",C102="X"),"Anulado"," ")))</f>
        <v>OK</v>
      </c>
      <c r="C100" s="65" t="s">
        <v>26</v>
      </c>
      <c r="D100" s="184" t="s">
        <v>4352</v>
      </c>
      <c r="E100" s="186" t="s">
        <v>4351</v>
      </c>
      <c r="F100" s="187"/>
      <c r="G100" s="188" t="s">
        <v>4356</v>
      </c>
      <c r="H100" s="239" t="s">
        <v>62</v>
      </c>
      <c r="I100" s="66" t="s">
        <v>60</v>
      </c>
      <c r="J100" s="80"/>
      <c r="K100" s="68" t="s">
        <v>23</v>
      </c>
      <c r="L100" s="69">
        <v>4.5999999999999996</v>
      </c>
      <c r="M100" s="70">
        <v>19.690000000000001</v>
      </c>
      <c r="N100" s="241">
        <v>0</v>
      </c>
      <c r="O100" s="71" t="s">
        <v>974</v>
      </c>
      <c r="P100" s="72" t="s">
        <v>975</v>
      </c>
      <c r="Q100" s="73" t="s">
        <v>1051</v>
      </c>
      <c r="R100" s="74">
        <v>3.2800000000000003E-2</v>
      </c>
      <c r="S100" s="75" t="s">
        <v>1052</v>
      </c>
    </row>
    <row r="101" spans="1:19" ht="14.65" customHeight="1">
      <c r="A101" s="227"/>
      <c r="B101" s="236"/>
      <c r="C101" s="17" t="s">
        <v>24</v>
      </c>
      <c r="D101" s="167"/>
      <c r="E101" s="172"/>
      <c r="F101" s="170"/>
      <c r="G101" s="182"/>
      <c r="H101" s="230"/>
      <c r="I101" s="18" t="s">
        <v>63</v>
      </c>
      <c r="J101" s="81" t="str">
        <f>IF(OR(I100="TO",I100="TU",I100="TO1",I100="TU1",I100="TO2",I100="TU2"),J100,IF(OR(I100="AH1",I100="AH2"),IF(OR(I101="AH1",I101="AH2"),-J100,IF(OR(I101="EH1",I101="EH2"),-J100+0.5,"")),IF(OR(I100="EH1",I100="EH2"),IF(OR(I101="AH1",I101="AH2"),-J100+0.5,IF(OR(I101="EH1",I101="EH2"),-J100+1,"")),IF(AND(OR(I100="DNB1",I100="DNB2"),OR(I101="AH1",I101="AH2")),0,IF(AND(I100="Not ScoreBoth",OR(I101="TO1",I101="TO2")),0.5,"")))))</f>
        <v/>
      </c>
      <c r="K101" s="77" t="s">
        <v>18</v>
      </c>
      <c r="L101" s="21">
        <v>1.35</v>
      </c>
      <c r="M101" s="22">
        <v>68</v>
      </c>
      <c r="N101" s="233"/>
      <c r="O101" s="23" t="s">
        <v>976</v>
      </c>
      <c r="P101" s="24" t="s">
        <v>977</v>
      </c>
      <c r="Q101" s="25"/>
      <c r="R101" s="26"/>
      <c r="S101" s="26"/>
    </row>
    <row r="102" spans="1:19" ht="14.65" customHeight="1">
      <c r="A102" s="228"/>
      <c r="B102" s="237"/>
      <c r="C102" s="27" t="s">
        <v>28</v>
      </c>
      <c r="D102" s="168"/>
      <c r="E102" s="173"/>
      <c r="F102" s="28"/>
      <c r="G102" s="183"/>
      <c r="H102" s="231"/>
      <c r="I102" s="30"/>
      <c r="J102" s="31"/>
      <c r="K102" s="37"/>
      <c r="L102" s="32"/>
      <c r="M102" s="33"/>
      <c r="N102" s="234"/>
      <c r="O102" s="34"/>
      <c r="P102" s="35"/>
      <c r="Q102" s="36"/>
      <c r="R102" s="28"/>
      <c r="S102" s="28"/>
    </row>
    <row r="103" spans="1:19" ht="14.65" customHeight="1">
      <c r="A103" s="226">
        <f>$A100+1</f>
        <v>34</v>
      </c>
      <c r="B103" s="235" t="str">
        <f>IF(OR(C103="W",C104="W",C105="W",C103="1/2W",C104="1/2W",C105="1/2W",C103="1/2L",C104="1/2L",C105="1/2L"),"OK",IF(OR(C103="L",C104="L",C105="L"),"LOSS",IF(OR(C103="X",C104="X",C105="X"),"Anulado"," ")))</f>
        <v>OK</v>
      </c>
      <c r="C103" s="38" t="s">
        <v>26</v>
      </c>
      <c r="D103" s="177" t="s">
        <v>4352</v>
      </c>
      <c r="E103" s="179" t="s">
        <v>4359</v>
      </c>
      <c r="F103" s="180"/>
      <c r="G103" s="181" t="s">
        <v>4357</v>
      </c>
      <c r="H103" s="229" t="s">
        <v>58</v>
      </c>
      <c r="I103" s="39" t="s">
        <v>59</v>
      </c>
      <c r="J103" s="78"/>
      <c r="K103" s="41" t="s">
        <v>18</v>
      </c>
      <c r="L103" s="42">
        <v>1.48</v>
      </c>
      <c r="M103" s="43">
        <v>64</v>
      </c>
      <c r="N103" s="232">
        <v>0</v>
      </c>
      <c r="O103" s="44" t="s">
        <v>978</v>
      </c>
      <c r="P103" s="45" t="s">
        <v>979</v>
      </c>
      <c r="Q103" s="46" t="s">
        <v>1053</v>
      </c>
      <c r="R103" s="47">
        <v>8.5699999999999998E-2</v>
      </c>
      <c r="S103" s="48" t="s">
        <v>1054</v>
      </c>
    </row>
    <row r="104" spans="1:19" ht="14.65" customHeight="1">
      <c r="A104" s="227"/>
      <c r="B104" s="236"/>
      <c r="C104" s="49" t="s">
        <v>24</v>
      </c>
      <c r="D104" s="167"/>
      <c r="E104" s="172"/>
      <c r="F104" s="170"/>
      <c r="G104" s="182"/>
      <c r="H104" s="230"/>
      <c r="I104" s="50" t="s">
        <v>64</v>
      </c>
      <c r="J104" s="79"/>
      <c r="K104" s="52" t="s">
        <v>23</v>
      </c>
      <c r="L104" s="53">
        <v>4.05</v>
      </c>
      <c r="M104" s="54">
        <v>23.24</v>
      </c>
      <c r="N104" s="233"/>
      <c r="O104" s="55" t="s">
        <v>980</v>
      </c>
      <c r="P104" s="56" t="s">
        <v>981</v>
      </c>
      <c r="Q104" s="25"/>
      <c r="R104" s="26"/>
      <c r="S104" s="26"/>
    </row>
    <row r="105" spans="1:19" ht="14.65" customHeight="1">
      <c r="A105" s="228"/>
      <c r="B105" s="237"/>
      <c r="C105" s="57" t="s">
        <v>28</v>
      </c>
      <c r="D105" s="168"/>
      <c r="E105" s="173"/>
      <c r="F105" s="28"/>
      <c r="G105" s="183"/>
      <c r="H105" s="231"/>
      <c r="I105" s="58"/>
      <c r="J105" s="59"/>
      <c r="K105" s="60"/>
      <c r="L105" s="61"/>
      <c r="M105" s="62"/>
      <c r="N105" s="234"/>
      <c r="O105" s="63"/>
      <c r="P105" s="64"/>
      <c r="Q105" s="36"/>
      <c r="R105" s="28"/>
      <c r="S105" s="28"/>
    </row>
    <row r="106" spans="1:19" ht="14.65" customHeight="1">
      <c r="A106" s="238">
        <f>$A103+1</f>
        <v>35</v>
      </c>
      <c r="B106" s="242" t="str">
        <f>IF(OR(C106="W",C107="W",C108="W",C106="1/2W",C107="1/2W",C108="1/2W",C106="1/2L",C107="1/2L",C108="1/2L"),"OK",IF(OR(C106="L",C107="L",C108="L"),"LOSS",IF(OR(C106="X",C107="X",C108="X"),"Anulado"," ")))</f>
        <v>OK</v>
      </c>
      <c r="C106" s="65" t="s">
        <v>26</v>
      </c>
      <c r="D106" s="184" t="s">
        <v>4352</v>
      </c>
      <c r="E106" s="186" t="s">
        <v>4360</v>
      </c>
      <c r="F106" s="187"/>
      <c r="G106" s="188" t="s">
        <v>4357</v>
      </c>
      <c r="H106" s="239" t="s">
        <v>58</v>
      </c>
      <c r="I106" s="66" t="s">
        <v>63</v>
      </c>
      <c r="J106" s="80"/>
      <c r="K106" s="68" t="s">
        <v>18</v>
      </c>
      <c r="L106" s="69">
        <v>1.18</v>
      </c>
      <c r="M106" s="70">
        <v>55</v>
      </c>
      <c r="N106" s="241">
        <v>0</v>
      </c>
      <c r="O106" s="71" t="s">
        <v>982</v>
      </c>
      <c r="P106" s="72" t="s">
        <v>983</v>
      </c>
      <c r="Q106" s="73" t="s">
        <v>1055</v>
      </c>
      <c r="R106" s="74">
        <v>2.3699999999999999E-2</v>
      </c>
      <c r="S106" s="75" t="s">
        <v>1056</v>
      </c>
    </row>
    <row r="107" spans="1:19" ht="14.65" customHeight="1">
      <c r="A107" s="227"/>
      <c r="B107" s="236"/>
      <c r="C107" s="17" t="s">
        <v>24</v>
      </c>
      <c r="D107" s="167"/>
      <c r="E107" s="172"/>
      <c r="F107" s="170"/>
      <c r="G107" s="182"/>
      <c r="H107" s="230"/>
      <c r="I107" s="18" t="s">
        <v>42</v>
      </c>
      <c r="J107" s="76">
        <v>0.5</v>
      </c>
      <c r="K107" s="77" t="s">
        <v>21</v>
      </c>
      <c r="L107" s="21">
        <v>7.7</v>
      </c>
      <c r="M107" s="22">
        <v>8.4</v>
      </c>
      <c r="N107" s="233"/>
      <c r="O107" s="23" t="s">
        <v>984</v>
      </c>
      <c r="P107" s="24" t="s">
        <v>985</v>
      </c>
      <c r="Q107" s="25"/>
      <c r="R107" s="26"/>
      <c r="S107" s="26"/>
    </row>
    <row r="108" spans="1:19" ht="14.65" customHeight="1">
      <c r="A108" s="228"/>
      <c r="B108" s="237"/>
      <c r="C108" s="27" t="s">
        <v>28</v>
      </c>
      <c r="D108" s="168"/>
      <c r="E108" s="173"/>
      <c r="F108" s="28"/>
      <c r="G108" s="183"/>
      <c r="H108" s="231"/>
      <c r="I108" s="30"/>
      <c r="J108" s="31"/>
      <c r="K108" s="37"/>
      <c r="L108" s="32"/>
      <c r="M108" s="33"/>
      <c r="N108" s="234"/>
      <c r="O108" s="34"/>
      <c r="P108" s="35"/>
      <c r="Q108" s="36"/>
      <c r="R108" s="28"/>
      <c r="S108" s="28"/>
    </row>
    <row r="109" spans="1:19" ht="14.65" customHeight="1">
      <c r="A109" s="226">
        <f>$A106+1</f>
        <v>36</v>
      </c>
      <c r="B109" s="235" t="str">
        <f>IF(OR(C109="W",C110="W",C111="W",C109="1/2W",C110="1/2W",C111="1/2W",C109="1/2L",C110="1/2L",C111="1/2L"),"OK",IF(OR(C109="L",C110="L",C111="L"),"LOSS",IF(OR(C109="X",C110="X",C111="X"),"Anulado"," ")))</f>
        <v>OK</v>
      </c>
      <c r="C109" s="38" t="s">
        <v>24</v>
      </c>
      <c r="D109" s="177" t="s">
        <v>4352</v>
      </c>
      <c r="E109" s="179" t="s">
        <v>4361</v>
      </c>
      <c r="F109" s="180"/>
      <c r="G109" s="181" t="s">
        <v>4362</v>
      </c>
      <c r="H109" s="229" t="s">
        <v>65</v>
      </c>
      <c r="I109" s="39" t="s">
        <v>42</v>
      </c>
      <c r="J109" s="40">
        <v>9.5</v>
      </c>
      <c r="K109" s="41" t="s">
        <v>17</v>
      </c>
      <c r="L109" s="42">
        <v>2</v>
      </c>
      <c r="M109" s="43"/>
      <c r="N109" s="232">
        <v>0.1</v>
      </c>
      <c r="O109" s="44" t="s">
        <v>986</v>
      </c>
      <c r="P109" s="45" t="s">
        <v>987</v>
      </c>
      <c r="Q109" s="46" t="s">
        <v>1057</v>
      </c>
      <c r="R109" s="47">
        <v>3.5400000000000001E-2</v>
      </c>
      <c r="S109" s="48" t="s">
        <v>1058</v>
      </c>
    </row>
    <row r="110" spans="1:19" ht="14.65" customHeight="1">
      <c r="A110" s="227"/>
      <c r="B110" s="236"/>
      <c r="C110" s="49" t="s">
        <v>26</v>
      </c>
      <c r="D110" s="167"/>
      <c r="E110" s="172"/>
      <c r="F110" s="170"/>
      <c r="G110" s="182"/>
      <c r="H110" s="230"/>
      <c r="I110" s="50" t="s">
        <v>43</v>
      </c>
      <c r="J110" s="51">
        <f>IF(OR(I109="TO",I109="TU",I109="TO1",I109="TU1",I109="TO2",I109="TU2"),J109,IF(OR(I109="AH1",I109="AH2"),IF(OR(I110="AH1",I110="AH2"),-J109,IF(OR(I110="EH1",I110="EH2"),-J109+0.5,"")),IF(OR(I109="EH1",I109="EH2"),IF(OR(I110="AH1",I110="AH2"),-J109+0.5,IF(OR(I110="EH1",I110="EH2"),-J109+1,"")),IF(AND(OR(I109="DNB1",I109="DNB2"),OR(I110="AH1",I110="AH2")),0,IF(AND(I109="Not ScoreBoth",OR(I110="TO1",I110="TO2")),0.5,"")))))</f>
        <v>9.5</v>
      </c>
      <c r="K110" s="52" t="s">
        <v>18</v>
      </c>
      <c r="L110" s="53">
        <v>2.15</v>
      </c>
      <c r="M110" s="54">
        <v>25.17</v>
      </c>
      <c r="N110" s="233"/>
      <c r="O110" s="55" t="s">
        <v>988</v>
      </c>
      <c r="P110" s="56" t="s">
        <v>989</v>
      </c>
      <c r="Q110" s="25"/>
      <c r="R110" s="26"/>
      <c r="S110" s="26"/>
    </row>
    <row r="111" spans="1:19" ht="14.65" customHeight="1">
      <c r="A111" s="228"/>
      <c r="B111" s="237"/>
      <c r="C111" s="57" t="s">
        <v>28</v>
      </c>
      <c r="D111" s="168"/>
      <c r="E111" s="173"/>
      <c r="F111" s="28"/>
      <c r="G111" s="183"/>
      <c r="H111" s="231"/>
      <c r="I111" s="58"/>
      <c r="J111" s="59"/>
      <c r="K111" s="60"/>
      <c r="L111" s="61"/>
      <c r="M111" s="62"/>
      <c r="N111" s="234"/>
      <c r="O111" s="63"/>
      <c r="P111" s="64"/>
      <c r="Q111" s="36"/>
      <c r="R111" s="28"/>
      <c r="S111" s="28"/>
    </row>
    <row r="112" spans="1:19" ht="14.65" customHeight="1">
      <c r="A112" s="238">
        <f>$A109+1</f>
        <v>37</v>
      </c>
      <c r="B112" s="242" t="str">
        <f>IF(OR(C112="W",C113="W",C114="W",C112="1/2W",C113="1/2W",C114="1/2W",C112="1/2L",C113="1/2L",C114="1/2L"),"OK",IF(OR(C112="L",C113="L",C114="L"),"LOSS",IF(OR(C112="X",C113="X",C114="X"),"Anulado"," ")))</f>
        <v>OK</v>
      </c>
      <c r="C112" s="65" t="s">
        <v>26</v>
      </c>
      <c r="D112" s="184" t="s">
        <v>4352</v>
      </c>
      <c r="E112" s="186" t="s">
        <v>4363</v>
      </c>
      <c r="F112" s="187"/>
      <c r="G112" s="188" t="s">
        <v>4357</v>
      </c>
      <c r="H112" s="239" t="s">
        <v>58</v>
      </c>
      <c r="I112" s="66" t="s">
        <v>66</v>
      </c>
      <c r="J112" s="67">
        <v>-5</v>
      </c>
      <c r="K112" s="68" t="s">
        <v>18</v>
      </c>
      <c r="L112" s="69">
        <v>1.83</v>
      </c>
      <c r="M112" s="70"/>
      <c r="N112" s="241">
        <v>0</v>
      </c>
      <c r="O112" s="71" t="s">
        <v>990</v>
      </c>
      <c r="P112" s="72" t="s">
        <v>991</v>
      </c>
      <c r="Q112" s="73" t="s">
        <v>1059</v>
      </c>
      <c r="R112" s="74">
        <v>0.13669999999999999</v>
      </c>
      <c r="S112" s="75" t="s">
        <v>1060</v>
      </c>
    </row>
    <row r="113" spans="1:19" ht="14.65" customHeight="1">
      <c r="A113" s="227"/>
      <c r="B113" s="236"/>
      <c r="C113" s="17" t="s">
        <v>24</v>
      </c>
      <c r="D113" s="167"/>
      <c r="E113" s="172"/>
      <c r="F113" s="170"/>
      <c r="G113" s="182"/>
      <c r="H113" s="230"/>
      <c r="I113" s="18" t="s">
        <v>57</v>
      </c>
      <c r="J113" s="76">
        <f>IF(OR(I112="TO",I112="TU",I112="TO1",I112="TU1",I112="TO2",I112="TU2"),J112,IF(OR(I112="AH1",I112="AH2"),IF(OR(I113="AH1",I113="AH2"),-J112,IF(OR(I113="EH1",I113="EH2"),-J112+0.5,"")),IF(OR(I112="EH1",I112="EH2"),IF(OR(I113="AH1",I113="AH2"),-J112+0.5,IF(OR(I113="EH1",I113="EH2"),-J112+1,"")),IF(AND(OR(I112="DNB1",I112="DNB2"),OR(I113="AH1",I113="AH2")),0,IF(AND(I112="Not ScoreBoth",OR(I113="TO1",I113="TO2")),0.5,"")))))</f>
        <v>6</v>
      </c>
      <c r="K113" s="77" t="s">
        <v>20</v>
      </c>
      <c r="L113" s="21">
        <v>3</v>
      </c>
      <c r="M113" s="22">
        <v>5.21</v>
      </c>
      <c r="N113" s="233"/>
      <c r="O113" s="23" t="s">
        <v>992</v>
      </c>
      <c r="P113" s="24" t="s">
        <v>991</v>
      </c>
      <c r="Q113" s="25"/>
      <c r="R113" s="26"/>
      <c r="S113" s="26"/>
    </row>
    <row r="114" spans="1:19" ht="14.65" customHeight="1">
      <c r="A114" s="228"/>
      <c r="B114" s="237"/>
      <c r="C114" s="27" t="s">
        <v>28</v>
      </c>
      <c r="D114" s="168"/>
      <c r="E114" s="173"/>
      <c r="F114" s="28"/>
      <c r="G114" s="183"/>
      <c r="H114" s="231"/>
      <c r="I114" s="30"/>
      <c r="J114" s="31"/>
      <c r="K114" s="37"/>
      <c r="L114" s="32"/>
      <c r="M114" s="33"/>
      <c r="N114" s="234"/>
      <c r="O114" s="34"/>
      <c r="P114" s="35"/>
      <c r="Q114" s="36"/>
      <c r="R114" s="28"/>
      <c r="S114" s="28"/>
    </row>
    <row r="115" spans="1:19" ht="14.65" customHeight="1">
      <c r="A115" s="226">
        <f>$A112+1</f>
        <v>38</v>
      </c>
      <c r="B115" s="235" t="str">
        <f>IF(OR(C115="W",C116="W",C117="W",C115="1/2W",C116="1/2W",C117="1/2W",C115="1/2L",C116="1/2L",C117="1/2L"),"OK",IF(OR(C115="L",C116="L",C117="L"),"LOSS",IF(OR(C115="X",C116="X",C117="X"),"Anulado"," ")))</f>
        <v>OK</v>
      </c>
      <c r="C115" s="38" t="s">
        <v>24</v>
      </c>
      <c r="D115" s="177" t="s">
        <v>4352</v>
      </c>
      <c r="E115" s="179" t="s">
        <v>4364</v>
      </c>
      <c r="F115" s="180"/>
      <c r="G115" s="181" t="s">
        <v>4357</v>
      </c>
      <c r="H115" s="229" t="s">
        <v>67</v>
      </c>
      <c r="I115" s="39" t="s">
        <v>42</v>
      </c>
      <c r="J115" s="40">
        <v>22</v>
      </c>
      <c r="K115" s="41" t="s">
        <v>18</v>
      </c>
      <c r="L115" s="42">
        <v>3</v>
      </c>
      <c r="M115" s="43"/>
      <c r="N115" s="232">
        <v>0</v>
      </c>
      <c r="O115" s="44" t="s">
        <v>993</v>
      </c>
      <c r="P115" s="45" t="s">
        <v>994</v>
      </c>
      <c r="Q115" s="46" t="s">
        <v>1061</v>
      </c>
      <c r="R115" s="47">
        <v>0.13339999999999999</v>
      </c>
      <c r="S115" s="48" t="s">
        <v>1062</v>
      </c>
    </row>
    <row r="116" spans="1:19" ht="14.65" customHeight="1">
      <c r="A116" s="227"/>
      <c r="B116" s="236"/>
      <c r="C116" s="49" t="s">
        <v>26</v>
      </c>
      <c r="D116" s="167"/>
      <c r="E116" s="172"/>
      <c r="F116" s="170"/>
      <c r="G116" s="182"/>
      <c r="H116" s="230"/>
      <c r="I116" s="50" t="s">
        <v>43</v>
      </c>
      <c r="J116" s="51">
        <v>22.5</v>
      </c>
      <c r="K116" s="52" t="s">
        <v>21</v>
      </c>
      <c r="L116" s="53">
        <v>1.82</v>
      </c>
      <c r="M116" s="54">
        <v>6.86</v>
      </c>
      <c r="N116" s="233"/>
      <c r="O116" s="55" t="s">
        <v>995</v>
      </c>
      <c r="P116" s="56" t="s">
        <v>996</v>
      </c>
      <c r="Q116" s="25"/>
      <c r="R116" s="26"/>
      <c r="S116" s="26"/>
    </row>
    <row r="117" spans="1:19" ht="14.65" customHeight="1">
      <c r="A117" s="228"/>
      <c r="B117" s="237"/>
      <c r="C117" s="57" t="s">
        <v>28</v>
      </c>
      <c r="D117" s="168"/>
      <c r="E117" s="173"/>
      <c r="F117" s="28"/>
      <c r="G117" s="183"/>
      <c r="H117" s="231"/>
      <c r="I117" s="58"/>
      <c r="J117" s="59"/>
      <c r="K117" s="60"/>
      <c r="L117" s="61"/>
      <c r="M117" s="62"/>
      <c r="N117" s="234"/>
      <c r="O117" s="63"/>
      <c r="P117" s="64"/>
      <c r="Q117" s="36"/>
      <c r="R117" s="28"/>
      <c r="S117" s="28"/>
    </row>
    <row r="118" spans="1:19" ht="14.65" customHeight="1">
      <c r="A118" s="238">
        <f>$A115+1</f>
        <v>39</v>
      </c>
      <c r="B118" s="242" t="str">
        <f>IF(OR(C118="W",C119="W",C120="W",C118="1/2W",C119="1/2W",C120="1/2W",C118="1/2L",C119="1/2L",C120="1/2L"),"OK",IF(OR(C118="L",C119="L",C120="L"),"LOSS",IF(OR(C118="X",C119="X",C120="X"),"Anulado"," ")))</f>
        <v>OK</v>
      </c>
      <c r="C118" s="65" t="s">
        <v>24</v>
      </c>
      <c r="D118" s="184" t="s">
        <v>4352</v>
      </c>
      <c r="E118" s="186" t="s">
        <v>4365</v>
      </c>
      <c r="F118" s="187"/>
      <c r="G118" s="188" t="s">
        <v>4366</v>
      </c>
      <c r="H118" s="239" t="s">
        <v>68</v>
      </c>
      <c r="I118" s="66" t="s">
        <v>30</v>
      </c>
      <c r="J118" s="67">
        <v>3.5</v>
      </c>
      <c r="K118" s="68" t="s">
        <v>17</v>
      </c>
      <c r="L118" s="69">
        <v>1.8</v>
      </c>
      <c r="M118" s="70">
        <v>9.65</v>
      </c>
      <c r="N118" s="241">
        <v>0</v>
      </c>
      <c r="O118" s="71" t="s">
        <v>997</v>
      </c>
      <c r="P118" s="72" t="s">
        <v>998</v>
      </c>
      <c r="Q118" s="73" t="s">
        <v>1063</v>
      </c>
      <c r="R118" s="74">
        <v>0.1017</v>
      </c>
      <c r="S118" s="75" t="s">
        <v>1064</v>
      </c>
    </row>
    <row r="119" spans="1:19" ht="14.65" customHeight="1">
      <c r="A119" s="227"/>
      <c r="B119" s="236"/>
      <c r="C119" s="17" t="s">
        <v>26</v>
      </c>
      <c r="D119" s="167"/>
      <c r="E119" s="172"/>
      <c r="F119" s="170"/>
      <c r="G119" s="182"/>
      <c r="H119" s="230"/>
      <c r="I119" s="18" t="s">
        <v>31</v>
      </c>
      <c r="J119" s="76">
        <f>IF(OR(I118="TO",I118="TU",I118="TO1",I118="TU1",I118="TO2",I118="TU2"),J118,IF(OR(I118="AH1",I118="AH2"),IF(OR(I119="AH1",I119="AH2"),-J118,IF(OR(I119="EH1",I119="EH2"),-J118+0.5,"")),IF(OR(I118="EH1",I118="EH2"),IF(OR(I119="AH1",I119="AH2"),-J118+0.5,IF(OR(I119="EH1",I119="EH2"),-J118+1,"")),IF(AND(OR(I118="DNB1",I118="DNB2"),OR(I119="AH1",I119="AH2")),0,IF(AND(I118="Not ScoreBoth",OR(I119="TO1",I119="TO2")),0.5,"")))))</f>
        <v>-3.5</v>
      </c>
      <c r="K119" s="77" t="s">
        <v>21</v>
      </c>
      <c r="L119" s="21">
        <v>2.85</v>
      </c>
      <c r="M119" s="22">
        <v>6.08</v>
      </c>
      <c r="N119" s="233"/>
      <c r="O119" s="23" t="s">
        <v>999</v>
      </c>
      <c r="P119" s="24" t="s">
        <v>1000</v>
      </c>
      <c r="Q119" s="25"/>
      <c r="R119" s="26"/>
      <c r="S119" s="26"/>
    </row>
    <row r="120" spans="1:19" ht="14.65" customHeight="1" thickBot="1">
      <c r="A120" s="228"/>
      <c r="B120" s="237"/>
      <c r="C120" s="91" t="s">
        <v>28</v>
      </c>
      <c r="D120" s="189"/>
      <c r="E120" s="190"/>
      <c r="F120" s="191"/>
      <c r="G120" s="192"/>
      <c r="H120" s="240"/>
      <c r="I120" s="92"/>
      <c r="J120" s="93"/>
      <c r="K120" s="94"/>
      <c r="L120" s="95"/>
      <c r="M120" s="96"/>
      <c r="N120" s="234"/>
      <c r="O120" s="34"/>
      <c r="P120" s="35"/>
      <c r="Q120" s="36"/>
      <c r="R120" s="28"/>
      <c r="S120" s="28"/>
    </row>
  </sheetData>
  <mergeCells count="172">
    <mergeCell ref="A1:S1"/>
    <mergeCell ref="H4:H6"/>
    <mergeCell ref="A4:A6"/>
    <mergeCell ref="N4:N6"/>
    <mergeCell ref="K2:K3"/>
    <mergeCell ref="L2:L3"/>
    <mergeCell ref="M2:M3"/>
    <mergeCell ref="N2:N3"/>
    <mergeCell ref="O2:O3"/>
    <mergeCell ref="P2:P3"/>
    <mergeCell ref="Q2:Q3"/>
    <mergeCell ref="R2:R3"/>
    <mergeCell ref="S2:S3"/>
    <mergeCell ref="C2:C3"/>
    <mergeCell ref="D2:E3"/>
    <mergeCell ref="A2:A3"/>
    <mergeCell ref="I2:J3"/>
    <mergeCell ref="B4:B6"/>
    <mergeCell ref="A91:A93"/>
    <mergeCell ref="A85:A87"/>
    <mergeCell ref="G2:G3"/>
    <mergeCell ref="H2:H3"/>
    <mergeCell ref="A73:A75"/>
    <mergeCell ref="A67:A69"/>
    <mergeCell ref="A61:A63"/>
    <mergeCell ref="A55:A57"/>
    <mergeCell ref="A49:A51"/>
    <mergeCell ref="A43:A45"/>
    <mergeCell ref="A37:A39"/>
    <mergeCell ref="A31:A33"/>
    <mergeCell ref="A25:A27"/>
    <mergeCell ref="A19:A21"/>
    <mergeCell ref="A13:A15"/>
    <mergeCell ref="A7:A9"/>
    <mergeCell ref="H91:H93"/>
    <mergeCell ref="H85:H87"/>
    <mergeCell ref="H73:H75"/>
    <mergeCell ref="H67:H69"/>
    <mergeCell ref="H61:H63"/>
    <mergeCell ref="H25:H27"/>
    <mergeCell ref="H19:H21"/>
    <mergeCell ref="H13:H15"/>
    <mergeCell ref="H7:H9"/>
    <mergeCell ref="N91:N93"/>
    <mergeCell ref="N85:N87"/>
    <mergeCell ref="N79:N81"/>
    <mergeCell ref="N73:N75"/>
    <mergeCell ref="N67:N69"/>
    <mergeCell ref="N61:N63"/>
    <mergeCell ref="N55:N57"/>
    <mergeCell ref="N49:N51"/>
    <mergeCell ref="N7:N9"/>
    <mergeCell ref="H10:H12"/>
    <mergeCell ref="N40:N42"/>
    <mergeCell ref="N34:N36"/>
    <mergeCell ref="N28:N30"/>
    <mergeCell ref="N22:N24"/>
    <mergeCell ref="N16:N18"/>
    <mergeCell ref="N10:N12"/>
    <mergeCell ref="N43:N45"/>
    <mergeCell ref="N37:N39"/>
    <mergeCell ref="N31:N33"/>
    <mergeCell ref="N25:N27"/>
    <mergeCell ref="N19:N21"/>
    <mergeCell ref="N13:N15"/>
    <mergeCell ref="B7:B9"/>
    <mergeCell ref="A94:A96"/>
    <mergeCell ref="A88:A90"/>
    <mergeCell ref="A82:A84"/>
    <mergeCell ref="A76:A78"/>
    <mergeCell ref="A70:A72"/>
    <mergeCell ref="A64:A66"/>
    <mergeCell ref="A58:A60"/>
    <mergeCell ref="A52:A54"/>
    <mergeCell ref="A46:A48"/>
    <mergeCell ref="A40:A42"/>
    <mergeCell ref="A34:A36"/>
    <mergeCell ref="A28:A30"/>
    <mergeCell ref="A22:A24"/>
    <mergeCell ref="A16:A18"/>
    <mergeCell ref="A10:A12"/>
    <mergeCell ref="B91:B93"/>
    <mergeCell ref="B85:B87"/>
    <mergeCell ref="B79:B81"/>
    <mergeCell ref="B73:B75"/>
    <mergeCell ref="B67:B69"/>
    <mergeCell ref="B61:B63"/>
    <mergeCell ref="B55:B57"/>
    <mergeCell ref="B49:B51"/>
    <mergeCell ref="B13:B15"/>
    <mergeCell ref="A79:A81"/>
    <mergeCell ref="H46:H48"/>
    <mergeCell ref="H28:H30"/>
    <mergeCell ref="H22:H24"/>
    <mergeCell ref="H16:H18"/>
    <mergeCell ref="B40:B42"/>
    <mergeCell ref="B34:B36"/>
    <mergeCell ref="B28:B30"/>
    <mergeCell ref="B22:B24"/>
    <mergeCell ref="B16:B18"/>
    <mergeCell ref="N94:N96"/>
    <mergeCell ref="N88:N90"/>
    <mergeCell ref="N82:N84"/>
    <mergeCell ref="N76:N78"/>
    <mergeCell ref="N70:N72"/>
    <mergeCell ref="N64:N66"/>
    <mergeCell ref="N58:N60"/>
    <mergeCell ref="N52:N54"/>
    <mergeCell ref="N46:N48"/>
    <mergeCell ref="B10:B12"/>
    <mergeCell ref="H94:H96"/>
    <mergeCell ref="H76:H78"/>
    <mergeCell ref="H70:H72"/>
    <mergeCell ref="H64:H66"/>
    <mergeCell ref="H79:H81"/>
    <mergeCell ref="H82:H84"/>
    <mergeCell ref="H88:H90"/>
    <mergeCell ref="A97:A99"/>
    <mergeCell ref="B97:B99"/>
    <mergeCell ref="B94:B96"/>
    <mergeCell ref="B88:B90"/>
    <mergeCell ref="B82:B84"/>
    <mergeCell ref="B76:B78"/>
    <mergeCell ref="B70:B72"/>
    <mergeCell ref="B64:B66"/>
    <mergeCell ref="B58:B60"/>
    <mergeCell ref="B52:B54"/>
    <mergeCell ref="B46:B48"/>
    <mergeCell ref="B43:B45"/>
    <mergeCell ref="B37:B39"/>
    <mergeCell ref="B31:B33"/>
    <mergeCell ref="B25:B27"/>
    <mergeCell ref="B19:B21"/>
    <mergeCell ref="N109:N111"/>
    <mergeCell ref="B109:B111"/>
    <mergeCell ref="A112:A114"/>
    <mergeCell ref="H112:H114"/>
    <mergeCell ref="N112:N114"/>
    <mergeCell ref="B112:B114"/>
    <mergeCell ref="B100:B102"/>
    <mergeCell ref="H97:H99"/>
    <mergeCell ref="N97:N99"/>
    <mergeCell ref="H100:H102"/>
    <mergeCell ref="N100:N102"/>
    <mergeCell ref="A103:A105"/>
    <mergeCell ref="N103:N105"/>
    <mergeCell ref="B103:B105"/>
    <mergeCell ref="A100:A102"/>
    <mergeCell ref="A115:A117"/>
    <mergeCell ref="H115:H117"/>
    <mergeCell ref="N115:N117"/>
    <mergeCell ref="B115:B117"/>
    <mergeCell ref="A118:A120"/>
    <mergeCell ref="H118:H120"/>
    <mergeCell ref="N118:N120"/>
    <mergeCell ref="B118:B120"/>
    <mergeCell ref="H31:H33"/>
    <mergeCell ref="H34:H36"/>
    <mergeCell ref="H37:H39"/>
    <mergeCell ref="H40:H42"/>
    <mergeCell ref="H43:H45"/>
    <mergeCell ref="H52:H54"/>
    <mergeCell ref="H49:H51"/>
    <mergeCell ref="H55:H57"/>
    <mergeCell ref="H58:H60"/>
    <mergeCell ref="H103:H105"/>
    <mergeCell ref="H106:H108"/>
    <mergeCell ref="A106:A108"/>
    <mergeCell ref="N106:N108"/>
    <mergeCell ref="B106:B108"/>
    <mergeCell ref="A109:A111"/>
    <mergeCell ref="H109:H111"/>
  </mergeCells>
  <conditionalFormatting sqref="A2 B3">
    <cfRule type="cellIs" dxfId="272" priority="1" stopIfTrue="1" operator="equal">
      <formula>"OK"</formula>
    </cfRule>
  </conditionalFormatting>
  <conditionalFormatting sqref="C2 C4:C120">
    <cfRule type="cellIs" dxfId="271" priority="2" stopIfTrue="1" operator="equal">
      <formula>"W"</formula>
    </cfRule>
    <cfRule type="cellIs" dxfId="270" priority="2" stopIfTrue="1" operator="equal">
      <formula>"L"</formula>
    </cfRule>
    <cfRule type="cellIs" dxfId="269" priority="3" stopIfTrue="1" operator="equal">
      <formula>"1/2W"</formula>
    </cfRule>
    <cfRule type="cellIs" dxfId="268" priority="4" stopIfTrue="1" operator="equal">
      <formula>"1/2L"</formula>
    </cfRule>
    <cfRule type="cellIs" dxfId="267" priority="5" stopIfTrue="1" operator="equal">
      <formula>"X"</formula>
    </cfRule>
  </conditionalFormatting>
  <conditionalFormatting sqref="F2:F3">
    <cfRule type="cellIs" dxfId="266" priority="6" stopIfTrue="1" operator="equal">
      <formula>"!!!"</formula>
    </cfRule>
  </conditionalFormatting>
  <conditionalFormatting sqref="G2:H2 G4:H4 G7:H7 G10:H10 G13:H13 G16:H16 G19:H19 G22:H22 G25:H25 G28:H28 G31:H31 G34:H34 G37:H37 G40:H40 G43:H43 G46:H46 G49:H49 G52:H52 G55:H55 G58:H58 G61:H61 G64:H64 G67:H67 G70:H70 G73:H73 G76:H76 G79:H79 G82:H82 G85:H85 G88:H88 G91:H91 G94:H94 G97:H97 G100:H100 G103:H103 G106:H106 G109:H109 G112:H112 G115:H115 G118:H118">
    <cfRule type="timePeriod" dxfId="265" priority="7" stopIfTrue="1" timePeriod="today">
      <formula>FLOOR(G2,1)=TODAY()</formula>
    </cfRule>
    <cfRule type="expression" dxfId="264" priority="7" stopIfTrue="1">
      <formula>AND(G2&lt;TODAY()+(0*7+0)*1,NOT(ISBLANK(G2)))</formula>
    </cfRule>
    <cfRule type="timePeriod" dxfId="263" priority="7" stopIfTrue="1" timePeriod="tomorrow">
      <formula>FLOOR(G2,1)=TODAY()+1</formula>
    </cfRule>
    <cfRule type="expression" dxfId="262" priority="7" stopIfTrue="1">
      <formula>G2&gt;=TODAY()+(0*7+1)*1+1</formula>
    </cfRule>
  </conditionalFormatting>
  <conditionalFormatting sqref="K2">
    <cfRule type="cellIs" dxfId="261" priority="8" stopIfTrue="1" operator="equal">
      <formula>"BetFair"</formula>
    </cfRule>
    <cfRule type="cellIs" dxfId="260" priority="8" stopIfTrue="1" operator="equal">
      <formula>"Pinnacle"</formula>
    </cfRule>
    <cfRule type="cellIs" dxfId="259" priority="8" stopIfTrue="1" operator="equal">
      <formula>"Bet365"</formula>
    </cfRule>
    <cfRule type="cellIs" dxfId="258" priority="8" stopIfTrue="1" operator="equal">
      <formula>"BetWay"</formula>
    </cfRule>
    <cfRule type="cellIs" dxfId="257" priority="8" stopIfTrue="1" operator="equal">
      <formula>"DafaBet"</formula>
    </cfRule>
    <cfRule type="cellIs" dxfId="256" priority="8" stopIfTrue="1" operator="equal">
      <formula>"1xBet"</formula>
    </cfRule>
    <cfRule type="cellIs" dxfId="255" priority="8" stopIfTrue="1" operator="equal">
      <formula>"VBet"</formula>
    </cfRule>
    <cfRule type="cellIs" dxfId="254" priority="8" stopIfTrue="1" operator="equal">
      <formula>"BetFair Ex"</formula>
    </cfRule>
    <cfRule type="cellIs" dxfId="253" priority="9" stopIfTrue="1" operator="equal">
      <formula>"FavBet"</formula>
    </cfRule>
    <cfRule type="cellIs" dxfId="252" priority="10" stopIfTrue="1" operator="equal">
      <formula>"Leon"</formula>
    </cfRule>
    <cfRule type="cellIs" dxfId="251" priority="11" stopIfTrue="1" operator="equal">
      <formula>"MarathonBet"</formula>
    </cfRule>
    <cfRule type="cellIs" dxfId="250" priority="12" stopIfTrue="1" operator="greaterThan">
      <formula>0</formula>
    </cfRule>
    <cfRule type="cellIs" dxfId="249" priority="13" stopIfTrue="1" operator="lessThan">
      <formula>0</formula>
    </cfRule>
    <cfRule type="cellIs" dxfId="248" priority="14" stopIfTrue="1" operator="greaterThan">
      <formula>0</formula>
    </cfRule>
  </conditionalFormatting>
  <conditionalFormatting sqref="R2 R4 R7 R10 R13 R16 R19 R22 R25 R28 R31 R34 R37 R40 R43 R46 R49 R52 R55 R58 R61 R64 R67 R70 R73 R76 R79 R82 R85 R88 R91 R94 R97 R100 R103 R106 R109 R112 R115 R118">
    <cfRule type="cellIs" dxfId="247" priority="16" stopIfTrue="1" operator="greaterThan">
      <formula>0.2</formula>
    </cfRule>
    <cfRule type="cellIs" dxfId="246" priority="16" stopIfTrue="1" operator="greaterThan">
      <formula>0.1</formula>
    </cfRule>
    <cfRule type="cellIs" dxfId="245" priority="16" stopIfTrue="1" operator="greaterThan">
      <formula>0.05</formula>
    </cfRule>
  </conditionalFormatting>
  <conditionalFormatting sqref="A4 A7 A10 A13 A16 A19 A22 A25 A28 A31 A34 A37 A40 A43 A46 A49 A52 A55 A58 A61 A64 A67 A70 A73 A76 A79 A82 A85 A88 A91 A94 A97 A100 A103 A106 A109 A112 A115 A118">
    <cfRule type="cellIs" dxfId="244" priority="21" stopIfTrue="1" operator="equal">
      <formula>"OK"</formula>
    </cfRule>
    <cfRule type="cellIs" dxfId="243" priority="21" stopIfTrue="1" operator="equal">
      <formula>"LOSS"</formula>
    </cfRule>
    <cfRule type="cellIs" dxfId="242" priority="21" stopIfTrue="1" operator="equal">
      <formula>"Anulado"</formula>
    </cfRule>
  </conditionalFormatting>
  <conditionalFormatting sqref="B4 B7 B10 B13 B16 B19 B22 B25 B28 B31 B34 B37 B40 B43 B46 B49 B52 B55 B58 B61 B64 B67 B70 B73 B76 B79 B82 B85 B88 B91 B94 B97 B100 B103 B106 B109 B112 B115 B118">
    <cfRule type="cellIs" dxfId="241" priority="22" stopIfTrue="1" operator="equal">
      <formula>"OK"</formula>
    </cfRule>
    <cfRule type="cellIs" dxfId="240" priority="22" stopIfTrue="1" operator="equal">
      <formula>"LOSS"</formula>
    </cfRule>
    <cfRule type="cellIs" dxfId="239" priority="22" stopIfTrue="1" operator="equal">
      <formula>"Anulado"</formula>
    </cfRule>
    <cfRule type="cellIs" dxfId="238" priority="22" stopIfTrue="1" operator="equal">
      <formula>"X"</formula>
    </cfRule>
  </conditionalFormatting>
  <conditionalFormatting sqref="K4:K120">
    <cfRule type="beginsWith" dxfId="237" priority="23" stopIfTrue="1" operator="beginsWith" text="BetFair">
      <formula>FIND(UPPER("BetFair"),UPPER(K4))=1</formula>
      <formula>"BetFair"</formula>
    </cfRule>
    <cfRule type="cellIs" dxfId="236" priority="23" stopIfTrue="1" operator="equal">
      <formula>"Pinnacle"</formula>
    </cfRule>
    <cfRule type="cellIs" dxfId="235" priority="23" stopIfTrue="1" operator="equal">
      <formula>"Bet365"</formula>
    </cfRule>
    <cfRule type="cellIs" dxfId="234" priority="23" stopIfTrue="1" operator="equal">
      <formula>"BetWay"</formula>
    </cfRule>
    <cfRule type="cellIs" dxfId="233" priority="23" stopIfTrue="1" operator="equal">
      <formula>"DafaBet"</formula>
    </cfRule>
    <cfRule type="cellIs" dxfId="232" priority="23" stopIfTrue="1" operator="equal">
      <formula>"1xBet"</formula>
    </cfRule>
    <cfRule type="cellIs" dxfId="231" priority="23" stopIfTrue="1" operator="equal">
      <formula>"VBet"</formula>
    </cfRule>
    <cfRule type="cellIs" dxfId="230" priority="23" stopIfTrue="1" operator="equal">
      <formula>"TitanBet"</formula>
    </cfRule>
    <cfRule type="cellIs" dxfId="229" priority="23" stopIfTrue="1" operator="equal">
      <formula>"FavBet"</formula>
    </cfRule>
    <cfRule type="cellIs" dxfId="228" priority="23" stopIfTrue="1" operator="equal">
      <formula>"Leon"</formula>
    </cfRule>
    <cfRule type="cellIs" dxfId="227" priority="23" stopIfTrue="1" operator="equal">
      <formula>"MarathonBet"</formula>
    </cfRule>
    <cfRule type="cellIs" dxfId="226" priority="23" stopIfTrue="1" operator="equal">
      <formula>"ZenitBet"</formula>
    </cfRule>
    <cfRule type="cellIs" dxfId="225" priority="23" stopIfTrue="1" operator="equal">
      <formula>"TempoBet"</formula>
    </cfRule>
    <cfRule type="cellIs" dxfId="224" priority="23" stopIfTrue="1" operator="equal">
      <formula>"Smarkets"</formula>
    </cfRule>
  </conditionalFormatting>
  <conditionalFormatting sqref="Q4 Q7 Q10 Q13 Q16 Q19 Q22 Q25 Q28 Q31 Q34 Q37 Q40 Q43 Q46 Q49 Q52 Q55 Q58 Q61 Q64 Q67 Q70 Q73 Q76 Q79 Q82 Q85 Q88 Q91 Q94 Q97 Q100 Q103 Q106 Q109 Q112 Q115 Q118">
    <cfRule type="cellIs" dxfId="223" priority="24" stopIfTrue="1" operator="greaterThan">
      <formula>0</formula>
    </cfRule>
    <cfRule type="cellIs" dxfId="222" priority="24" stopIfTrue="1" operator="lessThan">
      <formula>0</formula>
    </cfRule>
  </conditionalFormatting>
  <dataValidations count="5">
    <dataValidation type="list" allowBlank="1" showInputMessage="1" showErrorMessage="1" sqref="C4:C120" xr:uid="{00000000-0002-0000-0100-000000000000}">
      <formula1>" ,W,1/2W,L,1/2L,X"</formula1>
    </dataValidation>
    <dataValidation type="list" allowBlank="1" showInputMessage="1" showErrorMessage="1" sqref="I4:I5" xr:uid="{00000000-0002-0000-0100-000001000000}">
      <formula1>",1,12,1X,X,X2,2,AH1,AH2,CleanSheet1,CleanSheet2,DNB1,DNB2,EH1,EH2,EHX1,EHX2,Lay,Not CleanSheet1,Not CleanSheet2,Not ScoreBoth,Not WinNil1,Not WinNil2,Not WinLeastOneOfPer1,Not WinLeastOneOfPer2,Removal Yes,Removal No,ScoreBoth,TO,TU,TO1,TU1,TO2,TU2"</formula1>
    </dataValidation>
    <dataValidation type="list" allowBlank="1" showInputMessage="1" showErrorMessage="1" sqref="K4:K24 K31:K45 K55:K60" xr:uid="{00000000-0002-0000-0100-000002000000}">
      <formula1>",Bet365,BetFair,BetFair Ex,BetWay,FavBet,Pinnacle,Smarkets,VBet,BWin"</formula1>
    </dataValidation>
    <dataValidation type="list" allowBlank="1" showInputMessage="1" showErrorMessage="1" sqref="I6:I120" xr:uid="{00000000-0002-0000-0100-000003000000}">
      <formula1>",1,12,1X,X,X2,2,AH1,AH2,CleanSheet1,CleanSheet2,DNB1,DNB2,EH1,EH2,EHX1,EHX2,Lay,Not CleanSheet1,Not CleanSheet2,Not ScoreBoth,Not WinNil1,Not WinNil2,Not WinLeastOneOfPer1,Not WinLeastOneOfPer2,Removal Yes,Removal No,ScoreBoth,TO,TU,WinNil1,WinNil2"</formula1>
    </dataValidation>
    <dataValidation type="list" allowBlank="1" showInputMessage="1" showErrorMessage="1" sqref="K25:K30 K46:K54 K61:K120" xr:uid="{00000000-0002-0000-0100-000005000000}">
      <formula1>",Bet365,BetFair,BetFair Ex,BetWay,FavBet,Pinnacle,Smarkets,VBet,BWin,SportyBet"</formula1>
    </dataValidation>
  </dataValidation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1770"/>
  <sheetViews>
    <sheetView showGridLines="0" workbookViewId="0">
      <pane xSplit="3" ySplit="3" topLeftCell="H4" activePane="bottomRight" state="frozen"/>
      <selection pane="topRight"/>
      <selection pane="bottomLeft"/>
      <selection pane="bottomRight" activeCell="T2" sqref="T1:U1048576"/>
    </sheetView>
  </sheetViews>
  <sheetFormatPr defaultColWidth="16.28515625" defaultRowHeight="15.4" customHeight="1"/>
  <cols>
    <col min="1" max="3" width="4.28515625" style="1" customWidth="1"/>
    <col min="4" max="4" width="4.5703125" style="1" customWidth="1"/>
    <col min="5" max="5" width="3.28515625" style="1" customWidth="1"/>
    <col min="6" max="6" width="7.28515625" style="1" customWidth="1"/>
    <col min="7" max="7" width="16.140625" style="1" bestFit="1" customWidth="1"/>
    <col min="8" max="8" width="13.42578125" style="1" customWidth="1"/>
    <col min="9" max="9" width="11.42578125" style="1" customWidth="1"/>
    <col min="10" max="10" width="8.7109375" style="1" customWidth="1"/>
    <col min="11" max="11" width="8.28515625" style="1" customWidth="1"/>
    <col min="12" max="12" width="5.85546875" style="1" customWidth="1"/>
    <col min="13" max="13" width="8.85546875" style="1" customWidth="1"/>
    <col min="14" max="14" width="4.28515625" style="1" customWidth="1"/>
    <col min="15" max="15" width="8.28515625" style="1" customWidth="1"/>
    <col min="16" max="16" width="9.7109375" style="1" customWidth="1"/>
    <col min="17" max="17" width="8.28515625" style="1" customWidth="1"/>
    <col min="18" max="18" width="6.7109375" style="1" customWidth="1"/>
    <col min="19" max="19" width="9.85546875" style="1" customWidth="1"/>
    <col min="20" max="16384" width="16.28515625" style="1"/>
  </cols>
  <sheetData>
    <row r="1" spans="1:19" ht="14.85" customHeight="1" thickBot="1">
      <c r="A1" s="245" t="s">
        <v>0</v>
      </c>
      <c r="B1" s="245"/>
      <c r="C1" s="245"/>
      <c r="D1" s="245"/>
      <c r="E1" s="245"/>
      <c r="F1" s="245"/>
      <c r="G1" s="245"/>
      <c r="H1" s="245"/>
      <c r="I1" s="245"/>
      <c r="J1" s="245"/>
      <c r="K1" s="245"/>
      <c r="L1" s="245"/>
      <c r="M1" s="245"/>
      <c r="N1" s="245"/>
      <c r="O1" s="245"/>
      <c r="P1" s="245"/>
      <c r="Q1" s="245"/>
      <c r="R1" s="245"/>
      <c r="S1" s="245"/>
    </row>
    <row r="2" spans="1:19" ht="20.25" customHeight="1" thickTop="1" thickBot="1">
      <c r="A2" s="266"/>
      <c r="B2" s="2" t="s">
        <v>1</v>
      </c>
      <c r="C2" s="256" t="s">
        <v>2</v>
      </c>
      <c r="D2" s="262" t="s">
        <v>3</v>
      </c>
      <c r="E2" s="263"/>
      <c r="F2" s="3" t="s">
        <v>4</v>
      </c>
      <c r="G2" s="243" t="s">
        <v>5</v>
      </c>
      <c r="H2" s="243" t="s">
        <v>6</v>
      </c>
      <c r="I2" s="249" t="s">
        <v>7</v>
      </c>
      <c r="J2" s="268"/>
      <c r="K2" s="249" t="s">
        <v>8</v>
      </c>
      <c r="L2" s="249" t="s">
        <v>9</v>
      </c>
      <c r="M2" s="250" t="s">
        <v>10</v>
      </c>
      <c r="N2" s="252" t="s">
        <v>11</v>
      </c>
      <c r="O2" s="311" t="s">
        <v>12</v>
      </c>
      <c r="P2" s="313" t="s">
        <v>13</v>
      </c>
      <c r="Q2" s="315" t="s">
        <v>14</v>
      </c>
      <c r="R2" s="249" t="s">
        <v>15</v>
      </c>
      <c r="S2" s="249" t="s">
        <v>16</v>
      </c>
    </row>
    <row r="3" spans="1:19" ht="16.5" customHeight="1" thickBot="1">
      <c r="A3" s="267"/>
      <c r="B3" s="4">
        <f>COUNTIF(B4:B1770," ")-COUNTIF(E4:E1770," ")</f>
        <v>72</v>
      </c>
      <c r="C3" s="257"/>
      <c r="D3" s="264"/>
      <c r="E3" s="265"/>
      <c r="F3" s="5" t="e">
        <f ca="1">COUNTIF(F4:F1770,"???")&amp;"/"&amp;LARGE(#REF!,1)-COUNTIF(F4:F1770,"???")&amp;"/"&amp;COUNTIF(B4:B1770," ")-COUNTIF(E4:E1770," ")-LARGE(#REF!,1)</f>
        <v>#REF!</v>
      </c>
      <c r="G3" s="244"/>
      <c r="H3" s="244"/>
      <c r="I3" s="244"/>
      <c r="J3" s="244"/>
      <c r="K3" s="244"/>
      <c r="L3" s="244"/>
      <c r="M3" s="251"/>
      <c r="N3" s="253"/>
      <c r="O3" s="312"/>
      <c r="P3" s="314"/>
      <c r="Q3" s="316"/>
      <c r="R3" s="244"/>
      <c r="S3" s="244"/>
    </row>
    <row r="4" spans="1:19" ht="15" customHeight="1" thickTop="1">
      <c r="A4" s="247">
        <v>1</v>
      </c>
      <c r="B4" s="269" t="str">
        <f>IF(OR(C4="W",C5="W",C6="W",C4="1/2W",C5="1/2W",C6="1/2W",C4="1/2L",C5="1/2L",C6="1/2L"),"OK",IF(OR(C4="L",C5="L",C6="L"),"LOSS",IF(OR(C4="X",C5="X",C6="X"),"Anulado"," ")))</f>
        <v>OK</v>
      </c>
      <c r="C4" s="6" t="s">
        <v>24</v>
      </c>
      <c r="D4" s="306">
        <v>1</v>
      </c>
      <c r="E4" s="307" t="str">
        <f>IF(G4=""," ","– "&amp;COUNTIF(D$4:D6,$D4))</f>
        <v>– 1</v>
      </c>
      <c r="F4" s="308" t="e">
        <f ca="1">IF(G4="","",IF(OR(AND($C4&lt;&gt;" ",$C5=" "),AND($C5&lt;&gt;" ",$C4=" "),AND(L6&gt;0,OR(AND($C6&lt;&gt;" ",OR($C4=" ",$C5=" ")),AND($C6=" ",OR($C4&lt;&gt;" ",$C5&lt;&gt;" "))))),"???",IF(MONTH(G4)=MONTH(TODAY()),IF(AND(DAY(G4)&lt;DAY(TODAY()),$B4=" "),"???",IF($B4=" ",IF(AND(DAY(G4)=DAY(TODAY()),HOUR(G4)&lt;=HOUR(NOW())+1),IF(AND(HOUR(G4)+2&lt;=HOUR(NOW()),DAY(G4)&lt;=DAY(TODAY()),MINUTE(G4)&lt;=MINUTE(NOW())),"???",IF(OR(MINUTE(G4)&lt;=MINUTE(NOW()),HOUR(G4)&lt;=HOUR(NOW())),"!!!","")),""),"")),"")))</f>
        <v>#VALUE!</v>
      </c>
      <c r="G4" s="169" t="s">
        <v>4357</v>
      </c>
      <c r="H4" s="246" t="s">
        <v>67</v>
      </c>
      <c r="I4" s="97" t="s">
        <v>42</v>
      </c>
      <c r="J4" s="98">
        <v>22</v>
      </c>
      <c r="K4" s="9" t="s">
        <v>18</v>
      </c>
      <c r="L4" s="10">
        <v>3.1</v>
      </c>
      <c r="M4" s="11"/>
      <c r="N4" s="248">
        <v>0</v>
      </c>
      <c r="O4" s="12" t="s">
        <v>1065</v>
      </c>
      <c r="P4" s="13" t="s">
        <v>1066</v>
      </c>
      <c r="Q4" s="14" t="s">
        <v>1067</v>
      </c>
      <c r="R4" s="15">
        <v>0.12720000000000001</v>
      </c>
      <c r="S4" s="16" t="s">
        <v>1067</v>
      </c>
    </row>
    <row r="5" spans="1:19" ht="14.65" customHeight="1">
      <c r="A5" s="227"/>
      <c r="B5" s="236"/>
      <c r="C5" s="17" t="s">
        <v>26</v>
      </c>
      <c r="D5" s="274"/>
      <c r="E5" s="282"/>
      <c r="F5" s="309"/>
      <c r="G5" s="182"/>
      <c r="H5" s="230"/>
      <c r="I5" s="18" t="s">
        <v>43</v>
      </c>
      <c r="J5" s="99">
        <v>22.5</v>
      </c>
      <c r="K5" s="20" t="s">
        <v>21</v>
      </c>
      <c r="L5" s="21">
        <v>1.77</v>
      </c>
      <c r="M5" s="22">
        <v>7.31</v>
      </c>
      <c r="N5" s="233"/>
      <c r="O5" s="23" t="s">
        <v>1068</v>
      </c>
      <c r="P5" s="24" t="s">
        <v>1069</v>
      </c>
      <c r="Q5" s="25"/>
      <c r="R5" s="26"/>
      <c r="S5" s="26"/>
    </row>
    <row r="6" spans="1:19" ht="14.65" customHeight="1">
      <c r="A6" s="228"/>
      <c r="B6" s="237"/>
      <c r="C6" s="27" t="s">
        <v>28</v>
      </c>
      <c r="D6" s="275"/>
      <c r="E6" s="283"/>
      <c r="F6" s="310"/>
      <c r="G6" s="183"/>
      <c r="H6" s="231"/>
      <c r="I6" s="30"/>
      <c r="J6" s="31"/>
      <c r="K6" s="29"/>
      <c r="L6" s="32"/>
      <c r="M6" s="33"/>
      <c r="N6" s="234"/>
      <c r="O6" s="34"/>
      <c r="P6" s="35"/>
      <c r="Q6" s="36"/>
      <c r="R6" s="28"/>
      <c r="S6" s="28"/>
    </row>
    <row r="7" spans="1:19" ht="14.65" customHeight="1">
      <c r="A7" s="226">
        <f>$A4+1</f>
        <v>2</v>
      </c>
      <c r="B7" s="235" t="str">
        <f>IF(OR(C7="W",C8="W",C9="W",C7="1/2W",C8="1/2W",C9="1/2W",C7="1/2L",C8="1/2L",C9="1/2L"),"OK",IF(OR(C7="L",C8="L",C9="L"),"LOSS",IF(OR(C7="X",C8="X",C9="X"),"Anulado"," ")))</f>
        <v>OK</v>
      </c>
      <c r="C7" s="38" t="s">
        <v>24</v>
      </c>
      <c r="D7" s="305">
        <f>IF(G7="","",$D4)</f>
        <v>1</v>
      </c>
      <c r="E7" s="281" t="str">
        <f>IF(G7=""," ","– "&amp;COUNTIF(D$4:D9,$D7))</f>
        <v>– 2</v>
      </c>
      <c r="F7" s="284" t="e">
        <f ca="1">IF(G7="","",IF(OR(AND($C7&lt;&gt;" ",$C8=" "),AND($C8&lt;&gt;" ",$C7=" "),AND(L9&gt;0,OR(AND($C9&lt;&gt;" ",OR($C7=" ",$C8=" ")),AND($C9=" ",OR($C7&lt;&gt;" ",$C8&lt;&gt;" "))))),IF(SUM(F$4:F6)=0,1,LARGE(F$4:F6,1)+1),IF(MONTH(G7)=MONTH(TODAY()),IF(AND(DAY(G7)&lt;DAY(TODAY()),$B7=" "),IF(SUM(F$4:F6)=0,1,LARGE(F$4:F6,1)+1),IF($B7=" ",IF(AND(DAY(G7)=DAY(TODAY()),HOUR(G7)&lt;=HOUR(NOW())+1),IF(AND(HOUR(G7)+2&lt;=HOUR(NOW()),DAY(G7)&lt;=DAY(TODAY()),MINUTE(G7)&lt;=MINUTE(NOW())),IF(SUM(F$4:F6)=0,1,LARGE(F$4:F6,1)+1),IF(OR(MINUTE(G7)&lt;=MINUTE(NOW()),HOUR(G7)&lt;=HOUR(NOW())),"!!!","")),""),"")),"")))</f>
        <v>#VALUE!</v>
      </c>
      <c r="G7" s="181" t="s">
        <v>4367</v>
      </c>
      <c r="H7" s="229" t="s">
        <v>69</v>
      </c>
      <c r="I7" s="39" t="s">
        <v>30</v>
      </c>
      <c r="J7" s="40">
        <v>3.5</v>
      </c>
      <c r="K7" s="41" t="s">
        <v>17</v>
      </c>
      <c r="L7" s="42">
        <v>3.25</v>
      </c>
      <c r="M7" s="43">
        <v>6.22</v>
      </c>
      <c r="N7" s="232">
        <v>0</v>
      </c>
      <c r="O7" s="44" t="s">
        <v>1070</v>
      </c>
      <c r="P7" s="45" t="s">
        <v>1071</v>
      </c>
      <c r="Q7" s="46" t="s">
        <v>1072</v>
      </c>
      <c r="R7" s="47">
        <v>6.3100000000000003E-2</v>
      </c>
      <c r="S7" s="48" t="s">
        <v>1073</v>
      </c>
    </row>
    <row r="8" spans="1:19" ht="14.65" customHeight="1">
      <c r="A8" s="227"/>
      <c r="B8" s="236"/>
      <c r="C8" s="49" t="s">
        <v>26</v>
      </c>
      <c r="D8" s="274"/>
      <c r="E8" s="282"/>
      <c r="F8" s="285"/>
      <c r="G8" s="182"/>
      <c r="H8" s="230"/>
      <c r="I8" s="50" t="s">
        <v>31</v>
      </c>
      <c r="J8" s="51">
        <f>IF(OR(I7="TO",I7="TU",I7="TO1",I7="TU1",I7="TO2",I7="TU2"),J7,IF(OR(I7="AH1",I7="AH2"),IF(OR(I8="AH1",I8="AH2"),-J7,IF(OR(I8="EH1",I8="EH2"),-J7+0.5,"")),IF(OR(I7="EH1",I7="EH2"),IF(OR(I8="AH1",I8="AH2"),-J7+0.5,IF(OR(I8="EH1",I8="EH2"),-J7+1,"")),IF(AND(OR(I7="DNB1",I7="DNB2"),OR(I8="AH1",I8="AH2")),0,IF(AND(I7="Not ScoreBoth",OR(I8="TO1",I8="TO2")),0.5,"")))))</f>
        <v>-3.5</v>
      </c>
      <c r="K8" s="52" t="s">
        <v>21</v>
      </c>
      <c r="L8" s="53">
        <v>1.58</v>
      </c>
      <c r="M8" s="54">
        <v>12.8</v>
      </c>
      <c r="N8" s="233"/>
      <c r="O8" s="55" t="s">
        <v>1074</v>
      </c>
      <c r="P8" s="56" t="s">
        <v>1071</v>
      </c>
      <c r="Q8" s="25"/>
      <c r="R8" s="26"/>
      <c r="S8" s="26"/>
    </row>
    <row r="9" spans="1:19" ht="14.65" customHeight="1">
      <c r="A9" s="228"/>
      <c r="B9" s="237"/>
      <c r="C9" s="57" t="s">
        <v>28</v>
      </c>
      <c r="D9" s="275"/>
      <c r="E9" s="283"/>
      <c r="F9" s="272"/>
      <c r="G9" s="183"/>
      <c r="H9" s="231"/>
      <c r="I9" s="58"/>
      <c r="J9" s="59"/>
      <c r="K9" s="60"/>
      <c r="L9" s="61"/>
      <c r="M9" s="62"/>
      <c r="N9" s="234"/>
      <c r="O9" s="63"/>
      <c r="P9" s="64"/>
      <c r="Q9" s="36"/>
      <c r="R9" s="28"/>
      <c r="S9" s="28"/>
    </row>
    <row r="10" spans="1:19" ht="14.65" customHeight="1">
      <c r="A10" s="238">
        <f>$A7+1</f>
        <v>3</v>
      </c>
      <c r="B10" s="242" t="str">
        <f>IF(OR(C10="W",C11="W",C12="W",C10="1/2W",C11="1/2W",C12="1/2W",C10="1/2L",C11="1/2L",C12="1/2L"),"OK",IF(OR(C10="L",C11="L",C12="L"),"LOSS",IF(OR(C10="X",C11="X",C12="X"),"Anulado"," ")))</f>
        <v>OK</v>
      </c>
      <c r="C10" s="65" t="s">
        <v>26</v>
      </c>
      <c r="D10" s="304">
        <f>IF(G10="","",$D7)</f>
        <v>1</v>
      </c>
      <c r="E10" s="295" t="str">
        <f>IF(G10=""," ","– "&amp;COUNTIF(D$4:D12,$D10))</f>
        <v>– 3</v>
      </c>
      <c r="F10" s="297" t="e">
        <f ca="1">IF(G10="","",IF(OR(AND($C10&lt;&gt;" ",$C11=" "),AND($C11&lt;&gt;" ",$C10=" "),AND(L12&gt;0,OR(AND($C12&lt;&gt;" ",OR($C10=" ",$C11=" ")),AND($C12=" ",OR($C10&lt;&gt;" ",$C11&lt;&gt;" "))))),IF(SUM(F$4:F9)=0,1,LARGE(F$4:F9,1)+1),IF(MONTH(G10)=MONTH(TODAY()),IF(AND(DAY(G10)&lt;DAY(TODAY()),$B10=" "),IF(SUM(F$4:F9)=0,1,LARGE(F$4:F9,1)+1),IF($B10=" ",IF(AND(DAY(G10)=DAY(TODAY()),HOUR(G10)&lt;=HOUR(NOW())+1),IF(AND(HOUR(G10)+2&lt;=HOUR(NOW()),DAY(G10)&lt;=DAY(TODAY()),MINUTE(G10)&lt;=MINUTE(NOW())),IF(SUM(F$4:F9)=0,1,LARGE(F$4:F9,1)+1),IF(OR(MINUTE(G10)&lt;=MINUTE(NOW()),HOUR(G10)&lt;=HOUR(NOW())),"!!!","")),""),"")),"")))</f>
        <v>#VALUE!</v>
      </c>
      <c r="G10" s="188" t="s">
        <v>4368</v>
      </c>
      <c r="H10" s="239" t="s">
        <v>70</v>
      </c>
      <c r="I10" s="100">
        <v>1</v>
      </c>
      <c r="J10" s="80"/>
      <c r="K10" s="68" t="s">
        <v>18</v>
      </c>
      <c r="L10" s="69">
        <v>7</v>
      </c>
      <c r="M10" s="70">
        <v>5.44</v>
      </c>
      <c r="N10" s="241">
        <v>0</v>
      </c>
      <c r="O10" s="71" t="s">
        <v>1075</v>
      </c>
      <c r="P10" s="72" t="s">
        <v>1076</v>
      </c>
      <c r="Q10" s="73" t="s">
        <v>1077</v>
      </c>
      <c r="R10" s="74">
        <v>0.10440000000000001</v>
      </c>
      <c r="S10" s="75" t="s">
        <v>1078</v>
      </c>
    </row>
    <row r="11" spans="1:19" ht="14.65" customHeight="1">
      <c r="A11" s="227"/>
      <c r="B11" s="236"/>
      <c r="C11" s="17" t="s">
        <v>24</v>
      </c>
      <c r="D11" s="274"/>
      <c r="E11" s="282"/>
      <c r="F11" s="285"/>
      <c r="G11" s="182"/>
      <c r="H11" s="230"/>
      <c r="I11" s="18" t="s">
        <v>71</v>
      </c>
      <c r="J11" s="81" t="str">
        <f>IF(OR(I10="TO",I10="TU",I10="TO1",I10="TU1",I10="TO2",I10="TU2"),J10,IF(OR(I10="AH1",I10="AH2"),IF(OR(I11="AH1",I11="AH2"),-J10,IF(OR(I11="EH1",I11="EH2"),-J10+0.5,"")),IF(OR(I10="EH1",I10="EH2"),IF(OR(I11="AH1",I11="AH2"),-J10+0.5,IF(OR(I11="EH1",I11="EH2"),-J10+1,"")),IF(AND(OR(I10="DNB1",I10="DNB2"),OR(I11="AH1",I11="AH2")),0,IF(AND(I10="Not ScoreBoth",OR(I11="TO1",I11="TO2")),0.5,"")))))</f>
        <v/>
      </c>
      <c r="K11" s="77" t="s">
        <v>19</v>
      </c>
      <c r="L11" s="21">
        <v>4</v>
      </c>
      <c r="M11" s="22">
        <v>29.04</v>
      </c>
      <c r="N11" s="233"/>
      <c r="O11" s="23" t="s">
        <v>1079</v>
      </c>
      <c r="P11" s="24" t="s">
        <v>1080</v>
      </c>
      <c r="Q11" s="25"/>
      <c r="R11" s="26"/>
      <c r="S11" s="26"/>
    </row>
    <row r="12" spans="1:19" ht="14.65" customHeight="1">
      <c r="A12" s="228"/>
      <c r="B12" s="237"/>
      <c r="C12" s="27" t="s">
        <v>28</v>
      </c>
      <c r="D12" s="275"/>
      <c r="E12" s="283"/>
      <c r="F12" s="272"/>
      <c r="G12" s="183"/>
      <c r="H12" s="231"/>
      <c r="I12" s="30"/>
      <c r="J12" s="31"/>
      <c r="K12" s="37"/>
      <c r="L12" s="32"/>
      <c r="M12" s="33"/>
      <c r="N12" s="234"/>
      <c r="O12" s="34"/>
      <c r="P12" s="90" t="s">
        <v>1081</v>
      </c>
      <c r="Q12" s="36"/>
      <c r="R12" s="28"/>
      <c r="S12" s="28"/>
    </row>
    <row r="13" spans="1:19" ht="14.65" customHeight="1">
      <c r="A13" s="226">
        <f>$A10+1</f>
        <v>4</v>
      </c>
      <c r="B13" s="235" t="str">
        <f>IF(OR(C13="W",C14="W",C15="W",C13="1/2W",C14="1/2W",C15="1/2W",C13="1/2L",C14="1/2L",C15="1/2L"),"OK",IF(OR(C13="L",C14="L",C15="L"),"LOSS",IF(OR(C13="X",C14="X",C15="X"),"Anulado"," ")))</f>
        <v>OK</v>
      </c>
      <c r="C13" s="38" t="s">
        <v>26</v>
      </c>
      <c r="D13" s="305">
        <f>IF(G13="","",$D10)</f>
        <v>1</v>
      </c>
      <c r="E13" s="281" t="str">
        <f>IF(G13=""," ","– "&amp;COUNTIF(D$4:D15,$D13))</f>
        <v>– 4</v>
      </c>
      <c r="F13" s="284" t="e">
        <f ca="1">IF(G13="","",IF(OR(AND($C13&lt;&gt;" ",$C14=" "),AND($C14&lt;&gt;" ",$C13=" "),AND(L15&gt;0,OR(AND($C15&lt;&gt;" ",OR($C13=" ",$C14=" ")),AND($C15=" ",OR($C13&lt;&gt;" ",$C14&lt;&gt;" "))))),IF(SUM(F$4:F12)=0,1,LARGE(F$4:F12,1)+1),IF(MONTH(G13)=MONTH(TODAY()),IF(AND(DAY(G13)&lt;DAY(TODAY()),$B13=" "),IF(SUM(F$4:F12)=0,1,LARGE(F$4:F12,1)+1),IF($B13=" ",IF(AND(DAY(G13)=DAY(TODAY()),HOUR(G13)&lt;=HOUR(NOW())+1),IF(AND(HOUR(G13)+2&lt;=HOUR(NOW()),DAY(G13)&lt;=DAY(TODAY()),MINUTE(G13)&lt;=MINUTE(NOW())),IF(SUM(F$4:F12)=0,1,LARGE(F$4:F12,1)+1),IF(OR(MINUTE(G13)&lt;=MINUTE(NOW()),HOUR(G13)&lt;=HOUR(NOW())),"!!!","")),""),"")),"")))</f>
        <v>#VALUE!</v>
      </c>
      <c r="G13" s="181" t="s">
        <v>4369</v>
      </c>
      <c r="H13" s="229" t="s">
        <v>72</v>
      </c>
      <c r="I13" s="39" t="s">
        <v>47</v>
      </c>
      <c r="J13" s="78"/>
      <c r="K13" s="41" t="s">
        <v>22</v>
      </c>
      <c r="L13" s="42">
        <v>1.84</v>
      </c>
      <c r="M13" s="43">
        <v>41.73</v>
      </c>
      <c r="N13" s="232">
        <v>0</v>
      </c>
      <c r="O13" s="44" t="s">
        <v>1082</v>
      </c>
      <c r="P13" s="45" t="s">
        <v>1083</v>
      </c>
      <c r="Q13" s="46" t="s">
        <v>1011</v>
      </c>
      <c r="R13" s="47">
        <v>3.6200000000000003E-2</v>
      </c>
      <c r="S13" s="48" t="s">
        <v>1084</v>
      </c>
    </row>
    <row r="14" spans="1:19" ht="14.65" customHeight="1">
      <c r="A14" s="227"/>
      <c r="B14" s="236"/>
      <c r="C14" s="49" t="s">
        <v>24</v>
      </c>
      <c r="D14" s="274"/>
      <c r="E14" s="282"/>
      <c r="F14" s="285"/>
      <c r="G14" s="182"/>
      <c r="H14" s="230"/>
      <c r="I14" s="50" t="s">
        <v>48</v>
      </c>
      <c r="J14" s="85" t="str">
        <f>IF(OR(I13="TO",I13="TU",I13="TO1",I13="TU1",I13="TO2",I13="TU2"),J13,IF(OR(I13="AH1",I13="AH2"),IF(OR(I14="AH1",I14="AH2"),-J13,IF(OR(I14="EH1",I14="EH2"),-J13+0.5,"")),IF(OR(I13="EH1",I13="EH2"),IF(OR(I14="AH1",I14="AH2"),-J13+0.5,IF(OR(I14="EH1",I14="EH2"),-J13+1,"")),IF(AND(OR(I13="DNB1",I13="DNB2"),OR(I14="AH1",I14="AH2")),0,IF(AND(I13="Not ScoreBoth",OR(I14="TO1",I14="TO2")),0.5,"")))))</f>
        <v/>
      </c>
      <c r="K14" s="52" t="s">
        <v>21</v>
      </c>
      <c r="L14" s="53">
        <v>2.39</v>
      </c>
      <c r="M14" s="54">
        <v>32.369999999999997</v>
      </c>
      <c r="N14" s="233"/>
      <c r="O14" s="55" t="s">
        <v>1085</v>
      </c>
      <c r="P14" s="56" t="s">
        <v>1086</v>
      </c>
      <c r="Q14" s="25"/>
      <c r="R14" s="26"/>
      <c r="S14" s="26"/>
    </row>
    <row r="15" spans="1:19" ht="14.65" customHeight="1">
      <c r="A15" s="228"/>
      <c r="B15" s="237"/>
      <c r="C15" s="57" t="s">
        <v>28</v>
      </c>
      <c r="D15" s="275"/>
      <c r="E15" s="283"/>
      <c r="F15" s="272"/>
      <c r="G15" s="183"/>
      <c r="H15" s="231"/>
      <c r="I15" s="58"/>
      <c r="J15" s="59"/>
      <c r="K15" s="60"/>
      <c r="L15" s="61"/>
      <c r="M15" s="62"/>
      <c r="N15" s="234"/>
      <c r="O15" s="63"/>
      <c r="P15" s="64"/>
      <c r="Q15" s="36"/>
      <c r="R15" s="28"/>
      <c r="S15" s="28"/>
    </row>
    <row r="16" spans="1:19" ht="14.65" customHeight="1">
      <c r="A16" s="238">
        <f>$A13+1</f>
        <v>5</v>
      </c>
      <c r="B16" s="242" t="str">
        <f>IF(OR(C16="W",C17="W",C18="W",C16="1/2W",C17="1/2W",C18="1/2W",C16="1/2L",C17="1/2L",C18="1/2L"),"OK",IF(OR(C16="L",C17="L",C18="L"),"LOSS",IF(OR(C16="X",C17="X",C18="X"),"Anulado"," ")))</f>
        <v>OK</v>
      </c>
      <c r="C16" s="65" t="s">
        <v>26</v>
      </c>
      <c r="D16" s="304">
        <f>IF(G16="","",$D13)</f>
        <v>1</v>
      </c>
      <c r="E16" s="295" t="str">
        <f>IF(G16=""," ","– "&amp;COUNTIF(D$4:D18,$D16))</f>
        <v>– 5</v>
      </c>
      <c r="F16" s="297" t="e">
        <f ca="1">IF(G16="","",IF(OR(AND($C16&lt;&gt;" ",$C17=" "),AND($C17&lt;&gt;" ",$C16=" "),AND(L18&gt;0,OR(AND($C18&lt;&gt;" ",OR($C16=" ",$C17=" ")),AND($C18=" ",OR($C16&lt;&gt;" ",$C17&lt;&gt;" "))))),IF(SUM(F$4:F15)=0,1,LARGE(F$4:F15,1)+1),IF(MONTH(G16)=MONTH(TODAY()),IF(AND(DAY(G16)&lt;DAY(TODAY()),$B16=" "),IF(SUM(F$4:F15)=0,1,LARGE(F$4:F15,1)+1),IF($B16=" ",IF(AND(DAY(G16)=DAY(TODAY()),HOUR(G16)&lt;=HOUR(NOW())+1),IF(AND(HOUR(G16)+2&lt;=HOUR(NOW()),DAY(G16)&lt;=DAY(TODAY()),MINUTE(G16)&lt;=MINUTE(NOW())),IF(SUM(F$4:F15)=0,1,LARGE(F$4:F15,1)+1),IF(OR(MINUTE(G16)&lt;=MINUTE(NOW()),HOUR(G16)&lt;=HOUR(NOW())),"!!!","")),""),"")),"")))</f>
        <v>#VALUE!</v>
      </c>
      <c r="G16" s="188" t="s">
        <v>4370</v>
      </c>
      <c r="H16" s="239" t="s">
        <v>73</v>
      </c>
      <c r="I16" s="66" t="s">
        <v>47</v>
      </c>
      <c r="J16" s="80"/>
      <c r="K16" s="68" t="s">
        <v>45</v>
      </c>
      <c r="L16" s="69">
        <v>1.85</v>
      </c>
      <c r="M16" s="70">
        <v>50</v>
      </c>
      <c r="N16" s="241">
        <v>0</v>
      </c>
      <c r="O16" s="71" t="s">
        <v>1087</v>
      </c>
      <c r="P16" s="72" t="s">
        <v>1088</v>
      </c>
      <c r="Q16" s="73" t="s">
        <v>1089</v>
      </c>
      <c r="R16" s="74">
        <v>1.6899999999999998E-2</v>
      </c>
      <c r="S16" s="75" t="s">
        <v>1090</v>
      </c>
    </row>
    <row r="17" spans="1:19" ht="14.65" customHeight="1">
      <c r="A17" s="227"/>
      <c r="B17" s="236"/>
      <c r="C17" s="17" t="s">
        <v>24</v>
      </c>
      <c r="D17" s="274"/>
      <c r="E17" s="282"/>
      <c r="F17" s="285"/>
      <c r="G17" s="182"/>
      <c r="H17" s="230"/>
      <c r="I17" s="18" t="s">
        <v>48</v>
      </c>
      <c r="J17" s="81" t="str">
        <f>IF(OR(I16="TO",I16="TU",I16="TO1",I16="TU1",I16="TO2",I16="TU2"),J16,IF(OR(I16="AH1",I16="AH2"),IF(OR(I17="AH1",I17="AH2"),-J16,IF(OR(I17="EH1",I17="EH2"),-J16+0.5,"")),IF(OR(I16="EH1",I16="EH2"),IF(OR(I17="AH1",I17="AH2"),-J16+0.5,IF(OR(I17="EH1",I17="EH2"),-J16+1,"")),IF(AND(OR(I16="DNB1",I16="DNB2"),OR(I17="AH1",I17="AH2")),0,IF(AND(I16="Not ScoreBoth",OR(I17="TO1",I17="TO2")),0.5,"")))))</f>
        <v/>
      </c>
      <c r="K17" s="77" t="s">
        <v>22</v>
      </c>
      <c r="L17" s="21">
        <v>2.2599999999999998</v>
      </c>
      <c r="M17" s="22">
        <v>40.96</v>
      </c>
      <c r="N17" s="233"/>
      <c r="O17" s="23" t="s">
        <v>1091</v>
      </c>
      <c r="P17" s="24" t="s">
        <v>1092</v>
      </c>
      <c r="Q17" s="25"/>
      <c r="R17" s="26"/>
      <c r="S17" s="26"/>
    </row>
    <row r="18" spans="1:19" ht="14.65" customHeight="1">
      <c r="A18" s="228"/>
      <c r="B18" s="237"/>
      <c r="C18" s="27" t="s">
        <v>28</v>
      </c>
      <c r="D18" s="275"/>
      <c r="E18" s="283"/>
      <c r="F18" s="272"/>
      <c r="G18" s="183"/>
      <c r="H18" s="231"/>
      <c r="I18" s="30"/>
      <c r="J18" s="31"/>
      <c r="K18" s="37"/>
      <c r="L18" s="32"/>
      <c r="M18" s="33"/>
      <c r="N18" s="234"/>
      <c r="O18" s="34"/>
      <c r="P18" s="35"/>
      <c r="Q18" s="36"/>
      <c r="R18" s="28"/>
      <c r="S18" s="28"/>
    </row>
    <row r="19" spans="1:19" ht="14.65" customHeight="1">
      <c r="A19" s="226">
        <f>$A16+1</f>
        <v>6</v>
      </c>
      <c r="B19" s="235" t="str">
        <f>IF(OR(C19="W",C20="W",C21="W",C19="1/2W",C20="1/2W",C21="1/2W",C19="1/2L",C20="1/2L",C21="1/2L"),"OK",IF(OR(C19="L",C20="L",C21="L"),"LOSS",IF(OR(C19="X",C20="X",C21="X"),"Anulado"," ")))</f>
        <v>OK</v>
      </c>
      <c r="C19" s="38" t="s">
        <v>24</v>
      </c>
      <c r="D19" s="305">
        <f>IF(G19="","",$D16)</f>
        <v>1</v>
      </c>
      <c r="E19" s="281" t="str">
        <f>IF(G19=""," ","– "&amp;COUNTIF(D$4:D21,$D19))</f>
        <v>– 6</v>
      </c>
      <c r="F19" s="284" t="e">
        <f ca="1">IF(G19="","",IF(OR(AND($C19&lt;&gt;" ",$C20=" "),AND($C20&lt;&gt;" ",$C19=" "),AND(L21&gt;0,OR(AND($C21&lt;&gt;" ",OR($C19=" ",$C20=" ")),AND($C21=" ",OR($C19&lt;&gt;" ",$C20&lt;&gt;" "))))),IF(SUM(F$4:F18)=0,1,LARGE(F$4:F18,1)+1),IF(MONTH(G19)=MONTH(TODAY()),IF(AND(DAY(G19)&lt;DAY(TODAY()),$B19=" "),IF(SUM(F$4:F18)=0,1,LARGE(F$4:F18,1)+1),IF($B19=" ",IF(AND(DAY(G19)=DAY(TODAY()),HOUR(G19)&lt;=HOUR(NOW())+1),IF(AND(HOUR(G19)+2&lt;=HOUR(NOW()),DAY(G19)&lt;=DAY(TODAY()),MINUTE(G19)&lt;=MINUTE(NOW())),IF(SUM(F$4:F18)=0,1,LARGE(F$4:F18,1)+1),IF(OR(MINUTE(G19)&lt;=MINUTE(NOW()),HOUR(G19)&lt;=HOUR(NOW())),"!!!","")),""),"")),"")))</f>
        <v>#VALUE!</v>
      </c>
      <c r="G19" s="181" t="s">
        <v>4371</v>
      </c>
      <c r="H19" s="229" t="s">
        <v>74</v>
      </c>
      <c r="I19" s="39" t="s">
        <v>42</v>
      </c>
      <c r="J19" s="40">
        <v>11.5</v>
      </c>
      <c r="K19" s="41" t="s">
        <v>18</v>
      </c>
      <c r="L19" s="42">
        <v>3</v>
      </c>
      <c r="M19" s="43">
        <v>8.69</v>
      </c>
      <c r="N19" s="232">
        <v>0</v>
      </c>
      <c r="O19" s="44" t="s">
        <v>1093</v>
      </c>
      <c r="P19" s="45" t="s">
        <v>1094</v>
      </c>
      <c r="Q19" s="46" t="s">
        <v>1095</v>
      </c>
      <c r="R19" s="47">
        <v>9.0800000000000006E-2</v>
      </c>
      <c r="S19" s="48" t="s">
        <v>1096</v>
      </c>
    </row>
    <row r="20" spans="1:19" ht="14.65" customHeight="1">
      <c r="A20" s="227"/>
      <c r="B20" s="236"/>
      <c r="C20" s="49" t="s">
        <v>26</v>
      </c>
      <c r="D20" s="274"/>
      <c r="E20" s="282"/>
      <c r="F20" s="285"/>
      <c r="G20" s="182"/>
      <c r="H20" s="230"/>
      <c r="I20" s="50" t="s">
        <v>43</v>
      </c>
      <c r="J20" s="51">
        <f>IF(OR(I19="TO",I19="TU",I19="TO1",I19="TU1",I19="TO2",I19="TU2"),J19,IF(OR(I19="AH1",I19="AH2"),IF(OR(I20="AH1",I20="AH2"),-J19,IF(OR(I20="EH1",I20="EH2"),-J19+0.5,"")),IF(OR(I19="EH1",I19="EH2"),IF(OR(I20="AH1",I20="AH2"),-J19+0.5,IF(OR(I20="EH1",I20="EH2"),-J19+1,"")),IF(AND(OR(I19="DNB1",I19="DNB2"),OR(I20="AH1",I20="AH2")),0,IF(AND(I19="Not ScoreBoth",OR(I20="TO1",I20="TO2")),0.5,"")))))</f>
        <v>11.5</v>
      </c>
      <c r="K20" s="52" t="s">
        <v>22</v>
      </c>
      <c r="L20" s="53">
        <v>1.714</v>
      </c>
      <c r="M20" s="54"/>
      <c r="N20" s="233"/>
      <c r="O20" s="55" t="s">
        <v>1097</v>
      </c>
      <c r="P20" s="56" t="s">
        <v>1094</v>
      </c>
      <c r="Q20" s="25"/>
      <c r="R20" s="26"/>
      <c r="S20" s="26"/>
    </row>
    <row r="21" spans="1:19" ht="14.65" customHeight="1">
      <c r="A21" s="228"/>
      <c r="B21" s="237"/>
      <c r="C21" s="57" t="s">
        <v>28</v>
      </c>
      <c r="D21" s="275"/>
      <c r="E21" s="283"/>
      <c r="F21" s="272"/>
      <c r="G21" s="183"/>
      <c r="H21" s="231"/>
      <c r="I21" s="58"/>
      <c r="J21" s="59"/>
      <c r="K21" s="60"/>
      <c r="L21" s="61"/>
      <c r="M21" s="62"/>
      <c r="N21" s="234"/>
      <c r="O21" s="63"/>
      <c r="P21" s="64"/>
      <c r="Q21" s="36"/>
      <c r="R21" s="28"/>
      <c r="S21" s="28"/>
    </row>
    <row r="22" spans="1:19" ht="14.65" customHeight="1">
      <c r="A22" s="238">
        <f>$A19+1</f>
        <v>7</v>
      </c>
      <c r="B22" s="242" t="str">
        <f>IF(OR(C22="W",C23="W",C24="W",C22="1/2W",C23="1/2W",C24="1/2W",C22="1/2L",C23="1/2L",C24="1/2L"),"OK",IF(OR(C22="L",C23="L",C24="L"),"LOSS",IF(OR(C22="X",C23="X",C24="X"),"Anulado"," ")))</f>
        <v>OK</v>
      </c>
      <c r="C22" s="65" t="s">
        <v>26</v>
      </c>
      <c r="D22" s="304">
        <f>IF(G22="","",$D19)</f>
        <v>1</v>
      </c>
      <c r="E22" s="295" t="str">
        <f>IF(G22=""," ","– "&amp;COUNTIF(D$4:D24,$D22))</f>
        <v>– 7</v>
      </c>
      <c r="F22" s="297" t="e">
        <f ca="1">IF(G22="","",IF(OR(AND($C22&lt;&gt;" ",$C23=" "),AND($C23&lt;&gt;" ",$C22=" "),AND(L24&gt;0,OR(AND($C24&lt;&gt;" ",OR($C22=" ",$C23=" ")),AND($C24=" ",OR($C22&lt;&gt;" ",$C23&lt;&gt;" "))))),IF(SUM(F$4:F21)=0,1,LARGE(F$4:F21,1)+1),IF(MONTH(G22)=MONTH(TODAY()),IF(AND(DAY(G22)&lt;DAY(TODAY()),$B22=" "),IF(SUM(F$4:F21)=0,1,LARGE(F$4:F21,1)+1),IF($B22=" ",IF(AND(DAY(G22)=DAY(TODAY()),HOUR(G22)&lt;=HOUR(NOW())+1),IF(AND(HOUR(G22)+2&lt;=HOUR(NOW()),DAY(G22)&lt;=DAY(TODAY()),MINUTE(G22)&lt;=MINUTE(NOW())),IF(SUM(F$4:F21)=0,1,LARGE(F$4:F21,1)+1),IF(OR(MINUTE(G22)&lt;=MINUTE(NOW()),HOUR(G22)&lt;=HOUR(NOW())),"!!!","")),""),"")),"")))</f>
        <v>#VALUE!</v>
      </c>
      <c r="G22" s="188" t="s">
        <v>4371</v>
      </c>
      <c r="H22" s="239" t="s">
        <v>74</v>
      </c>
      <c r="I22" s="66" t="s">
        <v>42</v>
      </c>
      <c r="J22" s="67">
        <v>10.5</v>
      </c>
      <c r="K22" s="68" t="s">
        <v>18</v>
      </c>
      <c r="L22" s="69">
        <v>2.2000000000000002</v>
      </c>
      <c r="M22" s="70">
        <v>14.47</v>
      </c>
      <c r="N22" s="241">
        <v>0</v>
      </c>
      <c r="O22" s="71" t="s">
        <v>1098</v>
      </c>
      <c r="P22" s="72" t="s">
        <v>1099</v>
      </c>
      <c r="Q22" s="73" t="s">
        <v>1100</v>
      </c>
      <c r="R22" s="74">
        <v>6.9199999999999998E-2</v>
      </c>
      <c r="S22" s="75" t="s">
        <v>1101</v>
      </c>
    </row>
    <row r="23" spans="1:19" ht="14.65" customHeight="1">
      <c r="A23" s="227"/>
      <c r="B23" s="236"/>
      <c r="C23" s="17" t="s">
        <v>24</v>
      </c>
      <c r="D23" s="274"/>
      <c r="E23" s="282"/>
      <c r="F23" s="285"/>
      <c r="G23" s="182"/>
      <c r="H23" s="230"/>
      <c r="I23" s="18" t="s">
        <v>43</v>
      </c>
      <c r="J23" s="76">
        <f>IF(OR(I22="TO",I22="TU",I22="TO1",I22="TU1",I22="TO2",I22="TU2"),J22,IF(OR(I22="AH1",I22="AH2"),IF(OR(I23="AH1",I23="AH2"),-J22,IF(OR(I23="EH1",I23="EH2"),-J22+0.5,"")),IF(OR(I22="EH1",I22="EH2"),IF(OR(I23="AH1",I23="AH2"),-J22+0.5,IF(OR(I23="EH1",I23="EH2"),-J22+1,"")),IF(AND(OR(I22="DNB1",I22="DNB2"),OR(I23="AH1",I23="AH2")),0,IF(AND(I22="Not ScoreBoth",OR(I23="TO1",I23="TO2")),0.5,"")))))</f>
        <v>10.5</v>
      </c>
      <c r="K23" s="77" t="s">
        <v>22</v>
      </c>
      <c r="L23" s="21">
        <v>2.08</v>
      </c>
      <c r="M23" s="22">
        <v>15.3</v>
      </c>
      <c r="N23" s="233"/>
      <c r="O23" s="23" t="s">
        <v>1102</v>
      </c>
      <c r="P23" s="24" t="s">
        <v>1103</v>
      </c>
      <c r="Q23" s="25"/>
      <c r="R23" s="26"/>
      <c r="S23" s="26"/>
    </row>
    <row r="24" spans="1:19" ht="14.65" customHeight="1">
      <c r="A24" s="228"/>
      <c r="B24" s="237"/>
      <c r="C24" s="27" t="s">
        <v>28</v>
      </c>
      <c r="D24" s="275"/>
      <c r="E24" s="283"/>
      <c r="F24" s="272"/>
      <c r="G24" s="183"/>
      <c r="H24" s="231"/>
      <c r="I24" s="30"/>
      <c r="J24" s="31"/>
      <c r="K24" s="37"/>
      <c r="L24" s="32"/>
      <c r="M24" s="33"/>
      <c r="N24" s="234"/>
      <c r="O24" s="34"/>
      <c r="P24" s="35"/>
      <c r="Q24" s="36"/>
      <c r="R24" s="28"/>
      <c r="S24" s="28"/>
    </row>
    <row r="25" spans="1:19" ht="14.65" customHeight="1">
      <c r="A25" s="226">
        <f>$A22+1</f>
        <v>8</v>
      </c>
      <c r="B25" s="235" t="str">
        <f>IF(OR(C25="W",C26="W",C27="W",C25="1/2W",C26="1/2W",C27="1/2W",C25="1/2L",C26="1/2L",C27="1/2L"),"OK",IF(OR(C25="L",C26="L",C27="L"),"LOSS",IF(OR(C25="X",C26="X",C27="X"),"Anulado"," ")))</f>
        <v>OK</v>
      </c>
      <c r="C25" s="38" t="s">
        <v>24</v>
      </c>
      <c r="D25" s="305">
        <f>IF(G25="","",$D22)</f>
        <v>1</v>
      </c>
      <c r="E25" s="281" t="str">
        <f>IF(G25=""," ","– "&amp;COUNTIF(D$4:D27,$D25))</f>
        <v>– 8</v>
      </c>
      <c r="F25" s="284" t="e">
        <f ca="1">IF(G25="","",IF(OR(AND($C25&lt;&gt;" ",$C26=" "),AND($C26&lt;&gt;" ",$C25=" "),AND(L27&gt;0,OR(AND($C27&lt;&gt;" ",OR($C25=" ",$C26=" ")),AND($C27=" ",OR($C25&lt;&gt;" ",$C26&lt;&gt;" "))))),IF(SUM(F$4:F24)=0,1,LARGE(F$4:F24,1)+1),IF(MONTH(G25)=MONTH(TODAY()),IF(AND(DAY(G25)&lt;DAY(TODAY()),$B25=" "),IF(SUM(F$4:F24)=0,1,LARGE(F$4:F24,1)+1),IF($B25=" ",IF(AND(DAY(G25)=DAY(TODAY()),HOUR(G25)&lt;=HOUR(NOW())+1),IF(AND(HOUR(G25)+2&lt;=HOUR(NOW()),DAY(G25)&lt;=DAY(TODAY()),MINUTE(G25)&lt;=MINUTE(NOW())),IF(SUM(F$4:F24)=0,1,LARGE(F$4:F24,1)+1),IF(OR(MINUTE(G25)&lt;=MINUTE(NOW()),HOUR(G25)&lt;=HOUR(NOW())),"!!!","")),""),"")),"")))</f>
        <v>#VALUE!</v>
      </c>
      <c r="G25" s="181" t="s">
        <v>4372</v>
      </c>
      <c r="H25" s="229" t="s">
        <v>75</v>
      </c>
      <c r="I25" s="39" t="s">
        <v>30</v>
      </c>
      <c r="J25" s="40">
        <v>1.5</v>
      </c>
      <c r="K25" s="41" t="s">
        <v>21</v>
      </c>
      <c r="L25" s="42">
        <v>1.96</v>
      </c>
      <c r="M25" s="43">
        <v>46.88</v>
      </c>
      <c r="N25" s="232">
        <v>0</v>
      </c>
      <c r="O25" s="44" t="s">
        <v>1104</v>
      </c>
      <c r="P25" s="45" t="s">
        <v>1105</v>
      </c>
      <c r="Q25" s="46" t="s">
        <v>1106</v>
      </c>
      <c r="R25" s="47">
        <v>4.53E-2</v>
      </c>
      <c r="S25" s="48" t="s">
        <v>1107</v>
      </c>
    </row>
    <row r="26" spans="1:19" ht="14.65" customHeight="1">
      <c r="A26" s="227"/>
      <c r="B26" s="236"/>
      <c r="C26" s="49" t="s">
        <v>26</v>
      </c>
      <c r="D26" s="274"/>
      <c r="E26" s="282"/>
      <c r="F26" s="285"/>
      <c r="G26" s="182"/>
      <c r="H26" s="230"/>
      <c r="I26" s="50" t="s">
        <v>31</v>
      </c>
      <c r="J26" s="51">
        <f>IF(OR(I25="TO",I25="TU",I25="TO1",I25="TU1",I25="TO2",I25="TU2"),J25,IF(OR(I25="AH1",I25="AH2"),IF(OR(I26="AH1",I26="AH2"),-J25,IF(OR(I26="EH1",I26="EH2"),-J25+0.5,"")),IF(OR(I25="EH1",I25="EH2"),IF(OR(I26="AH1",I26="AH2"),-J25+0.5,IF(OR(I26="EH1",I26="EH2"),-J25+1,"")),IF(AND(OR(I25="DNB1",I25="DNB2"),OR(I26="AH1",I26="AH2")),0,IF(AND(I25="Not ScoreBoth",OR(I26="TO1",I26="TO2")),0.5,"")))))</f>
        <v>-1.5</v>
      </c>
      <c r="K26" s="52" t="s">
        <v>22</v>
      </c>
      <c r="L26" s="53">
        <v>2.2400000000000002</v>
      </c>
      <c r="M26" s="54"/>
      <c r="N26" s="233"/>
      <c r="O26" s="55" t="s">
        <v>1108</v>
      </c>
      <c r="P26" s="56" t="s">
        <v>1105</v>
      </c>
      <c r="Q26" s="25"/>
      <c r="R26" s="26"/>
      <c r="S26" s="26"/>
    </row>
    <row r="27" spans="1:19" ht="14.65" customHeight="1">
      <c r="A27" s="228"/>
      <c r="B27" s="237"/>
      <c r="C27" s="57" t="s">
        <v>28</v>
      </c>
      <c r="D27" s="275"/>
      <c r="E27" s="283"/>
      <c r="F27" s="272"/>
      <c r="G27" s="183"/>
      <c r="H27" s="231"/>
      <c r="I27" s="58"/>
      <c r="J27" s="59"/>
      <c r="K27" s="60"/>
      <c r="L27" s="61"/>
      <c r="M27" s="62"/>
      <c r="N27" s="234"/>
      <c r="O27" s="63"/>
      <c r="P27" s="64"/>
      <c r="Q27" s="36"/>
      <c r="R27" s="28"/>
      <c r="S27" s="28"/>
    </row>
    <row r="28" spans="1:19" ht="14.65" customHeight="1">
      <c r="A28" s="238">
        <f>$A25+1</f>
        <v>9</v>
      </c>
      <c r="B28" s="242" t="str">
        <f>IF(OR(C28="W",C29="W",C30="W",C28="1/2W",C29="1/2W",C30="1/2W",C28="1/2L",C29="1/2L",C30="1/2L"),"OK",IF(OR(C28="L",C29="L",C30="L"),"LOSS",IF(OR(C28="X",C29="X",C30="X"),"Anulado"," ")))</f>
        <v>OK</v>
      </c>
      <c r="C28" s="65" t="s">
        <v>24</v>
      </c>
      <c r="D28" s="304">
        <f>IF(G28="","",$D25)</f>
        <v>1</v>
      </c>
      <c r="E28" s="295" t="str">
        <f>IF(G28=""," ","– "&amp;COUNTIF(D$4:D30,$D28))</f>
        <v>– 9</v>
      </c>
      <c r="F28" s="297" t="e">
        <f ca="1">IF(G28="","",IF(OR(AND($C28&lt;&gt;" ",$C29=" "),AND($C29&lt;&gt;" ",$C28=" "),AND(L30&gt;0,OR(AND($C30&lt;&gt;" ",OR($C28=" ",$C29=" ")),AND($C30=" ",OR($C28&lt;&gt;" ",$C29&lt;&gt;" "))))),IF(SUM(F$4:F27)=0,1,LARGE(F$4:F27,1)+1),IF(MONTH(G28)=MONTH(TODAY()),IF(AND(DAY(G28)&lt;DAY(TODAY()),$B28=" "),IF(SUM(F$4:F27)=0,1,LARGE(F$4:F27,1)+1),IF($B28=" ",IF(AND(DAY(G28)=DAY(TODAY()),HOUR(G28)&lt;=HOUR(NOW())+1),IF(AND(HOUR(G28)+2&lt;=HOUR(NOW()),DAY(G28)&lt;=DAY(TODAY()),MINUTE(G28)&lt;=MINUTE(NOW())),IF(SUM(F$4:F27)=0,1,LARGE(F$4:F27,1)+1),IF(OR(MINUTE(G28)&lt;=MINUTE(NOW()),HOUR(G28)&lt;=HOUR(NOW())),"!!!","")),""),"")),"")))</f>
        <v>#VALUE!</v>
      </c>
      <c r="G28" s="188" t="s">
        <v>4356</v>
      </c>
      <c r="H28" s="239" t="s">
        <v>62</v>
      </c>
      <c r="I28" s="66" t="s">
        <v>57</v>
      </c>
      <c r="J28" s="67">
        <v>-3</v>
      </c>
      <c r="K28" s="68" t="s">
        <v>18</v>
      </c>
      <c r="L28" s="69">
        <v>2.2999999999999998</v>
      </c>
      <c r="M28" s="70">
        <v>66.819999999999993</v>
      </c>
      <c r="N28" s="241">
        <v>0</v>
      </c>
      <c r="O28" s="71" t="s">
        <v>1109</v>
      </c>
      <c r="P28" s="72" t="s">
        <v>1110</v>
      </c>
      <c r="Q28" s="73" t="s">
        <v>1111</v>
      </c>
      <c r="R28" s="74">
        <v>7.5399999999999995E-2</v>
      </c>
      <c r="S28" s="75" t="s">
        <v>1112</v>
      </c>
    </row>
    <row r="29" spans="1:19" ht="14.65" customHeight="1">
      <c r="A29" s="227"/>
      <c r="B29" s="236"/>
      <c r="C29" s="17" t="s">
        <v>26</v>
      </c>
      <c r="D29" s="274"/>
      <c r="E29" s="282"/>
      <c r="F29" s="285"/>
      <c r="G29" s="182"/>
      <c r="H29" s="230"/>
      <c r="I29" s="18" t="s">
        <v>30</v>
      </c>
      <c r="J29" s="76">
        <f>IF(OR(I28="TO",I28="TU",I28="TO1",I28="TU1",I28="TO2",I28="TU2"),J28,IF(OR(I28="AH1",I28="AH2"),IF(OR(I29="AH1",I29="AH2"),-J28,IF(OR(I29="EH1",I29="EH2"),-J28+0.5,"")),IF(OR(I28="EH1",I28="EH2"),IF(OR(I29="AH1",I29="AH2"),-J28+0.5,IF(OR(I29="EH1",I29="EH2"),-J28+1,"")),IF(AND(OR(I28="DNB1",I28="DNB2"),OR(I29="AH1",I29="AH2")),0,IF(AND(I28="Not ScoreBoth",OR(I29="TO1",I29="TO2")),0.5,"")))))</f>
        <v>3.5</v>
      </c>
      <c r="K29" s="77" t="s">
        <v>22</v>
      </c>
      <c r="L29" s="21">
        <v>2.02</v>
      </c>
      <c r="M29" s="22"/>
      <c r="N29" s="233"/>
      <c r="O29" s="23" t="s">
        <v>1113</v>
      </c>
      <c r="P29" s="24" t="s">
        <v>1114</v>
      </c>
      <c r="Q29" s="25"/>
      <c r="R29" s="26"/>
      <c r="S29" s="26"/>
    </row>
    <row r="30" spans="1:19" ht="14.65" customHeight="1">
      <c r="A30" s="228"/>
      <c r="B30" s="237"/>
      <c r="C30" s="27" t="s">
        <v>28</v>
      </c>
      <c r="D30" s="275"/>
      <c r="E30" s="283"/>
      <c r="F30" s="272"/>
      <c r="G30" s="183"/>
      <c r="H30" s="231"/>
      <c r="I30" s="30"/>
      <c r="J30" s="31"/>
      <c r="K30" s="37"/>
      <c r="L30" s="32"/>
      <c r="M30" s="33"/>
      <c r="N30" s="234"/>
      <c r="O30" s="34"/>
      <c r="P30" s="35"/>
      <c r="Q30" s="36"/>
      <c r="R30" s="28"/>
      <c r="S30" s="28"/>
    </row>
    <row r="31" spans="1:19" ht="14.65" customHeight="1">
      <c r="A31" s="226">
        <f>$A28+1</f>
        <v>10</v>
      </c>
      <c r="B31" s="235" t="str">
        <f>IF(OR(C31="W",C32="W",C33="W",C31="1/2W",C32="1/2W",C33="1/2W",C31="1/2L",C32="1/2L",C33="1/2L"),"OK",IF(OR(C31="L",C32="L",C33="L"),"LOSS",IF(OR(C31="X",C32="X",C33="X"),"Anulado"," ")))</f>
        <v>OK</v>
      </c>
      <c r="C31" s="38" t="s">
        <v>24</v>
      </c>
      <c r="D31" s="305">
        <f>IF(G31="","",$D28)</f>
        <v>1</v>
      </c>
      <c r="E31" s="281" t="str">
        <f>IF(G31=""," ","– "&amp;COUNTIF(D$4:D33,$D31))</f>
        <v>– 10</v>
      </c>
      <c r="F31" s="284" t="e">
        <f ca="1">IF(G31="","",IF(OR(AND($C31&lt;&gt;" ",$C32=" "),AND($C32&lt;&gt;" ",$C31=" "),AND(L33&gt;0,OR(AND($C33&lt;&gt;" ",OR($C31=" ",$C32=" ")),AND($C33=" ",OR($C31&lt;&gt;" ",$C32&lt;&gt;" "))))),IF(SUM(F$4:F30)=0,1,LARGE(F$4:F30,1)+1),IF(MONTH(G31)=MONTH(TODAY()),IF(AND(DAY(G31)&lt;DAY(TODAY()),$B31=" "),IF(SUM(F$4:F30)=0,1,LARGE(F$4:F30,1)+1),IF($B31=" ",IF(AND(DAY(G31)=DAY(TODAY()),HOUR(G31)&lt;=HOUR(NOW())+1),IF(AND(HOUR(G31)+2&lt;=HOUR(NOW()),DAY(G31)&lt;=DAY(TODAY()),MINUTE(G31)&lt;=MINUTE(NOW())),IF(SUM(F$4:F30)=0,1,LARGE(F$4:F30,1)+1),IF(OR(MINUTE(G31)&lt;=MINUTE(NOW()),HOUR(G31)&lt;=HOUR(NOW())),"!!!","")),""),"")),"")))</f>
        <v>#VALUE!</v>
      </c>
      <c r="G31" s="181" t="s">
        <v>4373</v>
      </c>
      <c r="H31" s="229" t="s">
        <v>76</v>
      </c>
      <c r="I31" s="39" t="s">
        <v>30</v>
      </c>
      <c r="J31" s="40">
        <v>0</v>
      </c>
      <c r="K31" s="41" t="s">
        <v>22</v>
      </c>
      <c r="L31" s="42">
        <v>3.38</v>
      </c>
      <c r="M31" s="43"/>
      <c r="N31" s="232">
        <v>0</v>
      </c>
      <c r="O31" s="44" t="s">
        <v>1115</v>
      </c>
      <c r="P31" s="45" t="s">
        <v>1116</v>
      </c>
      <c r="Q31" s="46" t="s">
        <v>1117</v>
      </c>
      <c r="R31" s="47">
        <v>4.8300000000000003E-2</v>
      </c>
      <c r="S31" s="48" t="s">
        <v>1118</v>
      </c>
    </row>
    <row r="32" spans="1:19" ht="14.65" customHeight="1">
      <c r="A32" s="227"/>
      <c r="B32" s="236"/>
      <c r="C32" s="49" t="s">
        <v>26</v>
      </c>
      <c r="D32" s="274"/>
      <c r="E32" s="282"/>
      <c r="F32" s="285"/>
      <c r="G32" s="182"/>
      <c r="H32" s="230"/>
      <c r="I32" s="50" t="s">
        <v>48</v>
      </c>
      <c r="J32" s="85" t="str">
        <f>IF(OR(I31="TO",I31="TU",I31="TO1",I31="TU1",I31="TO2",I31="TU2"),J31,IF(OR(I31="AH1",I31="AH2"),IF(OR(I32="AH1",I32="AH2"),-J31,IF(OR(I32="EH1",I32="EH2"),-J31+0.5,"")),IF(OR(I31="EH1",I31="EH2"),IF(OR(I32="AH1",I32="AH2"),-J31+0.5,IF(OR(I32="EH1",I32="EH2"),-J31+1,"")),IF(AND(OR(I31="DNB1",I31="DNB2"),OR(I32="AH1",I32="AH2")),0,IF(AND(I31="Not ScoreBoth",OR(I32="TO1",I32="TO2")),0.5,"")))))</f>
        <v/>
      </c>
      <c r="K32" s="52" t="s">
        <v>18</v>
      </c>
      <c r="L32" s="53">
        <v>1.52</v>
      </c>
      <c r="M32" s="54">
        <v>14.72</v>
      </c>
      <c r="N32" s="233"/>
      <c r="O32" s="55" t="s">
        <v>1119</v>
      </c>
      <c r="P32" s="56" t="s">
        <v>1120</v>
      </c>
      <c r="Q32" s="25"/>
      <c r="R32" s="26"/>
      <c r="S32" s="26"/>
    </row>
    <row r="33" spans="1:19" ht="14.65" customHeight="1">
      <c r="A33" s="228"/>
      <c r="B33" s="237"/>
      <c r="C33" s="57" t="s">
        <v>28</v>
      </c>
      <c r="D33" s="275"/>
      <c r="E33" s="283"/>
      <c r="F33" s="272"/>
      <c r="G33" s="183"/>
      <c r="H33" s="231"/>
      <c r="I33" s="58"/>
      <c r="J33" s="59"/>
      <c r="K33" s="60"/>
      <c r="L33" s="61"/>
      <c r="M33" s="62"/>
      <c r="N33" s="234"/>
      <c r="O33" s="63"/>
      <c r="P33" s="64"/>
      <c r="Q33" s="36"/>
      <c r="R33" s="28"/>
      <c r="S33" s="28"/>
    </row>
    <row r="34" spans="1:19" ht="14.65" customHeight="1">
      <c r="A34" s="238">
        <f>$A31+1</f>
        <v>11</v>
      </c>
      <c r="B34" s="242" t="str">
        <f>IF(OR(C34="W",C35="W",C36="W",C34="1/2W",C35="1/2W",C36="1/2W",C34="1/2L",C35="1/2L",C36="1/2L"),"OK",IF(OR(C34="L",C35="L",C36="L"),"LOSS",IF(OR(C34="X",C35="X",C36="X"),"Anulado"," ")))</f>
        <v>OK</v>
      </c>
      <c r="C34" s="65" t="s">
        <v>24</v>
      </c>
      <c r="D34" s="304">
        <f>IF(G34="","",$D31)</f>
        <v>1</v>
      </c>
      <c r="E34" s="295" t="str">
        <f>IF(G34=""," ","– "&amp;COUNTIF(D$4:D36,$D34))</f>
        <v>– 11</v>
      </c>
      <c r="F34" s="297" t="e">
        <f ca="1">IF(G34="","",IF(OR(AND($C34&lt;&gt;" ",$C35=" "),AND($C35&lt;&gt;" ",$C34=" "),AND(L36&gt;0,OR(AND($C36&lt;&gt;" ",OR($C34=" ",$C35=" ")),AND($C36=" ",OR($C34&lt;&gt;" ",$C35&lt;&gt;" "))))),IF(SUM(F$4:F33)=0,1,LARGE(F$4:F33,1)+1),IF(MONTH(G34)=MONTH(TODAY()),IF(AND(DAY(G34)&lt;DAY(TODAY()),$B34=" "),IF(SUM(F$4:F33)=0,1,LARGE(F$4:F33,1)+1),IF($B34=" ",IF(AND(DAY(G34)=DAY(TODAY()),HOUR(G34)&lt;=HOUR(NOW())+1),IF(AND(HOUR(G34)+2&lt;=HOUR(NOW()),DAY(G34)&lt;=DAY(TODAY()),MINUTE(G34)&lt;=MINUTE(NOW())),IF(SUM(F$4:F33)=0,1,LARGE(F$4:F33,1)+1),IF(OR(MINUTE(G34)&lt;=MINUTE(NOW()),HOUR(G34)&lt;=HOUR(NOW())),"!!!","")),""),"")),"")))</f>
        <v>#VALUE!</v>
      </c>
      <c r="G34" s="188" t="s">
        <v>4374</v>
      </c>
      <c r="H34" s="239" t="s">
        <v>77</v>
      </c>
      <c r="I34" s="66" t="s">
        <v>60</v>
      </c>
      <c r="J34" s="80"/>
      <c r="K34" s="68" t="s">
        <v>20</v>
      </c>
      <c r="L34" s="69">
        <v>4.5</v>
      </c>
      <c r="M34" s="70">
        <v>3.72</v>
      </c>
      <c r="N34" s="241">
        <v>0</v>
      </c>
      <c r="O34" s="71" t="s">
        <v>1121</v>
      </c>
      <c r="P34" s="72" t="s">
        <v>1122</v>
      </c>
      <c r="Q34" s="73" t="s">
        <v>1061</v>
      </c>
      <c r="R34" s="74">
        <v>9.6299999999999997E-2</v>
      </c>
      <c r="S34" s="75" t="s">
        <v>1123</v>
      </c>
    </row>
    <row r="35" spans="1:19" ht="14.65" customHeight="1">
      <c r="A35" s="227"/>
      <c r="B35" s="236"/>
      <c r="C35" s="17" t="s">
        <v>26</v>
      </c>
      <c r="D35" s="274"/>
      <c r="E35" s="282"/>
      <c r="F35" s="285"/>
      <c r="G35" s="182"/>
      <c r="H35" s="230"/>
      <c r="I35" s="18" t="s">
        <v>63</v>
      </c>
      <c r="J35" s="81" t="str">
        <f>IF(OR(I34="TO",I34="TU",I34="TO1",I34="TU1",I34="TO2",I34="TU2"),J34,IF(OR(I34="AH1",I34="AH2"),IF(OR(I35="AH1",I35="AH2"),-J34,IF(OR(I35="EH1",I35="EH2"),-J34+0.5,"")),IF(OR(I34="EH1",I34="EH2"),IF(OR(I35="AH1",I35="AH2"),-J34+0.5,IF(OR(I35="EH1",I35="EH2"),-J34+1,"")),IF(AND(OR(I34="DNB1",I34="DNB2"),OR(I35="AH1",I35="AH2")),0,IF(AND(I34="Not ScoreBoth",OR(I35="TO1",I35="TO2")),0.5,"")))))</f>
        <v/>
      </c>
      <c r="K35" s="77" t="s">
        <v>18</v>
      </c>
      <c r="L35" s="21">
        <v>1.45</v>
      </c>
      <c r="M35" s="22"/>
      <c r="N35" s="233"/>
      <c r="O35" s="23" t="s">
        <v>1124</v>
      </c>
      <c r="P35" s="24" t="s">
        <v>1125</v>
      </c>
      <c r="Q35" s="25"/>
      <c r="R35" s="26"/>
      <c r="S35" s="26"/>
    </row>
    <row r="36" spans="1:19" ht="14.65" customHeight="1">
      <c r="A36" s="228"/>
      <c r="B36" s="237"/>
      <c r="C36" s="27" t="s">
        <v>28</v>
      </c>
      <c r="D36" s="275"/>
      <c r="E36" s="283"/>
      <c r="F36" s="272"/>
      <c r="G36" s="183"/>
      <c r="H36" s="231"/>
      <c r="I36" s="30"/>
      <c r="J36" s="31"/>
      <c r="K36" s="37"/>
      <c r="L36" s="32"/>
      <c r="M36" s="33"/>
      <c r="N36" s="234"/>
      <c r="O36" s="34"/>
      <c r="P36" s="35"/>
      <c r="Q36" s="36"/>
      <c r="R36" s="28"/>
      <c r="S36" s="28"/>
    </row>
    <row r="37" spans="1:19" ht="14.65" customHeight="1">
      <c r="A37" s="226">
        <f>$A34+1</f>
        <v>12</v>
      </c>
      <c r="B37" s="235" t="str">
        <f>IF(OR(C37="W",C38="W",C39="W",C37="1/2W",C38="1/2W",C39="1/2W",C37="1/2L",C38="1/2L",C39="1/2L"),"OK",IF(OR(C37="L",C38="L",C39="L"),"LOSS",IF(OR(C37="X",C38="X",C39="X"),"Anulado"," ")))</f>
        <v>OK</v>
      </c>
      <c r="C37" s="38" t="s">
        <v>24</v>
      </c>
      <c r="D37" s="305">
        <f>IF(G37="","",$D34)</f>
        <v>1</v>
      </c>
      <c r="E37" s="281" t="str">
        <f>IF(G37=""," ","– "&amp;COUNTIF(D$4:D39,$D37))</f>
        <v>– 12</v>
      </c>
      <c r="F37" s="284" t="e">
        <f ca="1">IF(G37="","",IF(OR(AND($C37&lt;&gt;" ",$C38=" "),AND($C38&lt;&gt;" ",$C37=" "),AND(L39&gt;0,OR(AND($C39&lt;&gt;" ",OR($C37=" ",$C38=" ")),AND($C39=" ",OR($C37&lt;&gt;" ",$C38&lt;&gt;" "))))),IF(SUM(F$4:F36)=0,1,LARGE(F$4:F36,1)+1),IF(MONTH(G37)=MONTH(TODAY()),IF(AND(DAY(G37)&lt;DAY(TODAY()),$B37=" "),IF(SUM(F$4:F36)=0,1,LARGE(F$4:F36,1)+1),IF($B37=" ",IF(AND(DAY(G37)=DAY(TODAY()),HOUR(G37)&lt;=HOUR(NOW())+1),IF(AND(HOUR(G37)+2&lt;=HOUR(NOW()),DAY(G37)&lt;=DAY(TODAY()),MINUTE(G37)&lt;=MINUTE(NOW())),IF(SUM(F$4:F36)=0,1,LARGE(F$4:F36,1)+1),IF(OR(MINUTE(G37)&lt;=MINUTE(NOW()),HOUR(G37)&lt;=HOUR(NOW())),"!!!","")),""),"")),"")))</f>
        <v>#VALUE!</v>
      </c>
      <c r="G37" s="181" t="s">
        <v>4372</v>
      </c>
      <c r="H37" s="229" t="s">
        <v>75</v>
      </c>
      <c r="I37" s="39" t="s">
        <v>31</v>
      </c>
      <c r="J37" s="40">
        <v>-1.5</v>
      </c>
      <c r="K37" s="41" t="s">
        <v>22</v>
      </c>
      <c r="L37" s="42">
        <v>2.02</v>
      </c>
      <c r="M37" s="43"/>
      <c r="N37" s="232">
        <v>0</v>
      </c>
      <c r="O37" s="44" t="s">
        <v>1126</v>
      </c>
      <c r="P37" s="45" t="s">
        <v>1127</v>
      </c>
      <c r="Q37" s="46" t="s">
        <v>1128</v>
      </c>
      <c r="R37" s="47">
        <v>6.2199999999999998E-2</v>
      </c>
      <c r="S37" s="48" t="s">
        <v>1129</v>
      </c>
    </row>
    <row r="38" spans="1:19" ht="14.65" customHeight="1">
      <c r="A38" s="227"/>
      <c r="B38" s="236"/>
      <c r="C38" s="49" t="s">
        <v>26</v>
      </c>
      <c r="D38" s="274"/>
      <c r="E38" s="282"/>
      <c r="F38" s="285"/>
      <c r="G38" s="182"/>
      <c r="H38" s="230"/>
      <c r="I38" s="50" t="s">
        <v>30</v>
      </c>
      <c r="J38" s="51">
        <f>IF(OR(I37="TO",I37="TU",I37="TO1",I37="TU1",I37="TO2",I37="TU2"),J37,IF(OR(I37="AH1",I37="AH2"),IF(OR(I38="AH1",I38="AH2"),-J37,IF(OR(I38="EH1",I38="EH2"),-J37+0.5,"")),IF(OR(I37="EH1",I37="EH2"),IF(OR(I38="AH1",I38="AH2"),-J37+0.5,IF(OR(I38="EH1",I38="EH2"),-J37+1,"")),IF(AND(OR(I37="DNB1",I37="DNB2"),OR(I38="AH1",I38="AH2")),0,IF(AND(I37="Not ScoreBoth",OR(I38="TO1",I38="TO2")),0.5,"")))))</f>
        <v>1.5</v>
      </c>
      <c r="K38" s="52" t="s">
        <v>21</v>
      </c>
      <c r="L38" s="53">
        <v>2.2400000000000002</v>
      </c>
      <c r="M38" s="54">
        <v>36.29</v>
      </c>
      <c r="N38" s="233"/>
      <c r="O38" s="55" t="s">
        <v>1130</v>
      </c>
      <c r="P38" s="56" t="s">
        <v>1131</v>
      </c>
      <c r="Q38" s="25"/>
      <c r="R38" s="26"/>
      <c r="S38" s="26"/>
    </row>
    <row r="39" spans="1:19" ht="14.65" customHeight="1">
      <c r="A39" s="228"/>
      <c r="B39" s="237"/>
      <c r="C39" s="57" t="s">
        <v>28</v>
      </c>
      <c r="D39" s="275"/>
      <c r="E39" s="283"/>
      <c r="F39" s="272"/>
      <c r="G39" s="183"/>
      <c r="H39" s="231"/>
      <c r="I39" s="58"/>
      <c r="J39" s="59"/>
      <c r="K39" s="60"/>
      <c r="L39" s="61"/>
      <c r="M39" s="62"/>
      <c r="N39" s="234"/>
      <c r="O39" s="63"/>
      <c r="P39" s="64"/>
      <c r="Q39" s="36"/>
      <c r="R39" s="28"/>
      <c r="S39" s="28"/>
    </row>
    <row r="40" spans="1:19" ht="14.65" customHeight="1">
      <c r="A40" s="238">
        <f>$A37+1</f>
        <v>13</v>
      </c>
      <c r="B40" s="242" t="str">
        <f>IF(OR(C40="W",C41="W",C42="W",C40="1/2W",C41="1/2W",C42="1/2W",C40="1/2L",C41="1/2L",C42="1/2L"),"OK",IF(OR(C40="L",C41="L",C42="L"),"LOSS",IF(OR(C40="X",C41="X",C42="X"),"Anulado"," ")))</f>
        <v>OK</v>
      </c>
      <c r="C40" s="65" t="s">
        <v>26</v>
      </c>
      <c r="D40" s="304">
        <f>IF(G40="","",$D37)</f>
        <v>1</v>
      </c>
      <c r="E40" s="295" t="str">
        <f>IF(G40=""," ","– "&amp;COUNTIF(D$4:D42,$D40))</f>
        <v>– 13</v>
      </c>
      <c r="F40" s="297" t="e">
        <f ca="1">IF(G40="","",IF(OR(AND($C40&lt;&gt;" ",$C41=" "),AND($C41&lt;&gt;" ",$C40=" "),AND(L42&gt;0,OR(AND($C42&lt;&gt;" ",OR($C40=" ",$C41=" ")),AND($C42=" ",OR($C40&lt;&gt;" ",$C41&lt;&gt;" "))))),IF(SUM(F$4:F39)=0,1,LARGE(F$4:F39,1)+1),IF(MONTH(G40)=MONTH(TODAY()),IF(AND(DAY(G40)&lt;DAY(TODAY()),$B40=" "),IF(SUM(F$4:F39)=0,1,LARGE(F$4:F39,1)+1),IF($B40=" ",IF(AND(DAY(G40)=DAY(TODAY()),HOUR(G40)&lt;=HOUR(NOW())+1),IF(AND(HOUR(G40)+2&lt;=HOUR(NOW()),DAY(G40)&lt;=DAY(TODAY()),MINUTE(G40)&lt;=MINUTE(NOW())),IF(SUM(F$4:F39)=0,1,LARGE(F$4:F39,1)+1),IF(OR(MINUTE(G40)&lt;=MINUTE(NOW()),HOUR(G40)&lt;=HOUR(NOW())),"!!!","")),""),"")),"")))</f>
        <v>#VALUE!</v>
      </c>
      <c r="G40" s="188" t="s">
        <v>4375</v>
      </c>
      <c r="H40" s="239" t="s">
        <v>78</v>
      </c>
      <c r="I40" s="66" t="s">
        <v>60</v>
      </c>
      <c r="J40" s="80"/>
      <c r="K40" s="68" t="s">
        <v>17</v>
      </c>
      <c r="L40" s="69">
        <v>3.75</v>
      </c>
      <c r="M40" s="70">
        <v>5.45</v>
      </c>
      <c r="N40" s="241">
        <v>0</v>
      </c>
      <c r="O40" s="71" t="s">
        <v>1132</v>
      </c>
      <c r="P40" s="72" t="s">
        <v>1133</v>
      </c>
      <c r="Q40" s="73" t="s">
        <v>1057</v>
      </c>
      <c r="R40" s="74">
        <v>9.9500000000000005E-2</v>
      </c>
      <c r="S40" s="75" t="s">
        <v>1134</v>
      </c>
    </row>
    <row r="41" spans="1:19" ht="14.65" customHeight="1">
      <c r="A41" s="227"/>
      <c r="B41" s="236"/>
      <c r="C41" s="17" t="s">
        <v>24</v>
      </c>
      <c r="D41" s="274"/>
      <c r="E41" s="282"/>
      <c r="F41" s="285"/>
      <c r="G41" s="182"/>
      <c r="H41" s="230"/>
      <c r="I41" s="18" t="s">
        <v>63</v>
      </c>
      <c r="J41" s="81" t="str">
        <f>IF(OR(I40="TO",I40="TU",I40="TO1",I40="TU1",I40="TO2",I40="TU2"),J40,IF(OR(I40="AH1",I40="AH2"),IF(OR(I41="AH1",I41="AH2"),-J40,IF(OR(I41="EH1",I41="EH2"),-J40+0.5,"")),IF(OR(I40="EH1",I40="EH2"),IF(OR(I41="AH1",I41="AH2"),-J40+0.5,IF(OR(I41="EH1",I41="EH2"),-J40+1,"")),IF(AND(OR(I40="DNB1",I40="DNB2"),OR(I41="AH1",I41="AH2")),0,IF(AND(I40="Not ScoreBoth",OR(I41="TO1",I41="TO2")),0.5,"")))))</f>
        <v/>
      </c>
      <c r="K41" s="77" t="s">
        <v>18</v>
      </c>
      <c r="L41" s="21">
        <v>1.55</v>
      </c>
      <c r="M41" s="22">
        <v>13.14</v>
      </c>
      <c r="N41" s="233"/>
      <c r="O41" s="23" t="s">
        <v>1135</v>
      </c>
      <c r="P41" s="24" t="s">
        <v>1136</v>
      </c>
      <c r="Q41" s="25"/>
      <c r="R41" s="26"/>
      <c r="S41" s="26"/>
    </row>
    <row r="42" spans="1:19" ht="14.65" customHeight="1">
      <c r="A42" s="228"/>
      <c r="B42" s="237"/>
      <c r="C42" s="27" t="s">
        <v>28</v>
      </c>
      <c r="D42" s="275"/>
      <c r="E42" s="283"/>
      <c r="F42" s="272"/>
      <c r="G42" s="183"/>
      <c r="H42" s="231"/>
      <c r="I42" s="30"/>
      <c r="J42" s="31"/>
      <c r="K42" s="37"/>
      <c r="L42" s="32"/>
      <c r="M42" s="33"/>
      <c r="N42" s="234"/>
      <c r="O42" s="34"/>
      <c r="P42" s="35"/>
      <c r="Q42" s="36"/>
      <c r="R42" s="28"/>
      <c r="S42" s="28"/>
    </row>
    <row r="43" spans="1:19" ht="14.65" customHeight="1">
      <c r="A43" s="226">
        <f>$A40+1</f>
        <v>14</v>
      </c>
      <c r="B43" s="235" t="str">
        <f>IF(OR(C43="W",C44="W",C45="W",C43="1/2W",C44="1/2W",C45="1/2W",C43="1/2L",C44="1/2L",C45="1/2L"),"OK",IF(OR(C43="L",C44="L",C45="L"),"LOSS",IF(OR(C43="X",C44="X",C45="X"),"Anulado"," ")))</f>
        <v>OK</v>
      </c>
      <c r="C43" s="38" t="s">
        <v>26</v>
      </c>
      <c r="D43" s="305">
        <f>IF(G43="","",$D40)</f>
        <v>1</v>
      </c>
      <c r="E43" s="281" t="str">
        <f>IF(G43=""," ","– "&amp;COUNTIF(D$4:D45,$D43))</f>
        <v>– 14</v>
      </c>
      <c r="F43" s="284" t="e">
        <f ca="1">IF(G43="","",IF(OR(AND($C43&lt;&gt;" ",$C44=" "),AND($C44&lt;&gt;" ",$C43=" "),AND(L45&gt;0,OR(AND($C45&lt;&gt;" ",OR($C43=" ",$C44=" ")),AND($C45=" ",OR($C43&lt;&gt;" ",$C44&lt;&gt;" "))))),IF(SUM(F$4:F42)=0,1,LARGE(F$4:F42,1)+1),IF(MONTH(G43)=MONTH(TODAY()),IF(AND(DAY(G43)&lt;DAY(TODAY()),$B43=" "),IF(SUM(F$4:F42)=0,1,LARGE(F$4:F42,1)+1),IF($B43=" ",IF(AND(DAY(G43)=DAY(TODAY()),HOUR(G43)&lt;=HOUR(NOW())+1),IF(AND(HOUR(G43)+2&lt;=HOUR(NOW()),DAY(G43)&lt;=DAY(TODAY()),MINUTE(G43)&lt;=MINUTE(NOW())),IF(SUM(F$4:F42)=0,1,LARGE(F$4:F42,1)+1),IF(OR(MINUTE(G43)&lt;=MINUTE(NOW()),HOUR(G43)&lt;=HOUR(NOW())),"!!!","")),""),"")),"")))</f>
        <v>#VALUE!</v>
      </c>
      <c r="G43" s="181" t="s">
        <v>4376</v>
      </c>
      <c r="H43" s="229" t="s">
        <v>79</v>
      </c>
      <c r="I43" s="39" t="s">
        <v>42</v>
      </c>
      <c r="J43" s="40">
        <v>3.5</v>
      </c>
      <c r="K43" s="41" t="s">
        <v>17</v>
      </c>
      <c r="L43" s="42">
        <v>1.85</v>
      </c>
      <c r="M43" s="43">
        <v>10</v>
      </c>
      <c r="N43" s="232">
        <v>0</v>
      </c>
      <c r="O43" s="44" t="s">
        <v>1137</v>
      </c>
      <c r="P43" s="45" t="s">
        <v>1138</v>
      </c>
      <c r="Q43" s="46" t="s">
        <v>1139</v>
      </c>
      <c r="R43" s="47">
        <v>7.2499999999999995E-2</v>
      </c>
      <c r="S43" s="48" t="s">
        <v>1140</v>
      </c>
    </row>
    <row r="44" spans="1:19" ht="14.65" customHeight="1">
      <c r="A44" s="227"/>
      <c r="B44" s="236"/>
      <c r="C44" s="49" t="s">
        <v>24</v>
      </c>
      <c r="D44" s="274"/>
      <c r="E44" s="282"/>
      <c r="F44" s="285"/>
      <c r="G44" s="182"/>
      <c r="H44" s="230"/>
      <c r="I44" s="50" t="s">
        <v>43</v>
      </c>
      <c r="J44" s="51">
        <f>IF(OR(I43="TO",I43="TU",I43="TO1",I43="TU1",I43="TO2",I43="TU2"),J43,IF(OR(I43="AH1",I43="AH2"),IF(OR(I44="AH1",I44="AH2"),-J43,IF(OR(I44="EH1",I44="EH2"),-J43+0.5,"")),IF(OR(I43="EH1",I43="EH2"),IF(OR(I44="AH1",I44="AH2"),-J43+0.5,IF(OR(I44="EH1",I44="EH2"),-J43+1,"")),IF(AND(OR(I43="DNB1",I43="DNB2"),OR(I44="AH1",I44="AH2")),0,IF(AND(I43="Not ScoreBoth",OR(I44="TO1",I44="TO2")),0.5,"")))))</f>
        <v>3.5</v>
      </c>
      <c r="K44" s="52" t="s">
        <v>21</v>
      </c>
      <c r="L44" s="53">
        <v>2.5499999999999998</v>
      </c>
      <c r="M44" s="54">
        <v>7.25</v>
      </c>
      <c r="N44" s="233"/>
      <c r="O44" s="55" t="s">
        <v>1141</v>
      </c>
      <c r="P44" s="56" t="s">
        <v>1142</v>
      </c>
      <c r="Q44" s="25"/>
      <c r="R44" s="26"/>
      <c r="S44" s="26"/>
    </row>
    <row r="45" spans="1:19" ht="14.65" customHeight="1">
      <c r="A45" s="228"/>
      <c r="B45" s="237"/>
      <c r="C45" s="57" t="s">
        <v>28</v>
      </c>
      <c r="D45" s="275"/>
      <c r="E45" s="283"/>
      <c r="F45" s="272"/>
      <c r="G45" s="183"/>
      <c r="H45" s="231"/>
      <c r="I45" s="58"/>
      <c r="J45" s="59"/>
      <c r="K45" s="60"/>
      <c r="L45" s="61"/>
      <c r="M45" s="62"/>
      <c r="N45" s="234"/>
      <c r="O45" s="63"/>
      <c r="P45" s="64"/>
      <c r="Q45" s="36"/>
      <c r="R45" s="28"/>
      <c r="S45" s="28"/>
    </row>
    <row r="46" spans="1:19" ht="14.65" customHeight="1">
      <c r="A46" s="238">
        <f>$A43+1</f>
        <v>15</v>
      </c>
      <c r="B46" s="242" t="str">
        <f>IF(OR(C46="W",C47="W",C48="W",C46="1/2W",C47="1/2W",C48="1/2W",C46="1/2L",C47="1/2L",C48="1/2L"),"OK",IF(OR(C46="L",C47="L",C48="L"),"LOSS",IF(OR(C46="X",C47="X",C48="X"),"Anulado"," ")))</f>
        <v>OK</v>
      </c>
      <c r="C46" s="65" t="s">
        <v>24</v>
      </c>
      <c r="D46" s="304">
        <f>IF(G46="","",$D43)</f>
        <v>1</v>
      </c>
      <c r="E46" s="295" t="str">
        <f>IF(G46=""," ","– "&amp;COUNTIF(D$4:D48,$D46))</f>
        <v>– 15</v>
      </c>
      <c r="F46" s="297" t="e">
        <f ca="1">IF(G46="","",IF(OR(AND($C46&lt;&gt;" ",$C47=" "),AND($C47&lt;&gt;" ",$C46=" "),AND(L48&gt;0,OR(AND($C48&lt;&gt;" ",OR($C46=" ",$C47=" ")),AND($C48=" ",OR($C46&lt;&gt;" ",$C47&lt;&gt;" "))))),IF(SUM(F$4:F45)=0,1,LARGE(F$4:F45,1)+1),IF(MONTH(G46)=MONTH(TODAY()),IF(AND(DAY(G46)&lt;DAY(TODAY()),$B46=" "),IF(SUM(F$4:F45)=0,1,LARGE(F$4:F45,1)+1),IF($B46=" ",IF(AND(DAY(G46)=DAY(TODAY()),HOUR(G46)&lt;=HOUR(NOW())+1),IF(AND(HOUR(G46)+2&lt;=HOUR(NOW()),DAY(G46)&lt;=DAY(TODAY()),MINUTE(G46)&lt;=MINUTE(NOW())),IF(SUM(F$4:F45)=0,1,LARGE(F$4:F45,1)+1),IF(OR(MINUTE(G46)&lt;=MINUTE(NOW()),HOUR(G46)&lt;=HOUR(NOW())),"!!!","")),""),"")),"")))</f>
        <v>#VALUE!</v>
      </c>
      <c r="G46" s="188" t="s">
        <v>4376</v>
      </c>
      <c r="H46" s="239" t="s">
        <v>80</v>
      </c>
      <c r="I46" s="66" t="s">
        <v>42</v>
      </c>
      <c r="J46" s="67">
        <v>2.5</v>
      </c>
      <c r="K46" s="68" t="s">
        <v>17</v>
      </c>
      <c r="L46" s="69">
        <v>2.375</v>
      </c>
      <c r="M46" s="70">
        <v>9.6999999999999993</v>
      </c>
      <c r="N46" s="241">
        <v>0</v>
      </c>
      <c r="O46" s="71" t="s">
        <v>1143</v>
      </c>
      <c r="P46" s="72" t="s">
        <v>1144</v>
      </c>
      <c r="Q46" s="73" t="s">
        <v>1145</v>
      </c>
      <c r="R46" s="74">
        <v>7.1999999999999995E-2</v>
      </c>
      <c r="S46" s="75" t="s">
        <v>1146</v>
      </c>
    </row>
    <row r="47" spans="1:19" ht="14.65" customHeight="1">
      <c r="A47" s="227"/>
      <c r="B47" s="236"/>
      <c r="C47" s="17" t="s">
        <v>26</v>
      </c>
      <c r="D47" s="274"/>
      <c r="E47" s="282"/>
      <c r="F47" s="285"/>
      <c r="G47" s="182"/>
      <c r="H47" s="230"/>
      <c r="I47" s="18" t="s">
        <v>43</v>
      </c>
      <c r="J47" s="76">
        <f>IF(OR(I46="TO",I46="TU",I46="TO1",I46="TU1",I46="TO2",I46="TU2"),J46,IF(OR(I46="AH1",I46="AH2"),IF(OR(I47="AH1",I47="AH2"),-J46,IF(OR(I47="EH1",I47="EH2"),-J46+0.5,"")),IF(OR(I46="EH1",I46="EH2"),IF(OR(I47="AH1",I47="AH2"),-J46+0.5,IF(OR(I47="EH1",I47="EH2"),-J46+1,"")),IF(AND(OR(I46="DNB1",I46="DNB2"),OR(I47="AH1",I47="AH2")),0,IF(AND(I46="Not ScoreBoth",OR(I47="TO1",I47="TO2")),0.5,"")))))</f>
        <v>2.5</v>
      </c>
      <c r="K47" s="77" t="s">
        <v>21</v>
      </c>
      <c r="L47" s="21">
        <v>1.95</v>
      </c>
      <c r="M47" s="22">
        <v>11.84</v>
      </c>
      <c r="N47" s="233"/>
      <c r="O47" s="23" t="s">
        <v>1147</v>
      </c>
      <c r="P47" s="24" t="s">
        <v>1148</v>
      </c>
      <c r="Q47" s="25"/>
      <c r="R47" s="26"/>
      <c r="S47" s="26"/>
    </row>
    <row r="48" spans="1:19" ht="14.65" customHeight="1">
      <c r="A48" s="228"/>
      <c r="B48" s="237"/>
      <c r="C48" s="27" t="s">
        <v>28</v>
      </c>
      <c r="D48" s="275"/>
      <c r="E48" s="283"/>
      <c r="F48" s="272"/>
      <c r="G48" s="183"/>
      <c r="H48" s="231"/>
      <c r="I48" s="30"/>
      <c r="J48" s="31"/>
      <c r="K48" s="37"/>
      <c r="L48" s="32"/>
      <c r="M48" s="33"/>
      <c r="N48" s="234"/>
      <c r="O48" s="34"/>
      <c r="P48" s="35"/>
      <c r="Q48" s="36"/>
      <c r="R48" s="28"/>
      <c r="S48" s="28"/>
    </row>
    <row r="49" spans="1:19" ht="14.65" customHeight="1">
      <c r="A49" s="226">
        <f>$A46+1</f>
        <v>16</v>
      </c>
      <c r="B49" s="235" t="str">
        <f>IF(OR(C49="W",C50="W",C51="W",C49="1/2W",C50="1/2W",C51="1/2W",C49="1/2L",C50="1/2L",C51="1/2L"),"OK",IF(OR(C49="L",C50="L",C51="L"),"LOSS",IF(OR(C49="X",C50="X",C51="X"),"Anulado"," ")))</f>
        <v>OK</v>
      </c>
      <c r="C49" s="38" t="s">
        <v>26</v>
      </c>
      <c r="D49" s="305">
        <f>IF(G49="","",$D46)</f>
        <v>1</v>
      </c>
      <c r="E49" s="281" t="str">
        <f>IF(G49=""," ","– "&amp;COUNTIF(D$4:D51,$D49))</f>
        <v>– 16</v>
      </c>
      <c r="F49" s="284" t="e">
        <f ca="1">IF(G49="","",IF(OR(AND($C49&lt;&gt;" ",$C50=" "),AND($C50&lt;&gt;" ",$C49=" "),AND(L51&gt;0,OR(AND($C51&lt;&gt;" ",OR($C49=" ",$C50=" ")),AND($C51=" ",OR($C49&lt;&gt;" ",$C50&lt;&gt;" "))))),IF(SUM(F$4:F48)=0,1,LARGE(F$4:F48,1)+1),IF(MONTH(G49)=MONTH(TODAY()),IF(AND(DAY(G49)&lt;DAY(TODAY()),$B49=" "),IF(SUM(F$4:F48)=0,1,LARGE(F$4:F48,1)+1),IF($B49=" ",IF(AND(DAY(G49)=DAY(TODAY()),HOUR(G49)&lt;=HOUR(NOW())+1),IF(AND(HOUR(G49)+2&lt;=HOUR(NOW()),DAY(G49)&lt;=DAY(TODAY()),MINUTE(G49)&lt;=MINUTE(NOW())),IF(SUM(F$4:F48)=0,1,LARGE(F$4:F48,1)+1),IF(OR(MINUTE(G49)&lt;=MINUTE(NOW()),HOUR(G49)&lt;=HOUR(NOW())),"!!!","")),""),"")),"")))</f>
        <v>#VALUE!</v>
      </c>
      <c r="G49" s="181" t="s">
        <v>4356</v>
      </c>
      <c r="H49" s="229" t="s">
        <v>56</v>
      </c>
      <c r="I49" s="39" t="s">
        <v>42</v>
      </c>
      <c r="J49" s="40">
        <v>5.5</v>
      </c>
      <c r="K49" s="41" t="s">
        <v>18</v>
      </c>
      <c r="L49" s="42">
        <v>3.4</v>
      </c>
      <c r="M49" s="43"/>
      <c r="N49" s="232">
        <v>0</v>
      </c>
      <c r="O49" s="44" t="s">
        <v>1149</v>
      </c>
      <c r="P49" s="45" t="s">
        <v>1032</v>
      </c>
      <c r="Q49" s="46" t="s">
        <v>1095</v>
      </c>
      <c r="R49" s="47">
        <v>0.22700000000000001</v>
      </c>
      <c r="S49" s="48" t="s">
        <v>1150</v>
      </c>
    </row>
    <row r="50" spans="1:19" ht="14.65" customHeight="1">
      <c r="A50" s="227"/>
      <c r="B50" s="236"/>
      <c r="C50" s="49" t="s">
        <v>24</v>
      </c>
      <c r="D50" s="274"/>
      <c r="E50" s="282"/>
      <c r="F50" s="285"/>
      <c r="G50" s="182"/>
      <c r="H50" s="230"/>
      <c r="I50" s="50" t="s">
        <v>43</v>
      </c>
      <c r="J50" s="51">
        <f>IF(OR(I49="TO",I49="TU",I49="TO1",I49="TU1",I49="TO2",I49="TU2"),J49,IF(OR(I49="AH1",I49="AH2"),IF(OR(I50="AH1",I50="AH2"),-J49,IF(OR(I50="EH1",I50="EH2"),-J49+0.5,"")),IF(OR(I49="EH1",I49="EH2"),IF(OR(I50="AH1",I50="AH2"),-J49+0.5,IF(OR(I50="EH1",I50="EH2"),-J49+1,"")),IF(AND(OR(I49="DNB1",I49="DNB2"),OR(I50="AH1",I50="AH2")),0,IF(AND(I49="Not ScoreBoth",OR(I50="TO1",I50="TO2")),0.5,"")))))</f>
        <v>5.5</v>
      </c>
      <c r="K50" s="52" t="s">
        <v>21</v>
      </c>
      <c r="L50" s="53">
        <v>1.92</v>
      </c>
      <c r="M50" s="54">
        <v>6.11</v>
      </c>
      <c r="N50" s="233"/>
      <c r="O50" s="55" t="s">
        <v>1151</v>
      </c>
      <c r="P50" s="56" t="s">
        <v>1032</v>
      </c>
      <c r="Q50" s="25"/>
      <c r="R50" s="26"/>
      <c r="S50" s="26"/>
    </row>
    <row r="51" spans="1:19" ht="14.65" customHeight="1">
      <c r="A51" s="228"/>
      <c r="B51" s="237"/>
      <c r="C51" s="57" t="s">
        <v>28</v>
      </c>
      <c r="D51" s="275"/>
      <c r="E51" s="283"/>
      <c r="F51" s="272"/>
      <c r="G51" s="183"/>
      <c r="H51" s="231"/>
      <c r="I51" s="58"/>
      <c r="J51" s="59"/>
      <c r="K51" s="60"/>
      <c r="L51" s="61"/>
      <c r="M51" s="62"/>
      <c r="N51" s="234"/>
      <c r="O51" s="63"/>
      <c r="P51" s="64"/>
      <c r="Q51" s="36"/>
      <c r="R51" s="28"/>
      <c r="S51" s="28"/>
    </row>
    <row r="52" spans="1:19" ht="14.65" customHeight="1">
      <c r="A52" s="238">
        <f>$A49+1</f>
        <v>17</v>
      </c>
      <c r="B52" s="242" t="str">
        <f>IF(OR(C52="W",C53="W",C54="W",C52="1/2W",C53="1/2W",C54="1/2W",C52="1/2L",C53="1/2L",C54="1/2L"),"OK",IF(OR(C52="L",C53="L",C54="L"),"LOSS",IF(OR(C52="X",C53="X",C54="X"),"Anulado"," ")))</f>
        <v>OK</v>
      </c>
      <c r="C52" s="65" t="s">
        <v>24</v>
      </c>
      <c r="D52" s="304">
        <f>IF(G52="","",$D49)</f>
        <v>1</v>
      </c>
      <c r="E52" s="295" t="str">
        <f>IF(G52=""," ","– "&amp;COUNTIF(D$4:D54,$D52))</f>
        <v>– 17</v>
      </c>
      <c r="F52" s="297" t="e">
        <f ca="1">IF(G52="","",IF(OR(AND($C52&lt;&gt;" ",$C53=" "),AND($C53&lt;&gt;" ",$C52=" "),AND(L54&gt;0,OR(AND($C54&lt;&gt;" ",OR($C52=" ",$C53=" ")),AND($C54=" ",OR($C52&lt;&gt;" ",$C53&lt;&gt;" "))))),IF(SUM(F$4:F51)=0,1,LARGE(F$4:F51,1)+1),IF(MONTH(G52)=MONTH(TODAY()),IF(AND(DAY(G52)&lt;DAY(TODAY()),$B52=" "),IF(SUM(F$4:F51)=0,1,LARGE(F$4:F51,1)+1),IF($B52=" ",IF(AND(DAY(G52)=DAY(TODAY()),HOUR(G52)&lt;=HOUR(NOW())+1),IF(AND(HOUR(G52)+2&lt;=HOUR(NOW()),DAY(G52)&lt;=DAY(TODAY()),MINUTE(G52)&lt;=MINUTE(NOW())),IF(SUM(F$4:F51)=0,1,LARGE(F$4:F51,1)+1),IF(OR(MINUTE(G52)&lt;=MINUTE(NOW()),HOUR(G52)&lt;=HOUR(NOW())),"!!!","")),""),"")),"")))</f>
        <v>#VALUE!</v>
      </c>
      <c r="G52" s="188" t="s">
        <v>4356</v>
      </c>
      <c r="H52" s="239" t="s">
        <v>56</v>
      </c>
      <c r="I52" s="66" t="s">
        <v>42</v>
      </c>
      <c r="J52" s="67">
        <v>35.5</v>
      </c>
      <c r="K52" s="68" t="s">
        <v>18</v>
      </c>
      <c r="L52" s="69">
        <v>2.88</v>
      </c>
      <c r="M52" s="70"/>
      <c r="N52" s="241">
        <v>0</v>
      </c>
      <c r="O52" s="71" t="s">
        <v>1152</v>
      </c>
      <c r="P52" s="72" t="s">
        <v>1153</v>
      </c>
      <c r="Q52" s="73" t="s">
        <v>1057</v>
      </c>
      <c r="R52" s="74">
        <v>0.2046</v>
      </c>
      <c r="S52" s="75" t="s">
        <v>1154</v>
      </c>
    </row>
    <row r="53" spans="1:19" ht="14.65" customHeight="1">
      <c r="A53" s="227"/>
      <c r="B53" s="236"/>
      <c r="C53" s="17" t="s">
        <v>26</v>
      </c>
      <c r="D53" s="274"/>
      <c r="E53" s="282"/>
      <c r="F53" s="285"/>
      <c r="G53" s="182"/>
      <c r="H53" s="230"/>
      <c r="I53" s="18" t="s">
        <v>43</v>
      </c>
      <c r="J53" s="76">
        <f>IF(OR(I52="TO",I52="TU",I52="TO1",I52="TU1",I52="TO2",I52="TU2"),J52,IF(OR(I52="AH1",I52="AH2"),IF(OR(I53="AH1",I53="AH2"),-J52,IF(OR(I53="EH1",I53="EH2"),-J52+0.5,"")),IF(OR(I52="EH1",I52="EH2"),IF(OR(I53="AH1",I53="AH2"),-J52+0.5,IF(OR(I53="EH1",I53="EH2"),-J52+1,"")),IF(AND(OR(I52="DNB1",I52="DNB2"),OR(I53="AH1",I53="AH2")),0,IF(AND(I52="Not ScoreBoth",OR(I53="TO1",I53="TO2")),0.5,"")))))</f>
        <v>35.5</v>
      </c>
      <c r="K53" s="77" t="s">
        <v>21</v>
      </c>
      <c r="L53" s="21">
        <v>2.0699999999999998</v>
      </c>
      <c r="M53" s="22">
        <v>5.26</v>
      </c>
      <c r="N53" s="233"/>
      <c r="O53" s="23" t="s">
        <v>1155</v>
      </c>
      <c r="P53" s="24" t="s">
        <v>1153</v>
      </c>
      <c r="Q53" s="25"/>
      <c r="R53" s="26"/>
      <c r="S53" s="26"/>
    </row>
    <row r="54" spans="1:19" ht="14.65" customHeight="1">
      <c r="A54" s="228"/>
      <c r="B54" s="237"/>
      <c r="C54" s="27" t="s">
        <v>28</v>
      </c>
      <c r="D54" s="275"/>
      <c r="E54" s="283"/>
      <c r="F54" s="272"/>
      <c r="G54" s="183"/>
      <c r="H54" s="231"/>
      <c r="I54" s="30"/>
      <c r="J54" s="31"/>
      <c r="K54" s="37"/>
      <c r="L54" s="32"/>
      <c r="M54" s="33"/>
      <c r="N54" s="234"/>
      <c r="O54" s="34"/>
      <c r="P54" s="35"/>
      <c r="Q54" s="36"/>
      <c r="R54" s="28"/>
      <c r="S54" s="28"/>
    </row>
    <row r="55" spans="1:19" ht="14.65" customHeight="1">
      <c r="A55" s="226">
        <f>$A52+1</f>
        <v>18</v>
      </c>
      <c r="B55" s="235" t="str">
        <f>IF(OR(C55="W",C56="W",C57="W",C55="1/2W",C56="1/2W",C57="1/2W",C55="1/2L",C56="1/2L",C57="1/2L"),"OK",IF(OR(C55="L",C56="L",C57="L"),"LOSS",IF(OR(C55="X",C56="X",C57="X"),"Anulado"," ")))</f>
        <v>OK</v>
      </c>
      <c r="C55" s="38" t="s">
        <v>24</v>
      </c>
      <c r="D55" s="305">
        <f>IF(G55="","",$D52)</f>
        <v>1</v>
      </c>
      <c r="E55" s="281" t="str">
        <f>IF(G55=""," ","– "&amp;COUNTIF(D$4:D57,$D55))</f>
        <v>– 18</v>
      </c>
      <c r="F55" s="284" t="e">
        <f ca="1">IF(G55="","",IF(OR(AND($C55&lt;&gt;" ",$C56=" "),AND($C56&lt;&gt;" ",$C55=" "),AND(L57&gt;0,OR(AND($C57&lt;&gt;" ",OR($C55=" ",$C56=" ")),AND($C57=" ",OR($C55&lt;&gt;" ",$C56&lt;&gt;" "))))),IF(SUM(F$4:F54)=0,1,LARGE(F$4:F54,1)+1),IF(MONTH(G55)=MONTH(TODAY()),IF(AND(DAY(G55)&lt;DAY(TODAY()),$B55=" "),IF(SUM(F$4:F54)=0,1,LARGE(F$4:F54,1)+1),IF($B55=" ",IF(AND(DAY(G55)=DAY(TODAY()),HOUR(G55)&lt;=HOUR(NOW())+1),IF(AND(HOUR(G55)+2&lt;=HOUR(NOW()),DAY(G55)&lt;=DAY(TODAY()),MINUTE(G55)&lt;=MINUTE(NOW())),IF(SUM(F$4:F54)=0,1,LARGE(F$4:F54,1)+1),IF(OR(MINUTE(G55)&lt;=MINUTE(NOW()),HOUR(G55)&lt;=HOUR(NOW())),"!!!","")),""),"")),"")))</f>
        <v>#VALUE!</v>
      </c>
      <c r="G55" s="181" t="s">
        <v>4356</v>
      </c>
      <c r="H55" s="229" t="s">
        <v>81</v>
      </c>
      <c r="I55" s="39" t="s">
        <v>42</v>
      </c>
      <c r="J55" s="40">
        <v>8.5</v>
      </c>
      <c r="K55" s="41" t="s">
        <v>18</v>
      </c>
      <c r="L55" s="42">
        <v>2.5</v>
      </c>
      <c r="M55" s="43"/>
      <c r="N55" s="232">
        <v>0</v>
      </c>
      <c r="O55" s="44" t="s">
        <v>1156</v>
      </c>
      <c r="P55" s="45" t="s">
        <v>1157</v>
      </c>
      <c r="Q55" s="46" t="s">
        <v>1139</v>
      </c>
      <c r="R55" s="47">
        <v>0.129</v>
      </c>
      <c r="S55" s="48" t="s">
        <v>1158</v>
      </c>
    </row>
    <row r="56" spans="1:19" ht="14.65" customHeight="1">
      <c r="A56" s="227"/>
      <c r="B56" s="236"/>
      <c r="C56" s="49" t="s">
        <v>26</v>
      </c>
      <c r="D56" s="274"/>
      <c r="E56" s="282"/>
      <c r="F56" s="285"/>
      <c r="G56" s="182"/>
      <c r="H56" s="230"/>
      <c r="I56" s="50" t="s">
        <v>43</v>
      </c>
      <c r="J56" s="51">
        <f>IF(OR(I55="TO",I55="TU",I55="TO1",I55="TU1",I55="TO2",I55="TU2"),J55,IF(OR(I55="AH1",I55="AH2"),IF(OR(I56="AH1",I56="AH2"),-J55,IF(OR(I56="EH1",I56="EH2"),-J55+0.5,"")),IF(OR(I55="EH1",I55="EH2"),IF(OR(I56="AH1",I56="AH2"),-J55+0.5,IF(OR(I56="EH1",I56="EH2"),-J55+1,"")),IF(AND(OR(I55="DNB1",I55="DNB2"),OR(I56="AH1",I56="AH2")),0,IF(AND(I55="Not ScoreBoth",OR(I56="TO1",I56="TO2")),0.5,"")))))</f>
        <v>8.5</v>
      </c>
      <c r="K56" s="52" t="s">
        <v>21</v>
      </c>
      <c r="L56" s="53">
        <v>2.06</v>
      </c>
      <c r="M56" s="54">
        <v>5.31</v>
      </c>
      <c r="N56" s="233"/>
      <c r="O56" s="55" t="s">
        <v>1159</v>
      </c>
      <c r="P56" s="56" t="s">
        <v>1160</v>
      </c>
      <c r="Q56" s="25"/>
      <c r="R56" s="26"/>
      <c r="S56" s="26"/>
    </row>
    <row r="57" spans="1:19" ht="14.65" customHeight="1">
      <c r="A57" s="228"/>
      <c r="B57" s="237"/>
      <c r="C57" s="57" t="s">
        <v>28</v>
      </c>
      <c r="D57" s="275"/>
      <c r="E57" s="283"/>
      <c r="F57" s="272"/>
      <c r="G57" s="183"/>
      <c r="H57" s="231"/>
      <c r="I57" s="58"/>
      <c r="J57" s="59"/>
      <c r="K57" s="60"/>
      <c r="L57" s="61"/>
      <c r="M57" s="62"/>
      <c r="N57" s="234"/>
      <c r="O57" s="63"/>
      <c r="P57" s="64"/>
      <c r="Q57" s="36"/>
      <c r="R57" s="28"/>
      <c r="S57" s="28"/>
    </row>
    <row r="58" spans="1:19" ht="14.65" customHeight="1">
      <c r="A58" s="238">
        <f>$A55+1</f>
        <v>19</v>
      </c>
      <c r="B58" s="242" t="str">
        <f>IF(OR(C58="W",C59="W",C60="W",C58="1/2W",C59="1/2W",C60="1/2W",C58="1/2L",C59="1/2L",C60="1/2L"),"OK",IF(OR(C58="L",C59="L",C60="L"),"LOSS",IF(OR(C58="X",C59="X",C60="X"),"Anulado"," ")))</f>
        <v>OK</v>
      </c>
      <c r="C58" s="65" t="s">
        <v>26</v>
      </c>
      <c r="D58" s="304">
        <f>IF(G58="","",$D55)</f>
        <v>1</v>
      </c>
      <c r="E58" s="295" t="str">
        <f>IF(G58=""," ","– "&amp;COUNTIF(D$4:D60,$D58))</f>
        <v>– 19</v>
      </c>
      <c r="F58" s="297" t="e">
        <f ca="1">IF(G58="","",IF(OR(AND($C58&lt;&gt;" ",$C59=" "),AND($C59&lt;&gt;" ",$C58=" "),AND(L60&gt;0,OR(AND($C60&lt;&gt;" ",OR($C58=" ",$C59=" ")),AND($C60=" ",OR($C58&lt;&gt;" ",$C59&lt;&gt;" "))))),IF(SUM(F$4:F57)=0,1,LARGE(F$4:F57,1)+1),IF(MONTH(G58)=MONTH(TODAY()),IF(AND(DAY(G58)&lt;DAY(TODAY()),$B58=" "),IF(SUM(F$4:F57)=0,1,LARGE(F$4:F57,1)+1),IF($B58=" ",IF(AND(DAY(G58)=DAY(TODAY()),HOUR(G58)&lt;=HOUR(NOW())+1),IF(AND(HOUR(G58)+2&lt;=HOUR(NOW()),DAY(G58)&lt;=DAY(TODAY()),MINUTE(G58)&lt;=MINUTE(NOW())),IF(SUM(F$4:F57)=0,1,LARGE(F$4:F57,1)+1),IF(OR(MINUTE(G58)&lt;=MINUTE(NOW()),HOUR(G58)&lt;=HOUR(NOW())),"!!!","")),""),"")),"")))</f>
        <v>#VALUE!</v>
      </c>
      <c r="G58" s="188" t="s">
        <v>4356</v>
      </c>
      <c r="H58" s="239" t="s">
        <v>56</v>
      </c>
      <c r="I58" s="66" t="s">
        <v>42</v>
      </c>
      <c r="J58" s="67">
        <v>5.5</v>
      </c>
      <c r="K58" s="68" t="s">
        <v>18</v>
      </c>
      <c r="L58" s="69">
        <v>3.4</v>
      </c>
      <c r="M58" s="70"/>
      <c r="N58" s="241">
        <v>0</v>
      </c>
      <c r="O58" s="71" t="s">
        <v>1149</v>
      </c>
      <c r="P58" s="72" t="s">
        <v>1032</v>
      </c>
      <c r="Q58" s="73" t="s">
        <v>1095</v>
      </c>
      <c r="R58" s="74">
        <v>0.22700000000000001</v>
      </c>
      <c r="S58" s="75" t="s">
        <v>1161</v>
      </c>
    </row>
    <row r="59" spans="1:19" ht="14.65" customHeight="1">
      <c r="A59" s="227"/>
      <c r="B59" s="236"/>
      <c r="C59" s="17" t="s">
        <v>24</v>
      </c>
      <c r="D59" s="274"/>
      <c r="E59" s="282"/>
      <c r="F59" s="285"/>
      <c r="G59" s="182"/>
      <c r="H59" s="230"/>
      <c r="I59" s="18" t="s">
        <v>43</v>
      </c>
      <c r="J59" s="76">
        <f>IF(OR(I58="TO",I58="TU",I58="TO1",I58="TU1",I58="TO2",I58="TU2"),J58,IF(OR(I58="AH1",I58="AH2"),IF(OR(I59="AH1",I59="AH2"),-J58,IF(OR(I59="EH1",I59="EH2"),-J58+0.5,"")),IF(OR(I58="EH1",I58="EH2"),IF(OR(I59="AH1",I59="AH2"),-J58+0.5,IF(OR(I59="EH1",I59="EH2"),-J58+1,"")),IF(AND(OR(I58="DNB1",I58="DNB2"),OR(I59="AH1",I59="AH2")),0,IF(AND(I58="Not ScoreBoth",OR(I59="TO1",I59="TO2")),0.5,"")))))</f>
        <v>5.5</v>
      </c>
      <c r="K59" s="77" t="s">
        <v>21</v>
      </c>
      <c r="L59" s="21">
        <v>1.92</v>
      </c>
      <c r="M59" s="22">
        <v>6.11</v>
      </c>
      <c r="N59" s="233"/>
      <c r="O59" s="23" t="s">
        <v>1151</v>
      </c>
      <c r="P59" s="24" t="s">
        <v>1032</v>
      </c>
      <c r="Q59" s="25"/>
      <c r="R59" s="26"/>
      <c r="S59" s="26"/>
    </row>
    <row r="60" spans="1:19" ht="14.65" customHeight="1">
      <c r="A60" s="228"/>
      <c r="B60" s="237"/>
      <c r="C60" s="27" t="s">
        <v>28</v>
      </c>
      <c r="D60" s="275"/>
      <c r="E60" s="283"/>
      <c r="F60" s="272"/>
      <c r="G60" s="183"/>
      <c r="H60" s="231"/>
      <c r="I60" s="30"/>
      <c r="J60" s="31"/>
      <c r="K60" s="37"/>
      <c r="L60" s="32"/>
      <c r="M60" s="33"/>
      <c r="N60" s="234"/>
      <c r="O60" s="34"/>
      <c r="P60" s="35"/>
      <c r="Q60" s="36"/>
      <c r="R60" s="28"/>
      <c r="S60" s="28"/>
    </row>
    <row r="61" spans="1:19" ht="14.65" customHeight="1">
      <c r="A61" s="226">
        <f>$A58+1</f>
        <v>20</v>
      </c>
      <c r="B61" s="235" t="str">
        <f>IF(OR(C61="W",C62="W",C63="W",C61="1/2W",C62="1/2W",C63="1/2W",C61="1/2L",C62="1/2L",C63="1/2L"),"OK",IF(OR(C61="L",C62="L",C63="L"),"LOSS",IF(OR(C61="X",C62="X",C63="X"),"Anulado"," ")))</f>
        <v>Anulado</v>
      </c>
      <c r="C61" s="38" t="s">
        <v>52</v>
      </c>
      <c r="D61" s="305">
        <f>IF(G61="","",$D58)</f>
        <v>1</v>
      </c>
      <c r="E61" s="281" t="str">
        <f>IF(G61=""," ","– "&amp;COUNTIF(D$4:D63,$D61))</f>
        <v>– 20</v>
      </c>
      <c r="F61" s="284" t="e">
        <f ca="1">IF(G61="","",IF(OR(AND($C61&lt;&gt;" ",$C62=" "),AND($C62&lt;&gt;" ",$C61=" "),AND(L63&gt;0,OR(AND($C63&lt;&gt;" ",OR($C61=" ",$C62=" ")),AND($C63=" ",OR($C61&lt;&gt;" ",$C62&lt;&gt;" "))))),IF(SUM(F$4:F60)=0,1,LARGE(F$4:F60,1)+1),IF(MONTH(G61)=MONTH(TODAY()),IF(AND(DAY(G61)&lt;DAY(TODAY()),$B61=" "),IF(SUM(F$4:F60)=0,1,LARGE(F$4:F60,1)+1),IF($B61=" ",IF(AND(DAY(G61)=DAY(TODAY()),HOUR(G61)&lt;=HOUR(NOW())+1),IF(AND(HOUR(G61)+2&lt;=HOUR(NOW()),DAY(G61)&lt;=DAY(TODAY()),MINUTE(G61)&lt;=MINUTE(NOW())),IF(SUM(F$4:F60)=0,1,LARGE(F$4:F60,1)+1),IF(OR(MINUTE(G61)&lt;=MINUTE(NOW()),HOUR(G61)&lt;=HOUR(NOW())),"!!!","")),""),"")),"")))</f>
        <v>#VALUE!</v>
      </c>
      <c r="G61" s="181" t="s">
        <v>4377</v>
      </c>
      <c r="H61" s="229" t="s">
        <v>82</v>
      </c>
      <c r="I61" s="39" t="s">
        <v>47</v>
      </c>
      <c r="J61" s="78"/>
      <c r="K61" s="41" t="s">
        <v>17</v>
      </c>
      <c r="L61" s="42">
        <v>6</v>
      </c>
      <c r="M61" s="43">
        <v>4.2</v>
      </c>
      <c r="N61" s="232">
        <v>0</v>
      </c>
      <c r="O61" s="44" t="s">
        <v>1162</v>
      </c>
      <c r="P61" s="45" t="s">
        <v>1163</v>
      </c>
      <c r="Q61" s="46" t="s">
        <v>1034</v>
      </c>
      <c r="R61" s="47">
        <v>0</v>
      </c>
      <c r="S61" s="48" t="s">
        <v>1161</v>
      </c>
    </row>
    <row r="62" spans="1:19" ht="14.65" customHeight="1">
      <c r="A62" s="227"/>
      <c r="B62" s="236"/>
      <c r="C62" s="49" t="s">
        <v>52</v>
      </c>
      <c r="D62" s="274"/>
      <c r="E62" s="282"/>
      <c r="F62" s="285"/>
      <c r="G62" s="182"/>
      <c r="H62" s="230"/>
      <c r="I62" s="50" t="s">
        <v>48</v>
      </c>
      <c r="J62" s="85" t="str">
        <f>IF(OR(I61="TO",I61="TU",I61="TO1",I61="TU1",I61="TO2",I61="TU2"),J61,IF(OR(I61="AH1",I61="AH2"),IF(OR(I62="AH1",I62="AH2"),-J61,IF(OR(I62="EH1",I62="EH2"),-J61+0.5,"")),IF(OR(I61="EH1",I61="EH2"),IF(OR(I62="AH1",I62="AH2"),-J61+0.5,IF(OR(I62="EH1",I62="EH2"),-J61+1,"")),IF(AND(OR(I61="DNB1",I61="DNB2"),OR(I62="AH1",I62="AH2")),0,IF(AND(I61="Not ScoreBoth",OR(I62="TO1",I62="TO2")),0.5,"")))))</f>
        <v/>
      </c>
      <c r="K62" s="52" t="s">
        <v>45</v>
      </c>
      <c r="L62" s="53">
        <v>1.26</v>
      </c>
      <c r="M62" s="54">
        <v>21</v>
      </c>
      <c r="N62" s="233"/>
      <c r="O62" s="55" t="s">
        <v>1164</v>
      </c>
      <c r="P62" s="56" t="s">
        <v>1165</v>
      </c>
      <c r="Q62" s="25"/>
      <c r="R62" s="26"/>
      <c r="S62" s="26"/>
    </row>
    <row r="63" spans="1:19" ht="14.65" customHeight="1">
      <c r="A63" s="228"/>
      <c r="B63" s="237"/>
      <c r="C63" s="57" t="s">
        <v>28</v>
      </c>
      <c r="D63" s="275"/>
      <c r="E63" s="283"/>
      <c r="F63" s="272"/>
      <c r="G63" s="183"/>
      <c r="H63" s="231"/>
      <c r="I63" s="58"/>
      <c r="J63" s="59"/>
      <c r="K63" s="60"/>
      <c r="L63" s="61"/>
      <c r="M63" s="62"/>
      <c r="N63" s="234"/>
      <c r="O63" s="63"/>
      <c r="P63" s="64"/>
      <c r="Q63" s="36"/>
      <c r="R63" s="28"/>
      <c r="S63" s="28"/>
    </row>
    <row r="64" spans="1:19" ht="14.65" customHeight="1">
      <c r="A64" s="238">
        <f>$A61+1</f>
        <v>21</v>
      </c>
      <c r="B64" s="242" t="str">
        <f>IF(OR(C64="W",C65="W",C66="W",C64="1/2W",C65="1/2W",C66="1/2W",C64="1/2L",C65="1/2L",C66="1/2L"),"OK",IF(OR(C64="L",C65="L",C66="L"),"LOSS",IF(OR(C64="X",C65="X",C66="X"),"Anulado"," ")))</f>
        <v>OK</v>
      </c>
      <c r="C64" s="65" t="s">
        <v>26</v>
      </c>
      <c r="D64" s="304">
        <f>IF(G64="","",$D61)</f>
        <v>1</v>
      </c>
      <c r="E64" s="295" t="str">
        <f>IF(G64=""," ","– "&amp;COUNTIF(D$4:D66,$D64))</f>
        <v>– 21</v>
      </c>
      <c r="F64" s="297" t="e">
        <f ca="1">IF(G64="","",IF(OR(AND($C64&lt;&gt;" ",$C65=" "),AND($C65&lt;&gt;" ",$C64=" "),AND(L66&gt;0,OR(AND($C66&lt;&gt;" ",OR($C64=" ",$C65=" ")),AND($C66=" ",OR($C64&lt;&gt;" ",$C65&lt;&gt;" "))))),IF(SUM(F$4:F63)=0,1,LARGE(F$4:F63,1)+1),IF(MONTH(G64)=MONTH(TODAY()),IF(AND(DAY(G64)&lt;DAY(TODAY()),$B64=" "),IF(SUM(F$4:F63)=0,1,LARGE(F$4:F63,1)+1),IF($B64=" ",IF(AND(DAY(G64)=DAY(TODAY()),HOUR(G64)&lt;=HOUR(NOW())+1),IF(AND(HOUR(G64)+2&lt;=HOUR(NOW()),DAY(G64)&lt;=DAY(TODAY()),MINUTE(G64)&lt;=MINUTE(NOW())),IF(SUM(F$4:F63)=0,1,LARGE(F$4:F63,1)+1),IF(OR(MINUTE(G64)&lt;=MINUTE(NOW()),HOUR(G64)&lt;=HOUR(NOW())),"!!!","")),""),"")),"")))</f>
        <v>#VALUE!</v>
      </c>
      <c r="G64" s="188" t="s">
        <v>4356</v>
      </c>
      <c r="H64" s="239" t="s">
        <v>56</v>
      </c>
      <c r="I64" s="66" t="s">
        <v>42</v>
      </c>
      <c r="J64" s="67">
        <v>5.5</v>
      </c>
      <c r="K64" s="68" t="s">
        <v>18</v>
      </c>
      <c r="L64" s="69">
        <v>3.4</v>
      </c>
      <c r="M64" s="70"/>
      <c r="N64" s="241">
        <v>0</v>
      </c>
      <c r="O64" s="71" t="s">
        <v>1149</v>
      </c>
      <c r="P64" s="72" t="s">
        <v>1032</v>
      </c>
      <c r="Q64" s="73" t="s">
        <v>1095</v>
      </c>
      <c r="R64" s="74">
        <v>0.22700000000000001</v>
      </c>
      <c r="S64" s="75" t="s">
        <v>1166</v>
      </c>
    </row>
    <row r="65" spans="1:19" ht="14.65" customHeight="1">
      <c r="A65" s="227"/>
      <c r="B65" s="236"/>
      <c r="C65" s="17" t="s">
        <v>24</v>
      </c>
      <c r="D65" s="274"/>
      <c r="E65" s="282"/>
      <c r="F65" s="285"/>
      <c r="G65" s="182"/>
      <c r="H65" s="230"/>
      <c r="I65" s="18" t="s">
        <v>43</v>
      </c>
      <c r="J65" s="76">
        <f>IF(OR(I64="TO",I64="TU",I64="TO1",I64="TU1",I64="TO2",I64="TU2"),J64,IF(OR(I64="AH1",I64="AH2"),IF(OR(I65="AH1",I65="AH2"),-J64,IF(OR(I65="EH1",I65="EH2"),-J64+0.5,"")),IF(OR(I64="EH1",I64="EH2"),IF(OR(I65="AH1",I65="AH2"),-J64+0.5,IF(OR(I65="EH1",I65="EH2"),-J64+1,"")),IF(AND(OR(I64="DNB1",I64="DNB2"),OR(I65="AH1",I65="AH2")),0,IF(AND(I64="Not ScoreBoth",OR(I65="TO1",I65="TO2")),0.5,"")))))</f>
        <v>5.5</v>
      </c>
      <c r="K65" s="77" t="s">
        <v>21</v>
      </c>
      <c r="L65" s="21">
        <v>1.92</v>
      </c>
      <c r="M65" s="22">
        <v>6.11</v>
      </c>
      <c r="N65" s="233"/>
      <c r="O65" s="23" t="s">
        <v>1151</v>
      </c>
      <c r="P65" s="24" t="s">
        <v>1032</v>
      </c>
      <c r="Q65" s="25"/>
      <c r="R65" s="26"/>
      <c r="S65" s="26"/>
    </row>
    <row r="66" spans="1:19" ht="14.65" customHeight="1">
      <c r="A66" s="228"/>
      <c r="B66" s="237"/>
      <c r="C66" s="27" t="s">
        <v>28</v>
      </c>
      <c r="D66" s="275"/>
      <c r="E66" s="283"/>
      <c r="F66" s="272"/>
      <c r="G66" s="183"/>
      <c r="H66" s="231"/>
      <c r="I66" s="30"/>
      <c r="J66" s="31"/>
      <c r="K66" s="37"/>
      <c r="L66" s="32"/>
      <c r="M66" s="33"/>
      <c r="N66" s="234"/>
      <c r="O66" s="34"/>
      <c r="P66" s="35"/>
      <c r="Q66" s="36"/>
      <c r="R66" s="28"/>
      <c r="S66" s="28"/>
    </row>
    <row r="67" spans="1:19" ht="14.65" customHeight="1">
      <c r="A67" s="226">
        <f>$A64+1</f>
        <v>22</v>
      </c>
      <c r="B67" s="235" t="str">
        <f>IF(OR(C67="W",C68="W",C69="W",C67="1/2W",C68="1/2W",C69="1/2W",C67="1/2L",C68="1/2L",C69="1/2L"),"OK",IF(OR(C67="L",C68="L",C69="L"),"LOSS",IF(OR(C67="X",C68="X",C69="X"),"Anulado"," ")))</f>
        <v>OK</v>
      </c>
      <c r="C67" s="38" t="s">
        <v>24</v>
      </c>
      <c r="D67" s="305">
        <f>IF(G67="","",$D64)</f>
        <v>1</v>
      </c>
      <c r="E67" s="281" t="str">
        <f>IF(G67=""," ","– "&amp;COUNTIF(D$4:D69,$D67))</f>
        <v>– 22</v>
      </c>
      <c r="F67" s="284" t="e">
        <f ca="1">IF(G67="","",IF(OR(AND($C67&lt;&gt;" ",$C68=" "),AND($C68&lt;&gt;" ",$C67=" "),AND(L69&gt;0,OR(AND($C69&lt;&gt;" ",OR($C67=" ",$C68=" ")),AND($C69=" ",OR($C67&lt;&gt;" ",$C68&lt;&gt;" "))))),IF(SUM(F$4:F66)=0,1,LARGE(F$4:F66,1)+1),IF(MONTH(G67)=MONTH(TODAY()),IF(AND(DAY(G67)&lt;DAY(TODAY()),$B67=" "),IF(SUM(F$4:F66)=0,1,LARGE(F$4:F66,1)+1),IF($B67=" ",IF(AND(DAY(G67)=DAY(TODAY()),HOUR(G67)&lt;=HOUR(NOW())+1),IF(AND(HOUR(G67)+2&lt;=HOUR(NOW()),DAY(G67)&lt;=DAY(TODAY()),MINUTE(G67)&lt;=MINUTE(NOW())),IF(SUM(F$4:F66)=0,1,LARGE(F$4:F66,1)+1),IF(OR(MINUTE(G67)&lt;=MINUTE(NOW()),HOUR(G67)&lt;=HOUR(NOW())),"!!!","")),""),"")),"")))</f>
        <v>#VALUE!</v>
      </c>
      <c r="G67" s="181" t="s">
        <v>4356</v>
      </c>
      <c r="H67" s="229" t="s">
        <v>56</v>
      </c>
      <c r="I67" s="39" t="s">
        <v>42</v>
      </c>
      <c r="J67" s="40">
        <v>35.5</v>
      </c>
      <c r="K67" s="41" t="s">
        <v>18</v>
      </c>
      <c r="L67" s="42">
        <v>2.88</v>
      </c>
      <c r="M67" s="43"/>
      <c r="N67" s="232">
        <v>0</v>
      </c>
      <c r="O67" s="44" t="s">
        <v>1152</v>
      </c>
      <c r="P67" s="45" t="s">
        <v>1153</v>
      </c>
      <c r="Q67" s="46" t="s">
        <v>1057</v>
      </c>
      <c r="R67" s="47">
        <v>0.2046</v>
      </c>
      <c r="S67" s="48" t="s">
        <v>1167</v>
      </c>
    </row>
    <row r="68" spans="1:19" ht="14.65" customHeight="1">
      <c r="A68" s="227"/>
      <c r="B68" s="236"/>
      <c r="C68" s="49" t="s">
        <v>26</v>
      </c>
      <c r="D68" s="274"/>
      <c r="E68" s="282"/>
      <c r="F68" s="285"/>
      <c r="G68" s="182"/>
      <c r="H68" s="230"/>
      <c r="I68" s="50" t="s">
        <v>43</v>
      </c>
      <c r="J68" s="51">
        <f>IF(OR(I67="TO",I67="TU",I67="TO1",I67="TU1",I67="TO2",I67="TU2"),J67,IF(OR(I67="AH1",I67="AH2"),IF(OR(I68="AH1",I68="AH2"),-J67,IF(OR(I68="EH1",I68="EH2"),-J67+0.5,"")),IF(OR(I67="EH1",I67="EH2"),IF(OR(I68="AH1",I68="AH2"),-J67+0.5,IF(OR(I68="EH1",I68="EH2"),-J67+1,"")),IF(AND(OR(I67="DNB1",I67="DNB2"),OR(I68="AH1",I68="AH2")),0,IF(AND(I67="Not ScoreBoth",OR(I68="TO1",I68="TO2")),0.5,"")))))</f>
        <v>35.5</v>
      </c>
      <c r="K68" s="52" t="s">
        <v>21</v>
      </c>
      <c r="L68" s="53">
        <v>2.0699999999999998</v>
      </c>
      <c r="M68" s="54">
        <v>5.26</v>
      </c>
      <c r="N68" s="233"/>
      <c r="O68" s="55" t="s">
        <v>1155</v>
      </c>
      <c r="P68" s="56" t="s">
        <v>1153</v>
      </c>
      <c r="Q68" s="25"/>
      <c r="R68" s="26"/>
      <c r="S68" s="26"/>
    </row>
    <row r="69" spans="1:19" ht="14.65" customHeight="1">
      <c r="A69" s="228"/>
      <c r="B69" s="237"/>
      <c r="C69" s="57" t="s">
        <v>28</v>
      </c>
      <c r="D69" s="275"/>
      <c r="E69" s="283"/>
      <c r="F69" s="272"/>
      <c r="G69" s="183"/>
      <c r="H69" s="231"/>
      <c r="I69" s="58"/>
      <c r="J69" s="59"/>
      <c r="K69" s="60"/>
      <c r="L69" s="61"/>
      <c r="M69" s="62"/>
      <c r="N69" s="234"/>
      <c r="O69" s="63"/>
      <c r="P69" s="64"/>
      <c r="Q69" s="36"/>
      <c r="R69" s="28"/>
      <c r="S69" s="28"/>
    </row>
    <row r="70" spans="1:19" ht="14.65" customHeight="1">
      <c r="A70" s="238">
        <f>$A67+1</f>
        <v>23</v>
      </c>
      <c r="B70" s="242" t="str">
        <f>IF(OR(C70="W",C71="W",C72="W",C70="1/2W",C71="1/2W",C72="1/2W",C70="1/2L",C71="1/2L",C72="1/2L"),"OK",IF(OR(C70="L",C71="L",C72="L"),"LOSS",IF(OR(C70="X",C71="X",C72="X"),"Anulado"," ")))</f>
        <v>OK</v>
      </c>
      <c r="C70" s="65" t="s">
        <v>24</v>
      </c>
      <c r="D70" s="304">
        <f>IF(G70="","",$D67)</f>
        <v>1</v>
      </c>
      <c r="E70" s="295" t="str">
        <f>IF(G70=""," ","– "&amp;COUNTIF(D$4:D72,$D70))</f>
        <v>– 23</v>
      </c>
      <c r="F70" s="297" t="e">
        <f ca="1">IF(G70="","",IF(OR(AND($C70&lt;&gt;" ",$C71=" "),AND($C71&lt;&gt;" ",$C70=" "),AND(L72&gt;0,OR(AND($C72&lt;&gt;" ",OR($C70=" ",$C71=" ")),AND($C72=" ",OR($C70&lt;&gt;" ",$C71&lt;&gt;" "))))),IF(SUM(F$4:F69)=0,1,LARGE(F$4:F69,1)+1),IF(MONTH(G70)=MONTH(TODAY()),IF(AND(DAY(G70)&lt;DAY(TODAY()),$B70=" "),IF(SUM(F$4:F69)=0,1,LARGE(F$4:F69,1)+1),IF($B70=" ",IF(AND(DAY(G70)=DAY(TODAY()),HOUR(G70)&lt;=HOUR(NOW())+1),IF(AND(HOUR(G70)+2&lt;=HOUR(NOW()),DAY(G70)&lt;=DAY(TODAY()),MINUTE(G70)&lt;=MINUTE(NOW())),IF(SUM(F$4:F69)=0,1,LARGE(F$4:F69,1)+1),IF(OR(MINUTE(G70)&lt;=MINUTE(NOW()),HOUR(G70)&lt;=HOUR(NOW())),"!!!","")),""),"")),"")))</f>
        <v>#VALUE!</v>
      </c>
      <c r="G70" s="188" t="s">
        <v>4356</v>
      </c>
      <c r="H70" s="239" t="s">
        <v>81</v>
      </c>
      <c r="I70" s="66" t="s">
        <v>42</v>
      </c>
      <c r="J70" s="67">
        <v>8.5</v>
      </c>
      <c r="K70" s="68" t="s">
        <v>18</v>
      </c>
      <c r="L70" s="69">
        <v>2.5</v>
      </c>
      <c r="M70" s="70"/>
      <c r="N70" s="241">
        <v>0</v>
      </c>
      <c r="O70" s="71" t="s">
        <v>1156</v>
      </c>
      <c r="P70" s="72" t="s">
        <v>1157</v>
      </c>
      <c r="Q70" s="73" t="s">
        <v>1139</v>
      </c>
      <c r="R70" s="74">
        <v>0.129</v>
      </c>
      <c r="S70" s="75" t="s">
        <v>1168</v>
      </c>
    </row>
    <row r="71" spans="1:19" ht="14.65" customHeight="1">
      <c r="A71" s="227"/>
      <c r="B71" s="236"/>
      <c r="C71" s="17" t="s">
        <v>26</v>
      </c>
      <c r="D71" s="274"/>
      <c r="E71" s="282"/>
      <c r="F71" s="285"/>
      <c r="G71" s="182"/>
      <c r="H71" s="230"/>
      <c r="I71" s="18" t="s">
        <v>43</v>
      </c>
      <c r="J71" s="76">
        <f>IF(OR(I70="TO",I70="TU",I70="TO1",I70="TU1",I70="TO2",I70="TU2"),J70,IF(OR(I70="AH1",I70="AH2"),IF(OR(I71="AH1",I71="AH2"),-J70,IF(OR(I71="EH1",I71="EH2"),-J70+0.5,"")),IF(OR(I70="EH1",I70="EH2"),IF(OR(I71="AH1",I71="AH2"),-J70+0.5,IF(OR(I71="EH1",I71="EH2"),-J70+1,"")),IF(AND(OR(I70="DNB1",I70="DNB2"),OR(I71="AH1",I71="AH2")),0,IF(AND(I70="Not ScoreBoth",OR(I71="TO1",I71="TO2")),0.5,"")))))</f>
        <v>8.5</v>
      </c>
      <c r="K71" s="77" t="s">
        <v>21</v>
      </c>
      <c r="L71" s="21">
        <v>2.06</v>
      </c>
      <c r="M71" s="22">
        <v>5.31</v>
      </c>
      <c r="N71" s="233"/>
      <c r="O71" s="23" t="s">
        <v>1159</v>
      </c>
      <c r="P71" s="24" t="s">
        <v>1160</v>
      </c>
      <c r="Q71" s="25"/>
      <c r="R71" s="26"/>
      <c r="S71" s="26"/>
    </row>
    <row r="72" spans="1:19" ht="14.65" customHeight="1">
      <c r="A72" s="228"/>
      <c r="B72" s="237"/>
      <c r="C72" s="27" t="s">
        <v>28</v>
      </c>
      <c r="D72" s="275"/>
      <c r="E72" s="283"/>
      <c r="F72" s="272"/>
      <c r="G72" s="183"/>
      <c r="H72" s="231"/>
      <c r="I72" s="30"/>
      <c r="J72" s="31"/>
      <c r="K72" s="37"/>
      <c r="L72" s="32"/>
      <c r="M72" s="33"/>
      <c r="N72" s="234"/>
      <c r="O72" s="34"/>
      <c r="P72" s="35"/>
      <c r="Q72" s="36"/>
      <c r="R72" s="28"/>
      <c r="S72" s="28"/>
    </row>
    <row r="73" spans="1:19" ht="14.65" customHeight="1">
      <c r="A73" s="226">
        <f>$A70+1</f>
        <v>24</v>
      </c>
      <c r="B73" s="235" t="str">
        <f>IF(OR(C73="W",C74="W",C75="W",C73="1/2W",C74="1/2W",C75="1/2W",C73="1/2L",C74="1/2L",C75="1/2L"),"OK",IF(OR(C73="L",C74="L",C75="L"),"LOSS",IF(OR(C73="X",C74="X",C75="X"),"Anulado"," ")))</f>
        <v>OK</v>
      </c>
      <c r="C73" s="38" t="s">
        <v>26</v>
      </c>
      <c r="D73" s="305">
        <f>IF(G73="","",$D70)</f>
        <v>1</v>
      </c>
      <c r="E73" s="281" t="str">
        <f>IF(G73=""," ","– "&amp;COUNTIF(D$4:D75,$D73))</f>
        <v>– 24</v>
      </c>
      <c r="F73" s="284" t="e">
        <f ca="1">IF(G73="","",IF(OR(AND($C73&lt;&gt;" ",$C74=" "),AND($C74&lt;&gt;" ",$C73=" "),AND(L75&gt;0,OR(AND($C75&lt;&gt;" ",OR($C73=" ",$C74=" ")),AND($C75=" ",OR($C73&lt;&gt;" ",$C74&lt;&gt;" "))))),IF(SUM(F$4:F72)=0,1,LARGE(F$4:F72,1)+1),IF(MONTH(G73)=MONTH(TODAY()),IF(AND(DAY(G73)&lt;DAY(TODAY()),$B73=" "),IF(SUM(F$4:F72)=0,1,LARGE(F$4:F72,1)+1),IF($B73=" ",IF(AND(DAY(G73)=DAY(TODAY()),HOUR(G73)&lt;=HOUR(NOW())+1),IF(AND(HOUR(G73)+2&lt;=HOUR(NOW()),DAY(G73)&lt;=DAY(TODAY()),MINUTE(G73)&lt;=MINUTE(NOW())),IF(SUM(F$4:F72)=0,1,LARGE(F$4:F72,1)+1),IF(OR(MINUTE(G73)&lt;=MINUTE(NOW()),HOUR(G73)&lt;=HOUR(NOW())),"!!!","")),""),"")),"")))</f>
        <v>#VALUE!</v>
      </c>
      <c r="G73" s="181" t="s">
        <v>4356</v>
      </c>
      <c r="H73" s="229" t="s">
        <v>56</v>
      </c>
      <c r="I73" s="39" t="s">
        <v>42</v>
      </c>
      <c r="J73" s="40">
        <v>5.5</v>
      </c>
      <c r="K73" s="41" t="s">
        <v>18</v>
      </c>
      <c r="L73" s="42">
        <v>3.4</v>
      </c>
      <c r="M73" s="43">
        <v>1.69</v>
      </c>
      <c r="N73" s="232">
        <v>0</v>
      </c>
      <c r="O73" s="44" t="s">
        <v>1169</v>
      </c>
      <c r="P73" s="45" t="s">
        <v>1170</v>
      </c>
      <c r="Q73" s="46" t="s">
        <v>1171</v>
      </c>
      <c r="R73" s="47">
        <v>0.22600000000000001</v>
      </c>
      <c r="S73" s="48" t="s">
        <v>1172</v>
      </c>
    </row>
    <row r="74" spans="1:19" ht="14.65" customHeight="1">
      <c r="A74" s="227"/>
      <c r="B74" s="236"/>
      <c r="C74" s="49" t="s">
        <v>24</v>
      </c>
      <c r="D74" s="274"/>
      <c r="E74" s="282"/>
      <c r="F74" s="285"/>
      <c r="G74" s="182"/>
      <c r="H74" s="230"/>
      <c r="I74" s="50" t="s">
        <v>43</v>
      </c>
      <c r="J74" s="51">
        <f>IF(OR(I73="TO",I73="TU",I73="TO1",I73="TU1",I73="TO2",I73="TU2"),J73,IF(OR(I73="AH1",I73="AH2"),IF(OR(I74="AH1",I74="AH2"),-J73,IF(OR(I74="EH1",I74="EH2"),-J73+0.5,"")),IF(OR(I73="EH1",I73="EH2"),IF(OR(I74="AH1",I74="AH2"),-J73+0.5,IF(OR(I74="EH1",I74="EH2"),-J73+1,"")),IF(AND(OR(I73="DNB1",I73="DNB2"),OR(I74="AH1",I74="AH2")),0,IF(AND(I73="Not ScoreBoth",OR(I74="TO1",I74="TO2")),0.5,"")))))</f>
        <v>5.5</v>
      </c>
      <c r="K74" s="52" t="s">
        <v>21</v>
      </c>
      <c r="L74" s="53">
        <v>1.92</v>
      </c>
      <c r="M74" s="54">
        <v>3</v>
      </c>
      <c r="N74" s="233"/>
      <c r="O74" s="55" t="s">
        <v>1173</v>
      </c>
      <c r="P74" s="56" t="s">
        <v>1174</v>
      </c>
      <c r="Q74" s="25"/>
      <c r="R74" s="26"/>
      <c r="S74" s="26"/>
    </row>
    <row r="75" spans="1:19" ht="14.65" customHeight="1">
      <c r="A75" s="228"/>
      <c r="B75" s="237"/>
      <c r="C75" s="57" t="s">
        <v>28</v>
      </c>
      <c r="D75" s="275"/>
      <c r="E75" s="283"/>
      <c r="F75" s="272"/>
      <c r="G75" s="183"/>
      <c r="H75" s="231"/>
      <c r="I75" s="58"/>
      <c r="J75" s="59"/>
      <c r="K75" s="60"/>
      <c r="L75" s="61"/>
      <c r="M75" s="62"/>
      <c r="N75" s="234"/>
      <c r="O75" s="63"/>
      <c r="P75" s="64"/>
      <c r="Q75" s="36"/>
      <c r="R75" s="28"/>
      <c r="S75" s="28"/>
    </row>
    <row r="76" spans="1:19" ht="14.65" customHeight="1">
      <c r="A76" s="238">
        <f>$A73+1</f>
        <v>25</v>
      </c>
      <c r="B76" s="242" t="str">
        <f>IF(OR(C76="W",C77="W",C78="W",C76="1/2W",C77="1/2W",C78="1/2W",C76="1/2L",C77="1/2L",C78="1/2L"),"OK",IF(OR(C76="L",C77="L",C78="L"),"LOSS",IF(OR(C76="X",C77="X",C78="X"),"Anulado"," ")))</f>
        <v>OK</v>
      </c>
      <c r="C76" s="65" t="s">
        <v>24</v>
      </c>
      <c r="D76" s="304">
        <f>IF(G76="","",$D73)</f>
        <v>1</v>
      </c>
      <c r="E76" s="295" t="str">
        <f>IF(G76=""," ","– "&amp;COUNTIF(D$4:D78,$D76))</f>
        <v>– 25</v>
      </c>
      <c r="F76" s="297" t="e">
        <f ca="1">IF(G76="","",IF(OR(AND($C76&lt;&gt;" ",$C77=" "),AND($C77&lt;&gt;" ",$C76=" "),AND(L78&gt;0,OR(AND($C78&lt;&gt;" ",OR($C76=" ",$C77=" ")),AND($C78=" ",OR($C76&lt;&gt;" ",$C77&lt;&gt;" "))))),IF(SUM(F$4:F75)=0,1,LARGE(F$4:F75,1)+1),IF(MONTH(G76)=MONTH(TODAY()),IF(AND(DAY(G76)&lt;DAY(TODAY()),$B76=" "),IF(SUM(F$4:F75)=0,1,LARGE(F$4:F75,1)+1),IF($B76=" ",IF(AND(DAY(G76)=DAY(TODAY()),HOUR(G76)&lt;=HOUR(NOW())+1),IF(AND(HOUR(G76)+2&lt;=HOUR(NOW()),DAY(G76)&lt;=DAY(TODAY()),MINUTE(G76)&lt;=MINUTE(NOW())),IF(SUM(F$4:F75)=0,1,LARGE(F$4:F75,1)+1),IF(OR(MINUTE(G76)&lt;=MINUTE(NOW()),HOUR(G76)&lt;=HOUR(NOW())),"!!!","")),""),"")),"")))</f>
        <v>#VALUE!</v>
      </c>
      <c r="G76" s="188" t="s">
        <v>4356</v>
      </c>
      <c r="H76" s="239" t="s">
        <v>56</v>
      </c>
      <c r="I76" s="66" t="s">
        <v>42</v>
      </c>
      <c r="J76" s="67">
        <v>35.5</v>
      </c>
      <c r="K76" s="68" t="s">
        <v>18</v>
      </c>
      <c r="L76" s="69">
        <v>2.88</v>
      </c>
      <c r="M76" s="70"/>
      <c r="N76" s="241">
        <v>0</v>
      </c>
      <c r="O76" s="71" t="s">
        <v>1152</v>
      </c>
      <c r="P76" s="72" t="s">
        <v>1153</v>
      </c>
      <c r="Q76" s="73" t="s">
        <v>1057</v>
      </c>
      <c r="R76" s="74">
        <v>0.2046</v>
      </c>
      <c r="S76" s="75" t="s">
        <v>1175</v>
      </c>
    </row>
    <row r="77" spans="1:19" ht="14.65" customHeight="1">
      <c r="A77" s="227"/>
      <c r="B77" s="236"/>
      <c r="C77" s="17" t="s">
        <v>26</v>
      </c>
      <c r="D77" s="274"/>
      <c r="E77" s="282"/>
      <c r="F77" s="285"/>
      <c r="G77" s="182"/>
      <c r="H77" s="230"/>
      <c r="I77" s="18" t="s">
        <v>43</v>
      </c>
      <c r="J77" s="76">
        <f>IF(OR(I76="TO",I76="TU",I76="TO1",I76="TU1",I76="TO2",I76="TU2"),J76,IF(OR(I76="AH1",I76="AH2"),IF(OR(I77="AH1",I77="AH2"),-J76,IF(OR(I77="EH1",I77="EH2"),-J76+0.5,"")),IF(OR(I76="EH1",I76="EH2"),IF(OR(I77="AH1",I77="AH2"),-J76+0.5,IF(OR(I77="EH1",I77="EH2"),-J76+1,"")),IF(AND(OR(I76="DNB1",I76="DNB2"),OR(I77="AH1",I77="AH2")),0,IF(AND(I76="Not ScoreBoth",OR(I77="TO1",I77="TO2")),0.5,"")))))</f>
        <v>35.5</v>
      </c>
      <c r="K77" s="77" t="s">
        <v>21</v>
      </c>
      <c r="L77" s="21">
        <v>2.0699999999999998</v>
      </c>
      <c r="M77" s="22">
        <v>5.26</v>
      </c>
      <c r="N77" s="233"/>
      <c r="O77" s="23" t="s">
        <v>1155</v>
      </c>
      <c r="P77" s="24" t="s">
        <v>1153</v>
      </c>
      <c r="Q77" s="25"/>
      <c r="R77" s="26"/>
      <c r="S77" s="26"/>
    </row>
    <row r="78" spans="1:19" ht="14.65" customHeight="1">
      <c r="A78" s="228"/>
      <c r="B78" s="237"/>
      <c r="C78" s="27" t="s">
        <v>28</v>
      </c>
      <c r="D78" s="275"/>
      <c r="E78" s="283"/>
      <c r="F78" s="272"/>
      <c r="G78" s="183"/>
      <c r="H78" s="231"/>
      <c r="I78" s="30"/>
      <c r="J78" s="31"/>
      <c r="K78" s="37"/>
      <c r="L78" s="32"/>
      <c r="M78" s="33"/>
      <c r="N78" s="234"/>
      <c r="O78" s="34"/>
      <c r="P78" s="35"/>
      <c r="Q78" s="36"/>
      <c r="R78" s="28"/>
      <c r="S78" s="28"/>
    </row>
    <row r="79" spans="1:19" ht="14.65" customHeight="1">
      <c r="A79" s="226">
        <f>$A76+1</f>
        <v>26</v>
      </c>
      <c r="B79" s="235" t="str">
        <f>IF(OR(C79="W",C80="W",C81="W",C79="1/2W",C80="1/2W",C81="1/2W",C79="1/2L",C80="1/2L",C81="1/2L"),"OK",IF(OR(C79="L",C80="L",C81="L"),"LOSS",IF(OR(C79="X",C80="X",C81="X"),"Anulado"," ")))</f>
        <v>OK</v>
      </c>
      <c r="C79" s="38" t="s">
        <v>24</v>
      </c>
      <c r="D79" s="305">
        <f>IF(G79="","",$D76)</f>
        <v>1</v>
      </c>
      <c r="E79" s="281" t="str">
        <f>IF(G79=""," ","– "&amp;COUNTIF(D$4:D81,$D79))</f>
        <v>– 26</v>
      </c>
      <c r="F79" s="284" t="e">
        <f ca="1">IF(G79="","",IF(OR(AND($C79&lt;&gt;" ",$C80=" "),AND($C80&lt;&gt;" ",$C79=" "),AND(L81&gt;0,OR(AND($C81&lt;&gt;" ",OR($C79=" ",$C80=" ")),AND($C81=" ",OR($C79&lt;&gt;" ",$C80&lt;&gt;" "))))),IF(SUM(F$4:F78)=0,1,LARGE(F$4:F78,1)+1),IF(MONTH(G79)=MONTH(TODAY()),IF(AND(DAY(G79)&lt;DAY(TODAY()),$B79=" "),IF(SUM(F$4:F78)=0,1,LARGE(F$4:F78,1)+1),IF($B79=" ",IF(AND(DAY(G79)=DAY(TODAY()),HOUR(G79)&lt;=HOUR(NOW())+1),IF(AND(HOUR(G79)+2&lt;=HOUR(NOW()),DAY(G79)&lt;=DAY(TODAY()),MINUTE(G79)&lt;=MINUTE(NOW())),IF(SUM(F$4:F78)=0,1,LARGE(F$4:F78,1)+1),IF(OR(MINUTE(G79)&lt;=MINUTE(NOW()),HOUR(G79)&lt;=HOUR(NOW())),"!!!","")),""),"")),"")))</f>
        <v>#VALUE!</v>
      </c>
      <c r="G79" s="181" t="s">
        <v>4356</v>
      </c>
      <c r="H79" s="229" t="s">
        <v>81</v>
      </c>
      <c r="I79" s="39" t="s">
        <v>42</v>
      </c>
      <c r="J79" s="40">
        <v>8.5</v>
      </c>
      <c r="K79" s="41" t="s">
        <v>18</v>
      </c>
      <c r="L79" s="42">
        <v>2.5</v>
      </c>
      <c r="M79" s="43"/>
      <c r="N79" s="232">
        <v>0</v>
      </c>
      <c r="O79" s="44" t="s">
        <v>1156</v>
      </c>
      <c r="P79" s="45" t="s">
        <v>1157</v>
      </c>
      <c r="Q79" s="46" t="s">
        <v>1139</v>
      </c>
      <c r="R79" s="47">
        <v>0.129</v>
      </c>
      <c r="S79" s="48" t="s">
        <v>1176</v>
      </c>
    </row>
    <row r="80" spans="1:19" ht="14.65" customHeight="1">
      <c r="A80" s="227"/>
      <c r="B80" s="236"/>
      <c r="C80" s="49" t="s">
        <v>26</v>
      </c>
      <c r="D80" s="274"/>
      <c r="E80" s="282"/>
      <c r="F80" s="285"/>
      <c r="G80" s="182"/>
      <c r="H80" s="230"/>
      <c r="I80" s="50" t="s">
        <v>43</v>
      </c>
      <c r="J80" s="51">
        <f>IF(OR(I79="TO",I79="TU",I79="TO1",I79="TU1",I79="TO2",I79="TU2"),J79,IF(OR(I79="AH1",I79="AH2"),IF(OR(I80="AH1",I80="AH2"),-J79,IF(OR(I80="EH1",I80="EH2"),-J79+0.5,"")),IF(OR(I79="EH1",I79="EH2"),IF(OR(I80="AH1",I80="AH2"),-J79+0.5,IF(OR(I80="EH1",I80="EH2"),-J79+1,"")),IF(AND(OR(I79="DNB1",I79="DNB2"),OR(I80="AH1",I80="AH2")),0,IF(AND(I79="Not ScoreBoth",OR(I80="TO1",I80="TO2")),0.5,"")))))</f>
        <v>8.5</v>
      </c>
      <c r="K80" s="52" t="s">
        <v>21</v>
      </c>
      <c r="L80" s="53">
        <v>2.06</v>
      </c>
      <c r="M80" s="54">
        <v>5.31</v>
      </c>
      <c r="N80" s="233"/>
      <c r="O80" s="55" t="s">
        <v>1159</v>
      </c>
      <c r="P80" s="56" t="s">
        <v>1160</v>
      </c>
      <c r="Q80" s="25"/>
      <c r="R80" s="26"/>
      <c r="S80" s="26"/>
    </row>
    <row r="81" spans="1:19" ht="14.65" customHeight="1">
      <c r="A81" s="228"/>
      <c r="B81" s="237"/>
      <c r="C81" s="57" t="s">
        <v>28</v>
      </c>
      <c r="D81" s="275"/>
      <c r="E81" s="283"/>
      <c r="F81" s="272"/>
      <c r="G81" s="183"/>
      <c r="H81" s="231"/>
      <c r="I81" s="58"/>
      <c r="J81" s="59"/>
      <c r="K81" s="60"/>
      <c r="L81" s="61"/>
      <c r="M81" s="62"/>
      <c r="N81" s="234"/>
      <c r="O81" s="63"/>
      <c r="P81" s="64"/>
      <c r="Q81" s="36"/>
      <c r="R81" s="28"/>
      <c r="S81" s="28"/>
    </row>
    <row r="82" spans="1:19" ht="14.65" customHeight="1">
      <c r="A82" s="238">
        <f>$A79+1</f>
        <v>27</v>
      </c>
      <c r="B82" s="242" t="str">
        <f>IF(OR(C82="W",C83="W",C84="W",C82="1/2W",C83="1/2W",C84="1/2W",C82="1/2L",C83="1/2L",C84="1/2L"),"OK",IF(OR(C82="L",C83="L",C84="L"),"LOSS",IF(OR(C82="X",C83="X",C84="X"),"Anulado"," ")))</f>
        <v>OK</v>
      </c>
      <c r="C82" s="65" t="s">
        <v>24</v>
      </c>
      <c r="D82" s="304">
        <f>IF(G82="","",$D79)</f>
        <v>1</v>
      </c>
      <c r="E82" s="295" t="str">
        <f>IF(G82=""," ","– "&amp;COUNTIF(D$4:D84,$D82))</f>
        <v>– 27</v>
      </c>
      <c r="F82" s="297" t="e">
        <f ca="1">IF(G82="","",IF(OR(AND($C82&lt;&gt;" ",$C83=" "),AND($C83&lt;&gt;" ",$C82=" "),AND(L84&gt;0,OR(AND($C84&lt;&gt;" ",OR($C82=" ",$C83=" ")),AND($C84=" ",OR($C82&lt;&gt;" ",$C83&lt;&gt;" "))))),IF(SUM(F$4:F81)=0,1,LARGE(F$4:F81,1)+1),IF(MONTH(G82)=MONTH(TODAY()),IF(AND(DAY(G82)&lt;DAY(TODAY()),$B82=" "),IF(SUM(F$4:F81)=0,1,LARGE(F$4:F81,1)+1),IF($B82=" ",IF(AND(DAY(G82)=DAY(TODAY()),HOUR(G82)&lt;=HOUR(NOW())+1),IF(AND(HOUR(G82)+2&lt;=HOUR(NOW()),DAY(G82)&lt;=DAY(TODAY()),MINUTE(G82)&lt;=MINUTE(NOW())),IF(SUM(F$4:F81)=0,1,LARGE(F$4:F81,1)+1),IF(OR(MINUTE(G82)&lt;=MINUTE(NOW()),HOUR(G82)&lt;=HOUR(NOW())),"!!!","")),""),"")),"")))</f>
        <v>#VALUE!</v>
      </c>
      <c r="G82" s="188" t="s">
        <v>4356</v>
      </c>
      <c r="H82" s="239" t="s">
        <v>81</v>
      </c>
      <c r="I82" s="66" t="s">
        <v>42</v>
      </c>
      <c r="J82" s="67">
        <v>8.5</v>
      </c>
      <c r="K82" s="68" t="s">
        <v>18</v>
      </c>
      <c r="L82" s="69">
        <v>2.5</v>
      </c>
      <c r="M82" s="70"/>
      <c r="N82" s="241">
        <v>0</v>
      </c>
      <c r="O82" s="71" t="s">
        <v>1156</v>
      </c>
      <c r="P82" s="72" t="s">
        <v>1157</v>
      </c>
      <c r="Q82" s="73" t="s">
        <v>1139</v>
      </c>
      <c r="R82" s="74">
        <v>0.129</v>
      </c>
      <c r="S82" s="75" t="s">
        <v>1177</v>
      </c>
    </row>
    <row r="83" spans="1:19" ht="14.65" customHeight="1">
      <c r="A83" s="227"/>
      <c r="B83" s="236"/>
      <c r="C83" s="17" t="s">
        <v>26</v>
      </c>
      <c r="D83" s="274"/>
      <c r="E83" s="282"/>
      <c r="F83" s="285"/>
      <c r="G83" s="182"/>
      <c r="H83" s="230"/>
      <c r="I83" s="18" t="s">
        <v>43</v>
      </c>
      <c r="J83" s="76">
        <f>IF(OR(I82="TO",I82="TU",I82="TO1",I82="TU1",I82="TO2",I82="TU2"),J82,IF(OR(I82="AH1",I82="AH2"),IF(OR(I83="AH1",I83="AH2"),-J82,IF(OR(I83="EH1",I83="EH2"),-J82+0.5,"")),IF(OR(I82="EH1",I82="EH2"),IF(OR(I83="AH1",I83="AH2"),-J82+0.5,IF(OR(I83="EH1",I83="EH2"),-J82+1,"")),IF(AND(OR(I82="DNB1",I82="DNB2"),OR(I83="AH1",I83="AH2")),0,IF(AND(I82="Not ScoreBoth",OR(I83="TO1",I83="TO2")),0.5,"")))))</f>
        <v>8.5</v>
      </c>
      <c r="K83" s="77" t="s">
        <v>21</v>
      </c>
      <c r="L83" s="21">
        <v>2.06</v>
      </c>
      <c r="M83" s="22">
        <v>5.31</v>
      </c>
      <c r="N83" s="233"/>
      <c r="O83" s="23" t="s">
        <v>1159</v>
      </c>
      <c r="P83" s="24" t="s">
        <v>1160</v>
      </c>
      <c r="Q83" s="25"/>
      <c r="R83" s="26"/>
      <c r="S83" s="26"/>
    </row>
    <row r="84" spans="1:19" ht="14.65" customHeight="1">
      <c r="A84" s="228"/>
      <c r="B84" s="237"/>
      <c r="C84" s="27" t="s">
        <v>28</v>
      </c>
      <c r="D84" s="275"/>
      <c r="E84" s="283"/>
      <c r="F84" s="272"/>
      <c r="G84" s="183"/>
      <c r="H84" s="231"/>
      <c r="I84" s="30"/>
      <c r="J84" s="31"/>
      <c r="K84" s="37"/>
      <c r="L84" s="32"/>
      <c r="M84" s="33"/>
      <c r="N84" s="234"/>
      <c r="O84" s="34"/>
      <c r="P84" s="35"/>
      <c r="Q84" s="36"/>
      <c r="R84" s="28"/>
      <c r="S84" s="28"/>
    </row>
    <row r="85" spans="1:19" ht="14.65" customHeight="1">
      <c r="A85" s="226">
        <f>$A82+1</f>
        <v>28</v>
      </c>
      <c r="B85" s="235" t="str">
        <f>IF(OR(C85="W",C86="W",C87="W",C85="1/2W",C86="1/2W",C87="1/2W",C85="1/2L",C86="1/2L",C87="1/2L"),"OK",IF(OR(C85="L",C86="L",C87="L"),"LOSS",IF(OR(C85="X",C86="X",C87="X"),"Anulado"," ")))</f>
        <v>OK</v>
      </c>
      <c r="C85" s="38" t="s">
        <v>26</v>
      </c>
      <c r="D85" s="305">
        <f>IF(G85="","",$D82)</f>
        <v>1</v>
      </c>
      <c r="E85" s="281" t="str">
        <f>IF(G85=""," ","– "&amp;COUNTIF(D$4:D87,$D85))</f>
        <v>– 28</v>
      </c>
      <c r="F85" s="284" t="e">
        <f ca="1">IF(G85="","",IF(OR(AND($C85&lt;&gt;" ",$C86=" "),AND($C86&lt;&gt;" ",$C85=" "),AND(L87&gt;0,OR(AND($C87&lt;&gt;" ",OR($C85=" ",$C86=" ")),AND($C87=" ",OR($C85&lt;&gt;" ",$C86&lt;&gt;" "))))),IF(SUM(F$4:F84)=0,1,LARGE(F$4:F84,1)+1),IF(MONTH(G85)=MONTH(TODAY()),IF(AND(DAY(G85)&lt;DAY(TODAY()),$B85=" "),IF(SUM(F$4:F84)=0,1,LARGE(F$4:F84,1)+1),IF($B85=" ",IF(AND(DAY(G85)=DAY(TODAY()),HOUR(G85)&lt;=HOUR(NOW())+1),IF(AND(HOUR(G85)+2&lt;=HOUR(NOW()),DAY(G85)&lt;=DAY(TODAY()),MINUTE(G85)&lt;=MINUTE(NOW())),IF(SUM(F$4:F84)=0,1,LARGE(F$4:F84,1)+1),IF(OR(MINUTE(G85)&lt;=MINUTE(NOW()),HOUR(G85)&lt;=HOUR(NOW())),"!!!","")),""),"")),"")))</f>
        <v>#VALUE!</v>
      </c>
      <c r="G85" s="181" t="s">
        <v>4376</v>
      </c>
      <c r="H85" s="229" t="s">
        <v>79</v>
      </c>
      <c r="I85" s="39" t="s">
        <v>42</v>
      </c>
      <c r="J85" s="40">
        <v>3.5</v>
      </c>
      <c r="K85" s="41" t="s">
        <v>17</v>
      </c>
      <c r="L85" s="42">
        <v>1.85</v>
      </c>
      <c r="M85" s="43"/>
      <c r="N85" s="232">
        <v>0</v>
      </c>
      <c r="O85" s="44" t="s">
        <v>1178</v>
      </c>
      <c r="P85" s="45" t="s">
        <v>1179</v>
      </c>
      <c r="Q85" s="46" t="s">
        <v>1180</v>
      </c>
      <c r="R85" s="47">
        <v>5.2499999999999998E-2</v>
      </c>
      <c r="S85" s="48" t="s">
        <v>1181</v>
      </c>
    </row>
    <row r="86" spans="1:19" ht="14.65" customHeight="1">
      <c r="A86" s="227"/>
      <c r="B86" s="236"/>
      <c r="C86" s="49" t="s">
        <v>24</v>
      </c>
      <c r="D86" s="274"/>
      <c r="E86" s="282"/>
      <c r="F86" s="285"/>
      <c r="G86" s="182"/>
      <c r="H86" s="230"/>
      <c r="I86" s="50" t="s">
        <v>43</v>
      </c>
      <c r="J86" s="51">
        <f>IF(OR(I85="TO",I85="TU",I85="TO1",I85="TU1",I85="TO2",I85="TU2"),J85,IF(OR(I85="AH1",I85="AH2"),IF(OR(I86="AH1",I86="AH2"),-J85,IF(OR(I86="EH1",I86="EH2"),-J85+0.5,"")),IF(OR(I85="EH1",I85="EH2"),IF(OR(I86="AH1",I86="AH2"),-J85+0.5,IF(OR(I86="EH1",I86="EH2"),-J85+1,"")),IF(AND(OR(I85="DNB1",I85="DNB2"),OR(I86="AH1",I86="AH2")),0,IF(AND(I85="Not ScoreBoth",OR(I86="TO1",I86="TO2")),0.5,"")))))</f>
        <v>3.5</v>
      </c>
      <c r="K86" s="52" t="s">
        <v>21</v>
      </c>
      <c r="L86" s="53">
        <v>2.44</v>
      </c>
      <c r="M86" s="54">
        <v>7.81</v>
      </c>
      <c r="N86" s="233"/>
      <c r="O86" s="55" t="s">
        <v>1182</v>
      </c>
      <c r="P86" s="56" t="s">
        <v>1179</v>
      </c>
      <c r="Q86" s="25"/>
      <c r="R86" s="26"/>
      <c r="S86" s="26"/>
    </row>
    <row r="87" spans="1:19" ht="14.65" customHeight="1">
      <c r="A87" s="228"/>
      <c r="B87" s="237"/>
      <c r="C87" s="57" t="s">
        <v>28</v>
      </c>
      <c r="D87" s="275"/>
      <c r="E87" s="283"/>
      <c r="F87" s="272"/>
      <c r="G87" s="183"/>
      <c r="H87" s="231"/>
      <c r="I87" s="58"/>
      <c r="J87" s="59"/>
      <c r="K87" s="60"/>
      <c r="L87" s="61"/>
      <c r="M87" s="62"/>
      <c r="N87" s="234"/>
      <c r="O87" s="63"/>
      <c r="P87" s="64"/>
      <c r="Q87" s="36"/>
      <c r="R87" s="28"/>
      <c r="S87" s="28"/>
    </row>
    <row r="88" spans="1:19" ht="14.65" customHeight="1">
      <c r="A88" s="238">
        <f>$A85+1</f>
        <v>29</v>
      </c>
      <c r="B88" s="242" t="str">
        <f>IF(OR(C88="W",C89="W",C90="W",C88="1/2W",C89="1/2W",C90="1/2W",C88="1/2L",C89="1/2L",C90="1/2L"),"OK",IF(OR(C88="L",C89="L",C90="L"),"LOSS",IF(OR(C88="X",C89="X",C90="X"),"Anulado"," ")))</f>
        <v>OK</v>
      </c>
      <c r="C88" s="65" t="s">
        <v>26</v>
      </c>
      <c r="D88" s="304">
        <v>2</v>
      </c>
      <c r="E88" s="295" t="str">
        <f>IF(G88=""," ","– "&amp;COUNTIF(D$4:D90,$D88))</f>
        <v>– 1</v>
      </c>
      <c r="F88" s="297" t="e">
        <f ca="1">IF(G88="","",IF(OR(AND($C88&lt;&gt;" ",$C89=" "),AND($C89&lt;&gt;" ",$C88=" "),AND(L90&gt;0,OR(AND($C90&lt;&gt;" ",OR($C88=" ",$C89=" ")),AND($C90=" ",OR($C88&lt;&gt;" ",$C89&lt;&gt;" "))))),IF(SUM(F$4:F87)=0,1,LARGE(F$4:F87,1)+1),IF(MONTH(G88)=MONTH(TODAY()),IF(AND(DAY(G88)&lt;DAY(TODAY()),$B88=" "),IF(SUM(F$4:F87)=0,1,LARGE(F$4:F87,1)+1),IF($B88=" ",IF(AND(DAY(G88)=DAY(TODAY()),HOUR(G88)&lt;=HOUR(NOW())+1),IF(AND(HOUR(G88)+2&lt;=HOUR(NOW()),DAY(G88)&lt;=DAY(TODAY()),MINUTE(G88)&lt;=MINUTE(NOW())),IF(SUM(F$4:F87)=0,1,LARGE(F$4:F87,1)+1),IF(OR(MINUTE(G88)&lt;=MINUTE(NOW()),HOUR(G88)&lt;=HOUR(NOW())),"!!!","")),""),"")),"")))</f>
        <v>#VALUE!</v>
      </c>
      <c r="G88" s="188" t="s">
        <v>4356</v>
      </c>
      <c r="H88" s="239" t="s">
        <v>81</v>
      </c>
      <c r="I88" s="66" t="s">
        <v>30</v>
      </c>
      <c r="J88" s="67">
        <v>4</v>
      </c>
      <c r="K88" s="68" t="s">
        <v>21</v>
      </c>
      <c r="L88" s="69">
        <v>2.04</v>
      </c>
      <c r="M88" s="70"/>
      <c r="N88" s="241">
        <v>0</v>
      </c>
      <c r="O88" s="71" t="s">
        <v>1183</v>
      </c>
      <c r="P88" s="72" t="s">
        <v>1184</v>
      </c>
      <c r="Q88" s="73" t="s">
        <v>1185</v>
      </c>
      <c r="R88" s="74">
        <v>6.9900000000000004E-2</v>
      </c>
      <c r="S88" s="75" t="s">
        <v>1185</v>
      </c>
    </row>
    <row r="89" spans="1:19" ht="14.65" customHeight="1">
      <c r="A89" s="227"/>
      <c r="B89" s="236"/>
      <c r="C89" s="17" t="s">
        <v>24</v>
      </c>
      <c r="D89" s="274"/>
      <c r="E89" s="282"/>
      <c r="F89" s="285"/>
      <c r="G89" s="182"/>
      <c r="H89" s="230"/>
      <c r="I89" s="18" t="s">
        <v>31</v>
      </c>
      <c r="J89" s="76">
        <f>IF(OR(I88="TO",I88="TU",I88="TO1",I88="TU1",I88="TO2",I88="TU2"),J88,IF(OR(I88="AH1",I88="AH2"),IF(OR(I89="AH1",I89="AH2"),-J88,IF(OR(I89="EH1",I89="EH2"),-J88+0.5,"")),IF(OR(I88="EH1",I88="EH2"),IF(OR(I89="AH1",I89="AH2"),-J88+0.5,IF(OR(I89="EH1",I89="EH2"),-J88+1,"")),IF(AND(OR(I88="DNB1",I88="DNB2"),OR(I89="AH1",I89="AH2")),0,IF(AND(I88="Not ScoreBoth",OR(I89="TO1",I89="TO2")),0.5,"")))))</f>
        <v>-4</v>
      </c>
      <c r="K89" s="77" t="s">
        <v>23</v>
      </c>
      <c r="L89" s="21">
        <v>2.25</v>
      </c>
      <c r="M89" s="22">
        <v>4.9000000000000004</v>
      </c>
      <c r="N89" s="233"/>
      <c r="O89" s="23" t="s">
        <v>1186</v>
      </c>
      <c r="P89" s="24" t="s">
        <v>1187</v>
      </c>
      <c r="Q89" s="25"/>
      <c r="R89" s="26"/>
      <c r="S89" s="26"/>
    </row>
    <row r="90" spans="1:19" ht="14.65" customHeight="1">
      <c r="A90" s="228"/>
      <c r="B90" s="237"/>
      <c r="C90" s="27" t="s">
        <v>28</v>
      </c>
      <c r="D90" s="275"/>
      <c r="E90" s="283"/>
      <c r="F90" s="272"/>
      <c r="G90" s="183"/>
      <c r="H90" s="231"/>
      <c r="I90" s="30"/>
      <c r="J90" s="31"/>
      <c r="K90" s="37"/>
      <c r="L90" s="32"/>
      <c r="M90" s="33"/>
      <c r="N90" s="234"/>
      <c r="O90" s="34"/>
      <c r="P90" s="35"/>
      <c r="Q90" s="36"/>
      <c r="R90" s="28"/>
      <c r="S90" s="28"/>
    </row>
    <row r="91" spans="1:19" ht="14.65" customHeight="1">
      <c r="A91" s="226">
        <f>$A88+1</f>
        <v>30</v>
      </c>
      <c r="B91" s="235" t="str">
        <f>IF(OR(C91="W",C92="W",C93="W",C91="1/2W",C92="1/2W",C93="1/2W",C91="1/2L",C92="1/2L",C93="1/2L"),"OK",IF(OR(C91="L",C92="L",C93="L"),"LOSS",IF(OR(C91="X",C92="X",C93="X"),"Anulado"," ")))</f>
        <v>OK</v>
      </c>
      <c r="C91" s="38" t="s">
        <v>24</v>
      </c>
      <c r="D91" s="305">
        <f>IF(G91="","",$D88)</f>
        <v>2</v>
      </c>
      <c r="E91" s="281" t="str">
        <f>IF(G91=""," ","– "&amp;COUNTIF(D$4:D93,$D91))</f>
        <v>– 2</v>
      </c>
      <c r="F91" s="284" t="e">
        <f ca="1">IF(G91="","",IF(OR(AND($C91&lt;&gt;" ",$C92=" "),AND($C92&lt;&gt;" ",$C91=" "),AND(L93&gt;0,OR(AND($C93&lt;&gt;" ",OR($C91=" ",$C92=" ")),AND($C93=" ",OR($C91&lt;&gt;" ",$C92&lt;&gt;" "))))),IF(SUM(F$4:F90)=0,1,LARGE(F$4:F90,1)+1),IF(MONTH(G91)=MONTH(TODAY()),IF(AND(DAY(G91)&lt;DAY(TODAY()),$B91=" "),IF(SUM(F$4:F90)=0,1,LARGE(F$4:F90,1)+1),IF($B91=" ",IF(AND(DAY(G91)=DAY(TODAY()),HOUR(G91)&lt;=HOUR(NOW())+1),IF(AND(HOUR(G91)+2&lt;=HOUR(NOW()),DAY(G91)&lt;=DAY(TODAY()),MINUTE(G91)&lt;=MINUTE(NOW())),IF(SUM(F$4:F90)=0,1,LARGE(F$4:F90,1)+1),IF(OR(MINUTE(G91)&lt;=MINUTE(NOW()),HOUR(G91)&lt;=HOUR(NOW())),"!!!","")),""),"")),"")))</f>
        <v>#VALUE!</v>
      </c>
      <c r="G91" s="181" t="s">
        <v>4378</v>
      </c>
      <c r="H91" s="229" t="s">
        <v>83</v>
      </c>
      <c r="I91" s="39" t="s">
        <v>48</v>
      </c>
      <c r="J91" s="78"/>
      <c r="K91" s="41" t="s">
        <v>21</v>
      </c>
      <c r="L91" s="42">
        <v>2.5499999999999998</v>
      </c>
      <c r="M91" s="43">
        <v>6.43</v>
      </c>
      <c r="N91" s="232">
        <v>0</v>
      </c>
      <c r="O91" s="44" t="s">
        <v>1188</v>
      </c>
      <c r="P91" s="45" t="s">
        <v>1189</v>
      </c>
      <c r="Q91" s="46" t="s">
        <v>1190</v>
      </c>
      <c r="R91" s="47">
        <v>0.1142</v>
      </c>
      <c r="S91" s="48" t="s">
        <v>1191</v>
      </c>
    </row>
    <row r="92" spans="1:19" ht="14.65" customHeight="1">
      <c r="A92" s="227"/>
      <c r="B92" s="236"/>
      <c r="C92" s="49" t="s">
        <v>26</v>
      </c>
      <c r="D92" s="274"/>
      <c r="E92" s="282"/>
      <c r="F92" s="285"/>
      <c r="G92" s="182"/>
      <c r="H92" s="230"/>
      <c r="I92" s="50" t="s">
        <v>47</v>
      </c>
      <c r="J92" s="85" t="str">
        <f>IF(OR(I91="TO",I91="TU",I91="TO1",I91="TU1",I91="TO2",I91="TU2"),J91,IF(OR(I91="AH1",I91="AH2"),IF(OR(I92="AH1",I92="AH2"),-J91,IF(OR(I92="EH1",I92="EH2"),-J91+0.5,"")),IF(OR(I91="EH1",I91="EH2"),IF(OR(I92="AH1",I92="AH2"),-J91+0.5,IF(OR(I92="EH1",I92="EH2"),-J91+1,"")),IF(AND(OR(I91="DNB1",I91="DNB2"),OR(I92="AH1",I92="AH2")),0,IF(AND(I91="Not ScoreBoth",OR(I92="TO1",I92="TO2")),0.5,"")))))</f>
        <v/>
      </c>
      <c r="K92" s="52" t="s">
        <v>22</v>
      </c>
      <c r="L92" s="53">
        <v>1.9610000000000001</v>
      </c>
      <c r="M92" s="54">
        <v>8.4600000000000009</v>
      </c>
      <c r="N92" s="233"/>
      <c r="O92" s="55" t="s">
        <v>906</v>
      </c>
      <c r="P92" s="56" t="s">
        <v>1192</v>
      </c>
      <c r="Q92" s="25"/>
      <c r="R92" s="26"/>
      <c r="S92" s="26"/>
    </row>
    <row r="93" spans="1:19" ht="14.65" customHeight="1">
      <c r="A93" s="228"/>
      <c r="B93" s="237"/>
      <c r="C93" s="57" t="s">
        <v>28</v>
      </c>
      <c r="D93" s="275"/>
      <c r="E93" s="283"/>
      <c r="F93" s="272"/>
      <c r="G93" s="183"/>
      <c r="H93" s="231"/>
      <c r="I93" s="58"/>
      <c r="J93" s="59"/>
      <c r="K93" s="60"/>
      <c r="L93" s="61"/>
      <c r="M93" s="62"/>
      <c r="N93" s="234"/>
      <c r="O93" s="63"/>
      <c r="P93" s="64"/>
      <c r="Q93" s="36"/>
      <c r="R93" s="28"/>
      <c r="S93" s="28"/>
    </row>
    <row r="94" spans="1:19" ht="14.65" customHeight="1">
      <c r="A94" s="238">
        <f>$A91+1</f>
        <v>31</v>
      </c>
      <c r="B94" s="242" t="str">
        <f>IF(OR(C94="W",C95="W",C96="W",C94="1/2W",C95="1/2W",C96="1/2W",C94="1/2L",C95="1/2L",C96="1/2L"),"OK",IF(OR(C94="L",C95="L",C96="L"),"LOSS",IF(OR(C94="X",C95="X",C96="X"),"Anulado"," ")))</f>
        <v>OK</v>
      </c>
      <c r="C94" s="65" t="s">
        <v>24</v>
      </c>
      <c r="D94" s="304">
        <f>IF(G94="","",$D91)</f>
        <v>2</v>
      </c>
      <c r="E94" s="295" t="str">
        <f>IF(G94=""," ","– "&amp;COUNTIF(D$4:D96,$D94))</f>
        <v>– 3</v>
      </c>
      <c r="F94" s="297" t="e">
        <f ca="1">IF(G94="","",IF(OR(AND($C94&lt;&gt;" ",$C95=" "),AND($C95&lt;&gt;" ",$C94=" "),AND(L96&gt;0,OR(AND($C96&lt;&gt;" ",OR($C94=" ",$C95=" ")),AND($C96=" ",OR($C94&lt;&gt;" ",$C95&lt;&gt;" "))))),IF(SUM(F$4:F93)=0,1,LARGE(F$4:F93,1)+1),IF(MONTH(G94)=MONTH(TODAY()),IF(AND(DAY(G94)&lt;DAY(TODAY()),$B94=" "),IF(SUM(F$4:F93)=0,1,LARGE(F$4:F93,1)+1),IF($B94=" ",IF(AND(DAY(G94)=DAY(TODAY()),HOUR(G94)&lt;=HOUR(NOW())+1),IF(AND(HOUR(G94)+2&lt;=HOUR(NOW()),DAY(G94)&lt;=DAY(TODAY()),MINUTE(G94)&lt;=MINUTE(NOW())),IF(SUM(F$4:F93)=0,1,LARGE(F$4:F93,1)+1),IF(OR(MINUTE(G94)&lt;=MINUTE(NOW()),HOUR(G94)&lt;=HOUR(NOW())),"!!!","")),""),"")),"")))</f>
        <v>#VALUE!</v>
      </c>
      <c r="G94" s="188" t="s">
        <v>4370</v>
      </c>
      <c r="H94" s="239" t="s">
        <v>84</v>
      </c>
      <c r="I94" s="66" t="s">
        <v>42</v>
      </c>
      <c r="J94" s="67">
        <v>4.5</v>
      </c>
      <c r="K94" s="68" t="s">
        <v>18</v>
      </c>
      <c r="L94" s="69">
        <v>2.2999999999999998</v>
      </c>
      <c r="M94" s="70">
        <v>11.12</v>
      </c>
      <c r="N94" s="241">
        <v>0</v>
      </c>
      <c r="O94" s="71" t="s">
        <v>1193</v>
      </c>
      <c r="P94" s="72" t="s">
        <v>1194</v>
      </c>
      <c r="Q94" s="73" t="s">
        <v>1019</v>
      </c>
      <c r="R94" s="74">
        <v>5.8299999999999998E-2</v>
      </c>
      <c r="S94" s="75" t="s">
        <v>1195</v>
      </c>
    </row>
    <row r="95" spans="1:19" ht="14.65" customHeight="1">
      <c r="A95" s="227"/>
      <c r="B95" s="236"/>
      <c r="C95" s="17" t="s">
        <v>26</v>
      </c>
      <c r="D95" s="274"/>
      <c r="E95" s="282"/>
      <c r="F95" s="285"/>
      <c r="G95" s="182"/>
      <c r="H95" s="230"/>
      <c r="I95" s="18" t="s">
        <v>43</v>
      </c>
      <c r="J95" s="76">
        <f>IF(OR(I94="TO",I94="TU",I94="TO1",I94="TU1",I94="TO2",I94="TU2"),J94,IF(OR(I94="AH1",I94="AH2"),IF(OR(I95="AH1",I95="AH2"),-J94,IF(OR(I95="EH1",I95="EH2"),-J94+0.5,"")),IF(OR(I94="EH1",I94="EH2"),IF(OR(I95="AH1",I95="AH2"),-J94+0.5,IF(OR(I95="EH1",I95="EH2"),-J94+1,"")),IF(AND(OR(I94="DNB1",I94="DNB2"),OR(I95="AH1",I95="AH2")),0,IF(AND(I94="Not ScoreBoth",OR(I95="TO1",I95="TO2")),0.5,"")))))</f>
        <v>4.5</v>
      </c>
      <c r="K95" s="77" t="s">
        <v>21</v>
      </c>
      <c r="L95" s="21">
        <v>1.96</v>
      </c>
      <c r="M95" s="22"/>
      <c r="N95" s="233"/>
      <c r="O95" s="23" t="s">
        <v>1196</v>
      </c>
      <c r="P95" s="24" t="s">
        <v>1194</v>
      </c>
      <c r="Q95" s="25"/>
      <c r="R95" s="26"/>
      <c r="S95" s="26"/>
    </row>
    <row r="96" spans="1:19" ht="14.65" customHeight="1">
      <c r="A96" s="228"/>
      <c r="B96" s="237"/>
      <c r="C96" s="27" t="s">
        <v>28</v>
      </c>
      <c r="D96" s="275"/>
      <c r="E96" s="283"/>
      <c r="F96" s="272"/>
      <c r="G96" s="183"/>
      <c r="H96" s="231"/>
      <c r="I96" s="30"/>
      <c r="J96" s="31"/>
      <c r="K96" s="37"/>
      <c r="L96" s="32"/>
      <c r="M96" s="33"/>
      <c r="N96" s="234"/>
      <c r="O96" s="34"/>
      <c r="P96" s="35"/>
      <c r="Q96" s="36"/>
      <c r="R96" s="28"/>
      <c r="S96" s="28"/>
    </row>
    <row r="97" spans="1:19" ht="14.65" customHeight="1">
      <c r="A97" s="226">
        <f>$A94+1</f>
        <v>32</v>
      </c>
      <c r="B97" s="235" t="str">
        <f>IF(OR(C97="W",C98="W",C99="W",C97="1/2W",C98="1/2W",C99="1/2W",C97="1/2L",C98="1/2L",C99="1/2L"),"OK",IF(OR(C97="L",C98="L",C99="L"),"LOSS",IF(OR(C97="X",C98="X",C99="X"),"Anulado"," ")))</f>
        <v>OK</v>
      </c>
      <c r="C97" s="38" t="s">
        <v>24</v>
      </c>
      <c r="D97" s="273" t="s">
        <v>85</v>
      </c>
      <c r="E97" s="281" t="str">
        <f>IF(G97=""," ","– "&amp;COUNTIF(D$4:D99,$D97))</f>
        <v>– 1</v>
      </c>
      <c r="F97" s="284" t="e">
        <f ca="1">IF(G97="","",IF(OR(AND($C97&lt;&gt;" ",$C98=" "),AND($C98&lt;&gt;" ",$C97=" "),AND(L99&gt;0,OR(AND($C99&lt;&gt;" ",OR($C97=" ",$C98=" ")),AND($C99=" ",OR($C97&lt;&gt;" ",$C98&lt;&gt;" "))))),IF(SUM(F$4:F96)=0,1,LARGE(F$4:F96,1)+1),IF(MONTH(G97)=MONTH(TODAY()),IF(AND(DAY(G97)&lt;DAY(TODAY()),$B97=" "),IF(SUM(F$4:F96)=0,1,LARGE(F$4:F96,1)+1),IF($B97=" ",IF(AND(DAY(G97)=DAY(TODAY()),HOUR(G97)&lt;=HOUR(NOW())+1),IF(AND(HOUR(G97)+2&lt;=HOUR(NOW()),DAY(G97)&lt;=DAY(TODAY()),MINUTE(G97)&lt;=MINUTE(NOW())),IF(SUM(F$4:F96)=0,1,LARGE(F$4:F96,1)+1),IF(OR(MINUTE(G97)&lt;=MINUTE(NOW()),HOUR(G97)&lt;=HOUR(NOW())),"!!!","")),""),"")),"")))</f>
        <v>#VALUE!</v>
      </c>
      <c r="G97" s="181" t="s">
        <v>4379</v>
      </c>
      <c r="H97" s="229" t="s">
        <v>86</v>
      </c>
      <c r="I97" s="39" t="s">
        <v>60</v>
      </c>
      <c r="J97" s="78"/>
      <c r="K97" s="41" t="s">
        <v>17</v>
      </c>
      <c r="L97" s="42">
        <v>3.25</v>
      </c>
      <c r="M97" s="43">
        <v>12.15</v>
      </c>
      <c r="N97" s="232">
        <v>0</v>
      </c>
      <c r="O97" s="44" t="s">
        <v>1197</v>
      </c>
      <c r="P97" s="45" t="s">
        <v>1198</v>
      </c>
      <c r="Q97" s="46" t="s">
        <v>1199</v>
      </c>
      <c r="R97" s="47">
        <v>7.6100000000000001E-2</v>
      </c>
      <c r="S97" s="48" t="s">
        <v>1199</v>
      </c>
    </row>
    <row r="98" spans="1:19" ht="14.65" customHeight="1">
      <c r="A98" s="227"/>
      <c r="B98" s="236"/>
      <c r="C98" s="49" t="s">
        <v>26</v>
      </c>
      <c r="D98" s="274"/>
      <c r="E98" s="282"/>
      <c r="F98" s="285"/>
      <c r="G98" s="182"/>
      <c r="H98" s="230"/>
      <c r="I98" s="50" t="s">
        <v>63</v>
      </c>
      <c r="J98" s="85" t="str">
        <f>IF(OR(I97="TO",I97="TU",I97="TO1",I97="TU1",I97="TO2",I97="TU2"),J97,IF(OR(I97="AH1",I97="AH2"),IF(OR(I98="AH1",I98="AH2"),-J97,IF(OR(I98="EH1",I98="EH2"),-J97+0.5,"")),IF(OR(I97="EH1",I97="EH2"),IF(OR(I98="AH1",I98="AH2"),-J97+0.5,IF(OR(I98="EH1",I98="EH2"),-J97+1,"")),IF(AND(OR(I97="DNB1",I97="DNB2"),OR(I98="AH1",I98="AH2")),0,IF(AND(I97="Not ScoreBoth",OR(I98="TO1",I98="TO2")),0.5,"")))))</f>
        <v/>
      </c>
      <c r="K98" s="52" t="s">
        <v>18</v>
      </c>
      <c r="L98" s="53">
        <v>1.58</v>
      </c>
      <c r="M98" s="54">
        <v>25.95</v>
      </c>
      <c r="N98" s="233"/>
      <c r="O98" s="55" t="s">
        <v>1200</v>
      </c>
      <c r="P98" s="56" t="s">
        <v>1201</v>
      </c>
      <c r="Q98" s="25"/>
      <c r="R98" s="26"/>
      <c r="S98" s="26"/>
    </row>
    <row r="99" spans="1:19" ht="14.65" customHeight="1">
      <c r="A99" s="228"/>
      <c r="B99" s="237"/>
      <c r="C99" s="57" t="s">
        <v>28</v>
      </c>
      <c r="D99" s="275"/>
      <c r="E99" s="283"/>
      <c r="F99" s="272"/>
      <c r="G99" s="183"/>
      <c r="H99" s="231"/>
      <c r="I99" s="58"/>
      <c r="J99" s="59"/>
      <c r="K99" s="60"/>
      <c r="L99" s="61"/>
      <c r="M99" s="62"/>
      <c r="N99" s="234"/>
      <c r="O99" s="63"/>
      <c r="P99" s="64"/>
      <c r="Q99" s="36"/>
      <c r="R99" s="28"/>
      <c r="S99" s="28"/>
    </row>
    <row r="100" spans="1:19" ht="14.65" customHeight="1">
      <c r="A100" s="238">
        <f>$A97+1</f>
        <v>33</v>
      </c>
      <c r="B100" s="242" t="str">
        <f>IF(OR(C100="W",C101="W",C102="W",C100="1/2W",C101="1/2W",C102="1/2W",C100="1/2L",C101="1/2L",C102="1/2L"),"OK",IF(OR(C100="L",C101="L",C102="L"),"LOSS",IF(OR(C100="X",C101="X",C102="X"),"Anulado"," ")))</f>
        <v>OK</v>
      </c>
      <c r="C100" s="65" t="s">
        <v>26</v>
      </c>
      <c r="D100" s="290" t="str">
        <f>IF(G100="","",$D97)</f>
        <v>3</v>
      </c>
      <c r="E100" s="295" t="str">
        <f>IF(G100=""," ","– "&amp;COUNTIF(D$4:D102,$D100))</f>
        <v>– 2</v>
      </c>
      <c r="F100" s="297" t="e">
        <f ca="1">IF(G100="","",IF(OR(AND($C100&lt;&gt;" ",$C101=" "),AND($C101&lt;&gt;" ",$C100=" "),AND(L102&gt;0,OR(AND($C102&lt;&gt;" ",OR($C100=" ",$C101=" ")),AND($C102=" ",OR($C100&lt;&gt;" ",$C101&lt;&gt;" "))))),IF(SUM(F$4:F99)=0,1,LARGE(F$4:F99,1)+1),IF(MONTH(G100)=MONTH(TODAY()),IF(AND(DAY(G100)&lt;DAY(TODAY()),$B100=" "),IF(SUM(F$4:F99)=0,1,LARGE(F$4:F99,1)+1),IF($B100=" ",IF(AND(DAY(G100)=DAY(TODAY()),HOUR(G100)&lt;=HOUR(NOW())+1),IF(AND(HOUR(G100)+2&lt;=HOUR(NOW()),DAY(G100)&lt;=DAY(TODAY()),MINUTE(G100)&lt;=MINUTE(NOW())),IF(SUM(F$4:F99)=0,1,LARGE(F$4:F99,1)+1),IF(OR(MINUTE(G100)&lt;=MINUTE(NOW()),HOUR(G100)&lt;=HOUR(NOW())),"!!!","")),""),"")),"")))</f>
        <v>#VALUE!</v>
      </c>
      <c r="G100" s="188" t="s">
        <v>4380</v>
      </c>
      <c r="H100" s="239" t="s">
        <v>87</v>
      </c>
      <c r="I100" s="66" t="s">
        <v>42</v>
      </c>
      <c r="J100" s="67">
        <v>8.5</v>
      </c>
      <c r="K100" s="68" t="s">
        <v>18</v>
      </c>
      <c r="L100" s="69">
        <v>2.4</v>
      </c>
      <c r="M100" s="70"/>
      <c r="N100" s="241">
        <v>0</v>
      </c>
      <c r="O100" s="71" t="s">
        <v>1202</v>
      </c>
      <c r="P100" s="72" t="s">
        <v>1203</v>
      </c>
      <c r="Q100" s="73" t="s">
        <v>1180</v>
      </c>
      <c r="R100" s="74">
        <v>9.2899999999999996E-2</v>
      </c>
      <c r="S100" s="75" t="s">
        <v>1204</v>
      </c>
    </row>
    <row r="101" spans="1:19" ht="14.65" customHeight="1">
      <c r="A101" s="227"/>
      <c r="B101" s="236"/>
      <c r="C101" s="17" t="s">
        <v>24</v>
      </c>
      <c r="D101" s="274"/>
      <c r="E101" s="282"/>
      <c r="F101" s="285"/>
      <c r="G101" s="182"/>
      <c r="H101" s="230"/>
      <c r="I101" s="18" t="s">
        <v>43</v>
      </c>
      <c r="J101" s="76">
        <f>IF(OR(I100="TO",I100="TU",I100="TO1",I100="TU1",I100="TO2",I100="TU2"),J100,IF(OR(I100="AH1",I100="AH2"),IF(OR(I101="AH1",I101="AH2"),-J100,IF(OR(I101="EH1",I101="EH2"),-J100+0.5,"")),IF(OR(I100="EH1",I100="EH2"),IF(OR(I101="AH1",I101="AH2"),-J100+0.5,IF(OR(I101="EH1",I101="EH2"),-J100+1,"")),IF(AND(OR(I100="DNB1",I100="DNB2"),OR(I101="AH1",I101="AH2")),0,IF(AND(I100="Not ScoreBoth",OR(I101="TO1",I101="TO2")),0.5,"")))))</f>
        <v>8.5</v>
      </c>
      <c r="K101" s="77" t="s">
        <v>21</v>
      </c>
      <c r="L101" s="21">
        <v>2.0099999999999998</v>
      </c>
      <c r="M101" s="22">
        <v>5.57</v>
      </c>
      <c r="N101" s="233"/>
      <c r="O101" s="23" t="s">
        <v>1205</v>
      </c>
      <c r="P101" s="24" t="s">
        <v>1206</v>
      </c>
      <c r="Q101" s="25"/>
      <c r="R101" s="26"/>
      <c r="S101" s="26"/>
    </row>
    <row r="102" spans="1:19" ht="14.65" customHeight="1">
      <c r="A102" s="228"/>
      <c r="B102" s="237"/>
      <c r="C102" s="27" t="s">
        <v>28</v>
      </c>
      <c r="D102" s="275"/>
      <c r="E102" s="283"/>
      <c r="F102" s="272"/>
      <c r="G102" s="183"/>
      <c r="H102" s="231"/>
      <c r="I102" s="30"/>
      <c r="J102" s="31"/>
      <c r="K102" s="37"/>
      <c r="L102" s="32"/>
      <c r="M102" s="33"/>
      <c r="N102" s="234"/>
      <c r="O102" s="34"/>
      <c r="P102" s="35"/>
      <c r="Q102" s="36"/>
      <c r="R102" s="28"/>
      <c r="S102" s="28"/>
    </row>
    <row r="103" spans="1:19" ht="14.65" customHeight="1">
      <c r="A103" s="226">
        <f>$A100+1</f>
        <v>34</v>
      </c>
      <c r="B103" s="235" t="str">
        <f>IF(OR(C103="W",C104="W",C105="W",C103="1/2W",C104="1/2W",C105="1/2W",C103="1/2L",C104="1/2L",C105="1/2L"),"OK",IF(OR(C103="L",C104="L",C105="L"),"LOSS",IF(OR(C103="X",C104="X",C105="X"),"Anulado"," ")))</f>
        <v>OK</v>
      </c>
      <c r="C103" s="65" t="s">
        <v>26</v>
      </c>
      <c r="D103" s="273" t="str">
        <f>IF(G103="","",$D100)</f>
        <v>3</v>
      </c>
      <c r="E103" s="281" t="str">
        <f>IF(G103=""," ","– "&amp;COUNTIF(D$4:D105,$D103))</f>
        <v>– 3</v>
      </c>
      <c r="F103" s="284" t="e">
        <f ca="1">IF(G103="","",IF(OR(AND($C103&lt;&gt;" ",$C104=" "),AND($C104&lt;&gt;" ",$C103=" "),AND(L105&gt;0,OR(AND($C105&lt;&gt;" ",OR($C103=" ",$C104=" ")),AND($C105=" ",OR($C103&lt;&gt;" ",$C104&lt;&gt;" "))))),IF(SUM(F$4:F102)=0,1,LARGE(F$4:F102,1)+1),IF(MONTH(G103)=MONTH(TODAY()),IF(AND(DAY(G103)&lt;DAY(TODAY()),$B103=" "),IF(SUM(F$4:F102)=0,1,LARGE(F$4:F102,1)+1),IF($B103=" ",IF(AND(DAY(G103)=DAY(TODAY()),HOUR(G103)&lt;=HOUR(NOW())+1),IF(AND(HOUR(G103)+2&lt;=HOUR(NOW()),DAY(G103)&lt;=DAY(TODAY()),MINUTE(G103)&lt;=MINUTE(NOW())),IF(SUM(F$4:F102)=0,1,LARGE(F$4:F102,1)+1),IF(OR(MINUTE(G103)&lt;=MINUTE(NOW()),HOUR(G103)&lt;=HOUR(NOW())),"!!!","")),""),"")),"")))</f>
        <v>#VALUE!</v>
      </c>
      <c r="G103" s="181" t="s">
        <v>4380</v>
      </c>
      <c r="H103" s="229" t="s">
        <v>87</v>
      </c>
      <c r="I103" s="39" t="s">
        <v>42</v>
      </c>
      <c r="J103" s="40">
        <v>8.5</v>
      </c>
      <c r="K103" s="41" t="s">
        <v>18</v>
      </c>
      <c r="L103" s="42">
        <v>2.4</v>
      </c>
      <c r="M103" s="43"/>
      <c r="N103" s="232">
        <v>0</v>
      </c>
      <c r="O103" s="44" t="s">
        <v>1202</v>
      </c>
      <c r="P103" s="45" t="s">
        <v>1203</v>
      </c>
      <c r="Q103" s="46" t="s">
        <v>1180</v>
      </c>
      <c r="R103" s="47">
        <v>9.2899999999999996E-2</v>
      </c>
      <c r="S103" s="48" t="s">
        <v>1207</v>
      </c>
    </row>
    <row r="104" spans="1:19" ht="14.65" customHeight="1">
      <c r="A104" s="227"/>
      <c r="B104" s="236"/>
      <c r="C104" s="17" t="s">
        <v>24</v>
      </c>
      <c r="D104" s="274"/>
      <c r="E104" s="282"/>
      <c r="F104" s="285"/>
      <c r="G104" s="182"/>
      <c r="H104" s="230"/>
      <c r="I104" s="50" t="s">
        <v>43</v>
      </c>
      <c r="J104" s="51">
        <f>IF(OR(I103="TO",I103="TU",I103="TO1",I103="TU1",I103="TO2",I103="TU2"),J103,IF(OR(I103="AH1",I103="AH2"),IF(OR(I104="AH1",I104="AH2"),-J103,IF(OR(I104="EH1",I104="EH2"),-J103+0.5,"")),IF(OR(I103="EH1",I103="EH2"),IF(OR(I104="AH1",I104="AH2"),-J103+0.5,IF(OR(I104="EH1",I104="EH2"),-J103+1,"")),IF(AND(OR(I103="DNB1",I103="DNB2"),OR(I104="AH1",I104="AH2")),0,IF(AND(I103="Not ScoreBoth",OR(I104="TO1",I104="TO2")),0.5,"")))))</f>
        <v>8.5</v>
      </c>
      <c r="K104" s="52" t="s">
        <v>21</v>
      </c>
      <c r="L104" s="53">
        <v>2.0099999999999998</v>
      </c>
      <c r="M104" s="54">
        <v>5.57</v>
      </c>
      <c r="N104" s="233"/>
      <c r="O104" s="55" t="s">
        <v>1205</v>
      </c>
      <c r="P104" s="56" t="s">
        <v>1206</v>
      </c>
      <c r="Q104" s="25"/>
      <c r="R104" s="26"/>
      <c r="S104" s="26"/>
    </row>
    <row r="105" spans="1:19" ht="14.65" customHeight="1">
      <c r="A105" s="228"/>
      <c r="B105" s="237"/>
      <c r="C105" s="57" t="s">
        <v>28</v>
      </c>
      <c r="D105" s="275"/>
      <c r="E105" s="283"/>
      <c r="F105" s="272"/>
      <c r="G105" s="183"/>
      <c r="H105" s="231"/>
      <c r="I105" s="58"/>
      <c r="J105" s="59"/>
      <c r="K105" s="60"/>
      <c r="L105" s="61"/>
      <c r="M105" s="62"/>
      <c r="N105" s="234"/>
      <c r="O105" s="63"/>
      <c r="P105" s="64"/>
      <c r="Q105" s="36"/>
      <c r="R105" s="28"/>
      <c r="S105" s="28"/>
    </row>
    <row r="106" spans="1:19" ht="14.65" customHeight="1">
      <c r="A106" s="238">
        <f>$A103+1</f>
        <v>35</v>
      </c>
      <c r="B106" s="242" t="str">
        <f>IF(OR(C106="W",C107="W",C108="W",C106="1/2W",C107="1/2W",C108="1/2W",C106="1/2L",C107="1/2L",C108="1/2L"),"OK",IF(OR(C106="L",C107="L",C108="L"),"LOSS",IF(OR(C106="X",C107="X",C108="X"),"Anulado"," ")))</f>
        <v>OK</v>
      </c>
      <c r="C106" s="65" t="s">
        <v>26</v>
      </c>
      <c r="D106" s="290" t="str">
        <f>IF(G106="","",$D103)</f>
        <v>3</v>
      </c>
      <c r="E106" s="295" t="str">
        <f>IF(G106=""," ","– "&amp;COUNTIF(D$4:D108,$D106))</f>
        <v>– 4</v>
      </c>
      <c r="F106" s="297" t="e">
        <f ca="1">IF(G106="","",IF(OR(AND($C106&lt;&gt;" ",$C107=" "),AND($C107&lt;&gt;" ",$C106=" "),AND(L108&gt;0,OR(AND($C108&lt;&gt;" ",OR($C106=" ",$C107=" ")),AND($C108=" ",OR($C106&lt;&gt;" ",$C107&lt;&gt;" "))))),IF(SUM(F$4:F105)=0,1,LARGE(F$4:F105,1)+1),IF(MONTH(G106)=MONTH(TODAY()),IF(AND(DAY(G106)&lt;DAY(TODAY()),$B106=" "),IF(SUM(F$4:F105)=0,1,LARGE(F$4:F105,1)+1),IF($B106=" ",IF(AND(DAY(G106)=DAY(TODAY()),HOUR(G106)&lt;=HOUR(NOW())+1),IF(AND(HOUR(G106)+2&lt;=HOUR(NOW()),DAY(G106)&lt;=DAY(TODAY()),MINUTE(G106)&lt;=MINUTE(NOW())),IF(SUM(F$4:F105)=0,1,LARGE(F$4:F105,1)+1),IF(OR(MINUTE(G106)&lt;=MINUTE(NOW()),HOUR(G106)&lt;=HOUR(NOW())),"!!!","")),""),"")),"")))</f>
        <v>#VALUE!</v>
      </c>
      <c r="G106" s="188" t="s">
        <v>4380</v>
      </c>
      <c r="H106" s="239" t="s">
        <v>87</v>
      </c>
      <c r="I106" s="66" t="s">
        <v>42</v>
      </c>
      <c r="J106" s="67">
        <v>8.5</v>
      </c>
      <c r="K106" s="68" t="s">
        <v>18</v>
      </c>
      <c r="L106" s="69">
        <v>2.4</v>
      </c>
      <c r="M106" s="70"/>
      <c r="N106" s="241">
        <v>0</v>
      </c>
      <c r="O106" s="71" t="s">
        <v>1202</v>
      </c>
      <c r="P106" s="72" t="s">
        <v>1203</v>
      </c>
      <c r="Q106" s="73" t="s">
        <v>1180</v>
      </c>
      <c r="R106" s="74">
        <v>9.2899999999999996E-2</v>
      </c>
      <c r="S106" s="75" t="s">
        <v>1170</v>
      </c>
    </row>
    <row r="107" spans="1:19" ht="14.65" customHeight="1">
      <c r="A107" s="227"/>
      <c r="B107" s="236"/>
      <c r="C107" s="17" t="s">
        <v>24</v>
      </c>
      <c r="D107" s="274"/>
      <c r="E107" s="282"/>
      <c r="F107" s="285"/>
      <c r="G107" s="182"/>
      <c r="H107" s="230"/>
      <c r="I107" s="18" t="s">
        <v>43</v>
      </c>
      <c r="J107" s="76">
        <f>IF(OR(I106="TO",I106="TU",I106="TO1",I106="TU1",I106="TO2",I106="TU2"),J106,IF(OR(I106="AH1",I106="AH2"),IF(OR(I107="AH1",I107="AH2"),-J106,IF(OR(I107="EH1",I107="EH2"),-J106+0.5,"")),IF(OR(I106="EH1",I106="EH2"),IF(OR(I107="AH1",I107="AH2"),-J106+0.5,IF(OR(I107="EH1",I107="EH2"),-J106+1,"")),IF(AND(OR(I106="DNB1",I106="DNB2"),OR(I107="AH1",I107="AH2")),0,IF(AND(I106="Not ScoreBoth",OR(I107="TO1",I107="TO2")),0.5,"")))))</f>
        <v>8.5</v>
      </c>
      <c r="K107" s="77" t="s">
        <v>21</v>
      </c>
      <c r="L107" s="21">
        <v>2.0099999999999998</v>
      </c>
      <c r="M107" s="22">
        <v>5.57</v>
      </c>
      <c r="N107" s="233"/>
      <c r="O107" s="23" t="s">
        <v>1205</v>
      </c>
      <c r="P107" s="24" t="s">
        <v>1206</v>
      </c>
      <c r="Q107" s="25"/>
      <c r="R107" s="26"/>
      <c r="S107" s="26"/>
    </row>
    <row r="108" spans="1:19" ht="14.65" customHeight="1">
      <c r="A108" s="228"/>
      <c r="B108" s="237"/>
      <c r="C108" s="27" t="s">
        <v>28</v>
      </c>
      <c r="D108" s="275"/>
      <c r="E108" s="283"/>
      <c r="F108" s="272"/>
      <c r="G108" s="183"/>
      <c r="H108" s="231"/>
      <c r="I108" s="30"/>
      <c r="J108" s="31"/>
      <c r="K108" s="37"/>
      <c r="L108" s="32"/>
      <c r="M108" s="33"/>
      <c r="N108" s="234"/>
      <c r="O108" s="34"/>
      <c r="P108" s="35"/>
      <c r="Q108" s="36"/>
      <c r="R108" s="28"/>
      <c r="S108" s="28"/>
    </row>
    <row r="109" spans="1:19" ht="14.65" customHeight="1">
      <c r="A109" s="226">
        <f>$A106+1</f>
        <v>36</v>
      </c>
      <c r="B109" s="235" t="str">
        <f>IF(OR(C109="W",C110="W",C111="W",C109="1/2W",C110="1/2W",C111="1/2W",C109="1/2L",C110="1/2L",C111="1/2L"),"OK",IF(OR(C109="L",C110="L",C111="L"),"LOSS",IF(OR(C109="X",C110="X",C111="X"),"Anulado"," ")))</f>
        <v>OK</v>
      </c>
      <c r="C109" s="38" t="s">
        <v>24</v>
      </c>
      <c r="D109" s="273" t="str">
        <f>IF(G109="","",$D106)</f>
        <v>3</v>
      </c>
      <c r="E109" s="281" t="str">
        <f>IF(G109=""," ","– "&amp;COUNTIF(D$4:D111,$D109))</f>
        <v>– 5</v>
      </c>
      <c r="F109" s="284" t="e">
        <f ca="1">IF(G109="","",IF(OR(AND($C109&lt;&gt;" ",$C110=" "),AND($C110&lt;&gt;" ",$C109=" "),AND(L111&gt;0,OR(AND($C111&lt;&gt;" ",OR($C109=" ",$C110=" ")),AND($C111=" ",OR($C109&lt;&gt;" ",$C110&lt;&gt;" "))))),IF(SUM(F$4:F108)=0,1,LARGE(F$4:F108,1)+1),IF(MONTH(G109)=MONTH(TODAY()),IF(AND(DAY(G109)&lt;DAY(TODAY()),$B109=" "),IF(SUM(F$4:F108)=0,1,LARGE(F$4:F108,1)+1),IF($B109=" ",IF(AND(DAY(G109)=DAY(TODAY()),HOUR(G109)&lt;=HOUR(NOW())+1),IF(AND(HOUR(G109)+2&lt;=HOUR(NOW()),DAY(G109)&lt;=DAY(TODAY()),MINUTE(G109)&lt;=MINUTE(NOW())),IF(SUM(F$4:F108)=0,1,LARGE(F$4:F108,1)+1),IF(OR(MINUTE(G109)&lt;=MINUTE(NOW()),HOUR(G109)&lt;=HOUR(NOW())),"!!!","")),""),"")),"")))</f>
        <v>#VALUE!</v>
      </c>
      <c r="G109" s="181" t="s">
        <v>4381</v>
      </c>
      <c r="H109" s="229" t="s">
        <v>88</v>
      </c>
      <c r="I109" s="39" t="s">
        <v>42</v>
      </c>
      <c r="J109" s="40">
        <v>10.5</v>
      </c>
      <c r="K109" s="41" t="s">
        <v>18</v>
      </c>
      <c r="L109" s="42">
        <v>2.5</v>
      </c>
      <c r="M109" s="43">
        <v>8.9600000000000009</v>
      </c>
      <c r="N109" s="232">
        <v>0</v>
      </c>
      <c r="O109" s="44" t="s">
        <v>1208</v>
      </c>
      <c r="P109" s="45" t="s">
        <v>1209</v>
      </c>
      <c r="Q109" s="46" t="s">
        <v>1063</v>
      </c>
      <c r="R109" s="47">
        <v>7.6899999999999996E-2</v>
      </c>
      <c r="S109" s="48" t="s">
        <v>1029</v>
      </c>
    </row>
    <row r="110" spans="1:19" ht="14.65" customHeight="1">
      <c r="A110" s="227"/>
      <c r="B110" s="236"/>
      <c r="C110" s="49" t="s">
        <v>26</v>
      </c>
      <c r="D110" s="274"/>
      <c r="E110" s="282"/>
      <c r="F110" s="285"/>
      <c r="G110" s="182"/>
      <c r="H110" s="230"/>
      <c r="I110" s="50" t="s">
        <v>43</v>
      </c>
      <c r="J110" s="51">
        <f>IF(OR(I109="TO",I109="TU",I109="TO1",I109="TU1",I109="TO2",I109="TU2"),J109,IF(OR(I109="AH1",I109="AH2"),IF(OR(I110="AH1",I110="AH2"),-J109,IF(OR(I110="EH1",I110="EH2"),-J109+0.5,"")),IF(OR(I109="EH1",I109="EH2"),IF(OR(I110="AH1",I110="AH2"),-J109+0.5,IF(OR(I110="EH1",I110="EH2"),-J109+1,"")),IF(AND(OR(I109="DNB1",I109="DNB2"),OR(I110="AH1",I110="AH2")),0,IF(AND(I109="Not ScoreBoth",OR(I110="TO1",I110="TO2")),0.5,"")))))</f>
        <v>10.5</v>
      </c>
      <c r="K110" s="52" t="s">
        <v>22</v>
      </c>
      <c r="L110" s="53">
        <v>1.8919999999999999</v>
      </c>
      <c r="M110" s="54"/>
      <c r="N110" s="233"/>
      <c r="O110" s="55" t="s">
        <v>1147</v>
      </c>
      <c r="P110" s="56" t="s">
        <v>1209</v>
      </c>
      <c r="Q110" s="25"/>
      <c r="R110" s="26"/>
      <c r="S110" s="26"/>
    </row>
    <row r="111" spans="1:19" ht="14.65" customHeight="1">
      <c r="A111" s="228"/>
      <c r="B111" s="237"/>
      <c r="C111" s="57" t="s">
        <v>28</v>
      </c>
      <c r="D111" s="275"/>
      <c r="E111" s="283"/>
      <c r="F111" s="272"/>
      <c r="G111" s="183"/>
      <c r="H111" s="231"/>
      <c r="I111" s="58"/>
      <c r="J111" s="59"/>
      <c r="K111" s="60"/>
      <c r="L111" s="61"/>
      <c r="M111" s="62"/>
      <c r="N111" s="234"/>
      <c r="O111" s="63"/>
      <c r="P111" s="64"/>
      <c r="Q111" s="36"/>
      <c r="R111" s="28"/>
      <c r="S111" s="28"/>
    </row>
    <row r="112" spans="1:19" ht="14.65" customHeight="1">
      <c r="A112" s="238">
        <f>$A109+1</f>
        <v>37</v>
      </c>
      <c r="B112" s="242" t="str">
        <f>IF(OR(C112="W",C113="W",C114="W",C112="1/2W",C113="1/2W",C114="1/2W",C112="1/2L",C113="1/2L",C114="1/2L"),"OK",IF(OR(C112="L",C113="L",C114="L"),"LOSS",IF(OR(C112="X",C113="X",C114="X"),"Anulado"," ")))</f>
        <v>OK</v>
      </c>
      <c r="C112" s="65" t="s">
        <v>24</v>
      </c>
      <c r="D112" s="290" t="str">
        <f>IF(G112="","",$D109)</f>
        <v>3</v>
      </c>
      <c r="E112" s="295" t="str">
        <f>IF(G112=""," ","– "&amp;COUNTIF(D$4:D114,$D112))</f>
        <v>– 6</v>
      </c>
      <c r="F112" s="297" t="e">
        <f ca="1">IF(G112="","",IF(OR(AND($C112&lt;&gt;" ",$C113=" "),AND($C113&lt;&gt;" ",$C112=" "),AND(L114&gt;0,OR(AND($C114&lt;&gt;" ",OR($C112=" ",$C113=" ")),AND($C114=" ",OR($C112&lt;&gt;" ",$C113&lt;&gt;" "))))),IF(SUM(F$4:F111)=0,1,LARGE(F$4:F111,1)+1),IF(MONTH(G112)=MONTH(TODAY()),IF(AND(DAY(G112)&lt;DAY(TODAY()),$B112=" "),IF(SUM(F$4:F111)=0,1,LARGE(F$4:F111,1)+1),IF($B112=" ",IF(AND(DAY(G112)=DAY(TODAY()),HOUR(G112)&lt;=HOUR(NOW())+1),IF(AND(HOUR(G112)+2&lt;=HOUR(NOW()),DAY(G112)&lt;=DAY(TODAY()),MINUTE(G112)&lt;=MINUTE(NOW())),IF(SUM(F$4:F111)=0,1,LARGE(F$4:F111,1)+1),IF(OR(MINUTE(G112)&lt;=MINUTE(NOW()),HOUR(G112)&lt;=HOUR(NOW())),"!!!","")),""),"")),"")))</f>
        <v>#VALUE!</v>
      </c>
      <c r="G112" s="188" t="s">
        <v>4382</v>
      </c>
      <c r="H112" s="239" t="s">
        <v>89</v>
      </c>
      <c r="I112" s="100">
        <v>2</v>
      </c>
      <c r="J112" s="80"/>
      <c r="K112" s="68" t="s">
        <v>18</v>
      </c>
      <c r="L112" s="69">
        <v>2.8</v>
      </c>
      <c r="M112" s="70">
        <v>4.8099999999999996</v>
      </c>
      <c r="N112" s="241">
        <v>0</v>
      </c>
      <c r="O112" s="71" t="s">
        <v>1210</v>
      </c>
      <c r="P112" s="72" t="s">
        <v>1211</v>
      </c>
      <c r="Q112" s="73" t="s">
        <v>1212</v>
      </c>
      <c r="R112" s="74">
        <v>9.5200000000000007E-2</v>
      </c>
      <c r="S112" s="75" t="s">
        <v>1213</v>
      </c>
    </row>
    <row r="113" spans="1:19" ht="14.65" customHeight="1">
      <c r="A113" s="227"/>
      <c r="B113" s="236"/>
      <c r="C113" s="17" t="s">
        <v>26</v>
      </c>
      <c r="D113" s="274"/>
      <c r="E113" s="282"/>
      <c r="F113" s="285"/>
      <c r="G113" s="182"/>
      <c r="H113" s="230"/>
      <c r="I113" s="18" t="s">
        <v>30</v>
      </c>
      <c r="J113" s="76">
        <v>0.5</v>
      </c>
      <c r="K113" s="77" t="s">
        <v>22</v>
      </c>
      <c r="L113" s="21">
        <v>1.8</v>
      </c>
      <c r="M113" s="22"/>
      <c r="N113" s="233"/>
      <c r="O113" s="23" t="s">
        <v>1053</v>
      </c>
      <c r="P113" s="24" t="s">
        <v>1214</v>
      </c>
      <c r="Q113" s="25"/>
      <c r="R113" s="26"/>
      <c r="S113" s="26"/>
    </row>
    <row r="114" spans="1:19" ht="14.65" customHeight="1">
      <c r="A114" s="228"/>
      <c r="B114" s="237"/>
      <c r="C114" s="27" t="s">
        <v>28</v>
      </c>
      <c r="D114" s="275"/>
      <c r="E114" s="283"/>
      <c r="F114" s="272"/>
      <c r="G114" s="183"/>
      <c r="H114" s="231"/>
      <c r="I114" s="30"/>
      <c r="J114" s="31"/>
      <c r="K114" s="37"/>
      <c r="L114" s="32"/>
      <c r="M114" s="33"/>
      <c r="N114" s="234"/>
      <c r="O114" s="34"/>
      <c r="P114" s="35"/>
      <c r="Q114" s="36"/>
      <c r="R114" s="28"/>
      <c r="S114" s="28"/>
    </row>
    <row r="115" spans="1:19" ht="14.65" customHeight="1">
      <c r="A115" s="226">
        <f>$A112+1</f>
        <v>38</v>
      </c>
      <c r="B115" s="235" t="str">
        <f>IF(OR(C115="W",C116="W",C117="W",C115="1/2W",C116="1/2W",C117="1/2W",C115="1/2L",C116="1/2L",C117="1/2L"),"OK",IF(OR(C115="L",C116="L",C117="L"),"LOSS",IF(OR(C115="X",C116="X",C117="X"),"Anulado"," ")))</f>
        <v>OK</v>
      </c>
      <c r="C115" s="65" t="s">
        <v>26</v>
      </c>
      <c r="D115" s="273" t="str">
        <f>IF(G115="","",$D112)</f>
        <v>3</v>
      </c>
      <c r="E115" s="281" t="str">
        <f>IF(G115=""," ","– "&amp;COUNTIF(D$4:D117,$D115))</f>
        <v>– 7</v>
      </c>
      <c r="F115" s="284" t="e">
        <f ca="1">IF(G115="","",IF(OR(AND($C115&lt;&gt;" ",$C116=" "),AND($C116&lt;&gt;" ",$C115=" "),AND(L117&gt;0,OR(AND($C117&lt;&gt;" ",OR($C115=" ",$C116=" ")),AND($C117=" ",OR($C115&lt;&gt;" ",$C116&lt;&gt;" "))))),IF(SUM(F$4:F114)=0,1,LARGE(F$4:F114,1)+1),IF(MONTH(G115)=MONTH(TODAY()),IF(AND(DAY(G115)&lt;DAY(TODAY()),$B115=" "),IF(SUM(F$4:F114)=0,1,LARGE(F$4:F114,1)+1),IF($B115=" ",IF(AND(DAY(G115)=DAY(TODAY()),HOUR(G115)&lt;=HOUR(NOW())+1),IF(AND(HOUR(G115)+2&lt;=HOUR(NOW()),DAY(G115)&lt;=DAY(TODAY()),MINUTE(G115)&lt;=MINUTE(NOW())),IF(SUM(F$4:F114)=0,1,LARGE(F$4:F114,1)+1),IF(OR(MINUTE(G115)&lt;=MINUTE(NOW()),HOUR(G115)&lt;=HOUR(NOW())),"!!!","")),""),"")),"")))</f>
        <v>#VALUE!</v>
      </c>
      <c r="G115" s="181" t="s">
        <v>4380</v>
      </c>
      <c r="H115" s="229" t="s">
        <v>87</v>
      </c>
      <c r="I115" s="39" t="s">
        <v>42</v>
      </c>
      <c r="J115" s="40">
        <v>8.5</v>
      </c>
      <c r="K115" s="41" t="s">
        <v>18</v>
      </c>
      <c r="L115" s="42">
        <v>2.4</v>
      </c>
      <c r="M115" s="43"/>
      <c r="N115" s="232">
        <v>0</v>
      </c>
      <c r="O115" s="44" t="s">
        <v>1202</v>
      </c>
      <c r="P115" s="45" t="s">
        <v>1203</v>
      </c>
      <c r="Q115" s="46" t="s">
        <v>1180</v>
      </c>
      <c r="R115" s="47">
        <v>9.2899999999999996E-2</v>
      </c>
      <c r="S115" s="48" t="s">
        <v>1215</v>
      </c>
    </row>
    <row r="116" spans="1:19" ht="14.65" customHeight="1">
      <c r="A116" s="227"/>
      <c r="B116" s="236"/>
      <c r="C116" s="17" t="s">
        <v>24</v>
      </c>
      <c r="D116" s="274"/>
      <c r="E116" s="282"/>
      <c r="F116" s="285"/>
      <c r="G116" s="182"/>
      <c r="H116" s="230"/>
      <c r="I116" s="50" t="s">
        <v>43</v>
      </c>
      <c r="J116" s="51">
        <f>IF(OR(I115="TO",I115="TU",I115="TO1",I115="TU1",I115="TO2",I115="TU2"),J115,IF(OR(I115="AH1",I115="AH2"),IF(OR(I116="AH1",I116="AH2"),-J115,IF(OR(I116="EH1",I116="EH2"),-J115+0.5,"")),IF(OR(I115="EH1",I115="EH2"),IF(OR(I116="AH1",I116="AH2"),-J115+0.5,IF(OR(I116="EH1",I116="EH2"),-J115+1,"")),IF(AND(OR(I115="DNB1",I115="DNB2"),OR(I116="AH1",I116="AH2")),0,IF(AND(I115="Not ScoreBoth",OR(I116="TO1",I116="TO2")),0.5,"")))))</f>
        <v>8.5</v>
      </c>
      <c r="K116" s="52" t="s">
        <v>21</v>
      </c>
      <c r="L116" s="53">
        <v>2.0099999999999998</v>
      </c>
      <c r="M116" s="54">
        <v>5.57</v>
      </c>
      <c r="N116" s="233"/>
      <c r="O116" s="55" t="s">
        <v>1205</v>
      </c>
      <c r="P116" s="56" t="s">
        <v>1206</v>
      </c>
      <c r="Q116" s="25"/>
      <c r="R116" s="26"/>
      <c r="S116" s="26"/>
    </row>
    <row r="117" spans="1:19" ht="14.65" customHeight="1">
      <c r="A117" s="228"/>
      <c r="B117" s="237"/>
      <c r="C117" s="57" t="s">
        <v>28</v>
      </c>
      <c r="D117" s="275"/>
      <c r="E117" s="283"/>
      <c r="F117" s="272"/>
      <c r="G117" s="183"/>
      <c r="H117" s="231"/>
      <c r="I117" s="58"/>
      <c r="J117" s="59"/>
      <c r="K117" s="60"/>
      <c r="L117" s="61"/>
      <c r="M117" s="62"/>
      <c r="N117" s="234"/>
      <c r="O117" s="63"/>
      <c r="P117" s="64"/>
      <c r="Q117" s="36"/>
      <c r="R117" s="28"/>
      <c r="S117" s="28"/>
    </row>
    <row r="118" spans="1:19" ht="14.65" customHeight="1">
      <c r="A118" s="238">
        <f>$A115+1</f>
        <v>39</v>
      </c>
      <c r="B118" s="242" t="str">
        <f>IF(OR(C118="W",C119="W",C120="W",C118="1/2W",C119="1/2W",C120="1/2W",C118="1/2L",C119="1/2L",C120="1/2L"),"OK",IF(OR(C118="L",C119="L",C120="L"),"LOSS",IF(OR(C118="X",C119="X",C120="X"),"Anulado"," ")))</f>
        <v>OK</v>
      </c>
      <c r="C118" s="65" t="s">
        <v>24</v>
      </c>
      <c r="D118" s="290" t="str">
        <f>IF(G118="","",$D115)</f>
        <v>3</v>
      </c>
      <c r="E118" s="295" t="str">
        <f>IF(G118=""," ","– "&amp;COUNTIF(D$4:D120,$D118))</f>
        <v>– 8</v>
      </c>
      <c r="F118" s="297" t="e">
        <f ca="1">IF(G118="","",IF(OR(AND($C118&lt;&gt;" ",$C119=" "),AND($C119&lt;&gt;" ",$C118=" "),AND(L120&gt;0,OR(AND($C120&lt;&gt;" ",OR($C118=" ",$C119=" ")),AND($C120=" ",OR($C118&lt;&gt;" ",$C119&lt;&gt;" "))))),IF(SUM(F$4:F117)=0,1,LARGE(F$4:F117,1)+1),IF(MONTH(G118)=MONTH(TODAY()),IF(AND(DAY(G118)&lt;DAY(TODAY()),$B118=" "),IF(SUM(F$4:F117)=0,1,LARGE(F$4:F117,1)+1),IF($B118=" ",IF(AND(DAY(G118)=DAY(TODAY()),HOUR(G118)&lt;=HOUR(NOW())+1),IF(AND(HOUR(G118)+2&lt;=HOUR(NOW()),DAY(G118)&lt;=DAY(TODAY()),MINUTE(G118)&lt;=MINUTE(NOW())),IF(SUM(F$4:F117)=0,1,LARGE(F$4:F117,1)+1),IF(OR(MINUTE(G118)&lt;=MINUTE(NOW()),HOUR(G118)&lt;=HOUR(NOW())),"!!!","")),""),"")),"")))</f>
        <v>#VALUE!</v>
      </c>
      <c r="G118" s="188" t="s">
        <v>4383</v>
      </c>
      <c r="H118" s="239" t="s">
        <v>90</v>
      </c>
      <c r="I118" s="66" t="s">
        <v>31</v>
      </c>
      <c r="J118" s="67">
        <v>1</v>
      </c>
      <c r="K118" s="68" t="s">
        <v>22</v>
      </c>
      <c r="L118" s="69">
        <v>2.25</v>
      </c>
      <c r="M118" s="70"/>
      <c r="N118" s="241">
        <v>0</v>
      </c>
      <c r="O118" s="71" t="s">
        <v>1216</v>
      </c>
      <c r="P118" s="72" t="s">
        <v>1217</v>
      </c>
      <c r="Q118" s="73" t="s">
        <v>1218</v>
      </c>
      <c r="R118" s="74">
        <v>3.73E-2</v>
      </c>
      <c r="S118" s="75" t="s">
        <v>1111</v>
      </c>
    </row>
    <row r="119" spans="1:19" ht="14.65" customHeight="1">
      <c r="A119" s="227"/>
      <c r="B119" s="236"/>
      <c r="C119" s="17" t="s">
        <v>26</v>
      </c>
      <c r="D119" s="274"/>
      <c r="E119" s="282"/>
      <c r="F119" s="285"/>
      <c r="G119" s="182"/>
      <c r="H119" s="230"/>
      <c r="I119" s="18" t="s">
        <v>30</v>
      </c>
      <c r="J119" s="76">
        <f>IF(OR(I118="TO",I118="TU",I118="TO1",I118="TU1",I118="TO2",I118="TU2"),J118,IF(OR(I118="AH1",I118="AH2"),IF(OR(I119="AH1",I119="AH2"),-J118,IF(OR(I119="EH1",I119="EH2"),-J118+0.5,"")),IF(OR(I118="EH1",I118="EH2"),IF(OR(I119="AH1",I119="AH2"),-J118+0.5,IF(OR(I119="EH1",I119="EH2"),-J118+1,"")),IF(AND(OR(I118="DNB1",I118="DNB2"),OR(I119="AH1",I119="AH2")),0,IF(AND(I118="Not ScoreBoth",OR(I119="TO1",I119="TO2")),0.5,"")))))</f>
        <v>-1</v>
      </c>
      <c r="K119" s="77" t="s">
        <v>17</v>
      </c>
      <c r="L119" s="21">
        <v>1.925</v>
      </c>
      <c r="M119" s="22">
        <v>18.920000000000002</v>
      </c>
      <c r="N119" s="233"/>
      <c r="O119" s="23" t="s">
        <v>1219</v>
      </c>
      <c r="P119" s="24" t="s">
        <v>1220</v>
      </c>
      <c r="Q119" s="25"/>
      <c r="R119" s="26"/>
      <c r="S119" s="26"/>
    </row>
    <row r="120" spans="1:19" ht="14.65" customHeight="1">
      <c r="A120" s="228"/>
      <c r="B120" s="237"/>
      <c r="C120" s="27" t="s">
        <v>28</v>
      </c>
      <c r="D120" s="275"/>
      <c r="E120" s="283"/>
      <c r="F120" s="272"/>
      <c r="G120" s="183"/>
      <c r="H120" s="231"/>
      <c r="I120" s="30"/>
      <c r="J120" s="31"/>
      <c r="K120" s="37"/>
      <c r="L120" s="32"/>
      <c r="M120" s="33"/>
      <c r="N120" s="234"/>
      <c r="O120" s="34"/>
      <c r="P120" s="35"/>
      <c r="Q120" s="36"/>
      <c r="R120" s="28"/>
      <c r="S120" s="28"/>
    </row>
    <row r="121" spans="1:19" ht="14.65" customHeight="1">
      <c r="A121" s="226">
        <f>$A118+1</f>
        <v>40</v>
      </c>
      <c r="B121" s="235" t="str">
        <f>IF(OR(C121="W",C122="W",C123="W",C121="1/2W",C122="1/2W",C123="1/2W",C121="1/2L",C122="1/2L",C123="1/2L"),"OK",IF(OR(C121="L",C122="L",C123="L"),"LOSS",IF(OR(C121="X",C122="X",C123="X"),"Anulado"," ")))</f>
        <v>OK</v>
      </c>
      <c r="C121" s="65" t="s">
        <v>26</v>
      </c>
      <c r="D121" s="273" t="str">
        <f>IF(G121="","",$D118)</f>
        <v>3</v>
      </c>
      <c r="E121" s="281" t="str">
        <f>IF(G121=""," ","– "&amp;COUNTIF(D$4:D123,$D121))</f>
        <v>– 9</v>
      </c>
      <c r="F121" s="284" t="e">
        <f ca="1">IF(G121="","",IF(OR(AND($C121&lt;&gt;" ",$C122=" "),AND($C122&lt;&gt;" ",$C121=" "),AND(L123&gt;0,OR(AND($C123&lt;&gt;" ",OR($C121=" ",$C122=" ")),AND($C123=" ",OR($C121&lt;&gt;" ",$C122&lt;&gt;" "))))),IF(SUM(F$4:F120)=0,1,LARGE(F$4:F120,1)+1),IF(MONTH(G121)=MONTH(TODAY()),IF(AND(DAY(G121)&lt;DAY(TODAY()),$B121=" "),IF(SUM(F$4:F120)=0,1,LARGE(F$4:F120,1)+1),IF($B121=" ",IF(AND(DAY(G121)=DAY(TODAY()),HOUR(G121)&lt;=HOUR(NOW())+1),IF(AND(HOUR(G121)+2&lt;=HOUR(NOW()),DAY(G121)&lt;=DAY(TODAY()),MINUTE(G121)&lt;=MINUTE(NOW())),IF(SUM(F$4:F120)=0,1,LARGE(F$4:F120,1)+1),IF(OR(MINUTE(G121)&lt;=MINUTE(NOW()),HOUR(G121)&lt;=HOUR(NOW())),"!!!","")),""),"")),"")))</f>
        <v>#VALUE!</v>
      </c>
      <c r="G121" s="181" t="s">
        <v>4380</v>
      </c>
      <c r="H121" s="229" t="s">
        <v>87</v>
      </c>
      <c r="I121" s="39" t="s">
        <v>42</v>
      </c>
      <c r="J121" s="40">
        <v>8.5</v>
      </c>
      <c r="K121" s="41" t="s">
        <v>18</v>
      </c>
      <c r="L121" s="42">
        <v>2.4</v>
      </c>
      <c r="M121" s="43"/>
      <c r="N121" s="232">
        <v>0</v>
      </c>
      <c r="O121" s="44" t="s">
        <v>1202</v>
      </c>
      <c r="P121" s="45" t="s">
        <v>1203</v>
      </c>
      <c r="Q121" s="46" t="s">
        <v>1180</v>
      </c>
      <c r="R121" s="47">
        <v>9.2899999999999996E-2</v>
      </c>
      <c r="S121" s="48" t="s">
        <v>1032</v>
      </c>
    </row>
    <row r="122" spans="1:19" ht="14.65" customHeight="1">
      <c r="A122" s="227"/>
      <c r="B122" s="236"/>
      <c r="C122" s="17" t="s">
        <v>24</v>
      </c>
      <c r="D122" s="274"/>
      <c r="E122" s="282"/>
      <c r="F122" s="285"/>
      <c r="G122" s="182"/>
      <c r="H122" s="230"/>
      <c r="I122" s="50" t="s">
        <v>43</v>
      </c>
      <c r="J122" s="51">
        <f>IF(OR(I121="TO",I121="TU",I121="TO1",I121="TU1",I121="TO2",I121="TU2"),J121,IF(OR(I121="AH1",I121="AH2"),IF(OR(I122="AH1",I122="AH2"),-J121,IF(OR(I122="EH1",I122="EH2"),-J121+0.5,"")),IF(OR(I121="EH1",I121="EH2"),IF(OR(I122="AH1",I122="AH2"),-J121+0.5,IF(OR(I122="EH1",I122="EH2"),-J121+1,"")),IF(AND(OR(I121="DNB1",I121="DNB2"),OR(I122="AH1",I122="AH2")),0,IF(AND(I121="Not ScoreBoth",OR(I122="TO1",I122="TO2")),0.5,"")))))</f>
        <v>8.5</v>
      </c>
      <c r="K122" s="52" t="s">
        <v>21</v>
      </c>
      <c r="L122" s="53">
        <v>2.0099999999999998</v>
      </c>
      <c r="M122" s="54">
        <v>5.57</v>
      </c>
      <c r="N122" s="233"/>
      <c r="O122" s="55" t="s">
        <v>1205</v>
      </c>
      <c r="P122" s="56" t="s">
        <v>1206</v>
      </c>
      <c r="Q122" s="25"/>
      <c r="R122" s="26"/>
      <c r="S122" s="26"/>
    </row>
    <row r="123" spans="1:19" ht="14.65" customHeight="1">
      <c r="A123" s="228"/>
      <c r="B123" s="237"/>
      <c r="C123" s="57" t="s">
        <v>28</v>
      </c>
      <c r="D123" s="275"/>
      <c r="E123" s="283"/>
      <c r="F123" s="272"/>
      <c r="G123" s="183"/>
      <c r="H123" s="231"/>
      <c r="I123" s="58"/>
      <c r="J123" s="59"/>
      <c r="K123" s="60"/>
      <c r="L123" s="61"/>
      <c r="M123" s="62"/>
      <c r="N123" s="234"/>
      <c r="O123" s="63"/>
      <c r="P123" s="64"/>
      <c r="Q123" s="36"/>
      <c r="R123" s="28"/>
      <c r="S123" s="28"/>
    </row>
    <row r="124" spans="1:19" ht="14.65" customHeight="1">
      <c r="A124" s="238">
        <f>$A121+1</f>
        <v>41</v>
      </c>
      <c r="B124" s="242" t="str">
        <f>IF(OR(C124="W",C125="W",C126="W",C124="1/2W",C125="1/2W",C126="1/2W",C124="1/2L",C125="1/2L",C126="1/2L"),"OK",IF(OR(C124="L",C125="L",C126="L"),"LOSS",IF(OR(C124="X",C125="X",C126="X"),"Anulado"," ")))</f>
        <v>OK</v>
      </c>
      <c r="C124" s="65" t="s">
        <v>26</v>
      </c>
      <c r="D124" s="290" t="str">
        <f>IF(G124="","",$D121)</f>
        <v>3</v>
      </c>
      <c r="E124" s="295" t="str">
        <f>IF(G124=""," ","– "&amp;COUNTIF(D$4:D126,$D124))</f>
        <v>– 10</v>
      </c>
      <c r="F124" s="297" t="e">
        <f ca="1">IF(G124="","",IF(OR(AND($C124&lt;&gt;" ",$C125=" "),AND($C125&lt;&gt;" ",$C124=" "),AND(L126&gt;0,OR(AND($C126&lt;&gt;" ",OR($C124=" ",$C125=" ")),AND($C126=" ",OR($C124&lt;&gt;" ",$C125&lt;&gt;" "))))),IF(SUM(F$4:F123)=0,1,LARGE(F$4:F123,1)+1),IF(MONTH(G124)=MONTH(TODAY()),IF(AND(DAY(G124)&lt;DAY(TODAY()),$B124=" "),IF(SUM(F$4:F123)=0,1,LARGE(F$4:F123,1)+1),IF($B124=" ",IF(AND(DAY(G124)=DAY(TODAY()),HOUR(G124)&lt;=HOUR(NOW())+1),IF(AND(HOUR(G124)+2&lt;=HOUR(NOW()),DAY(G124)&lt;=DAY(TODAY()),MINUTE(G124)&lt;=MINUTE(NOW())),IF(SUM(F$4:F123)=0,1,LARGE(F$4:F123,1)+1),IF(OR(MINUTE(G124)&lt;=MINUTE(NOW()),HOUR(G124)&lt;=HOUR(NOW())),"!!!","")),""),"")),"")))</f>
        <v>#VALUE!</v>
      </c>
      <c r="G124" s="188" t="s">
        <v>4380</v>
      </c>
      <c r="H124" s="239" t="s">
        <v>87</v>
      </c>
      <c r="I124" s="66" t="s">
        <v>42</v>
      </c>
      <c r="J124" s="67">
        <v>8.5</v>
      </c>
      <c r="K124" s="68" t="s">
        <v>18</v>
      </c>
      <c r="L124" s="69">
        <v>2.4</v>
      </c>
      <c r="M124" s="70"/>
      <c r="N124" s="241">
        <v>0</v>
      </c>
      <c r="O124" s="71" t="s">
        <v>1202</v>
      </c>
      <c r="P124" s="72" t="s">
        <v>1203</v>
      </c>
      <c r="Q124" s="73" t="s">
        <v>1180</v>
      </c>
      <c r="R124" s="74">
        <v>9.2899999999999996E-2</v>
      </c>
      <c r="S124" s="75" t="s">
        <v>1221</v>
      </c>
    </row>
    <row r="125" spans="1:19" ht="14.65" customHeight="1">
      <c r="A125" s="227"/>
      <c r="B125" s="236"/>
      <c r="C125" s="17" t="s">
        <v>24</v>
      </c>
      <c r="D125" s="274"/>
      <c r="E125" s="282"/>
      <c r="F125" s="285"/>
      <c r="G125" s="182"/>
      <c r="H125" s="230"/>
      <c r="I125" s="18" t="s">
        <v>43</v>
      </c>
      <c r="J125" s="76">
        <f>IF(OR(I124="TO",I124="TU",I124="TO1",I124="TU1",I124="TO2",I124="TU2"),J124,IF(OR(I124="AH1",I124="AH2"),IF(OR(I125="AH1",I125="AH2"),-J124,IF(OR(I125="EH1",I125="EH2"),-J124+0.5,"")),IF(OR(I124="EH1",I124="EH2"),IF(OR(I125="AH1",I125="AH2"),-J124+0.5,IF(OR(I125="EH1",I125="EH2"),-J124+1,"")),IF(AND(OR(I124="DNB1",I124="DNB2"),OR(I125="AH1",I125="AH2")),0,IF(AND(I124="Not ScoreBoth",OR(I125="TO1",I125="TO2")),0.5,"")))))</f>
        <v>8.5</v>
      </c>
      <c r="K125" s="77" t="s">
        <v>21</v>
      </c>
      <c r="L125" s="21">
        <v>2.0099999999999998</v>
      </c>
      <c r="M125" s="22">
        <v>5.57</v>
      </c>
      <c r="N125" s="233"/>
      <c r="O125" s="23" t="s">
        <v>1205</v>
      </c>
      <c r="P125" s="24" t="s">
        <v>1206</v>
      </c>
      <c r="Q125" s="25"/>
      <c r="R125" s="26"/>
      <c r="S125" s="26"/>
    </row>
    <row r="126" spans="1:19" ht="14.65" customHeight="1">
      <c r="A126" s="228"/>
      <c r="B126" s="237"/>
      <c r="C126" s="27" t="s">
        <v>28</v>
      </c>
      <c r="D126" s="275"/>
      <c r="E126" s="283"/>
      <c r="F126" s="272"/>
      <c r="G126" s="183"/>
      <c r="H126" s="231"/>
      <c r="I126" s="30"/>
      <c r="J126" s="31"/>
      <c r="K126" s="37"/>
      <c r="L126" s="32"/>
      <c r="M126" s="33"/>
      <c r="N126" s="234"/>
      <c r="O126" s="34"/>
      <c r="P126" s="35"/>
      <c r="Q126" s="36"/>
      <c r="R126" s="28"/>
      <c r="S126" s="28"/>
    </row>
    <row r="127" spans="1:19" ht="14.65" customHeight="1">
      <c r="A127" s="226">
        <f>$A124+1</f>
        <v>42</v>
      </c>
      <c r="B127" s="235" t="str">
        <f>IF(OR(C127="W",C128="W",C129="W",C127="1/2W",C128="1/2W",C129="1/2W",C127="1/2L",C128="1/2L",C129="1/2L"),"OK",IF(OR(C127="L",C128="L",C129="L"),"LOSS",IF(OR(C127="X",C128="X",C129="X"),"Anulado"," ")))</f>
        <v>OK</v>
      </c>
      <c r="C127" s="38" t="s">
        <v>26</v>
      </c>
      <c r="D127" s="273" t="str">
        <f>IF(G127="","",$D124)</f>
        <v>3</v>
      </c>
      <c r="E127" s="281" t="str">
        <f>IF(G127=""," ","– "&amp;COUNTIF(D$4:D129,$D127))</f>
        <v>– 11</v>
      </c>
      <c r="F127" s="284" t="e">
        <f ca="1">IF(G127="","",IF(OR(AND($C127&lt;&gt;" ",$C128=" "),AND($C128&lt;&gt;" ",$C127=" "),AND(L129&gt;0,OR(AND($C129&lt;&gt;" ",OR($C127=" ",$C128=" ")),AND($C129=" ",OR($C127&lt;&gt;" ",$C128&lt;&gt;" "))))),IF(SUM(F$4:F126)=0,1,LARGE(F$4:F126,1)+1),IF(MONTH(G127)=MONTH(TODAY()),IF(AND(DAY(G127)&lt;DAY(TODAY()),$B127=" "),IF(SUM(F$4:F126)=0,1,LARGE(F$4:F126,1)+1),IF($B127=" ",IF(AND(DAY(G127)=DAY(TODAY()),HOUR(G127)&lt;=HOUR(NOW())+1),IF(AND(HOUR(G127)+2&lt;=HOUR(NOW()),DAY(G127)&lt;=DAY(TODAY()),MINUTE(G127)&lt;=MINUTE(NOW())),IF(SUM(F$4:F126)=0,1,LARGE(F$4:F126,1)+1),IF(OR(MINUTE(G127)&lt;=MINUTE(NOW()),HOUR(G127)&lt;=HOUR(NOW())),"!!!","")),""),"")),"")))</f>
        <v>#VALUE!</v>
      </c>
      <c r="G127" s="181" t="s">
        <v>4354</v>
      </c>
      <c r="H127" s="229" t="s">
        <v>91</v>
      </c>
      <c r="I127" s="39" t="s">
        <v>42</v>
      </c>
      <c r="J127" s="40">
        <v>10</v>
      </c>
      <c r="K127" s="41" t="s">
        <v>17</v>
      </c>
      <c r="L127" s="42">
        <v>1.9750000000000001</v>
      </c>
      <c r="M127" s="43">
        <v>35.9</v>
      </c>
      <c r="N127" s="232">
        <v>0</v>
      </c>
      <c r="O127" s="44" t="s">
        <v>1222</v>
      </c>
      <c r="P127" s="45" t="s">
        <v>1223</v>
      </c>
      <c r="Q127" s="46" t="s">
        <v>1224</v>
      </c>
      <c r="R127" s="47">
        <v>4.5100000000000001E-2</v>
      </c>
      <c r="S127" s="48" t="s">
        <v>1225</v>
      </c>
    </row>
    <row r="128" spans="1:19" ht="14.65" customHeight="1">
      <c r="A128" s="227"/>
      <c r="B128" s="236"/>
      <c r="C128" s="49" t="s">
        <v>24</v>
      </c>
      <c r="D128" s="274"/>
      <c r="E128" s="282"/>
      <c r="F128" s="285"/>
      <c r="G128" s="182"/>
      <c r="H128" s="230"/>
      <c r="I128" s="50" t="s">
        <v>43</v>
      </c>
      <c r="J128" s="51">
        <f>IF(OR(I127="TO",I127="TU",I127="TO1",I127="TU1",I127="TO2",I127="TU2"),J127,IF(OR(I127="AH1",I127="AH2"),IF(OR(I128="AH1",I128="AH2"),-J127,IF(OR(I128="EH1",I128="EH2"),-J127+0.5,"")),IF(OR(I127="EH1",I127="EH2"),IF(OR(I128="AH1",I128="AH2"),-J127+0.5,IF(OR(I128="EH1",I128="EH2"),-J127+1,"")),IF(AND(OR(I127="DNB1",I127="DNB2"),OR(I128="AH1",I128="AH2")),0,IF(AND(I127="Not ScoreBoth",OR(I128="TO1",I128="TO2")),0.5,"")))))</f>
        <v>10</v>
      </c>
      <c r="K128" s="52" t="s">
        <v>22</v>
      </c>
      <c r="L128" s="53">
        <v>2.2200000000000002</v>
      </c>
      <c r="M128" s="54"/>
      <c r="N128" s="233"/>
      <c r="O128" s="55" t="s">
        <v>1226</v>
      </c>
      <c r="P128" s="56" t="s">
        <v>1227</v>
      </c>
      <c r="Q128" s="25"/>
      <c r="R128" s="26"/>
      <c r="S128" s="26"/>
    </row>
    <row r="129" spans="1:19" ht="14.65" customHeight="1">
      <c r="A129" s="228"/>
      <c r="B129" s="237"/>
      <c r="C129" s="57" t="s">
        <v>28</v>
      </c>
      <c r="D129" s="275"/>
      <c r="E129" s="283"/>
      <c r="F129" s="272"/>
      <c r="G129" s="183"/>
      <c r="H129" s="231"/>
      <c r="I129" s="58"/>
      <c r="J129" s="59"/>
      <c r="K129" s="60"/>
      <c r="L129" s="61"/>
      <c r="M129" s="62"/>
      <c r="N129" s="234"/>
      <c r="O129" s="63"/>
      <c r="P129" s="64"/>
      <c r="Q129" s="36"/>
      <c r="R129" s="28"/>
      <c r="S129" s="28"/>
    </row>
    <row r="130" spans="1:19" ht="14.65" customHeight="1">
      <c r="A130" s="238">
        <f>$A127+1</f>
        <v>43</v>
      </c>
      <c r="B130" s="242" t="str">
        <f>IF(OR(C130="W",C131="W",C132="W",C130="1/2W",C131="1/2W",C132="1/2W",C130="1/2L",C131="1/2L",C132="1/2L"),"OK",IF(OR(C130="L",C131="L",C132="L"),"LOSS",IF(OR(C130="X",C131="X",C132="X"),"Anulado"," ")))</f>
        <v>OK</v>
      </c>
      <c r="C130" s="65" t="s">
        <v>26</v>
      </c>
      <c r="D130" s="290" t="str">
        <f>IF(G130="","",$D127)</f>
        <v>3</v>
      </c>
      <c r="E130" s="295" t="str">
        <f>IF(G130=""," ","– "&amp;COUNTIF(D$4:D132,$D130))</f>
        <v>– 12</v>
      </c>
      <c r="F130" s="297" t="e">
        <f ca="1">IF(G130="","",IF(OR(AND($C130&lt;&gt;" ",$C131=" "),AND($C131&lt;&gt;" ",$C130=" "),AND(L132&gt;0,OR(AND($C132&lt;&gt;" ",OR($C130=" ",$C131=" ")),AND($C132=" ",OR($C130&lt;&gt;" ",$C131&lt;&gt;" "))))),IF(SUM(F$4:F129)=0,1,LARGE(F$4:F129,1)+1),IF(MONTH(G130)=MONTH(TODAY()),IF(AND(DAY(G130)&lt;DAY(TODAY()),$B130=" "),IF(SUM(F$4:F129)=0,1,LARGE(F$4:F129,1)+1),IF($B130=" ",IF(AND(DAY(G130)=DAY(TODAY()),HOUR(G130)&lt;=HOUR(NOW())+1),IF(AND(HOUR(G130)+2&lt;=HOUR(NOW()),DAY(G130)&lt;=DAY(TODAY()),MINUTE(G130)&lt;=MINUTE(NOW())),IF(SUM(F$4:F129)=0,1,LARGE(F$4:F129,1)+1),IF(OR(MINUTE(G130)&lt;=MINUTE(NOW()),HOUR(G130)&lt;=HOUR(NOW())),"!!!","")),""),"")),"")))</f>
        <v>#VALUE!</v>
      </c>
      <c r="G130" s="188" t="s">
        <v>4380</v>
      </c>
      <c r="H130" s="239" t="s">
        <v>87</v>
      </c>
      <c r="I130" s="66" t="s">
        <v>42</v>
      </c>
      <c r="J130" s="67">
        <v>8.5</v>
      </c>
      <c r="K130" s="68" t="s">
        <v>18</v>
      </c>
      <c r="L130" s="69">
        <v>2.4</v>
      </c>
      <c r="M130" s="70"/>
      <c r="N130" s="241">
        <v>0</v>
      </c>
      <c r="O130" s="71" t="s">
        <v>1202</v>
      </c>
      <c r="P130" s="72" t="s">
        <v>1203</v>
      </c>
      <c r="Q130" s="73" t="s">
        <v>1180</v>
      </c>
      <c r="R130" s="74">
        <v>9.2899999999999996E-2</v>
      </c>
      <c r="S130" s="75" t="s">
        <v>1228</v>
      </c>
    </row>
    <row r="131" spans="1:19" ht="14.65" customHeight="1">
      <c r="A131" s="227"/>
      <c r="B131" s="236"/>
      <c r="C131" s="17" t="s">
        <v>24</v>
      </c>
      <c r="D131" s="274"/>
      <c r="E131" s="282"/>
      <c r="F131" s="285"/>
      <c r="G131" s="182"/>
      <c r="H131" s="230"/>
      <c r="I131" s="18" t="s">
        <v>43</v>
      </c>
      <c r="J131" s="76">
        <f>IF(OR(I130="TO",I130="TU",I130="TO1",I130="TU1",I130="TO2",I130="TU2"),J130,IF(OR(I130="AH1",I130="AH2"),IF(OR(I131="AH1",I131="AH2"),-J130,IF(OR(I131="EH1",I131="EH2"),-J130+0.5,"")),IF(OR(I130="EH1",I130="EH2"),IF(OR(I131="AH1",I131="AH2"),-J130+0.5,IF(OR(I131="EH1",I131="EH2"),-J130+1,"")),IF(AND(OR(I130="DNB1",I130="DNB2"),OR(I131="AH1",I131="AH2")),0,IF(AND(I130="Not ScoreBoth",OR(I131="TO1",I131="TO2")),0.5,"")))))</f>
        <v>8.5</v>
      </c>
      <c r="K131" s="77" t="s">
        <v>21</v>
      </c>
      <c r="L131" s="21">
        <v>2.0099999999999998</v>
      </c>
      <c r="M131" s="22">
        <v>5.57</v>
      </c>
      <c r="N131" s="233"/>
      <c r="O131" s="23" t="s">
        <v>1205</v>
      </c>
      <c r="P131" s="24" t="s">
        <v>1206</v>
      </c>
      <c r="Q131" s="25"/>
      <c r="R131" s="26"/>
      <c r="S131" s="26"/>
    </row>
    <row r="132" spans="1:19" ht="14.65" customHeight="1">
      <c r="A132" s="228"/>
      <c r="B132" s="237"/>
      <c r="C132" s="27" t="s">
        <v>28</v>
      </c>
      <c r="D132" s="275"/>
      <c r="E132" s="283"/>
      <c r="F132" s="272"/>
      <c r="G132" s="183"/>
      <c r="H132" s="231"/>
      <c r="I132" s="30"/>
      <c r="J132" s="31"/>
      <c r="K132" s="37"/>
      <c r="L132" s="32"/>
      <c r="M132" s="33"/>
      <c r="N132" s="234"/>
      <c r="O132" s="34"/>
      <c r="P132" s="35"/>
      <c r="Q132" s="36"/>
      <c r="R132" s="28"/>
      <c r="S132" s="28"/>
    </row>
    <row r="133" spans="1:19" ht="14.65" customHeight="1">
      <c r="A133" s="226">
        <f>$A130+1</f>
        <v>44</v>
      </c>
      <c r="B133" s="235" t="str">
        <f>IF(OR(C133="W",C134="W",C135="W",C133="1/2W",C134="1/2W",C135="1/2W",C133="1/2L",C134="1/2L",C135="1/2L"),"OK",IF(OR(C133="L",C134="L",C135="L"),"LOSS",IF(OR(C133="X",C134="X",C135="X"),"Anulado"," ")))</f>
        <v>Anulado</v>
      </c>
      <c r="C133" s="38" t="s">
        <v>52</v>
      </c>
      <c r="D133" s="273" t="str">
        <f>IF(G133="","",$D130)</f>
        <v>3</v>
      </c>
      <c r="E133" s="281" t="str">
        <f>IF(G133=""," ","– "&amp;COUNTIF(D$4:D135,$D133))</f>
        <v>– 13</v>
      </c>
      <c r="F133" s="284" t="e">
        <f ca="1">IF(G133="","",IF(OR(AND($C133&lt;&gt;" ",$C134=" "),AND($C134&lt;&gt;" ",$C133=" "),AND(L135&gt;0,OR(AND($C135&lt;&gt;" ",OR($C133=" ",$C134=" ")),AND($C135=" ",OR($C133&lt;&gt;" ",$C134&lt;&gt;" "))))),IF(SUM(F$4:F132)=0,1,LARGE(F$4:F132,1)+1),IF(MONTH(G133)=MONTH(TODAY()),IF(AND(DAY(G133)&lt;DAY(TODAY()),$B133=" "),IF(SUM(F$4:F132)=0,1,LARGE(F$4:F132,1)+1),IF($B133=" ",IF(AND(DAY(G133)=DAY(TODAY()),HOUR(G133)&lt;=HOUR(NOW())+1),IF(AND(HOUR(G133)+2&lt;=HOUR(NOW()),DAY(G133)&lt;=DAY(TODAY()),MINUTE(G133)&lt;=MINUTE(NOW())),IF(SUM(F$4:F132)=0,1,LARGE(F$4:F132,1)+1),IF(OR(MINUTE(G133)&lt;=MINUTE(NOW()),HOUR(G133)&lt;=HOUR(NOW())),"!!!","")),""),"")),"")))</f>
        <v>#VALUE!</v>
      </c>
      <c r="G133" s="181" t="s">
        <v>4381</v>
      </c>
      <c r="H133" s="229" t="s">
        <v>92</v>
      </c>
      <c r="I133" s="39" t="s">
        <v>48</v>
      </c>
      <c r="J133" s="78"/>
      <c r="K133" s="41" t="s">
        <v>17</v>
      </c>
      <c r="L133" s="42">
        <v>2.375</v>
      </c>
      <c r="M133" s="43">
        <v>50.91</v>
      </c>
      <c r="N133" s="232">
        <v>0</v>
      </c>
      <c r="O133" s="44" t="s">
        <v>1229</v>
      </c>
      <c r="P133" s="45" t="s">
        <v>1230</v>
      </c>
      <c r="Q133" s="46" t="s">
        <v>1034</v>
      </c>
      <c r="R133" s="47">
        <v>0</v>
      </c>
      <c r="S133" s="48" t="s">
        <v>1228</v>
      </c>
    </row>
    <row r="134" spans="1:19" ht="14.65" customHeight="1">
      <c r="A134" s="227"/>
      <c r="B134" s="236"/>
      <c r="C134" s="49" t="s">
        <v>52</v>
      </c>
      <c r="D134" s="274"/>
      <c r="E134" s="282"/>
      <c r="F134" s="285"/>
      <c r="G134" s="182"/>
      <c r="H134" s="230"/>
      <c r="I134" s="50" t="s">
        <v>30</v>
      </c>
      <c r="J134" s="51">
        <f>IF(OR(I133="TO",I133="TU",I133="TO1",I133="TU1",I133="TO2",I133="TU2"),J133,IF(OR(I133="AH1",I133="AH2"),IF(OR(I134="AH1",I134="AH2"),-J133,IF(OR(I134="EH1",I134="EH2"),-J133+0.5,"")),IF(OR(I133="EH1",I133="EH2"),IF(OR(I134="AH1",I134="AH2"),-J133+0.5,IF(OR(I134="EH1",I134="EH2"),-J133+1,"")),IF(AND(OR(I133="DNB1",I133="DNB2"),OR(I134="AH1",I134="AH2")),0,IF(AND(I133="Not ScoreBoth",OR(I134="TO1",I134="TO2")),0.5,"")))))</f>
        <v>0</v>
      </c>
      <c r="K134" s="52" t="s">
        <v>22</v>
      </c>
      <c r="L134" s="53">
        <v>1.8839999999999999</v>
      </c>
      <c r="M134" s="54">
        <v>59.25</v>
      </c>
      <c r="N134" s="233"/>
      <c r="O134" s="55" t="s">
        <v>1231</v>
      </c>
      <c r="P134" s="56" t="s">
        <v>1232</v>
      </c>
      <c r="Q134" s="25"/>
      <c r="R134" s="26"/>
      <c r="S134" s="26"/>
    </row>
    <row r="135" spans="1:19" ht="14.65" customHeight="1">
      <c r="A135" s="228"/>
      <c r="B135" s="237"/>
      <c r="C135" s="57" t="s">
        <v>52</v>
      </c>
      <c r="D135" s="275"/>
      <c r="E135" s="283"/>
      <c r="F135" s="272"/>
      <c r="G135" s="183"/>
      <c r="H135" s="231"/>
      <c r="I135" s="101" t="s">
        <v>30</v>
      </c>
      <c r="J135" s="102">
        <v>0</v>
      </c>
      <c r="K135" s="103" t="s">
        <v>22</v>
      </c>
      <c r="L135" s="104">
        <v>1.7749999999999999</v>
      </c>
      <c r="M135" s="62">
        <v>5.22</v>
      </c>
      <c r="N135" s="234"/>
      <c r="O135" s="105" t="s">
        <v>1233</v>
      </c>
      <c r="P135" s="106" t="s">
        <v>1234</v>
      </c>
      <c r="Q135" s="36"/>
      <c r="R135" s="28"/>
      <c r="S135" s="28"/>
    </row>
    <row r="136" spans="1:19" ht="14.65" customHeight="1">
      <c r="A136" s="238">
        <f>$A133+1</f>
        <v>45</v>
      </c>
      <c r="B136" s="242" t="str">
        <f>IF(OR(C136="W",C137="W",C138="W",C136="1/2W",C137="1/2W",C138="1/2W",C136="1/2L",C137="1/2L",C138="1/2L"),"OK",IF(OR(C136="L",C137="L",C138="L"),"LOSS",IF(OR(C136="X",C137="X",C138="X"),"Anulado"," ")))</f>
        <v>OK</v>
      </c>
      <c r="C136" s="65" t="s">
        <v>26</v>
      </c>
      <c r="D136" s="290" t="str">
        <f>IF(G136="","",$D133)</f>
        <v>3</v>
      </c>
      <c r="E136" s="295" t="str">
        <f>IF(G136=""," ","– "&amp;COUNTIF(D$4:D138,$D136))</f>
        <v>– 14</v>
      </c>
      <c r="F136" s="297" t="e">
        <f ca="1">IF(G136="","",IF(OR(AND($C136&lt;&gt;" ",$C137=" "),AND($C137&lt;&gt;" ",$C136=" "),AND(L138&gt;0,OR(AND($C138&lt;&gt;" ",OR($C136=" ",$C137=" ")),AND($C138=" ",OR($C136&lt;&gt;" ",$C137&lt;&gt;" "))))),IF(SUM(F$4:F135)=0,1,LARGE(F$4:F135,1)+1),IF(MONTH(G136)=MONTH(TODAY()),IF(AND(DAY(G136)&lt;DAY(TODAY()),$B136=" "),IF(SUM(F$4:F135)=0,1,LARGE(F$4:F135,1)+1),IF($B136=" ",IF(AND(DAY(G136)=DAY(TODAY()),HOUR(G136)&lt;=HOUR(NOW())+1),IF(AND(HOUR(G136)+2&lt;=HOUR(NOW()),DAY(G136)&lt;=DAY(TODAY()),MINUTE(G136)&lt;=MINUTE(NOW())),IF(SUM(F$4:F135)=0,1,LARGE(F$4:F135,1)+1),IF(OR(MINUTE(G136)&lt;=MINUTE(NOW()),HOUR(G136)&lt;=HOUR(NOW())),"!!!","")),""),"")),"")))</f>
        <v>#VALUE!</v>
      </c>
      <c r="G136" s="188" t="s">
        <v>4380</v>
      </c>
      <c r="H136" s="239" t="s">
        <v>87</v>
      </c>
      <c r="I136" s="66" t="s">
        <v>42</v>
      </c>
      <c r="J136" s="67">
        <v>8.5</v>
      </c>
      <c r="K136" s="68" t="s">
        <v>18</v>
      </c>
      <c r="L136" s="69">
        <v>2.4</v>
      </c>
      <c r="M136" s="70"/>
      <c r="N136" s="241">
        <v>0</v>
      </c>
      <c r="O136" s="71" t="s">
        <v>1202</v>
      </c>
      <c r="P136" s="72" t="s">
        <v>1203</v>
      </c>
      <c r="Q136" s="73" t="s">
        <v>1180</v>
      </c>
      <c r="R136" s="74">
        <v>9.2899999999999996E-2</v>
      </c>
      <c r="S136" s="75" t="s">
        <v>1235</v>
      </c>
    </row>
    <row r="137" spans="1:19" ht="14.65" customHeight="1">
      <c r="A137" s="227"/>
      <c r="B137" s="236"/>
      <c r="C137" s="17" t="s">
        <v>24</v>
      </c>
      <c r="D137" s="274"/>
      <c r="E137" s="282"/>
      <c r="F137" s="285"/>
      <c r="G137" s="182"/>
      <c r="H137" s="230"/>
      <c r="I137" s="18" t="s">
        <v>43</v>
      </c>
      <c r="J137" s="76">
        <f>IF(OR(I136="TO",I136="TU",I136="TO1",I136="TU1",I136="TO2",I136="TU2"),J136,IF(OR(I136="AH1",I136="AH2"),IF(OR(I137="AH1",I137="AH2"),-J136,IF(OR(I137="EH1",I137="EH2"),-J136+0.5,"")),IF(OR(I136="EH1",I136="EH2"),IF(OR(I137="AH1",I137="AH2"),-J136+0.5,IF(OR(I137="EH1",I137="EH2"),-J136+1,"")),IF(AND(OR(I136="DNB1",I136="DNB2"),OR(I137="AH1",I137="AH2")),0,IF(AND(I136="Not ScoreBoth",OR(I137="TO1",I137="TO2")),0.5,"")))))</f>
        <v>8.5</v>
      </c>
      <c r="K137" s="77" t="s">
        <v>21</v>
      </c>
      <c r="L137" s="21">
        <v>2.0099999999999998</v>
      </c>
      <c r="M137" s="22">
        <v>5.57</v>
      </c>
      <c r="N137" s="233"/>
      <c r="O137" s="23" t="s">
        <v>1205</v>
      </c>
      <c r="P137" s="24" t="s">
        <v>1206</v>
      </c>
      <c r="Q137" s="25"/>
      <c r="R137" s="26"/>
      <c r="S137" s="26"/>
    </row>
    <row r="138" spans="1:19" ht="14.65" customHeight="1">
      <c r="A138" s="228"/>
      <c r="B138" s="237"/>
      <c r="C138" s="27" t="s">
        <v>28</v>
      </c>
      <c r="D138" s="275"/>
      <c r="E138" s="283"/>
      <c r="F138" s="272"/>
      <c r="G138" s="183"/>
      <c r="H138" s="231"/>
      <c r="I138" s="30"/>
      <c r="J138" s="31"/>
      <c r="K138" s="37"/>
      <c r="L138" s="32"/>
      <c r="M138" s="33"/>
      <c r="N138" s="234"/>
      <c r="O138" s="34"/>
      <c r="P138" s="35"/>
      <c r="Q138" s="36"/>
      <c r="R138" s="28"/>
      <c r="S138" s="28"/>
    </row>
    <row r="139" spans="1:19" ht="14.65" customHeight="1">
      <c r="A139" s="226">
        <f>$A136+1</f>
        <v>46</v>
      </c>
      <c r="B139" s="235" t="str">
        <f>IF(OR(C139="W",C140="W",C141="W",C139="1/2W",C140="1/2W",C141="1/2W",C139="1/2L",C140="1/2L",C141="1/2L"),"OK",IF(OR(C139="L",C140="L",C141="L"),"LOSS",IF(OR(C139="X",C140="X",C141="X"),"Anulado"," ")))</f>
        <v>OK</v>
      </c>
      <c r="C139" s="38" t="s">
        <v>24</v>
      </c>
      <c r="D139" s="273" t="str">
        <f>IF(G139="","",$D136)</f>
        <v>3</v>
      </c>
      <c r="E139" s="281" t="str">
        <f>IF(G139=""," ","– "&amp;COUNTIF(D$4:D141,$D139))</f>
        <v>– 15</v>
      </c>
      <c r="F139" s="284" t="e">
        <f ca="1">IF(G139="","",IF(OR(AND($C139&lt;&gt;" ",$C140=" "),AND($C140&lt;&gt;" ",$C139=" "),AND(L141&gt;0,OR(AND($C141&lt;&gt;" ",OR($C139=" ",$C140=" ")),AND($C141=" ",OR($C139&lt;&gt;" ",$C140&lt;&gt;" "))))),IF(SUM(F$4:F138)=0,1,LARGE(F$4:F138,1)+1),IF(MONTH(G139)=MONTH(TODAY()),IF(AND(DAY(G139)&lt;DAY(TODAY()),$B139=" "),IF(SUM(F$4:F138)=0,1,LARGE(F$4:F138,1)+1),IF($B139=" ",IF(AND(DAY(G139)=DAY(TODAY()),HOUR(G139)&lt;=HOUR(NOW())+1),IF(AND(HOUR(G139)+2&lt;=HOUR(NOW()),DAY(G139)&lt;=DAY(TODAY()),MINUTE(G139)&lt;=MINUTE(NOW())),IF(SUM(F$4:F138)=0,1,LARGE(F$4:F138,1)+1),IF(OR(MINUTE(G139)&lt;=MINUTE(NOW()),HOUR(G139)&lt;=HOUR(NOW())),"!!!","")),""),"")),"")))</f>
        <v>#VALUE!</v>
      </c>
      <c r="G139" s="181" t="s">
        <v>4384</v>
      </c>
      <c r="H139" s="229" t="s">
        <v>93</v>
      </c>
      <c r="I139" s="39" t="s">
        <v>31</v>
      </c>
      <c r="J139" s="40">
        <v>3</v>
      </c>
      <c r="K139" s="41" t="s">
        <v>21</v>
      </c>
      <c r="L139" s="42">
        <v>1.87</v>
      </c>
      <c r="M139" s="43">
        <v>51.72</v>
      </c>
      <c r="N139" s="232">
        <v>0</v>
      </c>
      <c r="O139" s="44" t="s">
        <v>1236</v>
      </c>
      <c r="P139" s="45" t="s">
        <v>1237</v>
      </c>
      <c r="Q139" s="46" t="s">
        <v>1238</v>
      </c>
      <c r="R139" s="47">
        <v>6.6100000000000006E-2</v>
      </c>
      <c r="S139" s="48" t="s">
        <v>1239</v>
      </c>
    </row>
    <row r="140" spans="1:19" ht="14.65" customHeight="1">
      <c r="A140" s="227"/>
      <c r="B140" s="236"/>
      <c r="C140" s="49" t="s">
        <v>26</v>
      </c>
      <c r="D140" s="274"/>
      <c r="E140" s="282"/>
      <c r="F140" s="285"/>
      <c r="G140" s="182"/>
      <c r="H140" s="230"/>
      <c r="I140" s="50" t="s">
        <v>30</v>
      </c>
      <c r="J140" s="51">
        <f>IF(OR(I139="TO",I139="TU",I139="TO1",I139="TU1",I139="TO2",I139="TU2"),J139,IF(OR(I139="AH1",I139="AH2"),IF(OR(I140="AH1",I140="AH2"),-J139,IF(OR(I140="EH1",I140="EH2"),-J139+0.5,"")),IF(OR(I139="EH1",I139="EH2"),IF(OR(I140="AH1",I140="AH2"),-J139+0.5,IF(OR(I140="EH1",I140="EH2"),-J139+1,"")),IF(AND(OR(I139="DNB1",I139="DNB2"),OR(I140="AH1",I140="AH2")),0,IF(AND(I139="Not ScoreBoth",OR(I140="TO1",I140="TO2")),0.5,"")))))</f>
        <v>-3</v>
      </c>
      <c r="K140" s="52" t="s">
        <v>22</v>
      </c>
      <c r="L140" s="53">
        <v>2.48</v>
      </c>
      <c r="M140" s="54"/>
      <c r="N140" s="233"/>
      <c r="O140" s="55" t="s">
        <v>1240</v>
      </c>
      <c r="P140" s="56" t="s">
        <v>1237</v>
      </c>
      <c r="Q140" s="25"/>
      <c r="R140" s="26"/>
      <c r="S140" s="26"/>
    </row>
    <row r="141" spans="1:19" ht="14.65" customHeight="1">
      <c r="A141" s="228"/>
      <c r="B141" s="237"/>
      <c r="C141" s="57" t="s">
        <v>28</v>
      </c>
      <c r="D141" s="275"/>
      <c r="E141" s="283"/>
      <c r="F141" s="272"/>
      <c r="G141" s="183"/>
      <c r="H141" s="231"/>
      <c r="I141" s="58"/>
      <c r="J141" s="59"/>
      <c r="K141" s="60"/>
      <c r="L141" s="61"/>
      <c r="M141" s="62"/>
      <c r="N141" s="234"/>
      <c r="O141" s="63"/>
      <c r="P141" s="64"/>
      <c r="Q141" s="36"/>
      <c r="R141" s="28"/>
      <c r="S141" s="28"/>
    </row>
    <row r="142" spans="1:19" ht="14.65" customHeight="1">
      <c r="A142" s="238">
        <f>$A139+1</f>
        <v>47</v>
      </c>
      <c r="B142" s="242" t="str">
        <f>IF(OR(C142="W",C143="W",C144="W",C142="1/2W",C143="1/2W",C144="1/2W",C142="1/2L",C143="1/2L",C144="1/2L"),"OK",IF(OR(C142="L",C143="L",C144="L"),"LOSS",IF(OR(C142="X",C143="X",C144="X"),"Anulado"," ")))</f>
        <v>OK</v>
      </c>
      <c r="C142" s="65" t="s">
        <v>26</v>
      </c>
      <c r="D142" s="290" t="str">
        <f>IF(G142="","",$D139)</f>
        <v>3</v>
      </c>
      <c r="E142" s="295" t="str">
        <f>IF(G142=""," ","– "&amp;COUNTIF(D$4:D144,$D142))</f>
        <v>– 16</v>
      </c>
      <c r="F142" s="297" t="e">
        <f ca="1">IF(G142="","",IF(OR(AND($C142&lt;&gt;" ",$C143=" "),AND($C143&lt;&gt;" ",$C142=" "),AND(L144&gt;0,OR(AND($C144&lt;&gt;" ",OR($C142=" ",$C143=" ")),AND($C144=" ",OR($C142&lt;&gt;" ",$C143&lt;&gt;" "))))),IF(SUM(F$4:F141)=0,1,LARGE(F$4:F141,1)+1),IF(MONTH(G142)=MONTH(TODAY()),IF(AND(DAY(G142)&lt;DAY(TODAY()),$B142=" "),IF(SUM(F$4:F141)=0,1,LARGE(F$4:F141,1)+1),IF($B142=" ",IF(AND(DAY(G142)=DAY(TODAY()),HOUR(G142)&lt;=HOUR(NOW())+1),IF(AND(HOUR(G142)+2&lt;=HOUR(NOW()),DAY(G142)&lt;=DAY(TODAY()),MINUTE(G142)&lt;=MINUTE(NOW())),IF(SUM(F$4:F141)=0,1,LARGE(F$4:F141,1)+1),IF(OR(MINUTE(G142)&lt;=MINUTE(NOW()),HOUR(G142)&lt;=HOUR(NOW())),"!!!","")),""),"")),"")))</f>
        <v>#VALUE!</v>
      </c>
      <c r="G142" s="188" t="s">
        <v>4380</v>
      </c>
      <c r="H142" s="239" t="s">
        <v>87</v>
      </c>
      <c r="I142" s="66" t="s">
        <v>42</v>
      </c>
      <c r="J142" s="67">
        <v>8.5</v>
      </c>
      <c r="K142" s="68" t="s">
        <v>18</v>
      </c>
      <c r="L142" s="69">
        <v>2.4</v>
      </c>
      <c r="M142" s="70">
        <v>4.0599999999999996</v>
      </c>
      <c r="N142" s="241">
        <v>0</v>
      </c>
      <c r="O142" s="71" t="s">
        <v>1241</v>
      </c>
      <c r="P142" s="72" t="s">
        <v>1242</v>
      </c>
      <c r="Q142" s="73" t="s">
        <v>1243</v>
      </c>
      <c r="R142" s="74">
        <v>9.3200000000000005E-2</v>
      </c>
      <c r="S142" s="75" t="s">
        <v>1244</v>
      </c>
    </row>
    <row r="143" spans="1:19" ht="14.65" customHeight="1">
      <c r="A143" s="227"/>
      <c r="B143" s="236"/>
      <c r="C143" s="17" t="s">
        <v>24</v>
      </c>
      <c r="D143" s="274"/>
      <c r="E143" s="282"/>
      <c r="F143" s="285"/>
      <c r="G143" s="182"/>
      <c r="H143" s="230"/>
      <c r="I143" s="18" t="s">
        <v>43</v>
      </c>
      <c r="J143" s="76">
        <f>IF(OR(I142="TO",I142="TU",I142="TO1",I142="TU1",I142="TO2",I142="TU2"),J142,IF(OR(I142="AH1",I142="AH2"),IF(OR(I143="AH1",I143="AH2"),-J142,IF(OR(I143="EH1",I143="EH2"),-J142+0.5,"")),IF(OR(I142="EH1",I142="EH2"),IF(OR(I143="AH1",I143="AH2"),-J142+0.5,IF(OR(I143="EH1",I143="EH2"),-J142+1,"")),IF(AND(OR(I142="DNB1",I142="DNB2"),OR(I143="AH1",I143="AH2")),0,IF(AND(I142="Not ScoreBoth",OR(I143="TO1",I143="TO2")),0.5,"")))))</f>
        <v>8.5</v>
      </c>
      <c r="K143" s="77" t="s">
        <v>21</v>
      </c>
      <c r="L143" s="21">
        <v>2.0099999999999998</v>
      </c>
      <c r="M143" s="22"/>
      <c r="N143" s="233"/>
      <c r="O143" s="23" t="s">
        <v>1245</v>
      </c>
      <c r="P143" s="24" t="s">
        <v>1246</v>
      </c>
      <c r="Q143" s="25"/>
      <c r="R143" s="26"/>
      <c r="S143" s="26"/>
    </row>
    <row r="144" spans="1:19" ht="14.65" customHeight="1">
      <c r="A144" s="228"/>
      <c r="B144" s="237"/>
      <c r="C144" s="27" t="s">
        <v>28</v>
      </c>
      <c r="D144" s="275"/>
      <c r="E144" s="283"/>
      <c r="F144" s="272"/>
      <c r="G144" s="183"/>
      <c r="H144" s="231"/>
      <c r="I144" s="30"/>
      <c r="J144" s="31"/>
      <c r="K144" s="37"/>
      <c r="L144" s="32"/>
      <c r="M144" s="33"/>
      <c r="N144" s="234"/>
      <c r="O144" s="34"/>
      <c r="P144" s="35"/>
      <c r="Q144" s="36"/>
      <c r="R144" s="28"/>
      <c r="S144" s="28"/>
    </row>
    <row r="145" spans="1:19" ht="14.65" customHeight="1">
      <c r="A145" s="226">
        <f>$A142+1</f>
        <v>48</v>
      </c>
      <c r="B145" s="235" t="str">
        <f>IF(OR(C145="W",C146="W",C147="W",C145="1/2W",C146="1/2W",C147="1/2W",C145="1/2L",C146="1/2L",C147="1/2L"),"OK",IF(OR(C145="L",C146="L",C147="L"),"LOSS",IF(OR(C145="X",C146="X",C147="X"),"Anulado"," ")))</f>
        <v>OK</v>
      </c>
      <c r="C145" s="38" t="s">
        <v>24</v>
      </c>
      <c r="D145" s="273" t="str">
        <f>IF(G145="","",$D142)</f>
        <v>3</v>
      </c>
      <c r="E145" s="281" t="str">
        <f>IF(G145=""," ","– "&amp;COUNTIF(D$4:D147,$D145))</f>
        <v>– 17</v>
      </c>
      <c r="F145" s="284" t="e">
        <f ca="1">IF(G145="","",IF(OR(AND($C145&lt;&gt;" ",$C146=" "),AND($C146&lt;&gt;" ",$C145=" "),AND(L147&gt;0,OR(AND($C147&lt;&gt;" ",OR($C145=" ",$C146=" ")),AND($C147=" ",OR($C145&lt;&gt;" ",$C146&lt;&gt;" "))))),IF(SUM(F$4:F144)=0,1,LARGE(F$4:F144,1)+1),IF(MONTH(G145)=MONTH(TODAY()),IF(AND(DAY(G145)&lt;DAY(TODAY()),$B145=" "),IF(SUM(F$4:F144)=0,1,LARGE(F$4:F144,1)+1),IF($B145=" ",IF(AND(DAY(G145)=DAY(TODAY()),HOUR(G145)&lt;=HOUR(NOW())+1),IF(AND(HOUR(G145)+2&lt;=HOUR(NOW()),DAY(G145)&lt;=DAY(TODAY()),MINUTE(G145)&lt;=MINUTE(NOW())),IF(SUM(F$4:F144)=0,1,LARGE(F$4:F144,1)+1),IF(OR(MINUTE(G145)&lt;=MINUTE(NOW()),HOUR(G145)&lt;=HOUR(NOW())),"!!!","")),""),"")),"")))</f>
        <v>#VALUE!</v>
      </c>
      <c r="G145" s="181" t="s">
        <v>4380</v>
      </c>
      <c r="H145" s="229" t="s">
        <v>94</v>
      </c>
      <c r="I145" s="39" t="s">
        <v>42</v>
      </c>
      <c r="J145" s="40">
        <v>2.5</v>
      </c>
      <c r="K145" s="41" t="s">
        <v>18</v>
      </c>
      <c r="L145" s="42">
        <v>2.2000000000000002</v>
      </c>
      <c r="M145" s="43"/>
      <c r="N145" s="232">
        <v>0</v>
      </c>
      <c r="O145" s="44" t="s">
        <v>1247</v>
      </c>
      <c r="P145" s="45" t="s">
        <v>1248</v>
      </c>
      <c r="Q145" s="46" t="s">
        <v>1249</v>
      </c>
      <c r="R145" s="47">
        <v>4.48E-2</v>
      </c>
      <c r="S145" s="48" t="s">
        <v>1250</v>
      </c>
    </row>
    <row r="146" spans="1:19" ht="14.65" customHeight="1">
      <c r="A146" s="227"/>
      <c r="B146" s="236"/>
      <c r="C146" s="49" t="s">
        <v>26</v>
      </c>
      <c r="D146" s="274"/>
      <c r="E146" s="282"/>
      <c r="F146" s="285"/>
      <c r="G146" s="182"/>
      <c r="H146" s="230"/>
      <c r="I146" s="50" t="s">
        <v>43</v>
      </c>
      <c r="J146" s="51">
        <f>IF(OR(I145="TO",I145="TU",I145="TO1",I145="TU1",I145="TO2",I145="TU2"),J145,IF(OR(I145="AH1",I145="AH2"),IF(OR(I146="AH1",I146="AH2"),-J145,IF(OR(I146="EH1",I146="EH2"),-J145+0.5,"")),IF(OR(I145="EH1",I145="EH2"),IF(OR(I146="AH1",I146="AH2"),-J145+0.5,IF(OR(I146="EH1",I146="EH2"),-J145+1,"")),IF(AND(OR(I145="DNB1",I145="DNB2"),OR(I146="AH1",I146="AH2")),0,IF(AND(I145="Not ScoreBoth",OR(I146="TO1",I146="TO2")),0.5,"")))))</f>
        <v>2.5</v>
      </c>
      <c r="K146" s="52" t="s">
        <v>21</v>
      </c>
      <c r="L146" s="53">
        <v>1.99</v>
      </c>
      <c r="M146" s="54">
        <v>11.36</v>
      </c>
      <c r="N146" s="233"/>
      <c r="O146" s="55" t="s">
        <v>1251</v>
      </c>
      <c r="P146" s="56" t="s">
        <v>1252</v>
      </c>
      <c r="Q146" s="25"/>
      <c r="R146" s="26"/>
      <c r="S146" s="26"/>
    </row>
    <row r="147" spans="1:19" ht="14.65" customHeight="1">
      <c r="A147" s="228"/>
      <c r="B147" s="237"/>
      <c r="C147" s="57" t="s">
        <v>28</v>
      </c>
      <c r="D147" s="275"/>
      <c r="E147" s="283"/>
      <c r="F147" s="272"/>
      <c r="G147" s="183"/>
      <c r="H147" s="231"/>
      <c r="I147" s="58"/>
      <c r="J147" s="59"/>
      <c r="K147" s="60"/>
      <c r="L147" s="61"/>
      <c r="M147" s="62"/>
      <c r="N147" s="234"/>
      <c r="O147" s="63"/>
      <c r="P147" s="64"/>
      <c r="Q147" s="36"/>
      <c r="R147" s="28"/>
      <c r="S147" s="28"/>
    </row>
    <row r="148" spans="1:19" ht="14.65" customHeight="1">
      <c r="A148" s="238">
        <f>$A145+1</f>
        <v>49</v>
      </c>
      <c r="B148" s="242" t="str">
        <f>IF(OR(C148="W",C149="W",C150="W",C148="1/2W",C149="1/2W",C150="1/2W",C148="1/2L",C149="1/2L",C150="1/2L"),"OK",IF(OR(C148="L",C149="L",C150="L"),"LOSS",IF(OR(C148="X",C149="X",C150="X"),"Anulado"," ")))</f>
        <v>OK</v>
      </c>
      <c r="C148" s="65" t="s">
        <v>26</v>
      </c>
      <c r="D148" s="290" t="str">
        <f>IF(G148="","",$D145)</f>
        <v>3</v>
      </c>
      <c r="E148" s="295" t="str">
        <f>IF(G148=""," ","– "&amp;COUNTIF(D$4:D150,$D148))</f>
        <v>– 18</v>
      </c>
      <c r="F148" s="297" t="e">
        <f ca="1">IF(G148="","",IF(OR(AND($C148&lt;&gt;" ",$C149=" "),AND($C149&lt;&gt;" ",$C148=" "),AND(L150&gt;0,OR(AND($C150&lt;&gt;" ",OR($C148=" ",$C149=" ")),AND($C150=" ",OR($C148&lt;&gt;" ",$C149&lt;&gt;" "))))),IF(SUM(F$4:F147)=0,1,LARGE(F$4:F147,1)+1),IF(MONTH(G148)=MONTH(TODAY()),IF(AND(DAY(G148)&lt;DAY(TODAY()),$B148=" "),IF(SUM(F$4:F147)=0,1,LARGE(F$4:F147,1)+1),IF($B148=" ",IF(AND(DAY(G148)=DAY(TODAY()),HOUR(G148)&lt;=HOUR(NOW())+1),IF(AND(HOUR(G148)+2&lt;=HOUR(NOW()),DAY(G148)&lt;=DAY(TODAY()),MINUTE(G148)&lt;=MINUTE(NOW())),IF(SUM(F$4:F147)=0,1,LARGE(F$4:F147,1)+1),IF(OR(MINUTE(G148)&lt;=MINUTE(NOW()),HOUR(G148)&lt;=HOUR(NOW())),"!!!","")),""),"")),"")))</f>
        <v>#VALUE!</v>
      </c>
      <c r="G148" s="188" t="s">
        <v>4380</v>
      </c>
      <c r="H148" s="239" t="s">
        <v>94</v>
      </c>
      <c r="I148" s="66" t="s">
        <v>43</v>
      </c>
      <c r="J148" s="67">
        <v>3</v>
      </c>
      <c r="K148" s="68" t="s">
        <v>21</v>
      </c>
      <c r="L148" s="69">
        <v>1.55</v>
      </c>
      <c r="M148" s="70">
        <v>20.45</v>
      </c>
      <c r="N148" s="241">
        <v>0</v>
      </c>
      <c r="O148" s="71" t="s">
        <v>956</v>
      </c>
      <c r="P148" s="72" t="s">
        <v>1253</v>
      </c>
      <c r="Q148" s="73" t="s">
        <v>1254</v>
      </c>
      <c r="R148" s="74">
        <v>4.6899999999999997E-2</v>
      </c>
      <c r="S148" s="75" t="s">
        <v>1255</v>
      </c>
    </row>
    <row r="149" spans="1:19" ht="14.65" customHeight="1">
      <c r="A149" s="227"/>
      <c r="B149" s="236"/>
      <c r="C149" s="17" t="s">
        <v>24</v>
      </c>
      <c r="D149" s="274"/>
      <c r="E149" s="282"/>
      <c r="F149" s="285"/>
      <c r="G149" s="182"/>
      <c r="H149" s="230"/>
      <c r="I149" s="18" t="s">
        <v>42</v>
      </c>
      <c r="J149" s="76">
        <v>2.5</v>
      </c>
      <c r="K149" s="77" t="s">
        <v>18</v>
      </c>
      <c r="L149" s="21">
        <v>2.2000000000000002</v>
      </c>
      <c r="M149" s="22">
        <v>5.07</v>
      </c>
      <c r="N149" s="233"/>
      <c r="O149" s="23" t="s">
        <v>1256</v>
      </c>
      <c r="P149" s="24" t="s">
        <v>1257</v>
      </c>
      <c r="Q149" s="25"/>
      <c r="R149" s="26"/>
      <c r="S149" s="26"/>
    </row>
    <row r="150" spans="1:19" ht="14.65" customHeight="1">
      <c r="A150" s="228"/>
      <c r="B150" s="237"/>
      <c r="C150" s="27" t="s">
        <v>24</v>
      </c>
      <c r="D150" s="275"/>
      <c r="E150" s="283"/>
      <c r="F150" s="272"/>
      <c r="G150" s="183"/>
      <c r="H150" s="231"/>
      <c r="I150" s="86" t="s">
        <v>42</v>
      </c>
      <c r="J150" s="107">
        <v>3.5</v>
      </c>
      <c r="K150" s="87" t="s">
        <v>18</v>
      </c>
      <c r="L150" s="88">
        <v>4.3</v>
      </c>
      <c r="M150" s="33">
        <v>4.76</v>
      </c>
      <c r="N150" s="234"/>
      <c r="O150" s="89" t="s">
        <v>1128</v>
      </c>
      <c r="P150" s="90" t="s">
        <v>1258</v>
      </c>
      <c r="Q150" s="36"/>
      <c r="R150" s="28"/>
      <c r="S150" s="28"/>
    </row>
    <row r="151" spans="1:19" ht="14.65" customHeight="1">
      <c r="A151" s="226">
        <f>$A148+1</f>
        <v>50</v>
      </c>
      <c r="B151" s="235" t="str">
        <f>IF(OR(C151="W",C152="W",C153="W",C151="1/2W",C152="1/2W",C153="1/2W",C151="1/2L",C152="1/2L",C153="1/2L"),"OK",IF(OR(C151="L",C152="L",C153="L"),"LOSS",IF(OR(C151="X",C152="X",C153="X"),"Anulado"," ")))</f>
        <v>OK</v>
      </c>
      <c r="C151" s="38" t="s">
        <v>26</v>
      </c>
      <c r="D151" s="273" t="str">
        <f>IF(G151="","",$D148)</f>
        <v>3</v>
      </c>
      <c r="E151" s="281" t="str">
        <f>IF(G151=""," ","– "&amp;COUNTIF(D$4:D153,$D151))</f>
        <v>– 19</v>
      </c>
      <c r="F151" s="284" t="e">
        <f ca="1">IF(G151="","",IF(OR(AND($C151&lt;&gt;" ",$C152=" "),AND($C152&lt;&gt;" ",$C151=" "),AND(L153&gt;0,OR(AND($C153&lt;&gt;" ",OR($C151=" ",$C152=" ")),AND($C153=" ",OR($C151&lt;&gt;" ",$C152&lt;&gt;" "))))),IF(SUM(F$4:F150)=0,1,LARGE(F$4:F150,1)+1),IF(MONTH(G151)=MONTH(TODAY()),IF(AND(DAY(G151)&lt;DAY(TODAY()),$B151=" "),IF(SUM(F$4:F150)=0,1,LARGE(F$4:F150,1)+1),IF($B151=" ",IF(AND(DAY(G151)=DAY(TODAY()),HOUR(G151)&lt;=HOUR(NOW())+1),IF(AND(HOUR(G151)+2&lt;=HOUR(NOW()),DAY(G151)&lt;=DAY(TODAY()),MINUTE(G151)&lt;=MINUTE(NOW())),IF(SUM(F$4:F150)=0,1,LARGE(F$4:F150,1)+1),IF(OR(MINUTE(G151)&lt;=MINUTE(NOW()),HOUR(G151)&lt;=HOUR(NOW())),"!!!","")),""),"")),"")))</f>
        <v>#VALUE!</v>
      </c>
      <c r="G151" s="181" t="s">
        <v>4385</v>
      </c>
      <c r="H151" s="229" t="s">
        <v>95</v>
      </c>
      <c r="I151" s="39" t="s">
        <v>42</v>
      </c>
      <c r="J151" s="40">
        <v>4.5</v>
      </c>
      <c r="K151" s="41" t="s">
        <v>21</v>
      </c>
      <c r="L151" s="42">
        <v>3.9</v>
      </c>
      <c r="M151" s="43">
        <v>7.76</v>
      </c>
      <c r="N151" s="232">
        <v>0</v>
      </c>
      <c r="O151" s="44" t="s">
        <v>918</v>
      </c>
      <c r="P151" s="45" t="s">
        <v>1259</v>
      </c>
      <c r="Q151" s="46" t="s">
        <v>1260</v>
      </c>
      <c r="R151" s="47">
        <v>8.2299999999999998E-2</v>
      </c>
      <c r="S151" s="48" t="s">
        <v>1261</v>
      </c>
    </row>
    <row r="152" spans="1:19" ht="14.65" customHeight="1">
      <c r="A152" s="227"/>
      <c r="B152" s="236"/>
      <c r="C152" s="49" t="s">
        <v>24</v>
      </c>
      <c r="D152" s="274"/>
      <c r="E152" s="282"/>
      <c r="F152" s="285"/>
      <c r="G152" s="182"/>
      <c r="H152" s="230"/>
      <c r="I152" s="50" t="s">
        <v>43</v>
      </c>
      <c r="J152" s="51">
        <f>IF(OR(I151="TO",I151="TU",I151="TO1",I151="TU1",I151="TO2",I151="TU2"),J151,IF(OR(I151="AH1",I151="AH2"),IF(OR(I152="AH1",I152="AH2"),-J151,IF(OR(I152="EH1",I152="EH2"),-J151+0.5,"")),IF(OR(I151="EH1",I151="EH2"),IF(OR(I152="AH1",I152="AH2"),-J151+0.5,IF(OR(I152="EH1",I152="EH2"),-J151+1,"")),IF(AND(OR(I151="DNB1",I151="DNB2"),OR(I152="AH1",I152="AH2")),0,IF(AND(I151="Not ScoreBoth",OR(I152="TO1",I152="TO2")),0.5,"")))))</f>
        <v>4.5</v>
      </c>
      <c r="K152" s="52" t="s">
        <v>17</v>
      </c>
      <c r="L152" s="53">
        <v>1.5</v>
      </c>
      <c r="M152" s="54">
        <v>20.2</v>
      </c>
      <c r="N152" s="233"/>
      <c r="O152" s="55" t="s">
        <v>1262</v>
      </c>
      <c r="P152" s="56" t="s">
        <v>1263</v>
      </c>
      <c r="Q152" s="25"/>
      <c r="R152" s="26"/>
      <c r="S152" s="26"/>
    </row>
    <row r="153" spans="1:19" ht="14.65" customHeight="1">
      <c r="A153" s="228"/>
      <c r="B153" s="237"/>
      <c r="C153" s="57" t="s">
        <v>28</v>
      </c>
      <c r="D153" s="275"/>
      <c r="E153" s="283"/>
      <c r="F153" s="272"/>
      <c r="G153" s="183"/>
      <c r="H153" s="231"/>
      <c r="I153" s="58"/>
      <c r="J153" s="59"/>
      <c r="K153" s="60"/>
      <c r="L153" s="61"/>
      <c r="M153" s="62"/>
      <c r="N153" s="234"/>
      <c r="O153" s="63"/>
      <c r="P153" s="64"/>
      <c r="Q153" s="36"/>
      <c r="R153" s="28"/>
      <c r="S153" s="28"/>
    </row>
    <row r="154" spans="1:19" ht="14.65" customHeight="1">
      <c r="A154" s="238">
        <f>$A151+1</f>
        <v>51</v>
      </c>
      <c r="B154" s="242" t="str">
        <f>IF(OR(C154="W",C155="W",C156="W",C154="1/2W",C155="1/2W",C156="1/2W",C154="1/2L",C155="1/2L",C156="1/2L"),"OK",IF(OR(C154="L",C155="L",C156="L"),"LOSS",IF(OR(C154="X",C155="X",C156="X"),"Anulado"," ")))</f>
        <v>OK</v>
      </c>
      <c r="C154" s="65" t="s">
        <v>24</v>
      </c>
      <c r="D154" s="290" t="str">
        <f>IF(G154="","",$D151)</f>
        <v>3</v>
      </c>
      <c r="E154" s="295" t="str">
        <f>IF(G154=""," ","– "&amp;COUNTIF(D$4:D156,$D154))</f>
        <v>– 20</v>
      </c>
      <c r="F154" s="297" t="e">
        <f ca="1">IF(G154="","",IF(OR(AND($C154&lt;&gt;" ",$C155=" "),AND($C155&lt;&gt;" ",$C154=" "),AND(L156&gt;0,OR(AND($C156&lt;&gt;" ",OR($C154=" ",$C155=" ")),AND($C156=" ",OR($C154&lt;&gt;" ",$C155&lt;&gt;" "))))),IF(SUM(F$4:F153)=0,1,LARGE(F$4:F153,1)+1),IF(MONTH(G154)=MONTH(TODAY()),IF(AND(DAY(G154)&lt;DAY(TODAY()),$B154=" "),IF(SUM(F$4:F153)=0,1,LARGE(F$4:F153,1)+1),IF($B154=" ",IF(AND(DAY(G154)=DAY(TODAY()),HOUR(G154)&lt;=HOUR(NOW())+1),IF(AND(HOUR(G154)+2&lt;=HOUR(NOW()),DAY(G154)&lt;=DAY(TODAY()),MINUTE(G154)&lt;=MINUTE(NOW())),IF(SUM(F$4:F153)=0,1,LARGE(F$4:F153,1)+1),IF(OR(MINUTE(G154)&lt;=MINUTE(NOW()),HOUR(G154)&lt;=HOUR(NOW())),"!!!","")),""),"")),"")))</f>
        <v>#VALUE!</v>
      </c>
      <c r="G154" s="188" t="s">
        <v>4385</v>
      </c>
      <c r="H154" s="239" t="s">
        <v>95</v>
      </c>
      <c r="I154" s="66" t="s">
        <v>42</v>
      </c>
      <c r="J154" s="67">
        <v>4.5</v>
      </c>
      <c r="K154" s="68" t="s">
        <v>21</v>
      </c>
      <c r="L154" s="69">
        <v>3.9</v>
      </c>
      <c r="M154" s="70">
        <v>3.88</v>
      </c>
      <c r="N154" s="241">
        <v>0</v>
      </c>
      <c r="O154" s="71" t="s">
        <v>1264</v>
      </c>
      <c r="P154" s="72" t="s">
        <v>1265</v>
      </c>
      <c r="Q154" s="73" t="s">
        <v>1212</v>
      </c>
      <c r="R154" s="74">
        <v>8.3799999999999999E-2</v>
      </c>
      <c r="S154" s="75" t="s">
        <v>1266</v>
      </c>
    </row>
    <row r="155" spans="1:19" ht="14.65" customHeight="1">
      <c r="A155" s="227"/>
      <c r="B155" s="236"/>
      <c r="C155" s="17" t="s">
        <v>26</v>
      </c>
      <c r="D155" s="274"/>
      <c r="E155" s="282"/>
      <c r="F155" s="285"/>
      <c r="G155" s="182"/>
      <c r="H155" s="230"/>
      <c r="I155" s="18" t="s">
        <v>43</v>
      </c>
      <c r="J155" s="76">
        <f>IF(OR(I154="TO",I154="TU",I154="TO1",I154="TU1",I154="TO2",I154="TU2"),J154,IF(OR(I154="AH1",I154="AH2"),IF(OR(I155="AH1",I155="AH2"),-J154,IF(OR(I155="EH1",I155="EH2"),-J154+0.5,"")),IF(OR(I154="EH1",I154="EH2"),IF(OR(I155="AH1",I155="AH2"),-J154+0.5,IF(OR(I155="EH1",I155="EH2"),-J154+1,"")),IF(AND(OR(I154="DNB1",I154="DNB2"),OR(I155="AH1",I155="AH2")),0,IF(AND(I154="Not ScoreBoth",OR(I155="TO1",I155="TO2")),0.5,"")))))</f>
        <v>4.5</v>
      </c>
      <c r="K155" s="77" t="s">
        <v>17</v>
      </c>
      <c r="L155" s="21">
        <v>1.5</v>
      </c>
      <c r="M155" s="22"/>
      <c r="N155" s="233"/>
      <c r="O155" s="23" t="s">
        <v>1267</v>
      </c>
      <c r="P155" s="24" t="s">
        <v>1268</v>
      </c>
      <c r="Q155" s="25"/>
      <c r="R155" s="26"/>
      <c r="S155" s="26"/>
    </row>
    <row r="156" spans="1:19" ht="14.65" customHeight="1">
      <c r="A156" s="228"/>
      <c r="B156" s="237"/>
      <c r="C156" s="27" t="s">
        <v>28</v>
      </c>
      <c r="D156" s="275"/>
      <c r="E156" s="283"/>
      <c r="F156" s="272"/>
      <c r="G156" s="183"/>
      <c r="H156" s="231"/>
      <c r="I156" s="30"/>
      <c r="J156" s="31"/>
      <c r="K156" s="37"/>
      <c r="L156" s="32"/>
      <c r="M156" s="33"/>
      <c r="N156" s="234"/>
      <c r="O156" s="34"/>
      <c r="P156" s="35"/>
      <c r="Q156" s="36"/>
      <c r="R156" s="28"/>
      <c r="S156" s="28"/>
    </row>
    <row r="157" spans="1:19" ht="14.65" customHeight="1">
      <c r="A157" s="226">
        <f>$A154+1</f>
        <v>52</v>
      </c>
      <c r="B157" s="235" t="str">
        <f>IF(OR(C157="W",C158="W",C159="W",C157="1/2W",C158="1/2W",C159="1/2W",C157="1/2L",C158="1/2L",C159="1/2L"),"OK",IF(OR(C157="L",C158="L",C159="L"),"LOSS",IF(OR(C157="X",C158="X",C159="X"),"Anulado"," ")))</f>
        <v>OK</v>
      </c>
      <c r="C157" s="38" t="s">
        <v>26</v>
      </c>
      <c r="D157" s="273" t="str">
        <f>IF(G157="","",$D154)</f>
        <v>3</v>
      </c>
      <c r="E157" s="281" t="str">
        <f>IF(G157=""," ","– "&amp;COUNTIF(D$4:D159,$D157))</f>
        <v>– 21</v>
      </c>
      <c r="F157" s="284" t="e">
        <f ca="1">IF(G157="","",IF(OR(AND($C157&lt;&gt;" ",$C158=" "),AND($C158&lt;&gt;" ",$C157=" "),AND(L159&gt;0,OR(AND($C159&lt;&gt;" ",OR($C157=" ",$C158=" ")),AND($C159=" ",OR($C157&lt;&gt;" ",$C158&lt;&gt;" "))))),IF(SUM(F$4:F156)=0,1,LARGE(F$4:F156,1)+1),IF(MONTH(G157)=MONTH(TODAY()),IF(AND(DAY(G157)&lt;DAY(TODAY()),$B157=" "),IF(SUM(F$4:F156)=0,1,LARGE(F$4:F156,1)+1),IF($B157=" ",IF(AND(DAY(G157)=DAY(TODAY()),HOUR(G157)&lt;=HOUR(NOW())+1),IF(AND(HOUR(G157)+2&lt;=HOUR(NOW()),DAY(G157)&lt;=DAY(TODAY()),MINUTE(G157)&lt;=MINUTE(NOW())),IF(SUM(F$4:F156)=0,1,LARGE(F$4:F156,1)+1),IF(OR(MINUTE(G157)&lt;=MINUTE(NOW()),HOUR(G157)&lt;=HOUR(NOW())),"!!!","")),""),"")),"")))</f>
        <v>#VALUE!</v>
      </c>
      <c r="G157" s="181" t="s">
        <v>4386</v>
      </c>
      <c r="H157" s="229" t="s">
        <v>96</v>
      </c>
      <c r="I157" s="39" t="s">
        <v>42</v>
      </c>
      <c r="J157" s="40">
        <v>2.5</v>
      </c>
      <c r="K157" s="41" t="s">
        <v>17</v>
      </c>
      <c r="L157" s="42">
        <v>1.909</v>
      </c>
      <c r="M157" s="43">
        <v>11.1</v>
      </c>
      <c r="N157" s="232">
        <v>0</v>
      </c>
      <c r="O157" s="44" t="s">
        <v>1269</v>
      </c>
      <c r="P157" s="45" t="s">
        <v>1270</v>
      </c>
      <c r="Q157" s="46" t="s">
        <v>1271</v>
      </c>
      <c r="R157" s="47">
        <v>0.1019</v>
      </c>
      <c r="S157" s="48" t="s">
        <v>1272</v>
      </c>
    </row>
    <row r="158" spans="1:19" ht="14.65" customHeight="1">
      <c r="A158" s="227"/>
      <c r="B158" s="236"/>
      <c r="C158" s="49" t="s">
        <v>24</v>
      </c>
      <c r="D158" s="274"/>
      <c r="E158" s="282"/>
      <c r="F158" s="285"/>
      <c r="G158" s="182"/>
      <c r="H158" s="230"/>
      <c r="I158" s="50" t="s">
        <v>43</v>
      </c>
      <c r="J158" s="51">
        <f>IF(OR(I157="TO",I157="TU",I157="TO1",I157="TU1",I157="TO2",I157="TU2"),J157,IF(OR(I157="AH1",I157="AH2"),IF(OR(I158="AH1",I158="AH2"),-J157,IF(OR(I158="EH1",I158="EH2"),-J157+0.5,"")),IF(OR(I157="EH1",I157="EH2"),IF(OR(I158="AH1",I158="AH2"),-J157+0.5,IF(OR(I158="EH1",I158="EH2"),-J157+1,"")),IF(AND(OR(I157="DNB1",I157="DNB2"),OR(I158="AH1",I158="AH2")),0,IF(AND(I157="Not ScoreBoth",OR(I158="TO1",I158="TO2")),0.5,"")))))</f>
        <v>2.5</v>
      </c>
      <c r="K158" s="52" t="s">
        <v>18</v>
      </c>
      <c r="L158" s="53">
        <v>2.6</v>
      </c>
      <c r="M158" s="54">
        <v>8.1300000000000008</v>
      </c>
      <c r="N158" s="233"/>
      <c r="O158" s="55" t="s">
        <v>1273</v>
      </c>
      <c r="P158" s="56" t="s">
        <v>1274</v>
      </c>
      <c r="Q158" s="25"/>
      <c r="R158" s="26"/>
      <c r="S158" s="26"/>
    </row>
    <row r="159" spans="1:19" ht="14.65" customHeight="1">
      <c r="A159" s="228"/>
      <c r="B159" s="237"/>
      <c r="C159" s="57" t="s">
        <v>28</v>
      </c>
      <c r="D159" s="275"/>
      <c r="E159" s="283"/>
      <c r="F159" s="272"/>
      <c r="G159" s="183"/>
      <c r="H159" s="231"/>
      <c r="I159" s="58"/>
      <c r="J159" s="59"/>
      <c r="K159" s="60"/>
      <c r="L159" s="61"/>
      <c r="M159" s="62"/>
      <c r="N159" s="234"/>
      <c r="O159" s="63"/>
      <c r="P159" s="64"/>
      <c r="Q159" s="36"/>
      <c r="R159" s="28"/>
      <c r="S159" s="28"/>
    </row>
    <row r="160" spans="1:19" ht="14.65" customHeight="1">
      <c r="A160" s="238">
        <f>$A157+1</f>
        <v>53</v>
      </c>
      <c r="B160" s="242" t="str">
        <f>IF(OR(C160="W",C161="W",C162="W",C160="1/2W",C161="1/2W",C162="1/2W",C160="1/2L",C161="1/2L",C162="1/2L"),"OK",IF(OR(C160="L",C161="L",C162="L"),"LOSS",IF(OR(C160="X",C161="X",C162="X"),"Anulado"," ")))</f>
        <v>OK</v>
      </c>
      <c r="C160" s="65" t="s">
        <v>26</v>
      </c>
      <c r="D160" s="290" t="str">
        <f>IF(G160="","",$D157)</f>
        <v>3</v>
      </c>
      <c r="E160" s="295" t="str">
        <f>IF(G160=""," ","– "&amp;COUNTIF(D$4:D162,$D160))</f>
        <v>– 22</v>
      </c>
      <c r="F160" s="297" t="e">
        <f ca="1">IF(G160="","",IF(OR(AND($C160&lt;&gt;" ",$C161=" "),AND($C161&lt;&gt;" ",$C160=" "),AND(L162&gt;0,OR(AND($C162&lt;&gt;" ",OR($C160=" ",$C161=" ")),AND($C162=" ",OR($C160&lt;&gt;" ",$C161&lt;&gt;" "))))),IF(SUM(F$4:F159)=0,1,LARGE(F$4:F159,1)+1),IF(MONTH(G160)=MONTH(TODAY()),IF(AND(DAY(G160)&lt;DAY(TODAY()),$B160=" "),IF(SUM(F$4:F159)=0,1,LARGE(F$4:F159,1)+1),IF($B160=" ",IF(AND(DAY(G160)=DAY(TODAY()),HOUR(G160)&lt;=HOUR(NOW())+1),IF(AND(HOUR(G160)+2&lt;=HOUR(NOW()),DAY(G160)&lt;=DAY(TODAY()),MINUTE(G160)&lt;=MINUTE(NOW())),IF(SUM(F$4:F159)=0,1,LARGE(F$4:F159,1)+1),IF(OR(MINUTE(G160)&lt;=MINUTE(NOW()),HOUR(G160)&lt;=HOUR(NOW())),"!!!","")),""),"")),"")))</f>
        <v>#VALUE!</v>
      </c>
      <c r="G160" s="188" t="s">
        <v>4387</v>
      </c>
      <c r="H160" s="239" t="s">
        <v>97</v>
      </c>
      <c r="I160" s="66" t="s">
        <v>42</v>
      </c>
      <c r="J160" s="67">
        <v>4.5</v>
      </c>
      <c r="K160" s="68" t="s">
        <v>18</v>
      </c>
      <c r="L160" s="69">
        <v>2.8</v>
      </c>
      <c r="M160" s="70">
        <v>4.83</v>
      </c>
      <c r="N160" s="241">
        <v>0.1</v>
      </c>
      <c r="O160" s="71" t="s">
        <v>1275</v>
      </c>
      <c r="P160" s="72" t="s">
        <v>1276</v>
      </c>
      <c r="Q160" s="73" t="s">
        <v>1277</v>
      </c>
      <c r="R160" s="74">
        <v>0.1055</v>
      </c>
      <c r="S160" s="75" t="s">
        <v>1278</v>
      </c>
    </row>
    <row r="161" spans="1:19" ht="14.65" customHeight="1">
      <c r="A161" s="227"/>
      <c r="B161" s="236"/>
      <c r="C161" s="17" t="s">
        <v>24</v>
      </c>
      <c r="D161" s="274"/>
      <c r="E161" s="282"/>
      <c r="F161" s="285"/>
      <c r="G161" s="182"/>
      <c r="H161" s="230"/>
      <c r="I161" s="18" t="s">
        <v>43</v>
      </c>
      <c r="J161" s="76">
        <f>IF(OR(I160="TO",I160="TU",I160="TO1",I160="TU1",I160="TO2",I160="TU2"),J160,IF(OR(I160="AH1",I160="AH2"),IF(OR(I161="AH1",I161="AH2"),-J160,IF(OR(I161="EH1",I161="EH2"),-J160+0.5,"")),IF(OR(I160="EH1",I160="EH2"),IF(OR(I161="AH1",I161="AH2"),-J160+0.5,IF(OR(I161="EH1",I161="EH2"),-J160+1,"")),IF(AND(OR(I160="DNB1",I160="DNB2"),OR(I161="AH1",I161="AH2")),0,IF(AND(I160="Not ScoreBoth",OR(I161="TO1",I161="TO2")),0.5,"")))))</f>
        <v>4.5</v>
      </c>
      <c r="K161" s="77" t="s">
        <v>17</v>
      </c>
      <c r="L161" s="21">
        <v>1.833</v>
      </c>
      <c r="M161" s="22"/>
      <c r="N161" s="233"/>
      <c r="O161" s="23" t="s">
        <v>1279</v>
      </c>
      <c r="P161" s="24" t="s">
        <v>1280</v>
      </c>
      <c r="Q161" s="25"/>
      <c r="R161" s="26"/>
      <c r="S161" s="26"/>
    </row>
    <row r="162" spans="1:19" ht="14.65" customHeight="1">
      <c r="A162" s="228"/>
      <c r="B162" s="237"/>
      <c r="C162" s="27" t="s">
        <v>28</v>
      </c>
      <c r="D162" s="275"/>
      <c r="E162" s="283"/>
      <c r="F162" s="272"/>
      <c r="G162" s="183"/>
      <c r="H162" s="231"/>
      <c r="I162" s="30"/>
      <c r="J162" s="31"/>
      <c r="K162" s="37"/>
      <c r="L162" s="32"/>
      <c r="M162" s="33"/>
      <c r="N162" s="234"/>
      <c r="O162" s="34"/>
      <c r="P162" s="35"/>
      <c r="Q162" s="36"/>
      <c r="R162" s="28"/>
      <c r="S162" s="28"/>
    </row>
    <row r="163" spans="1:19" ht="14.65" customHeight="1">
      <c r="A163" s="226">
        <f>$A160+1</f>
        <v>54</v>
      </c>
      <c r="B163" s="235" t="str">
        <f>IF(OR(C163="W",C164="W",C165="W",C163="1/2W",C164="1/2W",C165="1/2W",C163="1/2L",C164="1/2L",C165="1/2L"),"OK",IF(OR(C163="L",C164="L",C165="L"),"LOSS",IF(OR(C163="X",C164="X",C165="X"),"Anulado"," ")))</f>
        <v>OK</v>
      </c>
      <c r="C163" s="38" t="s">
        <v>26</v>
      </c>
      <c r="D163" s="273" t="str">
        <f>IF(G163="","",$D160)</f>
        <v>3</v>
      </c>
      <c r="E163" s="281" t="str">
        <f>IF(G163=""," ","– "&amp;COUNTIF(D$4:D165,$D163))</f>
        <v>– 23</v>
      </c>
      <c r="F163" s="284" t="e">
        <f ca="1">IF(G163="","",IF(OR(AND($C163&lt;&gt;" ",$C164=" "),AND($C164&lt;&gt;" ",$C163=" "),AND(L165&gt;0,OR(AND($C165&lt;&gt;" ",OR($C163=" ",$C164=" ")),AND($C165=" ",OR($C163&lt;&gt;" ",$C164&lt;&gt;" "))))),IF(SUM(F$4:F162)=0,1,LARGE(F$4:F162,1)+1),IF(MONTH(G163)=MONTH(TODAY()),IF(AND(DAY(G163)&lt;DAY(TODAY()),$B163=" "),IF(SUM(F$4:F162)=0,1,LARGE(F$4:F162,1)+1),IF($B163=" ",IF(AND(DAY(G163)=DAY(TODAY()),HOUR(G163)&lt;=HOUR(NOW())+1),IF(AND(HOUR(G163)+2&lt;=HOUR(NOW()),DAY(G163)&lt;=DAY(TODAY()),MINUTE(G163)&lt;=MINUTE(NOW())),IF(SUM(F$4:F162)=0,1,LARGE(F$4:F162,1)+1),IF(OR(MINUTE(G163)&lt;=MINUTE(NOW()),HOUR(G163)&lt;=HOUR(NOW())),"!!!","")),""),"")),"")))</f>
        <v>#VALUE!</v>
      </c>
      <c r="G163" s="181" t="s">
        <v>4387</v>
      </c>
      <c r="H163" s="229" t="s">
        <v>97</v>
      </c>
      <c r="I163" s="39" t="s">
        <v>42</v>
      </c>
      <c r="J163" s="40">
        <v>10.5</v>
      </c>
      <c r="K163" s="41" t="s">
        <v>18</v>
      </c>
      <c r="L163" s="42">
        <v>2.8</v>
      </c>
      <c r="M163" s="43">
        <v>11.58</v>
      </c>
      <c r="N163" s="232">
        <v>0</v>
      </c>
      <c r="O163" s="44" t="s">
        <v>1281</v>
      </c>
      <c r="P163" s="45" t="s">
        <v>1282</v>
      </c>
      <c r="Q163" s="46" t="s">
        <v>1283</v>
      </c>
      <c r="R163" s="47">
        <v>2.69E-2</v>
      </c>
      <c r="S163" s="48" t="s">
        <v>1284</v>
      </c>
    </row>
    <row r="164" spans="1:19" ht="14.65" customHeight="1">
      <c r="A164" s="227"/>
      <c r="B164" s="236"/>
      <c r="C164" s="49" t="s">
        <v>26</v>
      </c>
      <c r="D164" s="274"/>
      <c r="E164" s="282"/>
      <c r="F164" s="285"/>
      <c r="G164" s="182"/>
      <c r="H164" s="230"/>
      <c r="I164" s="50" t="s">
        <v>42</v>
      </c>
      <c r="J164" s="51">
        <v>10.5</v>
      </c>
      <c r="K164" s="52" t="s">
        <v>17</v>
      </c>
      <c r="L164" s="53">
        <v>1.833</v>
      </c>
      <c r="M164" s="54">
        <v>15.8</v>
      </c>
      <c r="N164" s="233"/>
      <c r="O164" s="55" t="s">
        <v>1285</v>
      </c>
      <c r="P164" s="56" t="s">
        <v>1286</v>
      </c>
      <c r="Q164" s="25"/>
      <c r="R164" s="26"/>
      <c r="S164" s="26"/>
    </row>
    <row r="165" spans="1:19" ht="14.65" customHeight="1">
      <c r="A165" s="228"/>
      <c r="B165" s="237"/>
      <c r="C165" s="57" t="s">
        <v>24</v>
      </c>
      <c r="D165" s="275"/>
      <c r="E165" s="283"/>
      <c r="F165" s="272"/>
      <c r="G165" s="183"/>
      <c r="H165" s="231"/>
      <c r="I165" s="101" t="s">
        <v>43</v>
      </c>
      <c r="J165" s="102">
        <v>10.5</v>
      </c>
      <c r="K165" s="103" t="s">
        <v>17</v>
      </c>
      <c r="L165" s="104">
        <v>1.9</v>
      </c>
      <c r="M165" s="62">
        <v>32.4</v>
      </c>
      <c r="N165" s="234"/>
      <c r="O165" s="105" t="s">
        <v>1287</v>
      </c>
      <c r="P165" s="106" t="s">
        <v>1288</v>
      </c>
      <c r="Q165" s="36"/>
      <c r="R165" s="28"/>
      <c r="S165" s="28"/>
    </row>
    <row r="166" spans="1:19" ht="14.65" customHeight="1">
      <c r="A166" s="238">
        <f>$A163+1</f>
        <v>55</v>
      </c>
      <c r="B166" s="242" t="str">
        <f>IF(OR(C166="W",C167="W",C168="W",C166="1/2W",C167="1/2W",C168="1/2W",C166="1/2L",C167="1/2L",C168="1/2L"),"OK",IF(OR(C166="L",C167="L",C168="L"),"LOSS",IF(OR(C166="X",C167="X",C168="X"),"Anulado"," ")))</f>
        <v>OK</v>
      </c>
      <c r="C166" s="65" t="s">
        <v>24</v>
      </c>
      <c r="D166" s="290" t="str">
        <f>IF(G166="","",$D163)</f>
        <v>3</v>
      </c>
      <c r="E166" s="295" t="str">
        <f>IF(G166=""," ","– "&amp;COUNTIF(D$4:D168,$D166))</f>
        <v>– 24</v>
      </c>
      <c r="F166" s="297" t="e">
        <f ca="1">IF(G166="","",IF(OR(AND($C166&lt;&gt;" ",$C167=" "),AND($C167&lt;&gt;" ",$C166=" "),AND(L168&gt;0,OR(AND($C168&lt;&gt;" ",OR($C166=" ",$C167=" ")),AND($C168=" ",OR($C166&lt;&gt;" ",$C167&lt;&gt;" "))))),IF(SUM(F$4:F165)=0,1,LARGE(F$4:F165,1)+1),IF(MONTH(G166)=MONTH(TODAY()),IF(AND(DAY(G166)&lt;DAY(TODAY()),$B166=" "),IF(SUM(F$4:F165)=0,1,LARGE(F$4:F165,1)+1),IF($B166=" ",IF(AND(DAY(G166)=DAY(TODAY()),HOUR(G166)&lt;=HOUR(NOW())+1),IF(AND(HOUR(G166)+2&lt;=HOUR(NOW()),DAY(G166)&lt;=DAY(TODAY()),MINUTE(G166)&lt;=MINUTE(NOW())),IF(SUM(F$4:F165)=0,1,LARGE(F$4:F165,1)+1),IF(OR(MINUTE(G166)&lt;=MINUTE(NOW()),HOUR(G166)&lt;=HOUR(NOW())),"!!!","")),""),"")),"")))</f>
        <v>#VALUE!</v>
      </c>
      <c r="G166" s="188" t="s">
        <v>4388</v>
      </c>
      <c r="H166" s="239" t="s">
        <v>98</v>
      </c>
      <c r="I166" s="66" t="s">
        <v>42</v>
      </c>
      <c r="J166" s="67">
        <v>4.5</v>
      </c>
      <c r="K166" s="68" t="s">
        <v>17</v>
      </c>
      <c r="L166" s="69">
        <v>2.37</v>
      </c>
      <c r="M166" s="70">
        <v>10.18</v>
      </c>
      <c r="N166" s="241">
        <v>0</v>
      </c>
      <c r="O166" s="71" t="s">
        <v>1289</v>
      </c>
      <c r="P166" s="72" t="s">
        <v>1290</v>
      </c>
      <c r="Q166" s="73" t="s">
        <v>1291</v>
      </c>
      <c r="R166" s="74">
        <v>6.7199999999999996E-2</v>
      </c>
      <c r="S166" s="75" t="s">
        <v>1292</v>
      </c>
    </row>
    <row r="167" spans="1:19" ht="14.65" customHeight="1">
      <c r="A167" s="227"/>
      <c r="B167" s="236"/>
      <c r="C167" s="17" t="s">
        <v>26</v>
      </c>
      <c r="D167" s="274"/>
      <c r="E167" s="282"/>
      <c r="F167" s="285"/>
      <c r="G167" s="182"/>
      <c r="H167" s="230"/>
      <c r="I167" s="18" t="s">
        <v>43</v>
      </c>
      <c r="J167" s="76">
        <f>IF(OR(I166="TO",I166="TU",I166="TO1",I166="TU1",I166="TO2",I166="TU2"),J166,IF(OR(I166="AH1",I166="AH2"),IF(OR(I167="AH1",I167="AH2"),-J166,IF(OR(I167="EH1",I167="EH2"),-J166+0.5,"")),IF(OR(I166="EH1",I166="EH2"),IF(OR(I167="AH1",I167="AH2"),-J166+0.5,IF(OR(I167="EH1",I167="EH2"),-J166+1,"")),IF(AND(OR(I166="DNB1",I166="DNB2"),OR(I167="AH1",I167="AH2")),0,IF(AND(I166="Not ScoreBoth",OR(I167="TO1",I167="TO2")),0.5,"")))))</f>
        <v>4.5</v>
      </c>
      <c r="K167" s="77" t="s">
        <v>21</v>
      </c>
      <c r="L167" s="21">
        <v>1.94</v>
      </c>
      <c r="M167" s="22">
        <v>12.45</v>
      </c>
      <c r="N167" s="233"/>
      <c r="O167" s="23" t="s">
        <v>1293</v>
      </c>
      <c r="P167" s="24" t="s">
        <v>1294</v>
      </c>
      <c r="Q167" s="25"/>
      <c r="R167" s="26"/>
      <c r="S167" s="26"/>
    </row>
    <row r="168" spans="1:19" ht="14.65" customHeight="1">
      <c r="A168" s="228"/>
      <c r="B168" s="237"/>
      <c r="C168" s="27" t="s">
        <v>28</v>
      </c>
      <c r="D168" s="275"/>
      <c r="E168" s="283"/>
      <c r="F168" s="272"/>
      <c r="G168" s="183"/>
      <c r="H168" s="231"/>
      <c r="I168" s="30"/>
      <c r="J168" s="31"/>
      <c r="K168" s="37"/>
      <c r="L168" s="32"/>
      <c r="M168" s="33"/>
      <c r="N168" s="234"/>
      <c r="O168" s="34"/>
      <c r="P168" s="35"/>
      <c r="Q168" s="36"/>
      <c r="R168" s="28"/>
      <c r="S168" s="28"/>
    </row>
    <row r="169" spans="1:19" ht="14.65" customHeight="1">
      <c r="A169" s="226">
        <f>$A166+1</f>
        <v>56</v>
      </c>
      <c r="B169" s="235" t="str">
        <f>IF(OR(C169="W",C170="W",C171="W",C169="1/2W",C170="1/2W",C171="1/2W",C169="1/2L",C170="1/2L",C171="1/2L"),"OK",IF(OR(C169="L",C170="L",C171="L"),"LOSS",IF(OR(C169="X",C170="X",C171="X"),"Anulado"," ")))</f>
        <v>OK</v>
      </c>
      <c r="C169" s="38" t="s">
        <v>26</v>
      </c>
      <c r="D169" s="273" t="str">
        <f>IF(G169="","",$D166)</f>
        <v>3</v>
      </c>
      <c r="E169" s="281" t="str">
        <f>IF(G169=""," ","– "&amp;COUNTIF(D$4:D171,$D169))</f>
        <v>– 25</v>
      </c>
      <c r="F169" s="284" t="e">
        <f ca="1">IF(G169="","",IF(OR(AND($C169&lt;&gt;" ",$C170=" "),AND($C170&lt;&gt;" ",$C169=" "),AND(L171&gt;0,OR(AND($C171&lt;&gt;" ",OR($C169=" ",$C170=" ")),AND($C171=" ",OR($C169&lt;&gt;" ",$C170&lt;&gt;" "))))),IF(SUM(F$4:F168)=0,1,LARGE(F$4:F168,1)+1),IF(MONTH(G169)=MONTH(TODAY()),IF(AND(DAY(G169)&lt;DAY(TODAY()),$B169=" "),IF(SUM(F$4:F168)=0,1,LARGE(F$4:F168,1)+1),IF($B169=" ",IF(AND(DAY(G169)=DAY(TODAY()),HOUR(G169)&lt;=HOUR(NOW())+1),IF(AND(HOUR(G169)+2&lt;=HOUR(NOW()),DAY(G169)&lt;=DAY(TODAY()),MINUTE(G169)&lt;=MINUTE(NOW())),IF(SUM(F$4:F168)=0,1,LARGE(F$4:F168,1)+1),IF(OR(MINUTE(G169)&lt;=MINUTE(NOW()),HOUR(G169)&lt;=HOUR(NOW())),"!!!","")),""),"")),"")))</f>
        <v>#VALUE!</v>
      </c>
      <c r="G169" s="181" t="s">
        <v>4388</v>
      </c>
      <c r="H169" s="229" t="s">
        <v>98</v>
      </c>
      <c r="I169" s="39" t="s">
        <v>42</v>
      </c>
      <c r="J169" s="40">
        <v>4.5</v>
      </c>
      <c r="K169" s="41" t="s">
        <v>17</v>
      </c>
      <c r="L169" s="42">
        <v>2.37</v>
      </c>
      <c r="M169" s="43">
        <v>10.18</v>
      </c>
      <c r="N169" s="232">
        <v>0</v>
      </c>
      <c r="O169" s="44" t="s">
        <v>1289</v>
      </c>
      <c r="P169" s="45" t="s">
        <v>1290</v>
      </c>
      <c r="Q169" s="46" t="s">
        <v>1055</v>
      </c>
      <c r="R169" s="47">
        <v>6.6299999999999998E-2</v>
      </c>
      <c r="S169" s="48" t="s">
        <v>1295</v>
      </c>
    </row>
    <row r="170" spans="1:19" ht="14.65" customHeight="1">
      <c r="A170" s="227"/>
      <c r="B170" s="236"/>
      <c r="C170" s="49" t="s">
        <v>24</v>
      </c>
      <c r="D170" s="274"/>
      <c r="E170" s="282"/>
      <c r="F170" s="285"/>
      <c r="G170" s="182"/>
      <c r="H170" s="230"/>
      <c r="I170" s="50" t="s">
        <v>43</v>
      </c>
      <c r="J170" s="51">
        <f>IF(OR(I169="TO",I169="TU",I169="TO1",I169="TU1",I169="TO2",I169="TU2"),J169,IF(OR(I169="AH1",I169="AH2"),IF(OR(I170="AH1",I170="AH2"),-J169,IF(OR(I170="EH1",I170="EH2"),-J169+0.5,"")),IF(OR(I169="EH1",I169="EH2"),IF(OR(I170="AH1",I170="AH2"),-J169+0.5,IF(OR(I170="EH1",I170="EH2"),-J169+1,"")),IF(AND(OR(I169="DNB1",I169="DNB2"),OR(I170="AH1",I170="AH2")),0,IF(AND(I169="Not ScoreBoth",OR(I170="TO1",I170="TO2")),0.5,"")))))</f>
        <v>4.5</v>
      </c>
      <c r="K170" s="52" t="s">
        <v>21</v>
      </c>
      <c r="L170" s="53">
        <v>1.94</v>
      </c>
      <c r="M170" s="54">
        <v>12.45</v>
      </c>
      <c r="N170" s="233"/>
      <c r="O170" s="55" t="s">
        <v>1293</v>
      </c>
      <c r="P170" s="56" t="s">
        <v>1294</v>
      </c>
      <c r="Q170" s="25"/>
      <c r="R170" s="26"/>
      <c r="S170" s="26"/>
    </row>
    <row r="171" spans="1:19" ht="14.65" customHeight="1">
      <c r="A171" s="228"/>
      <c r="B171" s="237"/>
      <c r="C171" s="57" t="s">
        <v>28</v>
      </c>
      <c r="D171" s="275"/>
      <c r="E171" s="283"/>
      <c r="F171" s="272"/>
      <c r="G171" s="183"/>
      <c r="H171" s="231"/>
      <c r="I171" s="58"/>
      <c r="J171" s="59"/>
      <c r="K171" s="60"/>
      <c r="L171" s="61"/>
      <c r="M171" s="62"/>
      <c r="N171" s="234"/>
      <c r="O171" s="63"/>
      <c r="P171" s="64"/>
      <c r="Q171" s="36"/>
      <c r="R171" s="28"/>
      <c r="S171" s="28"/>
    </row>
    <row r="172" spans="1:19" ht="14.65" customHeight="1">
      <c r="A172" s="238">
        <f>$A169+1</f>
        <v>57</v>
      </c>
      <c r="B172" s="242" t="str">
        <f>IF(OR(C172="W",C173="W",C174="W",C172="1/2W",C173="1/2W",C174="1/2W",C172="1/2L",C173="1/2L",C174="1/2L"),"OK",IF(OR(C172="L",C173="L",C174="L"),"LOSS",IF(OR(C172="X",C173="X",C174="X"),"Anulado"," ")))</f>
        <v>OK</v>
      </c>
      <c r="C172" s="65" t="s">
        <v>24</v>
      </c>
      <c r="D172" s="290" t="str">
        <f>IF(G172="","",$D169)</f>
        <v>3</v>
      </c>
      <c r="E172" s="295" t="str">
        <f>IF(G172=""," ","– "&amp;COUNTIF(D$4:D174,$D172))</f>
        <v>– 26</v>
      </c>
      <c r="F172" s="297" t="e">
        <f ca="1">IF(G172="","",IF(OR(AND($C172&lt;&gt;" ",$C173=" "),AND($C173&lt;&gt;" ",$C172=" "),AND(L174&gt;0,OR(AND($C174&lt;&gt;" ",OR($C172=" ",$C173=" ")),AND($C174=" ",OR($C172&lt;&gt;" ",$C173&lt;&gt;" "))))),IF(SUM(F$4:F171)=0,1,LARGE(F$4:F171,1)+1),IF(MONTH(G172)=MONTH(TODAY()),IF(AND(DAY(G172)&lt;DAY(TODAY()),$B172=" "),IF(SUM(F$4:F171)=0,1,LARGE(F$4:F171,1)+1),IF($B172=" ",IF(AND(DAY(G172)=DAY(TODAY()),HOUR(G172)&lt;=HOUR(NOW())+1),IF(AND(HOUR(G172)+2&lt;=HOUR(NOW()),DAY(G172)&lt;=DAY(TODAY()),MINUTE(G172)&lt;=MINUTE(NOW())),IF(SUM(F$4:F171)=0,1,LARGE(F$4:F171,1)+1),IF(OR(MINUTE(G172)&lt;=MINUTE(NOW()),HOUR(G172)&lt;=HOUR(NOW())),"!!!","")),""),"")),"")))</f>
        <v>#VALUE!</v>
      </c>
      <c r="G172" s="188" t="s">
        <v>4389</v>
      </c>
      <c r="H172" s="239" t="s">
        <v>99</v>
      </c>
      <c r="I172" s="66" t="s">
        <v>42</v>
      </c>
      <c r="J172" s="67">
        <v>11.5</v>
      </c>
      <c r="K172" s="68" t="s">
        <v>18</v>
      </c>
      <c r="L172" s="69">
        <v>4.75</v>
      </c>
      <c r="M172" s="70">
        <v>9.26</v>
      </c>
      <c r="N172" s="241">
        <v>0</v>
      </c>
      <c r="O172" s="71" t="s">
        <v>1296</v>
      </c>
      <c r="P172" s="72" t="s">
        <v>1297</v>
      </c>
      <c r="Q172" s="73" t="s">
        <v>1298</v>
      </c>
      <c r="R172" s="74">
        <v>6.2E-2</v>
      </c>
      <c r="S172" s="75" t="s">
        <v>1299</v>
      </c>
    </row>
    <row r="173" spans="1:19" ht="14.65" customHeight="1">
      <c r="A173" s="227"/>
      <c r="B173" s="236"/>
      <c r="C173" s="17" t="s">
        <v>26</v>
      </c>
      <c r="D173" s="274"/>
      <c r="E173" s="282"/>
      <c r="F173" s="285"/>
      <c r="G173" s="182"/>
      <c r="H173" s="230"/>
      <c r="I173" s="18" t="s">
        <v>43</v>
      </c>
      <c r="J173" s="76">
        <f>IF(OR(I172="TO",I172="TU",I172="TO1",I172="TU1",I172="TO2",I172="TU2"),J172,IF(OR(I172="AH1",I172="AH2"),IF(OR(I173="AH1",I173="AH2"),-J172,IF(OR(I173="EH1",I173="EH2"),-J172+0.5,"")),IF(OR(I172="EH1",I172="EH2"),IF(OR(I173="AH1",I173="AH2"),-J172+0.5,IF(OR(I173="EH1",I173="EH2"),-J172+1,"")),IF(AND(OR(I172="DNB1",I172="DNB2"),OR(I173="AH1",I173="AH2")),0,IF(AND(I172="Not ScoreBoth",OR(I173="TO1",I173="TO2")),0.5,"")))))</f>
        <v>11.5</v>
      </c>
      <c r="K173" s="77" t="s">
        <v>45</v>
      </c>
      <c r="L173" s="21">
        <v>1.36</v>
      </c>
      <c r="M173" s="22">
        <v>33</v>
      </c>
      <c r="N173" s="233"/>
      <c r="O173" s="23" t="s">
        <v>909</v>
      </c>
      <c r="P173" s="24" t="s">
        <v>1300</v>
      </c>
      <c r="Q173" s="25"/>
      <c r="R173" s="26"/>
      <c r="S173" s="26"/>
    </row>
    <row r="174" spans="1:19" ht="14.65" customHeight="1">
      <c r="A174" s="228"/>
      <c r="B174" s="237"/>
      <c r="C174" s="27" t="s">
        <v>28</v>
      </c>
      <c r="D174" s="275"/>
      <c r="E174" s="283"/>
      <c r="F174" s="272"/>
      <c r="G174" s="183"/>
      <c r="H174" s="231"/>
      <c r="I174" s="30"/>
      <c r="J174" s="31"/>
      <c r="K174" s="37"/>
      <c r="L174" s="32"/>
      <c r="M174" s="33"/>
      <c r="N174" s="234"/>
      <c r="O174" s="34"/>
      <c r="P174" s="35"/>
      <c r="Q174" s="36"/>
      <c r="R174" s="28"/>
      <c r="S174" s="28"/>
    </row>
    <row r="175" spans="1:19" ht="14.65" customHeight="1">
      <c r="A175" s="226">
        <f>$A172+1</f>
        <v>58</v>
      </c>
      <c r="B175" s="235" t="str">
        <f>IF(OR(C175="W",C176="W",C177="W",C175="1/2W",C176="1/2W",C177="1/2W",C175="1/2L",C176="1/2L",C177="1/2L"),"OK",IF(OR(C175="L",C176="L",C177="L"),"LOSS",IF(OR(C175="X",C176="X",C177="X"),"Anulado"," ")))</f>
        <v>OK</v>
      </c>
      <c r="C175" s="38" t="s">
        <v>26</v>
      </c>
      <c r="D175" s="273" t="str">
        <f>IF(G175="","",$D172)</f>
        <v>3</v>
      </c>
      <c r="E175" s="281" t="str">
        <f>IF(G175=""," ","– "&amp;COUNTIF(D$4:D177,$D175))</f>
        <v>– 27</v>
      </c>
      <c r="F175" s="284" t="e">
        <f ca="1">IF(G175="","",IF(OR(AND($C175&lt;&gt;" ",$C176=" "),AND($C176&lt;&gt;" ",$C175=" "),AND(L177&gt;0,OR(AND($C177&lt;&gt;" ",OR($C175=" ",$C176=" ")),AND($C177=" ",OR($C175&lt;&gt;" ",$C176&lt;&gt;" "))))),IF(SUM(F$4:F174)=0,1,LARGE(F$4:F174,1)+1),IF(MONTH(G175)=MONTH(TODAY()),IF(AND(DAY(G175)&lt;DAY(TODAY()),$B175=" "),IF(SUM(F$4:F174)=0,1,LARGE(F$4:F174,1)+1),IF($B175=" ",IF(AND(DAY(G175)=DAY(TODAY()),HOUR(G175)&lt;=HOUR(NOW())+1),IF(AND(HOUR(G175)+2&lt;=HOUR(NOW()),DAY(G175)&lt;=DAY(TODAY()),MINUTE(G175)&lt;=MINUTE(NOW())),IF(SUM(F$4:F174)=0,1,LARGE(F$4:F174,1)+1),IF(OR(MINUTE(G175)&lt;=MINUTE(NOW()),HOUR(G175)&lt;=HOUR(NOW())),"!!!","")),""),"")),"")))</f>
        <v>#VALUE!</v>
      </c>
      <c r="G175" s="181" t="s">
        <v>4390</v>
      </c>
      <c r="H175" s="229" t="s">
        <v>100</v>
      </c>
      <c r="I175" s="39" t="s">
        <v>42</v>
      </c>
      <c r="J175" s="40">
        <v>6.5</v>
      </c>
      <c r="K175" s="41" t="s">
        <v>18</v>
      </c>
      <c r="L175" s="42">
        <v>2.5</v>
      </c>
      <c r="M175" s="43">
        <v>17.37</v>
      </c>
      <c r="N175" s="232">
        <v>0</v>
      </c>
      <c r="O175" s="44" t="s">
        <v>998</v>
      </c>
      <c r="P175" s="45" t="s">
        <v>1301</v>
      </c>
      <c r="Q175" s="46" t="s">
        <v>1302</v>
      </c>
      <c r="R175" s="47">
        <v>5.3600000000000002E-2</v>
      </c>
      <c r="S175" s="48" t="s">
        <v>1303</v>
      </c>
    </row>
    <row r="176" spans="1:19" ht="14.65" customHeight="1">
      <c r="A176" s="227"/>
      <c r="B176" s="236"/>
      <c r="C176" s="49" t="s">
        <v>24</v>
      </c>
      <c r="D176" s="274"/>
      <c r="E176" s="282"/>
      <c r="F176" s="285"/>
      <c r="G176" s="182"/>
      <c r="H176" s="230"/>
      <c r="I176" s="50" t="s">
        <v>43</v>
      </c>
      <c r="J176" s="51">
        <f>IF(OR(I175="TO",I175="TU",I175="TO1",I175="TU1",I175="TO2",I175="TU2"),J175,IF(OR(I175="AH1",I175="AH2"),IF(OR(I176="AH1",I176="AH2"),-J175,IF(OR(I176="EH1",I176="EH2"),-J175+0.5,"")),IF(OR(I175="EH1",I175="EH2"),IF(OR(I176="AH1",I176="AH2"),-J175+0.5,IF(OR(I176="EH1",I176="EH2"),-J175+1,"")),IF(AND(OR(I175="DNB1",I175="DNB2"),OR(I176="AH1",I176="AH2")),0,IF(AND(I175="Not ScoreBoth",OR(I176="TO1",I176="TO2")),0.5,"")))))</f>
        <v>6.5</v>
      </c>
      <c r="K176" s="52" t="s">
        <v>23</v>
      </c>
      <c r="L176" s="53">
        <v>1.82</v>
      </c>
      <c r="M176" s="54">
        <v>23.85</v>
      </c>
      <c r="N176" s="233"/>
      <c r="O176" s="55" t="s">
        <v>1304</v>
      </c>
      <c r="P176" s="56" t="s">
        <v>1305</v>
      </c>
      <c r="Q176" s="25"/>
      <c r="R176" s="26"/>
      <c r="S176" s="26"/>
    </row>
    <row r="177" spans="1:19" ht="14.65" customHeight="1">
      <c r="A177" s="228"/>
      <c r="B177" s="237"/>
      <c r="C177" s="57" t="s">
        <v>28</v>
      </c>
      <c r="D177" s="275"/>
      <c r="E177" s="283"/>
      <c r="F177" s="272"/>
      <c r="G177" s="183"/>
      <c r="H177" s="231"/>
      <c r="I177" s="58"/>
      <c r="J177" s="59"/>
      <c r="K177" s="60"/>
      <c r="L177" s="61"/>
      <c r="M177" s="62"/>
      <c r="N177" s="234"/>
      <c r="O177" s="63"/>
      <c r="P177" s="64"/>
      <c r="Q177" s="36"/>
      <c r="R177" s="28"/>
      <c r="S177" s="28"/>
    </row>
    <row r="178" spans="1:19" ht="14.65" customHeight="1">
      <c r="A178" s="238">
        <f>$A175+1</f>
        <v>59</v>
      </c>
      <c r="B178" s="242" t="str">
        <f>IF(OR(C178="W",C179="W",C180="W",C178="1/2W",C179="1/2W",C180="1/2W",C178="1/2L",C179="1/2L",C180="1/2L"),"OK",IF(OR(C178="L",C179="L",C180="L"),"LOSS",IF(OR(C178="X",C179="X",C180="X"),"Anulado"," ")))</f>
        <v>OK</v>
      </c>
      <c r="C178" s="65" t="s">
        <v>26</v>
      </c>
      <c r="D178" s="290" t="str">
        <f>IF(G178="","",$D175)</f>
        <v>3</v>
      </c>
      <c r="E178" s="295" t="str">
        <f>IF(G178=""," ","– "&amp;COUNTIF(D$4:D180,$D178))</f>
        <v>– 28</v>
      </c>
      <c r="F178" s="297" t="e">
        <f ca="1">IF(G178="","",IF(OR(AND($C178&lt;&gt;" ",$C179=" "),AND($C179&lt;&gt;" ",$C178=" "),AND(L180&gt;0,OR(AND($C180&lt;&gt;" ",OR($C178=" ",$C179=" ")),AND($C180=" ",OR($C178&lt;&gt;" ",$C179&lt;&gt;" "))))),IF(SUM(F$4:F177)=0,1,LARGE(F$4:F177,1)+1),IF(MONTH(G178)=MONTH(TODAY()),IF(AND(DAY(G178)&lt;DAY(TODAY()),$B178=" "),IF(SUM(F$4:F177)=0,1,LARGE(F$4:F177,1)+1),IF($B178=" ",IF(AND(DAY(G178)=DAY(TODAY()),HOUR(G178)&lt;=HOUR(NOW())+1),IF(AND(HOUR(G178)+2&lt;=HOUR(NOW()),DAY(G178)&lt;=DAY(TODAY()),MINUTE(G178)&lt;=MINUTE(NOW())),IF(SUM(F$4:F177)=0,1,LARGE(F$4:F177,1)+1),IF(OR(MINUTE(G178)&lt;=MINUTE(NOW()),HOUR(G178)&lt;=HOUR(NOW())),"!!!","")),""),"")),"")))</f>
        <v>#VALUE!</v>
      </c>
      <c r="G178" s="188" t="s">
        <v>4390</v>
      </c>
      <c r="H178" s="239" t="s">
        <v>100</v>
      </c>
      <c r="I178" s="100">
        <v>2</v>
      </c>
      <c r="J178" s="80"/>
      <c r="K178" s="68" t="s">
        <v>18</v>
      </c>
      <c r="L178" s="69">
        <v>1.25</v>
      </c>
      <c r="M178" s="70">
        <v>28.5</v>
      </c>
      <c r="N178" s="241">
        <v>0</v>
      </c>
      <c r="O178" s="71" t="s">
        <v>1306</v>
      </c>
      <c r="P178" s="72" t="s">
        <v>1307</v>
      </c>
      <c r="Q178" s="73" t="s">
        <v>1308</v>
      </c>
      <c r="R178" s="74">
        <v>4.8899999999999999E-2</v>
      </c>
      <c r="S178" s="75" t="s">
        <v>1309</v>
      </c>
    </row>
    <row r="179" spans="1:19" ht="14.65" customHeight="1">
      <c r="A179" s="227"/>
      <c r="B179" s="236"/>
      <c r="C179" s="17" t="s">
        <v>24</v>
      </c>
      <c r="D179" s="274"/>
      <c r="E179" s="282"/>
      <c r="F179" s="285"/>
      <c r="G179" s="182"/>
      <c r="H179" s="230"/>
      <c r="I179" s="18" t="s">
        <v>54</v>
      </c>
      <c r="J179" s="81" t="str">
        <f>IF(OR(I178="TO",I178="TU",I178="TO1",I178="TU1",I178="TO2",I178="TU2"),J178,IF(OR(I178="AH1",I178="AH2"),IF(OR(I179="AH1",I179="AH2"),-J178,IF(OR(I179="EH1",I179="EH2"),-J178+0.5,"")),IF(OR(I178="EH1",I178="EH2"),IF(OR(I179="AH1",I179="AH2"),-J178+0.5,IF(OR(I179="EH1",I179="EH2"),-J178+1,"")),IF(AND(OR(I178="DNB1",I178="DNB2"),OR(I179="AH1",I179="AH2")),0,IF(AND(I178="Not ScoreBoth",OR(I179="TO1",I179="TO2")),0.5,"")))))</f>
        <v/>
      </c>
      <c r="K179" s="77" t="s">
        <v>23</v>
      </c>
      <c r="L179" s="21">
        <v>6.5</v>
      </c>
      <c r="M179" s="22">
        <v>5.47</v>
      </c>
      <c r="N179" s="233"/>
      <c r="O179" s="23" t="s">
        <v>1310</v>
      </c>
      <c r="P179" s="24" t="s">
        <v>1311</v>
      </c>
      <c r="Q179" s="25"/>
      <c r="R179" s="26"/>
      <c r="S179" s="26"/>
    </row>
    <row r="180" spans="1:19" ht="14.65" customHeight="1">
      <c r="A180" s="228"/>
      <c r="B180" s="237"/>
      <c r="C180" s="27" t="s">
        <v>28</v>
      </c>
      <c r="D180" s="275"/>
      <c r="E180" s="283"/>
      <c r="F180" s="272"/>
      <c r="G180" s="183"/>
      <c r="H180" s="231"/>
      <c r="I180" s="30"/>
      <c r="J180" s="31"/>
      <c r="K180" s="37"/>
      <c r="L180" s="32"/>
      <c r="M180" s="33"/>
      <c r="N180" s="234"/>
      <c r="O180" s="34"/>
      <c r="P180" s="35"/>
      <c r="Q180" s="36"/>
      <c r="R180" s="28"/>
      <c r="S180" s="28"/>
    </row>
    <row r="181" spans="1:19" ht="14.65" customHeight="1">
      <c r="A181" s="226">
        <f>$A178+1</f>
        <v>60</v>
      </c>
      <c r="B181" s="235" t="str">
        <f>IF(OR(C181="W",C182="W",C183="W",C181="1/2W",C182="1/2W",C183="1/2W",C181="1/2L",C182="1/2L",C183="1/2L"),"OK",IF(OR(C181="L",C182="L",C183="L"),"LOSS",IF(OR(C181="X",C182="X",C183="X"),"Anulado"," ")))</f>
        <v>OK</v>
      </c>
      <c r="C181" s="38" t="s">
        <v>24</v>
      </c>
      <c r="D181" s="273" t="str">
        <f>IF(G181="","",$D178)</f>
        <v>3</v>
      </c>
      <c r="E181" s="281" t="str">
        <f>IF(G181=""," ","– "&amp;COUNTIF(D$4:D183,$D181))</f>
        <v>– 29</v>
      </c>
      <c r="F181" s="284" t="e">
        <f ca="1">IF(G181="","",IF(OR(AND($C181&lt;&gt;" ",$C182=" "),AND($C182&lt;&gt;" ",$C181=" "),AND(L183&gt;0,OR(AND($C183&lt;&gt;" ",OR($C181=" ",$C182=" ")),AND($C183=" ",OR($C181&lt;&gt;" ",$C182&lt;&gt;" "))))),IF(SUM(F$4:F180)=0,1,LARGE(F$4:F180,1)+1),IF(MONTH(G181)=MONTH(TODAY()),IF(AND(DAY(G181)&lt;DAY(TODAY()),$B181=" "),IF(SUM(F$4:F180)=0,1,LARGE(F$4:F180,1)+1),IF($B181=" ",IF(AND(DAY(G181)=DAY(TODAY()),HOUR(G181)&lt;=HOUR(NOW())+1),IF(AND(HOUR(G181)+2&lt;=HOUR(NOW()),DAY(G181)&lt;=DAY(TODAY()),MINUTE(G181)&lt;=MINUTE(NOW())),IF(SUM(F$4:F180)=0,1,LARGE(F$4:F180,1)+1),IF(OR(MINUTE(G181)&lt;=MINUTE(NOW()),HOUR(G181)&lt;=HOUR(NOW())),"!!!","")),""),"")),"")))</f>
        <v>#VALUE!</v>
      </c>
      <c r="G181" s="181" t="s">
        <v>4391</v>
      </c>
      <c r="H181" s="229" t="s">
        <v>101</v>
      </c>
      <c r="I181" s="39" t="s">
        <v>47</v>
      </c>
      <c r="J181" s="78"/>
      <c r="K181" s="41" t="s">
        <v>17</v>
      </c>
      <c r="L181" s="42">
        <v>2.62</v>
      </c>
      <c r="M181" s="43">
        <v>8.6199999999999992</v>
      </c>
      <c r="N181" s="232">
        <v>0.1</v>
      </c>
      <c r="O181" s="44" t="s">
        <v>1312</v>
      </c>
      <c r="P181" s="45" t="s">
        <v>1313</v>
      </c>
      <c r="Q181" s="46" t="s">
        <v>1145</v>
      </c>
      <c r="R181" s="47">
        <v>7.3700000000000002E-2</v>
      </c>
      <c r="S181" s="48" t="s">
        <v>1314</v>
      </c>
    </row>
    <row r="182" spans="1:19" ht="14.65" customHeight="1">
      <c r="A182" s="227"/>
      <c r="B182" s="236"/>
      <c r="C182" s="49" t="s">
        <v>26</v>
      </c>
      <c r="D182" s="274"/>
      <c r="E182" s="282"/>
      <c r="F182" s="285"/>
      <c r="G182" s="182"/>
      <c r="H182" s="230"/>
      <c r="I182" s="50" t="s">
        <v>48</v>
      </c>
      <c r="J182" s="85" t="str">
        <f>IF(OR(I181="TO",I181="TU",I181="TO1",I181="TU1",I181="TO2",I181="TU2"),J181,IF(OR(I181="AH1",I181="AH2"),IF(OR(I182="AH1",I182="AH2"),-J181,IF(OR(I182="EH1",I182="EH2"),-J181+0.5,"")),IF(OR(I181="EH1",I181="EH2"),IF(OR(I182="AH1",I182="AH2"),-J181+0.5,IF(OR(I182="EH1",I182="EH2"),-J181+1,"")),IF(AND(OR(I181="DNB1",I181="DNB2"),OR(I182="AH1",I182="AH2")),0,IF(AND(I181="Not ScoreBoth",OR(I182="TO1",I182="TO2")),0.5,"")))))</f>
        <v/>
      </c>
      <c r="K182" s="52" t="s">
        <v>21</v>
      </c>
      <c r="L182" s="53">
        <v>1.82</v>
      </c>
      <c r="M182" s="54"/>
      <c r="N182" s="233"/>
      <c r="O182" s="55" t="s">
        <v>1315</v>
      </c>
      <c r="P182" s="56" t="s">
        <v>1316</v>
      </c>
      <c r="Q182" s="25"/>
      <c r="R182" s="26"/>
      <c r="S182" s="26"/>
    </row>
    <row r="183" spans="1:19" ht="14.65" customHeight="1">
      <c r="A183" s="228"/>
      <c r="B183" s="237"/>
      <c r="C183" s="57" t="s">
        <v>28</v>
      </c>
      <c r="D183" s="275"/>
      <c r="E183" s="283"/>
      <c r="F183" s="272"/>
      <c r="G183" s="183"/>
      <c r="H183" s="231"/>
      <c r="I183" s="58"/>
      <c r="J183" s="59"/>
      <c r="K183" s="60"/>
      <c r="L183" s="61"/>
      <c r="M183" s="62"/>
      <c r="N183" s="234"/>
      <c r="O183" s="63"/>
      <c r="P183" s="64"/>
      <c r="Q183" s="36"/>
      <c r="R183" s="28"/>
      <c r="S183" s="28"/>
    </row>
    <row r="184" spans="1:19" ht="14.65" customHeight="1">
      <c r="A184" s="238">
        <f>$A181+1</f>
        <v>61</v>
      </c>
      <c r="B184" s="242" t="str">
        <f>IF(OR(C184="W",C185="W",C186="W",C184="1/2W",C185="1/2W",C186="1/2W",C184="1/2L",C185="1/2L",C186="1/2L"),"OK",IF(OR(C184="L",C185="L",C186="L"),"LOSS",IF(OR(C184="X",C185="X",C186="X"),"Anulado"," ")))</f>
        <v>OK</v>
      </c>
      <c r="C184" s="65" t="s">
        <v>26</v>
      </c>
      <c r="D184" s="290" t="str">
        <f>IF(G184="","",$D181)</f>
        <v>3</v>
      </c>
      <c r="E184" s="295" t="str">
        <f>IF(G184=""," ","– "&amp;COUNTIF(D$4:D186,$D184))</f>
        <v>– 30</v>
      </c>
      <c r="F184" s="297" t="e">
        <f ca="1">IF(G184="","",IF(OR(AND($C184&lt;&gt;" ",$C185=" "),AND($C185&lt;&gt;" ",$C184=" "),AND(L186&gt;0,OR(AND($C186&lt;&gt;" ",OR($C184=" ",$C185=" ")),AND($C186=" ",OR($C184&lt;&gt;" ",$C185&lt;&gt;" "))))),IF(SUM(F$4:F183)=0,1,LARGE(F$4:F183,1)+1),IF(MONTH(G184)=MONTH(TODAY()),IF(AND(DAY(G184)&lt;DAY(TODAY()),$B184=" "),IF(SUM(F$4:F183)=0,1,LARGE(F$4:F183,1)+1),IF($B184=" ",IF(AND(DAY(G184)=DAY(TODAY()),HOUR(G184)&lt;=HOUR(NOW())+1),IF(AND(HOUR(G184)+2&lt;=HOUR(NOW()),DAY(G184)&lt;=DAY(TODAY()),MINUTE(G184)&lt;=MINUTE(NOW())),IF(SUM(F$4:F183)=0,1,LARGE(F$4:F183,1)+1),IF(OR(MINUTE(G184)&lt;=MINUTE(NOW()),HOUR(G184)&lt;=HOUR(NOW())),"!!!","")),""),"")),"")))</f>
        <v>#VALUE!</v>
      </c>
      <c r="G184" s="188" t="s">
        <v>4392</v>
      </c>
      <c r="H184" s="239" t="s">
        <v>102</v>
      </c>
      <c r="I184" s="66" t="s">
        <v>42</v>
      </c>
      <c r="J184" s="67">
        <v>2.5</v>
      </c>
      <c r="K184" s="68" t="s">
        <v>18</v>
      </c>
      <c r="L184" s="69">
        <v>2</v>
      </c>
      <c r="M184" s="70">
        <v>21.71</v>
      </c>
      <c r="N184" s="241">
        <v>0</v>
      </c>
      <c r="O184" s="71" t="s">
        <v>1317</v>
      </c>
      <c r="P184" s="72" t="s">
        <v>1318</v>
      </c>
      <c r="Q184" s="73" t="s">
        <v>1271</v>
      </c>
      <c r="R184" s="74">
        <v>4.7300000000000002E-2</v>
      </c>
      <c r="S184" s="75" t="s">
        <v>1319</v>
      </c>
    </row>
    <row r="185" spans="1:19" ht="14.65" customHeight="1">
      <c r="A185" s="227"/>
      <c r="B185" s="236"/>
      <c r="C185" s="17" t="s">
        <v>24</v>
      </c>
      <c r="D185" s="274"/>
      <c r="E185" s="282"/>
      <c r="F185" s="285"/>
      <c r="G185" s="182"/>
      <c r="H185" s="230"/>
      <c r="I185" s="18" t="s">
        <v>43</v>
      </c>
      <c r="J185" s="76">
        <f>IF(OR(I184="TO",I184="TU",I184="TO1",I184="TU1",I184="TO2",I184="TU2"),J184,IF(OR(I184="AH1",I184="AH2"),IF(OR(I185="AH1",I185="AH2"),-J184,IF(OR(I185="EH1",I185="EH2"),-J184+0.5,"")),IF(OR(I184="EH1",I184="EH2"),IF(OR(I185="AH1",I185="AH2"),-J184+0.5,IF(OR(I185="EH1",I185="EH2"),-J184+1,"")),IF(AND(OR(I184="DNB1",I184="DNB2"),OR(I185="AH1",I185="AH2")),0,IF(AND(I184="Not ScoreBoth",OR(I185="TO1",I185="TO2")),0.5,"")))))</f>
        <v>2.5</v>
      </c>
      <c r="K185" s="77" t="s">
        <v>45</v>
      </c>
      <c r="L185" s="21">
        <v>2.2000000000000002</v>
      </c>
      <c r="M185" s="22">
        <v>19.75</v>
      </c>
      <c r="N185" s="233"/>
      <c r="O185" s="23" t="s">
        <v>1320</v>
      </c>
      <c r="P185" s="24" t="s">
        <v>1321</v>
      </c>
      <c r="Q185" s="25"/>
      <c r="R185" s="26"/>
      <c r="S185" s="26"/>
    </row>
    <row r="186" spans="1:19" ht="14.65" customHeight="1" thickBot="1">
      <c r="A186" s="228"/>
      <c r="B186" s="237"/>
      <c r="C186" s="27" t="s">
        <v>28</v>
      </c>
      <c r="D186" s="275"/>
      <c r="E186" s="283"/>
      <c r="F186" s="272"/>
      <c r="G186" s="183"/>
      <c r="H186" s="240"/>
      <c r="I186" s="30"/>
      <c r="J186" s="31"/>
      <c r="K186" s="37"/>
      <c r="L186" s="32"/>
      <c r="M186" s="33"/>
      <c r="N186" s="234"/>
      <c r="O186" s="34"/>
      <c r="P186" s="35"/>
      <c r="Q186" s="36"/>
      <c r="R186" s="28"/>
      <c r="S186" s="28"/>
    </row>
    <row r="187" spans="1:19" ht="14.65" customHeight="1">
      <c r="A187" s="226">
        <f>$A184+1</f>
        <v>62</v>
      </c>
      <c r="B187" s="235" t="str">
        <f>IF(OR(C187="W",C188="W",C189="W",C187="1/2W",C188="1/2W",C189="1/2W",C187="1/2L",C188="1/2L",C189="1/2L"),"OK",IF(OR(C187="L",C188="L",C189="L"),"LOSS",IF(OR(C187="X",C188="X",C189="X"),"Anulado"," ")))</f>
        <v>OK</v>
      </c>
      <c r="C187" s="38" t="s">
        <v>24</v>
      </c>
      <c r="D187" s="273" t="s">
        <v>103</v>
      </c>
      <c r="E187" s="281" t="str">
        <f>IF(G187=""," ","– "&amp;COUNTIF(D$4:D189,$D187))</f>
        <v>– 1</v>
      </c>
      <c r="F187" s="284" t="e">
        <f ca="1">IF(G187="","",IF(OR(AND($C187&lt;&gt;" ",$C188=" "),AND($C188&lt;&gt;" ",$C187=" "),AND(L189&gt;0,OR(AND($C189&lt;&gt;" ",OR($C187=" ",$C188=" ")),AND($C189=" ",OR($C187&lt;&gt;" ",$C188&lt;&gt;" "))))),IF(SUM(F$4:F186)=0,1,LARGE(F$4:F186,1)+1),IF(MONTH(G187)=MONTH(TODAY()),IF(AND(DAY(G187)&lt;DAY(TODAY()),$B187=" "),IF(SUM(F$4:F186)=0,1,LARGE(F$4:F186,1)+1),IF($B187=" ",IF(AND(DAY(G187)=DAY(TODAY()),HOUR(G187)&lt;=HOUR(NOW())+1),IF(AND(HOUR(G187)+2&lt;=HOUR(NOW()),DAY(G187)&lt;=DAY(TODAY()),MINUTE(G187)&lt;=MINUTE(NOW())),IF(SUM(F$4:F186)=0,1,LARGE(F$4:F186,1)+1),IF(OR(MINUTE(G187)&lt;=MINUTE(NOW()),HOUR(G187)&lt;=HOUR(NOW())),"!!!","")),""),"")),"")))</f>
        <v>#VALUE!</v>
      </c>
      <c r="G187" s="181" t="s">
        <v>4393</v>
      </c>
      <c r="H187" s="302" t="s">
        <v>104</v>
      </c>
      <c r="I187" s="108">
        <v>1</v>
      </c>
      <c r="J187" s="78"/>
      <c r="K187" s="41" t="s">
        <v>17</v>
      </c>
      <c r="L187" s="42">
        <v>1.444</v>
      </c>
      <c r="M187" s="43">
        <v>21.1</v>
      </c>
      <c r="N187" s="232">
        <v>0</v>
      </c>
      <c r="O187" s="44" t="s">
        <v>1322</v>
      </c>
      <c r="P187" s="45" t="s">
        <v>1323</v>
      </c>
      <c r="Q187" s="46" t="s">
        <v>1015</v>
      </c>
      <c r="R187" s="47">
        <v>4.7899999999999998E-2</v>
      </c>
      <c r="S187" s="48" t="s">
        <v>1015</v>
      </c>
    </row>
    <row r="188" spans="1:19" ht="14.65" customHeight="1">
      <c r="A188" s="227"/>
      <c r="B188" s="236"/>
      <c r="C188" s="49" t="s">
        <v>26</v>
      </c>
      <c r="D188" s="274"/>
      <c r="E188" s="282"/>
      <c r="F188" s="285"/>
      <c r="G188" s="182"/>
      <c r="H188" s="230"/>
      <c r="I188" s="50" t="s">
        <v>27</v>
      </c>
      <c r="J188" s="85" t="str">
        <f>IF(OR(I187="TO",I187="TU",I187="TO1",I187="TU1",I187="TO2",I187="TU2"),J187,IF(OR(I187="AH1",I187="AH2"),IF(OR(I188="AH1",I188="AH2"),-J187,IF(OR(I188="EH1",I188="EH2"),-J187+0.5,"")),IF(OR(I187="EH1",I187="EH2"),IF(OR(I188="AH1",I188="AH2"),-J187+0.5,IF(OR(I188="EH1",I188="EH2"),-J187+1,"")),IF(AND(OR(I187="DNB1",I187="DNB2"),OR(I188="AH1",I188="AH2")),0,IF(AND(I187="Not ScoreBoth",OR(I188="TO1",I188="TO2")),0.5,"")))))</f>
        <v/>
      </c>
      <c r="K188" s="52" t="s">
        <v>21</v>
      </c>
      <c r="L188" s="53">
        <v>3.85</v>
      </c>
      <c r="M188" s="54">
        <v>7.89</v>
      </c>
      <c r="N188" s="233"/>
      <c r="O188" s="55" t="s">
        <v>1324</v>
      </c>
      <c r="P188" s="56" t="s">
        <v>1325</v>
      </c>
      <c r="Q188" s="25"/>
      <c r="R188" s="26"/>
      <c r="S188" s="26"/>
    </row>
    <row r="189" spans="1:19" ht="14.65" customHeight="1">
      <c r="A189" s="228"/>
      <c r="B189" s="237"/>
      <c r="C189" s="57" t="s">
        <v>28</v>
      </c>
      <c r="D189" s="275"/>
      <c r="E189" s="283"/>
      <c r="F189" s="272"/>
      <c r="G189" s="183"/>
      <c r="H189" s="231"/>
      <c r="I189" s="58"/>
      <c r="J189" s="59"/>
      <c r="K189" s="60"/>
      <c r="L189" s="61"/>
      <c r="M189" s="62"/>
      <c r="N189" s="234"/>
      <c r="O189" s="63"/>
      <c r="P189" s="64"/>
      <c r="Q189" s="36"/>
      <c r="R189" s="28"/>
      <c r="S189" s="28"/>
    </row>
    <row r="190" spans="1:19" ht="14.65" customHeight="1">
      <c r="A190" s="238">
        <f>$A187+1</f>
        <v>63</v>
      </c>
      <c r="B190" s="242" t="str">
        <f>IF(OR(C190="W",C191="W",C192="W",C190="1/2W",C191="1/2W",C192="1/2W",C190="1/2L",C191="1/2L",C192="1/2L"),"OK",IF(OR(C190="L",C191="L",C192="L"),"LOSS",IF(OR(C190="X",C191="X",C192="X"),"Anulado"," ")))</f>
        <v>OK</v>
      </c>
      <c r="C190" s="65" t="s">
        <v>24</v>
      </c>
      <c r="D190" s="290" t="str">
        <f>IF(G190="","",$D187)</f>
        <v>4</v>
      </c>
      <c r="E190" s="295" t="str">
        <f>IF(G190=""," ","– "&amp;COUNTIF(D$4:D192,$D190))</f>
        <v>– 2</v>
      </c>
      <c r="F190" s="297" t="e">
        <f ca="1">IF(G190="","",IF(OR(AND($C190&lt;&gt;" ",$C191=" "),AND($C191&lt;&gt;" ",$C190=" "),AND(L192&gt;0,OR(AND($C192&lt;&gt;" ",OR($C190=" ",$C191=" ")),AND($C192=" ",OR($C190&lt;&gt;" ",$C191&lt;&gt;" "))))),IF(SUM(F$4:F189)=0,1,LARGE(F$4:F189,1)+1),IF(MONTH(G190)=MONTH(TODAY()),IF(AND(DAY(G190)&lt;DAY(TODAY()),$B190=" "),IF(SUM(F$4:F189)=0,1,LARGE(F$4:F189,1)+1),IF($B190=" ",IF(AND(DAY(G190)=DAY(TODAY()),HOUR(G190)&lt;=HOUR(NOW())+1),IF(AND(HOUR(G190)+2&lt;=HOUR(NOW()),DAY(G190)&lt;=DAY(TODAY()),MINUTE(G190)&lt;=MINUTE(NOW())),IF(SUM(F$4:F189)=0,1,LARGE(F$4:F189,1)+1),IF(OR(MINUTE(G190)&lt;=MINUTE(NOW()),HOUR(G190)&lt;=HOUR(NOW())),"!!!","")),""),"")),"")))</f>
        <v>#VALUE!</v>
      </c>
      <c r="G190" s="188" t="s">
        <v>4394</v>
      </c>
      <c r="H190" s="239" t="s">
        <v>106</v>
      </c>
      <c r="I190" s="66" t="s">
        <v>43</v>
      </c>
      <c r="J190" s="67">
        <v>4.25</v>
      </c>
      <c r="K190" s="68" t="s">
        <v>17</v>
      </c>
      <c r="L190" s="69">
        <v>1.95</v>
      </c>
      <c r="M190" s="70">
        <v>15.8</v>
      </c>
      <c r="N190" s="241">
        <v>0</v>
      </c>
      <c r="O190" s="71" t="s">
        <v>1285</v>
      </c>
      <c r="P190" s="72" t="s">
        <v>917</v>
      </c>
      <c r="Q190" s="73" t="s">
        <v>1326</v>
      </c>
      <c r="R190" s="74">
        <v>5.1499999999999997E-2</v>
      </c>
      <c r="S190" s="75" t="s">
        <v>1199</v>
      </c>
    </row>
    <row r="191" spans="1:19" ht="14.65" customHeight="1">
      <c r="A191" s="227"/>
      <c r="B191" s="236"/>
      <c r="C191" s="17" t="s">
        <v>26</v>
      </c>
      <c r="D191" s="274"/>
      <c r="E191" s="282"/>
      <c r="F191" s="285"/>
      <c r="G191" s="182"/>
      <c r="H191" s="230"/>
      <c r="I191" s="18" t="s">
        <v>42</v>
      </c>
      <c r="J191" s="76">
        <v>3.5</v>
      </c>
      <c r="K191" s="77" t="s">
        <v>18</v>
      </c>
      <c r="L191" s="21">
        <v>1.65</v>
      </c>
      <c r="M191" s="22">
        <v>4.55</v>
      </c>
      <c r="N191" s="233"/>
      <c r="O191" s="23" t="s">
        <v>1327</v>
      </c>
      <c r="P191" s="24" t="s">
        <v>1328</v>
      </c>
      <c r="Q191" s="25"/>
      <c r="R191" s="26"/>
      <c r="S191" s="26"/>
    </row>
    <row r="192" spans="1:19" ht="14.65" customHeight="1">
      <c r="A192" s="228"/>
      <c r="B192" s="237"/>
      <c r="C192" s="27" t="s">
        <v>26</v>
      </c>
      <c r="D192" s="275"/>
      <c r="E192" s="283"/>
      <c r="F192" s="272"/>
      <c r="G192" s="183"/>
      <c r="H192" s="231"/>
      <c r="I192" s="86" t="s">
        <v>42</v>
      </c>
      <c r="J192" s="107">
        <v>4.5</v>
      </c>
      <c r="K192" s="87" t="s">
        <v>18</v>
      </c>
      <c r="L192" s="88">
        <v>2.6</v>
      </c>
      <c r="M192" s="33">
        <v>8.9700000000000006</v>
      </c>
      <c r="N192" s="234"/>
      <c r="O192" s="89" t="s">
        <v>1329</v>
      </c>
      <c r="P192" s="90" t="s">
        <v>1330</v>
      </c>
      <c r="Q192" s="36"/>
      <c r="R192" s="28"/>
      <c r="S192" s="28"/>
    </row>
    <row r="193" spans="1:19" ht="14.65" customHeight="1">
      <c r="A193" s="226">
        <f>$A190+1</f>
        <v>64</v>
      </c>
      <c r="B193" s="235" t="str">
        <f>IF(OR(C193="W",C194="W",C195="W",C193="1/2W",C194="1/2W",C195="1/2W",C193="1/2L",C194="1/2L",C195="1/2L"),"OK",IF(OR(C193="L",C194="L",C195="L"),"LOSS",IF(OR(C193="X",C194="X",C195="X"),"Anulado"," ")))</f>
        <v>OK</v>
      </c>
      <c r="C193" s="38" t="s">
        <v>24</v>
      </c>
      <c r="D193" s="273" t="str">
        <f>IF(G193="","",$D190)</f>
        <v>4</v>
      </c>
      <c r="E193" s="281" t="str">
        <f>IF(G193=""," ","– "&amp;COUNTIF(D$4:D195,$D193))</f>
        <v>– 3</v>
      </c>
      <c r="F193" s="284" t="e">
        <f ca="1">IF(G193="","",IF(OR(AND($C193&lt;&gt;" ",$C194=" "),AND($C194&lt;&gt;" ",$C193=" "),AND(L195&gt;0,OR(AND($C195&lt;&gt;" ",OR($C193=" ",$C194=" ")),AND($C195=" ",OR($C193&lt;&gt;" ",$C194&lt;&gt;" "))))),IF(SUM(F$4:F192)=0,1,LARGE(F$4:F192,1)+1),IF(MONTH(G193)=MONTH(TODAY()),IF(AND(DAY(G193)&lt;DAY(TODAY()),$B193=" "),IF(SUM(F$4:F192)=0,1,LARGE(F$4:F192,1)+1),IF($B193=" ",IF(AND(DAY(G193)=DAY(TODAY()),HOUR(G193)&lt;=HOUR(NOW())+1),IF(AND(HOUR(G193)+2&lt;=HOUR(NOW()),DAY(G193)&lt;=DAY(TODAY()),MINUTE(G193)&lt;=MINUTE(NOW())),IF(SUM(F$4:F192)=0,1,LARGE(F$4:F192,1)+1),IF(OR(MINUTE(G193)&lt;=MINUTE(NOW()),HOUR(G193)&lt;=HOUR(NOW())),"!!!","")),""),"")),"")))</f>
        <v>#VALUE!</v>
      </c>
      <c r="G193" s="181" t="s">
        <v>4395</v>
      </c>
      <c r="H193" s="229" t="s">
        <v>107</v>
      </c>
      <c r="I193" s="39" t="s">
        <v>30</v>
      </c>
      <c r="J193" s="40">
        <v>-1.5</v>
      </c>
      <c r="K193" s="41" t="s">
        <v>17</v>
      </c>
      <c r="L193" s="42">
        <v>2.75</v>
      </c>
      <c r="M193" s="43"/>
      <c r="N193" s="232">
        <v>0.1</v>
      </c>
      <c r="O193" s="44" t="s">
        <v>1331</v>
      </c>
      <c r="P193" s="45" t="s">
        <v>1332</v>
      </c>
      <c r="Q193" s="46" t="s">
        <v>1185</v>
      </c>
      <c r="R193" s="47">
        <v>2.4299999999999999E-2</v>
      </c>
      <c r="S193" s="48" t="s">
        <v>1333</v>
      </c>
    </row>
    <row r="194" spans="1:19" ht="14.65" customHeight="1">
      <c r="A194" s="227"/>
      <c r="B194" s="236"/>
      <c r="C194" s="49" t="s">
        <v>26</v>
      </c>
      <c r="D194" s="274"/>
      <c r="E194" s="282"/>
      <c r="F194" s="285"/>
      <c r="G194" s="182"/>
      <c r="H194" s="230"/>
      <c r="I194" s="50" t="s">
        <v>31</v>
      </c>
      <c r="J194" s="51">
        <f>IF(OR(I193="TO",I193="TU",I193="TO1",I193="TU1",I193="TO2",I193="TU2"),J193,IF(OR(I193="AH1",I193="AH2"),IF(OR(I194="AH1",I194="AH2"),-J193,IF(OR(I194="EH1",I194="EH2"),-J193+0.5,"")),IF(OR(I193="EH1",I193="EH2"),IF(OR(I194="AH1",I194="AH2"),-J193+0.5,IF(OR(I194="EH1",I194="EH2"),-J193+1,"")),IF(AND(OR(I193="DNB1",I193="DNB2"),OR(I194="AH1",I194="AH2")),0,IF(AND(I193="Not ScoreBoth",OR(I194="TO1",I194="TO2")),0.5,"")))))</f>
        <v>1.5</v>
      </c>
      <c r="K194" s="52" t="s">
        <v>23</v>
      </c>
      <c r="L194" s="53">
        <v>1.63</v>
      </c>
      <c r="M194" s="54">
        <v>18.600000000000001</v>
      </c>
      <c r="N194" s="233"/>
      <c r="O194" s="55" t="s">
        <v>1334</v>
      </c>
      <c r="P194" s="56" t="s">
        <v>1335</v>
      </c>
      <c r="Q194" s="25"/>
      <c r="R194" s="26"/>
      <c r="S194" s="26"/>
    </row>
    <row r="195" spans="1:19" ht="14.65" customHeight="1">
      <c r="A195" s="228"/>
      <c r="B195" s="237"/>
      <c r="C195" s="57" t="s">
        <v>28</v>
      </c>
      <c r="D195" s="275"/>
      <c r="E195" s="283"/>
      <c r="F195" s="272"/>
      <c r="G195" s="183"/>
      <c r="H195" s="231"/>
      <c r="I195" s="58"/>
      <c r="J195" s="59"/>
      <c r="K195" s="60"/>
      <c r="L195" s="61"/>
      <c r="M195" s="62"/>
      <c r="N195" s="234"/>
      <c r="O195" s="63"/>
      <c r="P195" s="64"/>
      <c r="Q195" s="36"/>
      <c r="R195" s="28"/>
      <c r="S195" s="28"/>
    </row>
    <row r="196" spans="1:19" ht="14.65" customHeight="1">
      <c r="A196" s="238">
        <f>$A193+1</f>
        <v>65</v>
      </c>
      <c r="B196" s="242" t="str">
        <f>IF(OR(C196="W",C197="W",C198="W",C196="1/2W",C197="1/2W",C198="1/2W",C196="1/2L",C197="1/2L",C198="1/2L"),"OK",IF(OR(C196="L",C197="L",C198="L"),"LOSS",IF(OR(C196="X",C197="X",C198="X"),"Anulado"," ")))</f>
        <v>OK</v>
      </c>
      <c r="C196" s="65" t="s">
        <v>108</v>
      </c>
      <c r="D196" s="290" t="str">
        <f>IF(G196="","",$D193)</f>
        <v>4</v>
      </c>
      <c r="E196" s="295" t="str">
        <f>IF(G196=""," ","– "&amp;COUNTIF(D$4:D198,$D196))</f>
        <v>– 4</v>
      </c>
      <c r="F196" s="297" t="e">
        <f ca="1">IF(G196="","",IF(OR(AND($C196&lt;&gt;" ",$C197=" "),AND($C197&lt;&gt;" ",$C196=" "),AND(L198&gt;0,OR(AND($C198&lt;&gt;" ",OR($C196=" ",$C197=" ")),AND($C198=" ",OR($C196&lt;&gt;" ",$C197&lt;&gt;" "))))),IF(SUM(F$4:F195)=0,1,LARGE(F$4:F195,1)+1),IF(MONTH(G196)=MONTH(TODAY()),IF(AND(DAY(G196)&lt;DAY(TODAY()),$B196=" "),IF(SUM(F$4:F195)=0,1,LARGE(F$4:F195,1)+1),IF($B196=" ",IF(AND(DAY(G196)=DAY(TODAY()),HOUR(G196)&lt;=HOUR(NOW())+1),IF(AND(HOUR(G196)+2&lt;=HOUR(NOW()),DAY(G196)&lt;=DAY(TODAY()),MINUTE(G196)&lt;=MINUTE(NOW())),IF(SUM(F$4:F195)=0,1,LARGE(F$4:F195,1)+1),IF(OR(MINUTE(G196)&lt;=MINUTE(NOW()),HOUR(G196)&lt;=HOUR(NOW())),"!!!","")),""),"")),"")))</f>
        <v>#VALUE!</v>
      </c>
      <c r="G196" s="188" t="s">
        <v>4396</v>
      </c>
      <c r="H196" s="239" t="s">
        <v>109</v>
      </c>
      <c r="I196" s="66" t="s">
        <v>30</v>
      </c>
      <c r="J196" s="80"/>
      <c r="K196" s="68" t="s">
        <v>23</v>
      </c>
      <c r="L196" s="69">
        <v>1.8</v>
      </c>
      <c r="M196" s="70">
        <v>28.6</v>
      </c>
      <c r="N196" s="241">
        <v>0</v>
      </c>
      <c r="O196" s="71" t="s">
        <v>1336</v>
      </c>
      <c r="P196" s="72" t="s">
        <v>1337</v>
      </c>
      <c r="Q196" s="73" t="s">
        <v>1338</v>
      </c>
      <c r="R196" s="74">
        <v>4.3499999999999997E-2</v>
      </c>
      <c r="S196" s="75" t="s">
        <v>1339</v>
      </c>
    </row>
    <row r="197" spans="1:19" ht="14.65" customHeight="1">
      <c r="A197" s="227"/>
      <c r="B197" s="236"/>
      <c r="C197" s="17" t="s">
        <v>26</v>
      </c>
      <c r="D197" s="274"/>
      <c r="E197" s="282"/>
      <c r="F197" s="285"/>
      <c r="G197" s="182"/>
      <c r="H197" s="230"/>
      <c r="I197" s="18" t="s">
        <v>52</v>
      </c>
      <c r="J197" s="81" t="str">
        <f>IF(OR(I196="TO",I196="TU",I196="TO1",I196="TU1",I196="TO2",I196="TU2"),J196,IF(OR(I196="AH1",I196="AH2"),IF(OR(I197="AH1",I197="AH2"),-J196,IF(OR(I197="EH1",I197="EH2"),-J196+0.5,"")),IF(OR(I196="EH1",I196="EH2"),IF(OR(I197="AH1",I197="AH2"),-J196+0.5,IF(OR(I197="EH1",I197="EH2"),-J196+1,"")),IF(AND(OR(I196="DNB1",I196="DNB2"),OR(I197="AH1",I197="AH2")),0,IF(AND(I196="Not ScoreBoth",OR(I197="TO1",I197="TO2")),0.5,"")))))</f>
        <v/>
      </c>
      <c r="K197" s="77" t="s">
        <v>17</v>
      </c>
      <c r="L197" s="21">
        <v>2.1</v>
      </c>
      <c r="M197" s="22">
        <v>14.95</v>
      </c>
      <c r="N197" s="233"/>
      <c r="O197" s="23" t="s">
        <v>1340</v>
      </c>
      <c r="P197" s="24" t="s">
        <v>1341</v>
      </c>
      <c r="Q197" s="25"/>
      <c r="R197" s="26"/>
      <c r="S197" s="26"/>
    </row>
    <row r="198" spans="1:19" ht="14.65" customHeight="1">
      <c r="A198" s="228"/>
      <c r="B198" s="237"/>
      <c r="C198" s="27" t="s">
        <v>52</v>
      </c>
      <c r="D198" s="275"/>
      <c r="E198" s="283"/>
      <c r="F198" s="272"/>
      <c r="G198" s="183"/>
      <c r="H198" s="231"/>
      <c r="I198" s="86" t="s">
        <v>48</v>
      </c>
      <c r="J198" s="31"/>
      <c r="K198" s="87" t="s">
        <v>17</v>
      </c>
      <c r="L198" s="88">
        <v>3.25</v>
      </c>
      <c r="M198" s="33">
        <v>5.9</v>
      </c>
      <c r="N198" s="234"/>
      <c r="O198" s="89" t="s">
        <v>1342</v>
      </c>
      <c r="P198" s="90" t="s">
        <v>1343</v>
      </c>
      <c r="Q198" s="36"/>
      <c r="R198" s="28"/>
      <c r="S198" s="28"/>
    </row>
    <row r="199" spans="1:19" ht="14.65" customHeight="1">
      <c r="A199" s="226">
        <f>$A196+1</f>
        <v>66</v>
      </c>
      <c r="B199" s="235" t="str">
        <f>IF(OR(C199="W",C200="W",C201="W",C199="1/2W",C200="1/2W",C201="1/2W",C199="1/2L",C200="1/2L",C201="1/2L"),"OK",IF(OR(C199="L",C200="L",C201="L"),"LOSS",IF(OR(C199="X",C200="X",C201="X"),"Anulado"," ")))</f>
        <v>OK</v>
      </c>
      <c r="C199" s="38" t="s">
        <v>24</v>
      </c>
      <c r="D199" s="273" t="str">
        <f>IF(G199="","",$D196)</f>
        <v>4</v>
      </c>
      <c r="E199" s="281" t="str">
        <f>IF(G199=""," ","– "&amp;COUNTIF(D$4:D201,$D199))</f>
        <v>– 5</v>
      </c>
      <c r="F199" s="284" t="e">
        <f ca="1">IF(G199="","",IF(OR(AND($C199&lt;&gt;" ",$C200=" "),AND($C200&lt;&gt;" ",$C199=" "),AND(L201&gt;0,OR(AND($C201&lt;&gt;" ",OR($C199=" ",$C200=" ")),AND($C201=" ",OR($C199&lt;&gt;" ",$C200&lt;&gt;" "))))),IF(SUM(F$4:F198)=0,1,LARGE(F$4:F198,1)+1),IF(MONTH(G199)=MONTH(TODAY()),IF(AND(DAY(G199)&lt;DAY(TODAY()),$B199=" "),IF(SUM(F$4:F198)=0,1,LARGE(F$4:F198,1)+1),IF($B199=" ",IF(AND(DAY(G199)=DAY(TODAY()),HOUR(G199)&lt;=HOUR(NOW())+1),IF(AND(HOUR(G199)+2&lt;=HOUR(NOW()),DAY(G199)&lt;=DAY(TODAY()),MINUTE(G199)&lt;=MINUTE(NOW())),IF(SUM(F$4:F198)=0,1,LARGE(F$4:F198,1)+1),IF(OR(MINUTE(G199)&lt;=MINUTE(NOW()),HOUR(G199)&lt;=HOUR(NOW())),"!!!","")),""),"")),"")))</f>
        <v>#VALUE!</v>
      </c>
      <c r="G199" s="181" t="s">
        <v>4393</v>
      </c>
      <c r="H199" s="229" t="s">
        <v>104</v>
      </c>
      <c r="I199" s="39" t="s">
        <v>30</v>
      </c>
      <c r="J199" s="40">
        <v>-1.5</v>
      </c>
      <c r="K199" s="41" t="s">
        <v>22</v>
      </c>
      <c r="L199" s="42">
        <v>2.19</v>
      </c>
      <c r="M199" s="43"/>
      <c r="N199" s="232">
        <v>0</v>
      </c>
      <c r="O199" s="44" t="s">
        <v>1344</v>
      </c>
      <c r="P199" s="45" t="s">
        <v>1345</v>
      </c>
      <c r="Q199" s="46" t="s">
        <v>1346</v>
      </c>
      <c r="R199" s="47">
        <v>9.0300000000000005E-2</v>
      </c>
      <c r="S199" s="48" t="s">
        <v>1347</v>
      </c>
    </row>
    <row r="200" spans="1:19" ht="14.65" customHeight="1">
      <c r="A200" s="227"/>
      <c r="B200" s="236"/>
      <c r="C200" s="49" t="s">
        <v>26</v>
      </c>
      <c r="D200" s="274"/>
      <c r="E200" s="282"/>
      <c r="F200" s="285"/>
      <c r="G200" s="182"/>
      <c r="H200" s="230"/>
      <c r="I200" s="50" t="s">
        <v>31</v>
      </c>
      <c r="J200" s="51">
        <f>IF(OR(I199="TO",I199="TU",I199="TO1",I199="TU1",I199="TO2",I199="TU2"),J199,IF(OR(I199="AH1",I199="AH2"),IF(OR(I200="AH1",I200="AH2"),-J199,IF(OR(I200="EH1",I200="EH2"),-J199+0.5,"")),IF(OR(I199="EH1",I199="EH2"),IF(OR(I200="AH1",I200="AH2"),-J199+0.5,IF(OR(I200="EH1",I200="EH2"),-J199+1,"")),IF(AND(OR(I199="DNB1",I199="DNB2"),OR(I200="AH1",I200="AH2")),0,IF(AND(I199="Not ScoreBoth",OR(I200="TO1",I200="TO2")),0.5,"")))))</f>
        <v>1.5</v>
      </c>
      <c r="K200" s="52" t="s">
        <v>21</v>
      </c>
      <c r="L200" s="53">
        <v>2.17</v>
      </c>
      <c r="M200" s="54">
        <v>9.6199999999999992</v>
      </c>
      <c r="N200" s="233"/>
      <c r="O200" s="55" t="s">
        <v>1348</v>
      </c>
      <c r="P200" s="56" t="s">
        <v>1349</v>
      </c>
      <c r="Q200" s="25"/>
      <c r="R200" s="26"/>
      <c r="S200" s="26"/>
    </row>
    <row r="201" spans="1:19" ht="14.65" customHeight="1">
      <c r="A201" s="228"/>
      <c r="B201" s="237"/>
      <c r="C201" s="57" t="s">
        <v>28</v>
      </c>
      <c r="D201" s="275"/>
      <c r="E201" s="283"/>
      <c r="F201" s="272"/>
      <c r="G201" s="183"/>
      <c r="H201" s="231"/>
      <c r="I201" s="58"/>
      <c r="J201" s="59"/>
      <c r="K201" s="60"/>
      <c r="L201" s="61"/>
      <c r="M201" s="62"/>
      <c r="N201" s="234"/>
      <c r="O201" s="63"/>
      <c r="P201" s="64"/>
      <c r="Q201" s="36"/>
      <c r="R201" s="28"/>
      <c r="S201" s="28"/>
    </row>
    <row r="202" spans="1:19" ht="14.65" customHeight="1">
      <c r="A202" s="238">
        <f>$A199+1</f>
        <v>67</v>
      </c>
      <c r="B202" s="242" t="str">
        <f>IF(OR(C202="W",C203="W",C204="W",C202="1/2W",C203="1/2W",C204="1/2W",C202="1/2L",C203="1/2L",C204="1/2L"),"OK",IF(OR(C202="L",C203="L",C204="L"),"LOSS",IF(OR(C202="X",C203="X",C204="X"),"Anulado"," ")))</f>
        <v>OK</v>
      </c>
      <c r="C202" s="65" t="s">
        <v>26</v>
      </c>
      <c r="D202" s="290" t="str">
        <f>IF(G202="","",$D199)</f>
        <v>4</v>
      </c>
      <c r="E202" s="295" t="str">
        <f>IF(G202=""," ","– "&amp;COUNTIF(D$4:D204,$D202))</f>
        <v>– 6</v>
      </c>
      <c r="F202" s="297" t="e">
        <f ca="1">IF(G202="","",IF(OR(AND($C202&lt;&gt;" ",$C203=" "),AND($C203&lt;&gt;" ",$C202=" "),AND(L204&gt;0,OR(AND($C204&lt;&gt;" ",OR($C202=" ",$C203=" ")),AND($C204=" ",OR($C202&lt;&gt;" ",$C203&lt;&gt;" "))))),IF(SUM(F$4:F201)=0,1,LARGE(F$4:F201,1)+1),IF(MONTH(G202)=MONTH(TODAY()),IF(AND(DAY(G202)&lt;DAY(TODAY()),$B202=" "),IF(SUM(F$4:F201)=0,1,LARGE(F$4:F201,1)+1),IF($B202=" ",IF(AND(DAY(G202)=DAY(TODAY()),HOUR(G202)&lt;=HOUR(NOW())+1),IF(AND(HOUR(G202)+2&lt;=HOUR(NOW()),DAY(G202)&lt;=DAY(TODAY()),MINUTE(G202)&lt;=MINUTE(NOW())),IF(SUM(F$4:F201)=0,1,LARGE(F$4:F201,1)+1),IF(OR(MINUTE(G202)&lt;=MINUTE(NOW()),HOUR(G202)&lt;=HOUR(NOW())),"!!!","")),""),"")),"")))</f>
        <v>#VALUE!</v>
      </c>
      <c r="G202" s="188" t="s">
        <v>4397</v>
      </c>
      <c r="H202" s="239" t="s">
        <v>110</v>
      </c>
      <c r="I202" s="66" t="s">
        <v>47</v>
      </c>
      <c r="J202" s="80"/>
      <c r="K202" s="68" t="s">
        <v>17</v>
      </c>
      <c r="L202" s="69">
        <v>3.75</v>
      </c>
      <c r="M202" s="70">
        <v>7.64</v>
      </c>
      <c r="N202" s="241">
        <v>0</v>
      </c>
      <c r="O202" s="71" t="s">
        <v>1350</v>
      </c>
      <c r="P202" s="72" t="s">
        <v>1351</v>
      </c>
      <c r="Q202" s="73" t="s">
        <v>1352</v>
      </c>
      <c r="R202" s="74">
        <v>6.5500000000000003E-2</v>
      </c>
      <c r="S202" s="75" t="s">
        <v>1296</v>
      </c>
    </row>
    <row r="203" spans="1:19" ht="14.65" customHeight="1">
      <c r="A203" s="227"/>
      <c r="B203" s="236"/>
      <c r="C203" s="17" t="s">
        <v>24</v>
      </c>
      <c r="D203" s="274"/>
      <c r="E203" s="282"/>
      <c r="F203" s="285"/>
      <c r="G203" s="182"/>
      <c r="H203" s="230"/>
      <c r="I203" s="18" t="s">
        <v>48</v>
      </c>
      <c r="J203" s="81" t="str">
        <f>IF(OR(I202="TO",I202="TU",I202="TO1",I202="TU1",I202="TO2",I202="TU2"),J202,IF(OR(I202="AH1",I202="AH2"),IF(OR(I203="AH1",I203="AH2"),-J202,IF(OR(I203="EH1",I203="EH2"),-J202+0.5,"")),IF(OR(I202="EH1",I202="EH2"),IF(OR(I203="AH1",I203="AH2"),-J202+0.5,IF(OR(I203="EH1",I203="EH2"),-J202+1,"")),IF(AND(OR(I202="DNB1",I202="DNB2"),OR(I203="AH1",I203="AH2")),0,IF(AND(I202="Not ScoreBoth",OR(I203="TO1",I203="TO2")),0.5,"")))))</f>
        <v/>
      </c>
      <c r="K203" s="77" t="s">
        <v>22</v>
      </c>
      <c r="L203" s="21">
        <v>1.49</v>
      </c>
      <c r="M203" s="22">
        <v>19.25</v>
      </c>
      <c r="N203" s="233"/>
      <c r="O203" s="23" t="s">
        <v>1353</v>
      </c>
      <c r="P203" s="24" t="s">
        <v>1354</v>
      </c>
      <c r="Q203" s="25"/>
      <c r="R203" s="26"/>
      <c r="S203" s="26"/>
    </row>
    <row r="204" spans="1:19" ht="14.65" customHeight="1">
      <c r="A204" s="228"/>
      <c r="B204" s="237"/>
      <c r="C204" s="27" t="s">
        <v>28</v>
      </c>
      <c r="D204" s="275"/>
      <c r="E204" s="283"/>
      <c r="F204" s="272"/>
      <c r="G204" s="183"/>
      <c r="H204" s="231"/>
      <c r="I204" s="30"/>
      <c r="J204" s="31"/>
      <c r="K204" s="37"/>
      <c r="L204" s="32"/>
      <c r="M204" s="33"/>
      <c r="N204" s="234"/>
      <c r="O204" s="34"/>
      <c r="P204" s="35"/>
      <c r="Q204" s="36"/>
      <c r="R204" s="28"/>
      <c r="S204" s="28"/>
    </row>
    <row r="205" spans="1:19" ht="14.65" customHeight="1">
      <c r="A205" s="226">
        <f>$A202+1</f>
        <v>68</v>
      </c>
      <c r="B205" s="235" t="str">
        <f>IF(OR(C205="W",C206="W",C207="W",C205="1/2W",C206="1/2W",C207="1/2W",C205="1/2L",C206="1/2L",C207="1/2L"),"OK",IF(OR(C205="L",C206="L",C207="L"),"LOSS",IF(OR(C205="X",C206="X",C207="X"),"Anulado"," ")))</f>
        <v>OK</v>
      </c>
      <c r="C205" s="38" t="s">
        <v>24</v>
      </c>
      <c r="D205" s="273" t="str">
        <f>IF(G205="","",$D202)</f>
        <v>4</v>
      </c>
      <c r="E205" s="281" t="str">
        <f>IF(G205=""," ","– "&amp;COUNTIF(D$4:D207,$D205))</f>
        <v>– 7</v>
      </c>
      <c r="F205" s="284" t="e">
        <f ca="1">IF(G205="","",IF(OR(AND($C205&lt;&gt;" ",$C206=" "),AND($C206&lt;&gt;" ",$C205=" "),AND(L207&gt;0,OR(AND($C207&lt;&gt;" ",OR($C205=" ",$C206=" ")),AND($C207=" ",OR($C205&lt;&gt;" ",$C206&lt;&gt;" "))))),IF(SUM(F$4:F204)=0,1,LARGE(F$4:F204,1)+1),IF(MONTH(G205)=MONTH(TODAY()),IF(AND(DAY(G205)&lt;DAY(TODAY()),$B205=" "),IF(SUM(F$4:F204)=0,1,LARGE(F$4:F204,1)+1),IF($B205=" ",IF(AND(DAY(G205)=DAY(TODAY()),HOUR(G205)&lt;=HOUR(NOW())+1),IF(AND(HOUR(G205)+2&lt;=HOUR(NOW()),DAY(G205)&lt;=DAY(TODAY()),MINUTE(G205)&lt;=MINUTE(NOW())),IF(SUM(F$4:F204)=0,1,LARGE(F$4:F204,1)+1),IF(OR(MINUTE(G205)&lt;=MINUTE(NOW()),HOUR(G205)&lt;=HOUR(NOW())),"!!!","")),""),"")),"")))</f>
        <v>#VALUE!</v>
      </c>
      <c r="G205" s="181" t="s">
        <v>4398</v>
      </c>
      <c r="H205" s="229" t="s">
        <v>111</v>
      </c>
      <c r="I205" s="39" t="s">
        <v>47</v>
      </c>
      <c r="J205" s="78"/>
      <c r="K205" s="41" t="s">
        <v>18</v>
      </c>
      <c r="L205" s="42">
        <v>1.63</v>
      </c>
      <c r="M205" s="43">
        <v>23.16</v>
      </c>
      <c r="N205" s="232">
        <v>0</v>
      </c>
      <c r="O205" s="44" t="s">
        <v>1355</v>
      </c>
      <c r="P205" s="45" t="s">
        <v>1356</v>
      </c>
      <c r="Q205" s="46" t="s">
        <v>1357</v>
      </c>
      <c r="R205" s="47">
        <v>0.109</v>
      </c>
      <c r="S205" s="48" t="s">
        <v>1358</v>
      </c>
    </row>
    <row r="206" spans="1:19" ht="14.65" customHeight="1">
      <c r="A206" s="227"/>
      <c r="B206" s="236"/>
      <c r="C206" s="49" t="s">
        <v>26</v>
      </c>
      <c r="D206" s="274"/>
      <c r="E206" s="282"/>
      <c r="F206" s="285"/>
      <c r="G206" s="182"/>
      <c r="H206" s="230"/>
      <c r="I206" s="50" t="s">
        <v>48</v>
      </c>
      <c r="J206" s="85" t="str">
        <f>IF(OR(I205="TO",I205="TU",I205="TO1",I205="TU1",I205="TO2",I205="TU2"),J205,IF(OR(I205="AH1",I205="AH2"),IF(OR(I206="AH1",I206="AH2"),-J205,IF(OR(I206="EH1",I206="EH2"),-J205+0.5,"")),IF(OR(I205="EH1",I205="EH2"),IF(OR(I206="AH1",I206="AH2"),-J205+0.5,IF(OR(I206="EH1",I206="EH2"),-J205+1,"")),IF(AND(OR(I205="DNB1",I205="DNB2"),OR(I206="AH1",I206="AH2")),0,IF(AND(I205="Not ScoreBoth",OR(I206="TO1",I206="TO2")),0.5,"")))))</f>
        <v/>
      </c>
      <c r="K206" s="52" t="s">
        <v>22</v>
      </c>
      <c r="L206" s="53">
        <v>3.47</v>
      </c>
      <c r="M206" s="54"/>
      <c r="N206" s="233"/>
      <c r="O206" s="55" t="s">
        <v>1359</v>
      </c>
      <c r="P206" s="56" t="s">
        <v>1356</v>
      </c>
      <c r="Q206" s="25"/>
      <c r="R206" s="26"/>
      <c r="S206" s="26"/>
    </row>
    <row r="207" spans="1:19" ht="14.65" customHeight="1">
      <c r="A207" s="228"/>
      <c r="B207" s="237"/>
      <c r="C207" s="57" t="s">
        <v>28</v>
      </c>
      <c r="D207" s="275"/>
      <c r="E207" s="283"/>
      <c r="F207" s="272"/>
      <c r="G207" s="183"/>
      <c r="H207" s="231"/>
      <c r="I207" s="58"/>
      <c r="J207" s="59"/>
      <c r="K207" s="60"/>
      <c r="L207" s="61"/>
      <c r="M207" s="62"/>
      <c r="N207" s="234"/>
      <c r="O207" s="63"/>
      <c r="P207" s="64"/>
      <c r="Q207" s="36"/>
      <c r="R207" s="28"/>
      <c r="S207" s="28"/>
    </row>
    <row r="208" spans="1:19" ht="14.65" customHeight="1">
      <c r="A208" s="238">
        <f>$A205+1</f>
        <v>69</v>
      </c>
      <c r="B208" s="242" t="str">
        <f>IF(OR(C208="W",C209="W",C210="W",C208="1/2W",C209="1/2W",C210="1/2W",C208="1/2L",C209="1/2L",C210="1/2L"),"OK",IF(OR(C208="L",C209="L",C210="L"),"LOSS",IF(OR(C208="X",C209="X",C210="X"),"Anulado"," ")))</f>
        <v>OK</v>
      </c>
      <c r="C208" s="65" t="s">
        <v>26</v>
      </c>
      <c r="D208" s="290" t="str">
        <f>IF(G208="","",$D205)</f>
        <v>4</v>
      </c>
      <c r="E208" s="295" t="str">
        <f>IF(G208=""," ","– "&amp;COUNTIF(D$4:D210,$D208))</f>
        <v>– 8</v>
      </c>
      <c r="F208" s="297" t="e">
        <f ca="1">IF(G208="","",IF(OR(AND($C208&lt;&gt;" ",$C209=" "),AND($C209&lt;&gt;" ",$C208=" "),AND(L210&gt;0,OR(AND($C210&lt;&gt;" ",OR($C208=" ",$C209=" ")),AND($C210=" ",OR($C208&lt;&gt;" ",$C209&lt;&gt;" "))))),IF(SUM(F$4:F207)=0,1,LARGE(F$4:F207,1)+1),IF(MONTH(G208)=MONTH(TODAY()),IF(AND(DAY(G208)&lt;DAY(TODAY()),$B208=" "),IF(SUM(F$4:F207)=0,1,LARGE(F$4:F207,1)+1),IF($B208=" ",IF(AND(DAY(G208)=DAY(TODAY()),HOUR(G208)&lt;=HOUR(NOW())+1),IF(AND(HOUR(G208)+2&lt;=HOUR(NOW()),DAY(G208)&lt;=DAY(TODAY()),MINUTE(G208)&lt;=MINUTE(NOW())),IF(SUM(F$4:F207)=0,1,LARGE(F$4:F207,1)+1),IF(OR(MINUTE(G208)&lt;=MINUTE(NOW()),HOUR(G208)&lt;=HOUR(NOW())),"!!!","")),""),"")),"")))</f>
        <v>#VALUE!</v>
      </c>
      <c r="G208" s="188" t="s">
        <v>4398</v>
      </c>
      <c r="H208" s="239" t="s">
        <v>111</v>
      </c>
      <c r="I208" s="66" t="s">
        <v>48</v>
      </c>
      <c r="J208" s="80"/>
      <c r="K208" s="68" t="s">
        <v>22</v>
      </c>
      <c r="L208" s="69">
        <v>3.19</v>
      </c>
      <c r="M208" s="70">
        <v>18.97</v>
      </c>
      <c r="N208" s="241">
        <v>0</v>
      </c>
      <c r="O208" s="71" t="s">
        <v>1360</v>
      </c>
      <c r="P208" s="72" t="s">
        <v>1361</v>
      </c>
      <c r="Q208" s="73" t="s">
        <v>1362</v>
      </c>
      <c r="R208" s="74">
        <v>5.3600000000000002E-2</v>
      </c>
      <c r="S208" s="75" t="s">
        <v>1363</v>
      </c>
    </row>
    <row r="209" spans="1:19" ht="14.65" customHeight="1">
      <c r="A209" s="227"/>
      <c r="B209" s="236"/>
      <c r="C209" s="17" t="s">
        <v>24</v>
      </c>
      <c r="D209" s="274"/>
      <c r="E209" s="282"/>
      <c r="F209" s="285"/>
      <c r="G209" s="182"/>
      <c r="H209" s="230"/>
      <c r="I209" s="18" t="s">
        <v>54</v>
      </c>
      <c r="J209" s="81" t="str">
        <f>IF(OR(I208="TO",I208="TU",I208="TO1",I208="TU1",I208="TO2",I208="TU2"),J208,IF(OR(I208="AH1",I208="AH2"),IF(OR(I209="AH1",I209="AH2"),-J208,IF(OR(I209="EH1",I209="EH2"),-J208+0.5,"")),IF(OR(I208="EH1",I208="EH2"),IF(OR(I209="AH1",I209="AH2"),-J208+0.5,IF(OR(I209="EH1",I209="EH2"),-J208+1,"")),IF(AND(OR(I208="DNB1",I208="DNB2"),OR(I209="AH1",I209="AH2")),0,IF(AND(I208="Not ScoreBoth",OR(I209="TO1",I209="TO2")),0.5,"")))))</f>
        <v/>
      </c>
      <c r="K209" s="77" t="s">
        <v>18</v>
      </c>
      <c r="L209" s="21">
        <v>1.53</v>
      </c>
      <c r="M209" s="22">
        <v>27.16</v>
      </c>
      <c r="N209" s="233"/>
      <c r="O209" s="23" t="s">
        <v>1364</v>
      </c>
      <c r="P209" s="24" t="s">
        <v>1365</v>
      </c>
      <c r="Q209" s="25"/>
      <c r="R209" s="26"/>
      <c r="S209" s="26"/>
    </row>
    <row r="210" spans="1:19" ht="14.65" customHeight="1">
      <c r="A210" s="228"/>
      <c r="B210" s="237"/>
      <c r="C210" s="27" t="s">
        <v>24</v>
      </c>
      <c r="D210" s="275"/>
      <c r="E210" s="283"/>
      <c r="F210" s="272"/>
      <c r="G210" s="183"/>
      <c r="H210" s="231"/>
      <c r="I210" s="109">
        <v>1</v>
      </c>
      <c r="J210" s="31"/>
      <c r="K210" s="87" t="s">
        <v>45</v>
      </c>
      <c r="L210" s="88">
        <v>1.68</v>
      </c>
      <c r="M210" s="33">
        <v>11.3</v>
      </c>
      <c r="N210" s="234"/>
      <c r="O210" s="89" t="s">
        <v>1366</v>
      </c>
      <c r="P210" s="90" t="s">
        <v>1367</v>
      </c>
      <c r="Q210" s="36"/>
      <c r="R210" s="28"/>
      <c r="S210" s="28"/>
    </row>
    <row r="211" spans="1:19" ht="14.65" customHeight="1">
      <c r="A211" s="226">
        <f>$A208+1</f>
        <v>70</v>
      </c>
      <c r="B211" s="235" t="str">
        <f>IF(OR(C211="W",C212="W",C213="W",C211="1/2W",C212="1/2W",C213="1/2W",C211="1/2L",C212="1/2L",C213="1/2L"),"OK",IF(OR(C211="L",C212="L",C213="L"),"LOSS",IF(OR(C211="X",C212="X",C213="X"),"Anulado"," ")))</f>
        <v>Anulado</v>
      </c>
      <c r="C211" s="38" t="s">
        <v>52</v>
      </c>
      <c r="D211" s="273" t="str">
        <f>IF(G211="","",$D208)</f>
        <v>4</v>
      </c>
      <c r="E211" s="281" t="str">
        <f>IF(G211=""," ","– "&amp;COUNTIF(D$4:D213,$D211))</f>
        <v>– 9</v>
      </c>
      <c r="F211" s="284" t="e">
        <f ca="1">IF(G211="","",IF(OR(AND($C211&lt;&gt;" ",$C212=" "),AND($C212&lt;&gt;" ",$C211=" "),AND(L213&gt;0,OR(AND($C213&lt;&gt;" ",OR($C211=" ",$C212=" ")),AND($C213=" ",OR($C211&lt;&gt;" ",$C212&lt;&gt;" "))))),IF(SUM(F$4:F210)=0,1,LARGE(F$4:F210,1)+1),IF(MONTH(G211)=MONTH(TODAY()),IF(AND(DAY(G211)&lt;DAY(TODAY()),$B211=" "),IF(SUM(F$4:F210)=0,1,LARGE(F$4:F210,1)+1),IF($B211=" ",IF(AND(DAY(G211)=DAY(TODAY()),HOUR(G211)&lt;=HOUR(NOW())+1),IF(AND(HOUR(G211)+2&lt;=HOUR(NOW()),DAY(G211)&lt;=DAY(TODAY()),MINUTE(G211)&lt;=MINUTE(NOW())),IF(SUM(F$4:F210)=0,1,LARGE(F$4:F210,1)+1),IF(OR(MINUTE(G211)&lt;=MINUTE(NOW()),HOUR(G211)&lt;=HOUR(NOW())),"!!!","")),""),"")),"")))</f>
        <v>#VALUE!</v>
      </c>
      <c r="G211" s="181" t="s">
        <v>4399</v>
      </c>
      <c r="H211" s="229" t="s">
        <v>112</v>
      </c>
      <c r="I211" s="39" t="s">
        <v>60</v>
      </c>
      <c r="J211" s="78"/>
      <c r="K211" s="41" t="s">
        <v>23</v>
      </c>
      <c r="L211" s="42">
        <v>2.75</v>
      </c>
      <c r="M211" s="43">
        <v>11.85</v>
      </c>
      <c r="N211" s="232">
        <v>0</v>
      </c>
      <c r="O211" s="44" t="s">
        <v>1368</v>
      </c>
      <c r="P211" s="45" t="s">
        <v>1369</v>
      </c>
      <c r="Q211" s="46" t="s">
        <v>1034</v>
      </c>
      <c r="R211" s="47">
        <v>0</v>
      </c>
      <c r="S211" s="48" t="s">
        <v>1363</v>
      </c>
    </row>
    <row r="212" spans="1:19" ht="14.65" customHeight="1">
      <c r="A212" s="227"/>
      <c r="B212" s="236"/>
      <c r="C212" s="49" t="s">
        <v>52</v>
      </c>
      <c r="D212" s="274"/>
      <c r="E212" s="282"/>
      <c r="F212" s="285"/>
      <c r="G212" s="182"/>
      <c r="H212" s="230"/>
      <c r="I212" s="50" t="s">
        <v>63</v>
      </c>
      <c r="J212" s="85" t="str">
        <f>IF(OR(I211="TO",I211="TU",I211="TO1",I211="TU1",I211="TO2",I211="TU2"),J211,IF(OR(I211="AH1",I211="AH2"),IF(OR(I212="AH1",I212="AH2"),-J211,IF(OR(I212="EH1",I212="EH2"),-J211+0.5,"")),IF(OR(I211="EH1",I211="EH2"),IF(OR(I212="AH1",I212="AH2"),-J211+0.5,IF(OR(I212="EH1",I212="EH2"),-J211+1,"")),IF(AND(OR(I211="DNB1",I211="DNB2"),OR(I212="AH1",I212="AH2")),0,IF(AND(I211="Not ScoreBoth",OR(I212="TO1",I212="TO2")),0.5,"")))))</f>
        <v/>
      </c>
      <c r="K212" s="52" t="s">
        <v>18</v>
      </c>
      <c r="L212" s="53">
        <v>1.8</v>
      </c>
      <c r="M212" s="54">
        <v>18.12</v>
      </c>
      <c r="N212" s="233"/>
      <c r="O212" s="55" t="s">
        <v>1370</v>
      </c>
      <c r="P212" s="56" t="s">
        <v>1371</v>
      </c>
      <c r="Q212" s="25"/>
      <c r="R212" s="26"/>
      <c r="S212" s="26"/>
    </row>
    <row r="213" spans="1:19" ht="14.65" customHeight="1">
      <c r="A213" s="228"/>
      <c r="B213" s="237"/>
      <c r="C213" s="57" t="s">
        <v>28</v>
      </c>
      <c r="D213" s="275"/>
      <c r="E213" s="283"/>
      <c r="F213" s="272"/>
      <c r="G213" s="183"/>
      <c r="H213" s="231"/>
      <c r="I213" s="58"/>
      <c r="J213" s="59"/>
      <c r="K213" s="60"/>
      <c r="L213" s="61"/>
      <c r="M213" s="62"/>
      <c r="N213" s="234"/>
      <c r="O213" s="63"/>
      <c r="P213" s="64"/>
      <c r="Q213" s="36"/>
      <c r="R213" s="28"/>
      <c r="S213" s="28"/>
    </row>
    <row r="214" spans="1:19" ht="14.65" customHeight="1">
      <c r="A214" s="238">
        <f>$A211+1</f>
        <v>71</v>
      </c>
      <c r="B214" s="242" t="str">
        <f>IF(OR(C214="W",C215="W",C216="W",C214="1/2W",C215="1/2W",C216="1/2W",C214="1/2L",C215="1/2L",C216="1/2L"),"OK",IF(OR(C214="L",C215="L",C216="L"),"LOSS",IF(OR(C214="X",C215="X",C216="X"),"Anulado"," ")))</f>
        <v>OK</v>
      </c>
      <c r="C214" s="65" t="s">
        <v>26</v>
      </c>
      <c r="D214" s="290" t="str">
        <f>IF(G214="","",$D211)</f>
        <v>4</v>
      </c>
      <c r="E214" s="295" t="str">
        <f>IF(G214=""," ","– "&amp;COUNTIF(D$4:D216,$D214))</f>
        <v>– 10</v>
      </c>
      <c r="F214" s="297" t="e">
        <f ca="1">IF(G214="","",IF(OR(AND($C214&lt;&gt;" ",$C215=" "),AND($C215&lt;&gt;" ",$C214=" "),AND(L216&gt;0,OR(AND($C216&lt;&gt;" ",OR($C214=" ",$C215=" ")),AND($C216=" ",OR($C214&lt;&gt;" ",$C215&lt;&gt;" "))))),IF(SUM(F$4:F213)=0,1,LARGE(F$4:F213,1)+1),IF(MONTH(G214)=MONTH(TODAY()),IF(AND(DAY(G214)&lt;DAY(TODAY()),$B214=" "),IF(SUM(F$4:F213)=0,1,LARGE(F$4:F213,1)+1),IF($B214=" ",IF(AND(DAY(G214)=DAY(TODAY()),HOUR(G214)&lt;=HOUR(NOW())+1),IF(AND(HOUR(G214)+2&lt;=HOUR(NOW()),DAY(G214)&lt;=DAY(TODAY()),MINUTE(G214)&lt;=MINUTE(NOW())),IF(SUM(F$4:F213)=0,1,LARGE(F$4:F213,1)+1),IF(OR(MINUTE(G214)&lt;=MINUTE(NOW()),HOUR(G214)&lt;=HOUR(NOW())),"!!!","")),""),"")),"")))</f>
        <v>#VALUE!</v>
      </c>
      <c r="G214" s="188" t="s">
        <v>4400</v>
      </c>
      <c r="H214" s="239" t="s">
        <v>113</v>
      </c>
      <c r="I214" s="100">
        <v>2</v>
      </c>
      <c r="J214" s="80"/>
      <c r="K214" s="68" t="s">
        <v>18</v>
      </c>
      <c r="L214" s="69">
        <v>3.5</v>
      </c>
      <c r="M214" s="70">
        <v>13.03</v>
      </c>
      <c r="N214" s="241">
        <v>0</v>
      </c>
      <c r="O214" s="71" t="s">
        <v>1372</v>
      </c>
      <c r="P214" s="72" t="s">
        <v>1373</v>
      </c>
      <c r="Q214" s="73" t="s">
        <v>1374</v>
      </c>
      <c r="R214" s="74">
        <v>0.10199999999999999</v>
      </c>
      <c r="S214" s="75" t="s">
        <v>897</v>
      </c>
    </row>
    <row r="215" spans="1:19" ht="14.65" customHeight="1">
      <c r="A215" s="227"/>
      <c r="B215" s="236"/>
      <c r="C215" s="17" t="s">
        <v>24</v>
      </c>
      <c r="D215" s="274"/>
      <c r="E215" s="282"/>
      <c r="F215" s="285"/>
      <c r="G215" s="182"/>
      <c r="H215" s="230"/>
      <c r="I215" s="18" t="s">
        <v>71</v>
      </c>
      <c r="J215" s="81" t="str">
        <f>IF(OR(I214="TO",I214="TU",I214="TO1",I214="TU1",I214="TO2",I214="TU2"),J214,IF(OR(I214="AH1",I214="AH2"),IF(OR(I215="AH1",I215="AH2"),-J214,IF(OR(I215="EH1",I215="EH2"),-J214+0.5,"")),IF(OR(I214="EH1",I214="EH2"),IF(OR(I215="AH1",I215="AH2"),-J214+0.5,IF(OR(I215="EH1",I215="EH2"),-J214+1,"")),IF(AND(OR(I214="DNB1",I214="DNB2"),OR(I215="AH1",I215="AH2")),0,IF(AND(I214="Not ScoreBoth",OR(I215="TO1",I215="TO2")),0.5,"")))))</f>
        <v/>
      </c>
      <c r="K215" s="77" t="s">
        <v>19</v>
      </c>
      <c r="L215" s="21">
        <v>2.7</v>
      </c>
      <c r="M215" s="22">
        <v>28.36</v>
      </c>
      <c r="N215" s="233"/>
      <c r="O215" s="23" t="s">
        <v>1375</v>
      </c>
      <c r="P215" s="24" t="s">
        <v>1376</v>
      </c>
      <c r="Q215" s="25"/>
      <c r="R215" s="26"/>
      <c r="S215" s="26"/>
    </row>
    <row r="216" spans="1:19" ht="14.65" customHeight="1">
      <c r="A216" s="228"/>
      <c r="B216" s="237"/>
      <c r="C216" s="27" t="s">
        <v>28</v>
      </c>
      <c r="D216" s="275"/>
      <c r="E216" s="283"/>
      <c r="F216" s="272"/>
      <c r="G216" s="183"/>
      <c r="H216" s="231"/>
      <c r="I216" s="30"/>
      <c r="J216" s="31"/>
      <c r="K216" s="37"/>
      <c r="L216" s="32"/>
      <c r="M216" s="33"/>
      <c r="N216" s="234"/>
      <c r="O216" s="34"/>
      <c r="P216" s="90" t="s">
        <v>1377</v>
      </c>
      <c r="Q216" s="36"/>
      <c r="R216" s="28"/>
      <c r="S216" s="28"/>
    </row>
    <row r="217" spans="1:19" ht="14.65" customHeight="1">
      <c r="A217" s="226">
        <f>$A214+1</f>
        <v>72</v>
      </c>
      <c r="B217" s="235" t="str">
        <f>IF(OR(C217="W",C218="W",C219="W",C217="1/2W",C218="1/2W",C219="1/2W",C217="1/2L",C218="1/2L",C219="1/2L"),"OK",IF(OR(C217="L",C218="L",C219="L"),"LOSS",IF(OR(C217="X",C218="X",C219="X"),"Anulado"," ")))</f>
        <v>OK</v>
      </c>
      <c r="C217" s="38" t="s">
        <v>26</v>
      </c>
      <c r="D217" s="273" t="str">
        <f>IF(G217="","",$D214)</f>
        <v>4</v>
      </c>
      <c r="E217" s="281" t="str">
        <f>IF(G217=""," ","– "&amp;COUNTIF(D$4:D219,$D217))</f>
        <v>– 11</v>
      </c>
      <c r="F217" s="284" t="e">
        <f ca="1">IF(G217="","",IF(OR(AND($C217&lt;&gt;" ",$C218=" "),AND($C218&lt;&gt;" ",$C217=" "),AND(L219&gt;0,OR(AND($C219&lt;&gt;" ",OR($C217=" ",$C218=" ")),AND($C219=" ",OR($C217&lt;&gt;" ",$C218&lt;&gt;" "))))),IF(SUM(F$4:F216)=0,1,LARGE(F$4:F216,1)+1),IF(MONTH(G217)=MONTH(TODAY()),IF(AND(DAY(G217)&lt;DAY(TODAY()),$B217=" "),IF(SUM(F$4:F216)=0,1,LARGE(F$4:F216,1)+1),IF($B217=" ",IF(AND(DAY(G217)=DAY(TODAY()),HOUR(G217)&lt;=HOUR(NOW())+1),IF(AND(HOUR(G217)+2&lt;=HOUR(NOW()),DAY(G217)&lt;=DAY(TODAY()),MINUTE(G217)&lt;=MINUTE(NOW())),IF(SUM(F$4:F216)=0,1,LARGE(F$4:F216,1)+1),IF(OR(MINUTE(G217)&lt;=MINUTE(NOW()),HOUR(G217)&lt;=HOUR(NOW())),"!!!","")),""),"")),"")))</f>
        <v>#VALUE!</v>
      </c>
      <c r="G217" s="181" t="s">
        <v>4401</v>
      </c>
      <c r="H217" s="229" t="s">
        <v>114</v>
      </c>
      <c r="I217" s="39" t="s">
        <v>42</v>
      </c>
      <c r="J217" s="40">
        <v>5.5</v>
      </c>
      <c r="K217" s="41" t="s">
        <v>21</v>
      </c>
      <c r="L217" s="42">
        <v>2.14</v>
      </c>
      <c r="M217" s="43">
        <v>19.739999999999998</v>
      </c>
      <c r="N217" s="232">
        <v>0</v>
      </c>
      <c r="O217" s="44" t="s">
        <v>1378</v>
      </c>
      <c r="P217" s="45" t="s">
        <v>1379</v>
      </c>
      <c r="Q217" s="46" t="s">
        <v>1380</v>
      </c>
      <c r="R217" s="47">
        <v>5.9700000000000003E-2</v>
      </c>
      <c r="S217" s="48" t="s">
        <v>1381</v>
      </c>
    </row>
    <row r="218" spans="1:19" ht="14.65" customHeight="1">
      <c r="A218" s="227"/>
      <c r="B218" s="236"/>
      <c r="C218" s="49" t="s">
        <v>24</v>
      </c>
      <c r="D218" s="274"/>
      <c r="E218" s="282"/>
      <c r="F218" s="285"/>
      <c r="G218" s="182"/>
      <c r="H218" s="230"/>
      <c r="I218" s="50" t="s">
        <v>43</v>
      </c>
      <c r="J218" s="51">
        <f>IF(OR(I217="TO",I217="TU",I217="TO1",I217="TU1",I217="TO2",I217="TU2"),J217,IF(OR(I217="AH1",I217="AH2"),IF(OR(I218="AH1",I218="AH2"),-J217,IF(OR(I218="EH1",I218="EH2"),-J217+0.5,"")),IF(OR(I217="EH1",I217="EH2"),IF(OR(I218="AH1",I218="AH2"),-J217+0.5,IF(OR(I218="EH1",I218="EH2"),-J217+1,"")),IF(AND(OR(I217="DNB1",I217="DNB2"),OR(I218="AH1",I218="AH2")),0,IF(AND(I217="Not ScoreBoth",OR(I218="TO1",I218="TO2")),0.5,"")))))</f>
        <v>5.5</v>
      </c>
      <c r="K218" s="52" t="s">
        <v>18</v>
      </c>
      <c r="L218" s="53">
        <v>2.1</v>
      </c>
      <c r="M218" s="54"/>
      <c r="N218" s="233"/>
      <c r="O218" s="55" t="s">
        <v>1382</v>
      </c>
      <c r="P218" s="56" t="s">
        <v>1383</v>
      </c>
      <c r="Q218" s="25"/>
      <c r="R218" s="26"/>
      <c r="S218" s="26"/>
    </row>
    <row r="219" spans="1:19" ht="14.65" customHeight="1">
      <c r="A219" s="228"/>
      <c r="B219" s="237"/>
      <c r="C219" s="57" t="s">
        <v>28</v>
      </c>
      <c r="D219" s="275"/>
      <c r="E219" s="283"/>
      <c r="F219" s="272"/>
      <c r="G219" s="183"/>
      <c r="H219" s="231"/>
      <c r="I219" s="58"/>
      <c r="J219" s="59"/>
      <c r="K219" s="60"/>
      <c r="L219" s="61"/>
      <c r="M219" s="62"/>
      <c r="N219" s="234"/>
      <c r="O219" s="63"/>
      <c r="P219" s="64"/>
      <c r="Q219" s="36"/>
      <c r="R219" s="28"/>
      <c r="S219" s="28"/>
    </row>
    <row r="220" spans="1:19" ht="14.65" customHeight="1">
      <c r="A220" s="238">
        <f>$A217+1</f>
        <v>73</v>
      </c>
      <c r="B220" s="242" t="str">
        <f>IF(OR(C220="W",C221="W",C222="W",C220="1/2W",C221="1/2W",C222="1/2W",C220="1/2L",C221="1/2L",C222="1/2L"),"OK",IF(OR(C220="L",C221="L",C222="L"),"LOSS",IF(OR(C220="X",C221="X",C222="X"),"Anulado"," ")))</f>
        <v>OK</v>
      </c>
      <c r="C220" s="65" t="s">
        <v>24</v>
      </c>
      <c r="D220" s="290" t="s">
        <v>115</v>
      </c>
      <c r="E220" s="295" t="str">
        <f>IF(G220=""," ","– "&amp;COUNTIF(D$4:D222,$D220))</f>
        <v>– 1</v>
      </c>
      <c r="F220" s="297" t="e">
        <f ca="1">IF(G220="","",IF(OR(AND($C220&lt;&gt;" ",$C221=" "),AND($C221&lt;&gt;" ",$C220=" "),AND(L222&gt;0,OR(AND($C222&lt;&gt;" ",OR($C220=" ",$C221=" ")),AND($C222=" ",OR($C220&lt;&gt;" ",$C221&lt;&gt;" "))))),IF(SUM(F$4:F219)=0,1,LARGE(F$4:F219,1)+1),IF(MONTH(G220)=MONTH(TODAY()),IF(AND(DAY(G220)&lt;DAY(TODAY()),$B220=" "),IF(SUM(F$4:F219)=0,1,LARGE(F$4:F219,1)+1),IF($B220=" ",IF(AND(DAY(G220)=DAY(TODAY()),HOUR(G220)&lt;=HOUR(NOW())+1),IF(AND(HOUR(G220)+2&lt;=HOUR(NOW()),DAY(G220)&lt;=DAY(TODAY()),MINUTE(G220)&lt;=MINUTE(NOW())),IF(SUM(F$4:F219)=0,1,LARGE(F$4:F219,1)+1),IF(OR(MINUTE(G220)&lt;=MINUTE(NOW()),HOUR(G220)&lt;=HOUR(NOW())),"!!!","")),""),"")),"")))</f>
        <v>#VALUE!</v>
      </c>
      <c r="G220" s="188" t="s">
        <v>4402</v>
      </c>
      <c r="H220" s="239" t="s">
        <v>116</v>
      </c>
      <c r="I220" s="66" t="s">
        <v>42</v>
      </c>
      <c r="J220" s="67">
        <v>7.5</v>
      </c>
      <c r="K220" s="68" t="s">
        <v>18</v>
      </c>
      <c r="L220" s="69">
        <v>2.88</v>
      </c>
      <c r="M220" s="70">
        <v>4.63</v>
      </c>
      <c r="N220" s="241">
        <v>0</v>
      </c>
      <c r="O220" s="71" t="s">
        <v>1384</v>
      </c>
      <c r="P220" s="72" t="s">
        <v>1385</v>
      </c>
      <c r="Q220" s="73" t="s">
        <v>1386</v>
      </c>
      <c r="R220" s="74">
        <v>8.0799999999999997E-2</v>
      </c>
      <c r="S220" s="75" t="s">
        <v>1386</v>
      </c>
    </row>
    <row r="221" spans="1:19" ht="14.65" customHeight="1">
      <c r="A221" s="227"/>
      <c r="B221" s="236"/>
      <c r="C221" s="17" t="s">
        <v>26</v>
      </c>
      <c r="D221" s="274"/>
      <c r="E221" s="282"/>
      <c r="F221" s="285"/>
      <c r="G221" s="182"/>
      <c r="H221" s="230"/>
      <c r="I221" s="18" t="s">
        <v>43</v>
      </c>
      <c r="J221" s="76">
        <f>IF(OR(I220="TO",I220="TU",I220="TO1",I220="TU1",I220="TO2",I220="TU2"),J220,IF(OR(I220="AH1",I220="AH2"),IF(OR(I221="AH1",I221="AH2"),-J220,IF(OR(I221="EH1",I221="EH2"),-J220+0.5,"")),IF(OR(I220="EH1",I220="EH2"),IF(OR(I221="AH1",I221="AH2"),-J220+0.5,IF(OR(I221="EH1",I221="EH2"),-J220+1,"")),IF(AND(OR(I220="DNB1",I220="DNB2"),OR(I221="AH1",I221="AH2")),0,IF(AND(I220="Not ScoreBoth",OR(I221="TO1",I221="TO2")),0.5,"")))))</f>
        <v>7.5</v>
      </c>
      <c r="K221" s="77" t="s">
        <v>17</v>
      </c>
      <c r="L221" s="21">
        <v>1.7270000000000001</v>
      </c>
      <c r="M221" s="22">
        <v>7.75</v>
      </c>
      <c r="N221" s="233"/>
      <c r="O221" s="23" t="s">
        <v>1387</v>
      </c>
      <c r="P221" s="24" t="s">
        <v>1388</v>
      </c>
      <c r="Q221" s="25"/>
      <c r="R221" s="26"/>
      <c r="S221" s="26"/>
    </row>
    <row r="222" spans="1:19" ht="14.65" customHeight="1">
      <c r="A222" s="228"/>
      <c r="B222" s="237"/>
      <c r="C222" s="27" t="s">
        <v>28</v>
      </c>
      <c r="D222" s="275"/>
      <c r="E222" s="283"/>
      <c r="F222" s="272"/>
      <c r="G222" s="183"/>
      <c r="H222" s="231"/>
      <c r="I222" s="30"/>
      <c r="J222" s="31"/>
      <c r="K222" s="37"/>
      <c r="L222" s="32"/>
      <c r="M222" s="33"/>
      <c r="N222" s="234"/>
      <c r="O222" s="34"/>
      <c r="P222" s="35"/>
      <c r="Q222" s="36"/>
      <c r="R222" s="28"/>
      <c r="S222" s="28"/>
    </row>
    <row r="223" spans="1:19" ht="14.65" customHeight="1">
      <c r="A223" s="226">
        <f>$A220+1</f>
        <v>74</v>
      </c>
      <c r="B223" s="235" t="str">
        <f>IF(OR(C223="W",C224="W",C225="W",C223="1/2W",C224="1/2W",C225="1/2W",C223="1/2L",C224="1/2L",C225="1/2L"),"OK",IF(OR(C223="L",C224="L",C225="L"),"LOSS",IF(OR(C223="X",C224="X",C225="X"),"Anulado"," ")))</f>
        <v>OK</v>
      </c>
      <c r="C223" s="38" t="s">
        <v>26</v>
      </c>
      <c r="D223" s="273" t="str">
        <f>IF(G223="","",$D220)</f>
        <v>6</v>
      </c>
      <c r="E223" s="281" t="str">
        <f>IF(G223=""," ","– "&amp;COUNTIF(D$4:D225,$D223))</f>
        <v>– 2</v>
      </c>
      <c r="F223" s="284" t="e">
        <f ca="1">IF(G223="","",IF(OR(AND($C223&lt;&gt;" ",$C224=" "),AND($C224&lt;&gt;" ",$C223=" "),AND(L225&gt;0,OR(AND($C225&lt;&gt;" ",OR($C223=" ",$C224=" ")),AND($C225=" ",OR($C223&lt;&gt;" ",$C224&lt;&gt;" "))))),IF(SUM(F$4:F222)=0,1,LARGE(F$4:F222,1)+1),IF(MONTH(G223)=MONTH(TODAY()),IF(AND(DAY(G223)&lt;DAY(TODAY()),$B223=" "),IF(SUM(F$4:F222)=0,1,LARGE(F$4:F222,1)+1),IF($B223=" ",IF(AND(DAY(G223)=DAY(TODAY()),HOUR(G223)&lt;=HOUR(NOW())+1),IF(AND(HOUR(G223)+2&lt;=HOUR(NOW()),DAY(G223)&lt;=DAY(TODAY()),MINUTE(G223)&lt;=MINUTE(NOW())),IF(SUM(F$4:F222)=0,1,LARGE(F$4:F222,1)+1),IF(OR(MINUTE(G223)&lt;=MINUTE(NOW()),HOUR(G223)&lt;=HOUR(NOW())),"!!!","")),""),"")),"")))</f>
        <v>#VALUE!</v>
      </c>
      <c r="G223" s="181" t="s">
        <v>4403</v>
      </c>
      <c r="H223" s="229" t="s">
        <v>118</v>
      </c>
      <c r="I223" s="39" t="s">
        <v>43</v>
      </c>
      <c r="J223" s="40">
        <v>2.5</v>
      </c>
      <c r="K223" s="41" t="s">
        <v>21</v>
      </c>
      <c r="L223" s="42">
        <v>2.12</v>
      </c>
      <c r="M223" s="43">
        <v>60.27</v>
      </c>
      <c r="N223" s="232">
        <v>0</v>
      </c>
      <c r="O223" s="44" t="s">
        <v>1389</v>
      </c>
      <c r="P223" s="45" t="s">
        <v>1390</v>
      </c>
      <c r="Q223" s="46" t="s">
        <v>1275</v>
      </c>
      <c r="R223" s="47">
        <v>3.9300000000000002E-2</v>
      </c>
      <c r="S223" s="48" t="s">
        <v>1391</v>
      </c>
    </row>
    <row r="224" spans="1:19" ht="14.65" customHeight="1">
      <c r="A224" s="227"/>
      <c r="B224" s="236"/>
      <c r="C224" s="49" t="s">
        <v>24</v>
      </c>
      <c r="D224" s="274"/>
      <c r="E224" s="282"/>
      <c r="F224" s="285"/>
      <c r="G224" s="182"/>
      <c r="H224" s="230"/>
      <c r="I224" s="50" t="s">
        <v>71</v>
      </c>
      <c r="J224" s="51">
        <f>IF(OR(I223="TO",I223="TU",I223="TO1",I223="TU1",I223="TO2",I223="TU2"),J223,IF(OR(I223="AH1",I223="AH2"),IF(OR(I224="AH1",I224="AH2"),-J223,IF(OR(I224="EH1",I224="EH2"),-J223+0.5,"")),IF(OR(I223="EH1",I223="EH2"),IF(OR(I224="AH1",I224="AH2"),-J223+0.5,IF(OR(I224="EH1",I224="EH2"),-J223+1,"")),IF(AND(OR(I223="DNB1",I223="DNB2"),OR(I224="AH1",I224="AH2")),0,IF(AND(I223="Not ScoreBoth",OR(I224="TO1",I224="TO2")),0.5,"")))))</f>
        <v>2.5</v>
      </c>
      <c r="K224" s="52" t="s">
        <v>19</v>
      </c>
      <c r="L224" s="53">
        <v>1.9</v>
      </c>
      <c r="M224" s="54">
        <v>62.67</v>
      </c>
      <c r="N224" s="233"/>
      <c r="O224" s="55" t="s">
        <v>1392</v>
      </c>
      <c r="P224" s="56" t="s">
        <v>1393</v>
      </c>
      <c r="Q224" s="25"/>
      <c r="R224" s="26"/>
      <c r="S224" s="26"/>
    </row>
    <row r="225" spans="1:19" ht="14.65" customHeight="1">
      <c r="A225" s="228"/>
      <c r="B225" s="237"/>
      <c r="C225" s="57" t="s">
        <v>28</v>
      </c>
      <c r="D225" s="275"/>
      <c r="E225" s="283"/>
      <c r="F225" s="272"/>
      <c r="G225" s="183"/>
      <c r="H225" s="231"/>
      <c r="I225" s="58"/>
      <c r="J225" s="59"/>
      <c r="K225" s="60"/>
      <c r="L225" s="61"/>
      <c r="M225" s="62"/>
      <c r="N225" s="234"/>
      <c r="O225" s="63"/>
      <c r="P225" s="106" t="s">
        <v>1394</v>
      </c>
      <c r="Q225" s="36"/>
      <c r="R225" s="28"/>
      <c r="S225" s="28"/>
    </row>
    <row r="226" spans="1:19" ht="14.65" customHeight="1">
      <c r="A226" s="238">
        <f>$A223+1</f>
        <v>75</v>
      </c>
      <c r="B226" s="242" t="str">
        <f>IF(OR(C226="W",C227="W",C228="W",C226="1/2W",C227="1/2W",C228="1/2W",C226="1/2L",C227="1/2L",C228="1/2L"),"OK",IF(OR(C226="L",C227="L",C228="L"),"LOSS",IF(OR(C226="X",C227="X",C228="X"),"Anulado"," ")))</f>
        <v>OK</v>
      </c>
      <c r="C226" s="65" t="s">
        <v>26</v>
      </c>
      <c r="D226" s="290" t="str">
        <f>IF(G226="","",$D223)</f>
        <v>6</v>
      </c>
      <c r="E226" s="295" t="str">
        <f>IF(G226=""," ","– "&amp;COUNTIF(D$4:D228,$D226))</f>
        <v>– 3</v>
      </c>
      <c r="F226" s="297" t="e">
        <f ca="1">IF(G226="","",IF(OR(AND($C226&lt;&gt;" ",$C227=" "),AND($C227&lt;&gt;" ",$C226=" "),AND(L228&gt;0,OR(AND($C228&lt;&gt;" ",OR($C226=" ",$C227=" ")),AND($C228=" ",OR($C226&lt;&gt;" ",$C227&lt;&gt;" "))))),IF(SUM(F$4:F225)=0,1,LARGE(F$4:F225,1)+1),IF(MONTH(G226)=MONTH(TODAY()),IF(AND(DAY(G226)&lt;DAY(TODAY()),$B226=" "),IF(SUM(F$4:F225)=0,1,LARGE(F$4:F225,1)+1),IF($B226=" ",IF(AND(DAY(G226)=DAY(TODAY()),HOUR(G226)&lt;=HOUR(NOW())+1),IF(AND(HOUR(G226)+2&lt;=HOUR(NOW()),DAY(G226)&lt;=DAY(TODAY()),MINUTE(G226)&lt;=MINUTE(NOW())),IF(SUM(F$4:F225)=0,1,LARGE(F$4:F225,1)+1),IF(OR(MINUTE(G226)&lt;=MINUTE(NOW()),HOUR(G226)&lt;=HOUR(NOW())),"!!!","")),""),"")),"")))</f>
        <v>#VALUE!</v>
      </c>
      <c r="G226" s="188" t="s">
        <v>4403</v>
      </c>
      <c r="H226" s="239" t="s">
        <v>118</v>
      </c>
      <c r="I226" s="66" t="s">
        <v>43</v>
      </c>
      <c r="J226" s="67">
        <v>2.5</v>
      </c>
      <c r="K226" s="68" t="s">
        <v>21</v>
      </c>
      <c r="L226" s="69">
        <v>2.12</v>
      </c>
      <c r="M226" s="70">
        <v>60.27</v>
      </c>
      <c r="N226" s="241">
        <v>0</v>
      </c>
      <c r="O226" s="71" t="s">
        <v>1389</v>
      </c>
      <c r="P226" s="72" t="s">
        <v>1390</v>
      </c>
      <c r="Q226" s="73" t="s">
        <v>1275</v>
      </c>
      <c r="R226" s="74">
        <v>3.9300000000000002E-2</v>
      </c>
      <c r="S226" s="75" t="s">
        <v>1395</v>
      </c>
    </row>
    <row r="227" spans="1:19" ht="14.65" customHeight="1">
      <c r="A227" s="227"/>
      <c r="B227" s="236"/>
      <c r="C227" s="17" t="s">
        <v>24</v>
      </c>
      <c r="D227" s="274"/>
      <c r="E227" s="282"/>
      <c r="F227" s="285"/>
      <c r="G227" s="182"/>
      <c r="H227" s="230"/>
      <c r="I227" s="18" t="s">
        <v>71</v>
      </c>
      <c r="J227" s="76">
        <f>IF(OR(I226="TO",I226="TU",I226="TO1",I226="TU1",I226="TO2",I226="TU2"),J226,IF(OR(I226="AH1",I226="AH2"),IF(OR(I227="AH1",I227="AH2"),-J226,IF(OR(I227="EH1",I227="EH2"),-J226+0.5,"")),IF(OR(I226="EH1",I226="EH2"),IF(OR(I227="AH1",I227="AH2"),-J226+0.5,IF(OR(I227="EH1",I227="EH2"),-J226+1,"")),IF(AND(OR(I226="DNB1",I226="DNB2"),OR(I227="AH1",I227="AH2")),0,IF(AND(I226="Not ScoreBoth",OR(I227="TO1",I227="TO2")),0.5,"")))))</f>
        <v>2.5</v>
      </c>
      <c r="K227" s="77" t="s">
        <v>19</v>
      </c>
      <c r="L227" s="21">
        <v>1.9</v>
      </c>
      <c r="M227" s="22">
        <v>62.67</v>
      </c>
      <c r="N227" s="233"/>
      <c r="O227" s="23" t="s">
        <v>1392</v>
      </c>
      <c r="P227" s="24" t="s">
        <v>1393</v>
      </c>
      <c r="Q227" s="25"/>
      <c r="R227" s="26"/>
      <c r="S227" s="26"/>
    </row>
    <row r="228" spans="1:19" ht="14.65" customHeight="1">
      <c r="A228" s="228"/>
      <c r="B228" s="237"/>
      <c r="C228" s="27" t="s">
        <v>28</v>
      </c>
      <c r="D228" s="275"/>
      <c r="E228" s="283"/>
      <c r="F228" s="272"/>
      <c r="G228" s="183"/>
      <c r="H228" s="231"/>
      <c r="I228" s="30"/>
      <c r="J228" s="31"/>
      <c r="K228" s="37"/>
      <c r="L228" s="32"/>
      <c r="M228" s="33"/>
      <c r="N228" s="234"/>
      <c r="O228" s="34"/>
      <c r="P228" s="90" t="s">
        <v>1394</v>
      </c>
      <c r="Q228" s="36"/>
      <c r="R228" s="28"/>
      <c r="S228" s="28"/>
    </row>
    <row r="229" spans="1:19" ht="14.65" customHeight="1">
      <c r="A229" s="226">
        <f>$A226+1</f>
        <v>76</v>
      </c>
      <c r="B229" s="235" t="str">
        <f>IF(OR(C229="W",C230="W",C231="W",C229="1/2W",C230="1/2W",C231="1/2W",C229="1/2L",C230="1/2L",C231="1/2L"),"OK",IF(OR(C229="L",C230="L",C231="L"),"LOSS",IF(OR(C229="X",C230="X",C231="X"),"Anulado"," ")))</f>
        <v>OK</v>
      </c>
      <c r="C229" s="38" t="s">
        <v>26</v>
      </c>
      <c r="D229" s="273" t="str">
        <f>IF(G229="","",$D226)</f>
        <v>6</v>
      </c>
      <c r="E229" s="281" t="str">
        <f>IF(G229=""," ","– "&amp;COUNTIF(D$4:D231,$D229))</f>
        <v>– 4</v>
      </c>
      <c r="F229" s="284" t="e">
        <f ca="1">IF(G229="","",IF(OR(AND($C229&lt;&gt;" ",$C230=" "),AND($C230&lt;&gt;" ",$C229=" "),AND(L231&gt;0,OR(AND($C231&lt;&gt;" ",OR($C229=" ",$C230=" ")),AND($C231=" ",OR($C229&lt;&gt;" ",$C230&lt;&gt;" "))))),IF(SUM(F$4:F228)=0,1,LARGE(F$4:F228,1)+1),IF(MONTH(G229)=MONTH(TODAY()),IF(AND(DAY(G229)&lt;DAY(TODAY()),$B229=" "),IF(SUM(F$4:F228)=0,1,LARGE(F$4:F228,1)+1),IF($B229=" ",IF(AND(DAY(G229)=DAY(TODAY()),HOUR(G229)&lt;=HOUR(NOW())+1),IF(AND(HOUR(G229)+2&lt;=HOUR(NOW()),DAY(G229)&lt;=DAY(TODAY()),MINUTE(G229)&lt;=MINUTE(NOW())),IF(SUM(F$4:F228)=0,1,LARGE(F$4:F228,1)+1),IF(OR(MINUTE(G229)&lt;=MINUTE(NOW()),HOUR(G229)&lt;=HOUR(NOW())),"!!!","")),""),"")),"")))</f>
        <v>#VALUE!</v>
      </c>
      <c r="G229" s="181" t="s">
        <v>4403</v>
      </c>
      <c r="H229" s="229" t="s">
        <v>118</v>
      </c>
      <c r="I229" s="39" t="s">
        <v>43</v>
      </c>
      <c r="J229" s="40">
        <v>2.5</v>
      </c>
      <c r="K229" s="41" t="s">
        <v>21</v>
      </c>
      <c r="L229" s="42">
        <v>2.12</v>
      </c>
      <c r="M229" s="43">
        <v>60.27</v>
      </c>
      <c r="N229" s="232">
        <v>0</v>
      </c>
      <c r="O229" s="44" t="s">
        <v>1389</v>
      </c>
      <c r="P229" s="45" t="s">
        <v>1390</v>
      </c>
      <c r="Q229" s="46" t="s">
        <v>1275</v>
      </c>
      <c r="R229" s="47">
        <v>3.9300000000000002E-2</v>
      </c>
      <c r="S229" s="48" t="s">
        <v>1396</v>
      </c>
    </row>
    <row r="230" spans="1:19" ht="14.65" customHeight="1">
      <c r="A230" s="227"/>
      <c r="B230" s="236"/>
      <c r="C230" s="49" t="s">
        <v>24</v>
      </c>
      <c r="D230" s="274"/>
      <c r="E230" s="282"/>
      <c r="F230" s="285"/>
      <c r="G230" s="182"/>
      <c r="H230" s="230"/>
      <c r="I230" s="50" t="s">
        <v>71</v>
      </c>
      <c r="J230" s="51">
        <f>IF(OR(I229="TO",I229="TU",I229="TO1",I229="TU1",I229="TO2",I229="TU2"),J229,IF(OR(I229="AH1",I229="AH2"),IF(OR(I230="AH1",I230="AH2"),-J229,IF(OR(I230="EH1",I230="EH2"),-J229+0.5,"")),IF(OR(I229="EH1",I229="EH2"),IF(OR(I230="AH1",I230="AH2"),-J229+0.5,IF(OR(I230="EH1",I230="EH2"),-J229+1,"")),IF(AND(OR(I229="DNB1",I229="DNB2"),OR(I230="AH1",I230="AH2")),0,IF(AND(I229="Not ScoreBoth",OR(I230="TO1",I230="TO2")),0.5,"")))))</f>
        <v>2.5</v>
      </c>
      <c r="K230" s="52" t="s">
        <v>19</v>
      </c>
      <c r="L230" s="53">
        <v>1.9</v>
      </c>
      <c r="M230" s="54">
        <v>62.67</v>
      </c>
      <c r="N230" s="233"/>
      <c r="O230" s="55" t="s">
        <v>1392</v>
      </c>
      <c r="P230" s="56" t="s">
        <v>1393</v>
      </c>
      <c r="Q230" s="25"/>
      <c r="R230" s="26"/>
      <c r="S230" s="26"/>
    </row>
    <row r="231" spans="1:19" ht="14.65" customHeight="1">
      <c r="A231" s="228"/>
      <c r="B231" s="237"/>
      <c r="C231" s="57" t="s">
        <v>28</v>
      </c>
      <c r="D231" s="275"/>
      <c r="E231" s="283"/>
      <c r="F231" s="272"/>
      <c r="G231" s="183"/>
      <c r="H231" s="231"/>
      <c r="I231" s="58"/>
      <c r="J231" s="59"/>
      <c r="K231" s="60"/>
      <c r="L231" s="61"/>
      <c r="M231" s="62"/>
      <c r="N231" s="234"/>
      <c r="O231" s="63"/>
      <c r="P231" s="106" t="s">
        <v>1394</v>
      </c>
      <c r="Q231" s="36"/>
      <c r="R231" s="28"/>
      <c r="S231" s="28"/>
    </row>
    <row r="232" spans="1:19" ht="14.65" customHeight="1">
      <c r="A232" s="238">
        <f>$A229+1</f>
        <v>77</v>
      </c>
      <c r="B232" s="242" t="str">
        <f>IF(OR(C232="W",C233="W",C234="W",C232="1/2W",C233="1/2W",C234="1/2W",C232="1/2L",C233="1/2L",C234="1/2L"),"OK",IF(OR(C232="L",C233="L",C234="L"),"LOSS",IF(OR(C232="X",C233="X",C234="X"),"Anulado"," ")))</f>
        <v>OK</v>
      </c>
      <c r="C232" s="65" t="s">
        <v>26</v>
      </c>
      <c r="D232" s="290" t="str">
        <f>IF(G232="","",$D229)</f>
        <v>6</v>
      </c>
      <c r="E232" s="295" t="str">
        <f>IF(G232=""," ","– "&amp;COUNTIF(D$4:D234,$D232))</f>
        <v>– 5</v>
      </c>
      <c r="F232" s="297" t="e">
        <f ca="1">IF(G232="","",IF(OR(AND($C232&lt;&gt;" ",$C233=" "),AND($C233&lt;&gt;" ",$C232=" "),AND(L234&gt;0,OR(AND($C234&lt;&gt;" ",OR($C232=" ",$C233=" ")),AND($C234=" ",OR($C232&lt;&gt;" ",$C233&lt;&gt;" "))))),IF(SUM(F$4:F231)=0,1,LARGE(F$4:F231,1)+1),IF(MONTH(G232)=MONTH(TODAY()),IF(AND(DAY(G232)&lt;DAY(TODAY()),$B232=" "),IF(SUM(F$4:F231)=0,1,LARGE(F$4:F231,1)+1),IF($B232=" ",IF(AND(DAY(G232)=DAY(TODAY()),HOUR(G232)&lt;=HOUR(NOW())+1),IF(AND(HOUR(G232)+2&lt;=HOUR(NOW()),DAY(G232)&lt;=DAY(TODAY()),MINUTE(G232)&lt;=MINUTE(NOW())),IF(SUM(F$4:F231)=0,1,LARGE(F$4:F231,1)+1),IF(OR(MINUTE(G232)&lt;=MINUTE(NOW()),HOUR(G232)&lt;=HOUR(NOW())),"!!!","")),""),"")),"")))</f>
        <v>#VALUE!</v>
      </c>
      <c r="G232" s="188" t="s">
        <v>4403</v>
      </c>
      <c r="H232" s="239" t="s">
        <v>118</v>
      </c>
      <c r="I232" s="66" t="s">
        <v>43</v>
      </c>
      <c r="J232" s="67">
        <v>2.5</v>
      </c>
      <c r="K232" s="68" t="s">
        <v>21</v>
      </c>
      <c r="L232" s="69">
        <v>2.12</v>
      </c>
      <c r="M232" s="70">
        <v>60.27</v>
      </c>
      <c r="N232" s="241">
        <v>0</v>
      </c>
      <c r="O232" s="71" t="s">
        <v>1389</v>
      </c>
      <c r="P232" s="72" t="s">
        <v>1390</v>
      </c>
      <c r="Q232" s="73" t="s">
        <v>1275</v>
      </c>
      <c r="R232" s="74">
        <v>3.9300000000000002E-2</v>
      </c>
      <c r="S232" s="75" t="s">
        <v>1397</v>
      </c>
    </row>
    <row r="233" spans="1:19" ht="14.65" customHeight="1">
      <c r="A233" s="227"/>
      <c r="B233" s="236"/>
      <c r="C233" s="17" t="s">
        <v>24</v>
      </c>
      <c r="D233" s="274"/>
      <c r="E233" s="282"/>
      <c r="F233" s="285"/>
      <c r="G233" s="182"/>
      <c r="H233" s="230"/>
      <c r="I233" s="18" t="s">
        <v>71</v>
      </c>
      <c r="J233" s="76">
        <f>IF(OR(I232="TO",I232="TU",I232="TO1",I232="TU1",I232="TO2",I232="TU2"),J232,IF(OR(I232="AH1",I232="AH2"),IF(OR(I233="AH1",I233="AH2"),-J232,IF(OR(I233="EH1",I233="EH2"),-J232+0.5,"")),IF(OR(I232="EH1",I232="EH2"),IF(OR(I233="AH1",I233="AH2"),-J232+0.5,IF(OR(I233="EH1",I233="EH2"),-J232+1,"")),IF(AND(OR(I232="DNB1",I232="DNB2"),OR(I233="AH1",I233="AH2")),0,IF(AND(I232="Not ScoreBoth",OR(I233="TO1",I233="TO2")),0.5,"")))))</f>
        <v>2.5</v>
      </c>
      <c r="K233" s="77" t="s">
        <v>19</v>
      </c>
      <c r="L233" s="21">
        <v>1.9</v>
      </c>
      <c r="M233" s="22">
        <v>62.67</v>
      </c>
      <c r="N233" s="233"/>
      <c r="O233" s="23" t="s">
        <v>1392</v>
      </c>
      <c r="P233" s="24" t="s">
        <v>1393</v>
      </c>
      <c r="Q233" s="25"/>
      <c r="R233" s="26"/>
      <c r="S233" s="26"/>
    </row>
    <row r="234" spans="1:19" ht="14.65" customHeight="1">
      <c r="A234" s="228"/>
      <c r="B234" s="237"/>
      <c r="C234" s="27" t="s">
        <v>28</v>
      </c>
      <c r="D234" s="275"/>
      <c r="E234" s="283"/>
      <c r="F234" s="272"/>
      <c r="G234" s="183"/>
      <c r="H234" s="231"/>
      <c r="I234" s="30"/>
      <c r="J234" s="31"/>
      <c r="K234" s="37"/>
      <c r="L234" s="32"/>
      <c r="M234" s="33"/>
      <c r="N234" s="234"/>
      <c r="O234" s="34"/>
      <c r="P234" s="90" t="s">
        <v>1394</v>
      </c>
      <c r="Q234" s="36"/>
      <c r="R234" s="28"/>
      <c r="S234" s="28"/>
    </row>
    <row r="235" spans="1:19" ht="14.65" customHeight="1">
      <c r="A235" s="226">
        <f>$A232+1</f>
        <v>78</v>
      </c>
      <c r="B235" s="235" t="str">
        <f>IF(OR(C235="W",C236="W",C237="W",C235="1/2W",C236="1/2W",C237="1/2W",C235="1/2L",C236="1/2L",C237="1/2L"),"OK",IF(OR(C235="L",C236="L",C237="L"),"LOSS",IF(OR(C235="X",C236="X",C237="X"),"Anulado"," ")))</f>
        <v>OK</v>
      </c>
      <c r="C235" s="38" t="s">
        <v>26</v>
      </c>
      <c r="D235" s="273" t="str">
        <f>IF(G235="","",$D232)</f>
        <v>6</v>
      </c>
      <c r="E235" s="281" t="str">
        <f>IF(G235=""," ","– "&amp;COUNTIF(D$4:D237,$D235))</f>
        <v>– 6</v>
      </c>
      <c r="F235" s="284" t="e">
        <f ca="1">IF(G235="","",IF(OR(AND($C235&lt;&gt;" ",$C236=" "),AND($C236&lt;&gt;" ",$C235=" "),AND(L237&gt;0,OR(AND($C237&lt;&gt;" ",OR($C235=" ",$C236=" ")),AND($C237=" ",OR($C235&lt;&gt;" ",$C236&lt;&gt;" "))))),IF(SUM(F$4:F234)=0,1,LARGE(F$4:F234,1)+1),IF(MONTH(G235)=MONTH(TODAY()),IF(AND(DAY(G235)&lt;DAY(TODAY()),$B235=" "),IF(SUM(F$4:F234)=0,1,LARGE(F$4:F234,1)+1),IF($B235=" ",IF(AND(DAY(G235)=DAY(TODAY()),HOUR(G235)&lt;=HOUR(NOW())+1),IF(AND(HOUR(G235)+2&lt;=HOUR(NOW()),DAY(G235)&lt;=DAY(TODAY()),MINUTE(G235)&lt;=MINUTE(NOW())),IF(SUM(F$4:F234)=0,1,LARGE(F$4:F234,1)+1),IF(OR(MINUTE(G235)&lt;=MINUTE(NOW()),HOUR(G235)&lt;=HOUR(NOW())),"!!!","")),""),"")),"")))</f>
        <v>#VALUE!</v>
      </c>
      <c r="G235" s="181" t="s">
        <v>4403</v>
      </c>
      <c r="H235" s="229" t="s">
        <v>118</v>
      </c>
      <c r="I235" s="39" t="s">
        <v>43</v>
      </c>
      <c r="J235" s="40">
        <v>2.5</v>
      </c>
      <c r="K235" s="41" t="s">
        <v>21</v>
      </c>
      <c r="L235" s="42">
        <v>2.1</v>
      </c>
      <c r="M235" s="43">
        <v>61.35</v>
      </c>
      <c r="N235" s="232">
        <v>0</v>
      </c>
      <c r="O235" s="44" t="s">
        <v>1398</v>
      </c>
      <c r="P235" s="45" t="s">
        <v>1399</v>
      </c>
      <c r="Q235" s="46" t="s">
        <v>1400</v>
      </c>
      <c r="R235" s="47">
        <v>3.4500000000000003E-2</v>
      </c>
      <c r="S235" s="48" t="s">
        <v>1401</v>
      </c>
    </row>
    <row r="236" spans="1:19" ht="14.65" customHeight="1">
      <c r="A236" s="227"/>
      <c r="B236" s="236"/>
      <c r="C236" s="49" t="s">
        <v>24</v>
      </c>
      <c r="D236" s="274"/>
      <c r="E236" s="282"/>
      <c r="F236" s="285"/>
      <c r="G236" s="182"/>
      <c r="H236" s="230"/>
      <c r="I236" s="50" t="s">
        <v>71</v>
      </c>
      <c r="J236" s="51">
        <f>IF(OR(I235="TO",I235="TU",I235="TO1",I235="TU1",I235="TO2",I235="TU2"),J235,IF(OR(I235="AH1",I235="AH2"),IF(OR(I236="AH1",I236="AH2"),-J235,IF(OR(I236="EH1",I236="EH2"),-J235+0.5,"")),IF(OR(I235="EH1",I235="EH2"),IF(OR(I236="AH1",I236="AH2"),-J235+0.5,IF(OR(I236="EH1",I236="EH2"),-J235+1,"")),IF(AND(OR(I235="DNB1",I235="DNB2"),OR(I236="AH1",I236="AH2")),0,IF(AND(I235="Not ScoreBoth",OR(I236="TO1",I236="TO2")),0.5,"")))))</f>
        <v>2.5</v>
      </c>
      <c r="K236" s="52" t="s">
        <v>19</v>
      </c>
      <c r="L236" s="53">
        <v>1.9</v>
      </c>
      <c r="M236" s="54"/>
      <c r="N236" s="233"/>
      <c r="O236" s="55" t="s">
        <v>1402</v>
      </c>
      <c r="P236" s="56" t="s">
        <v>1399</v>
      </c>
      <c r="Q236" s="25"/>
      <c r="R236" s="26"/>
      <c r="S236" s="26"/>
    </row>
    <row r="237" spans="1:19" ht="14.65" customHeight="1">
      <c r="A237" s="228"/>
      <c r="B237" s="237"/>
      <c r="C237" s="57" t="s">
        <v>28</v>
      </c>
      <c r="D237" s="275"/>
      <c r="E237" s="283"/>
      <c r="F237" s="272"/>
      <c r="G237" s="183"/>
      <c r="H237" s="231"/>
      <c r="I237" s="58"/>
      <c r="J237" s="59"/>
      <c r="K237" s="60"/>
      <c r="L237" s="61"/>
      <c r="M237" s="62"/>
      <c r="N237" s="234"/>
      <c r="O237" s="63"/>
      <c r="P237" s="106" t="s">
        <v>1403</v>
      </c>
      <c r="Q237" s="36"/>
      <c r="R237" s="28"/>
      <c r="S237" s="28"/>
    </row>
    <row r="238" spans="1:19" ht="14.65" customHeight="1">
      <c r="A238" s="238">
        <f>$A235+1</f>
        <v>79</v>
      </c>
      <c r="B238" s="242" t="str">
        <f>IF(OR(C238="W",C239="W",C240="W",C238="1/2W",C239="1/2W",C240="1/2W",C238="1/2L",C239="1/2L",C240="1/2L"),"OK",IF(OR(C238="L",C239="L",C240="L"),"LOSS",IF(OR(C238="X",C239="X",C240="X"),"Anulado"," ")))</f>
        <v>OK</v>
      </c>
      <c r="C238" s="65" t="s">
        <v>24</v>
      </c>
      <c r="D238" s="290" t="s">
        <v>119</v>
      </c>
      <c r="E238" s="295" t="str">
        <f>IF(G238=""," ","– "&amp;COUNTIF(D$4:D240,$D238))</f>
        <v>– 1</v>
      </c>
      <c r="F238" s="297" t="e">
        <f ca="1">IF(G238="","",IF(OR(AND($C238&lt;&gt;" ",$C239=" "),AND($C239&lt;&gt;" ",$C238=" "),AND(L240&gt;0,OR(AND($C240&lt;&gt;" ",OR($C238=" ",$C239=" ")),AND($C240=" ",OR($C238&lt;&gt;" ",$C239&lt;&gt;" "))))),IF(SUM(F$4:F237)=0,1,LARGE(F$4:F237,1)+1),IF(MONTH(G238)=MONTH(TODAY()),IF(AND(DAY(G238)&lt;DAY(TODAY()),$B238=" "),IF(SUM(F$4:F237)=0,1,LARGE(F$4:F237,1)+1),IF($B238=" ",IF(AND(DAY(G238)=DAY(TODAY()),HOUR(G238)&lt;=HOUR(NOW())+1),IF(AND(HOUR(G238)+2&lt;=HOUR(NOW()),DAY(G238)&lt;=DAY(TODAY()),MINUTE(G238)&lt;=MINUTE(NOW())),IF(SUM(F$4:F237)=0,1,LARGE(F$4:F237,1)+1),IF(OR(MINUTE(G238)&lt;=MINUTE(NOW()),HOUR(G238)&lt;=HOUR(NOW())),"!!!","")),""),"")),"")))</f>
        <v>#VALUE!</v>
      </c>
      <c r="G238" s="188" t="s">
        <v>4404</v>
      </c>
      <c r="H238" s="239" t="s">
        <v>120</v>
      </c>
      <c r="I238" s="66" t="s">
        <v>40</v>
      </c>
      <c r="J238" s="80"/>
      <c r="K238" s="68" t="s">
        <v>21</v>
      </c>
      <c r="L238" s="69">
        <v>2.5499999999999998</v>
      </c>
      <c r="M238" s="70">
        <v>72.58</v>
      </c>
      <c r="N238" s="241">
        <v>0</v>
      </c>
      <c r="O238" s="71" t="s">
        <v>1404</v>
      </c>
      <c r="P238" s="72" t="s">
        <v>1405</v>
      </c>
      <c r="Q238" s="73" t="s">
        <v>1406</v>
      </c>
      <c r="R238" s="74">
        <v>2.7099999999999999E-2</v>
      </c>
      <c r="S238" s="75" t="s">
        <v>1406</v>
      </c>
    </row>
    <row r="239" spans="1:19" ht="14.65" customHeight="1">
      <c r="A239" s="227"/>
      <c r="B239" s="236"/>
      <c r="C239" s="17" t="s">
        <v>26</v>
      </c>
      <c r="D239" s="274"/>
      <c r="E239" s="282"/>
      <c r="F239" s="285"/>
      <c r="G239" s="182"/>
      <c r="H239" s="230"/>
      <c r="I239" s="18" t="s">
        <v>38</v>
      </c>
      <c r="J239" s="81" t="str">
        <f>IF(OR(I238="TO",I238="TU",I238="TO1",I238="TU1",I238="TO2",I238="TU2"),J238,IF(OR(I238="AH1",I238="AH2"),IF(OR(I239="AH1",I239="AH2"),-J238,IF(OR(I239="EH1",I239="EH2"),-J238+0.5,"")),IF(OR(I238="EH1",I238="EH2"),IF(OR(I239="AH1",I239="AH2"),-J238+0.5,IF(OR(I239="EH1",I239="EH2"),-J238+1,"")),IF(AND(OR(I238="DNB1",I238="DNB2"),OR(I239="AH1",I239="AH2")),0,IF(AND(I238="Not ScoreBoth",OR(I239="TO1",I239="TO2")),0.5,"")))))</f>
        <v/>
      </c>
      <c r="K239" s="77" t="s">
        <v>23</v>
      </c>
      <c r="L239" s="21">
        <v>1.72</v>
      </c>
      <c r="M239" s="22"/>
      <c r="N239" s="233"/>
      <c r="O239" s="23" t="s">
        <v>1407</v>
      </c>
      <c r="P239" s="24" t="s">
        <v>1408</v>
      </c>
      <c r="Q239" s="25"/>
      <c r="R239" s="26"/>
      <c r="S239" s="26"/>
    </row>
    <row r="240" spans="1:19" ht="14.65" customHeight="1">
      <c r="A240" s="228"/>
      <c r="B240" s="237"/>
      <c r="C240" s="27" t="s">
        <v>28</v>
      </c>
      <c r="D240" s="275"/>
      <c r="E240" s="283"/>
      <c r="F240" s="272"/>
      <c r="G240" s="183"/>
      <c r="H240" s="231"/>
      <c r="I240" s="30"/>
      <c r="J240" s="31"/>
      <c r="K240" s="37"/>
      <c r="L240" s="32"/>
      <c r="M240" s="33"/>
      <c r="N240" s="234"/>
      <c r="O240" s="34"/>
      <c r="P240" s="35"/>
      <c r="Q240" s="36"/>
      <c r="R240" s="28"/>
      <c r="S240" s="28"/>
    </row>
    <row r="241" spans="1:19" ht="14.65" customHeight="1">
      <c r="A241" s="226">
        <f>$A238+1</f>
        <v>80</v>
      </c>
      <c r="B241" s="235" t="str">
        <f>IF(OR(C241="W",C242="W",C243="W",C241="1/2W",C242="1/2W",C243="1/2W",C241="1/2L",C242="1/2L",C243="1/2L"),"OK",IF(OR(C241="L",C242="L",C243="L"),"LOSS",IF(OR(C241="X",C242="X",C243="X"),"Anulado"," ")))</f>
        <v>OK</v>
      </c>
      <c r="C241" s="38" t="s">
        <v>24</v>
      </c>
      <c r="D241" s="273" t="str">
        <f>IF(G241="","",$D238)</f>
        <v>7</v>
      </c>
      <c r="E241" s="281" t="str">
        <f>IF(G241=""," ","– "&amp;COUNTIF(D$4:D243,$D241))</f>
        <v>– 2</v>
      </c>
      <c r="F241" s="284" t="e">
        <f ca="1">IF(G241="","",IF(OR(AND($C241&lt;&gt;" ",$C242=" "),AND($C242&lt;&gt;" ",$C241=" "),AND(L243&gt;0,OR(AND($C243&lt;&gt;" ",OR($C241=" ",$C242=" ")),AND($C243=" ",OR($C241&lt;&gt;" ",$C242&lt;&gt;" "))))),IF(SUM(F$4:F240)=0,1,LARGE(F$4:F240,1)+1),IF(MONTH(G241)=MONTH(TODAY()),IF(AND(DAY(G241)&lt;DAY(TODAY()),$B241=" "),IF(SUM(F$4:F240)=0,1,LARGE(F$4:F240,1)+1),IF($B241=" ",IF(AND(DAY(G241)=DAY(TODAY()),HOUR(G241)&lt;=HOUR(NOW())+1),IF(AND(HOUR(G241)+2&lt;=HOUR(NOW()),DAY(G241)&lt;=DAY(TODAY()),MINUTE(G241)&lt;=MINUTE(NOW())),IF(SUM(F$4:F240)=0,1,LARGE(F$4:F240,1)+1),IF(OR(MINUTE(G241)&lt;=MINUTE(NOW()),HOUR(G241)&lt;=HOUR(NOW())),"!!!","")),""),"")),"")))</f>
        <v>#VALUE!</v>
      </c>
      <c r="G241" s="181" t="s">
        <v>4405</v>
      </c>
      <c r="H241" s="229" t="s">
        <v>122</v>
      </c>
      <c r="I241" s="39" t="s">
        <v>31</v>
      </c>
      <c r="J241" s="40">
        <v>5.5</v>
      </c>
      <c r="K241" s="41" t="s">
        <v>21</v>
      </c>
      <c r="L241" s="42">
        <v>2.35</v>
      </c>
      <c r="M241" s="43">
        <v>4.17</v>
      </c>
      <c r="N241" s="232">
        <v>0</v>
      </c>
      <c r="O241" s="44" t="s">
        <v>1065</v>
      </c>
      <c r="P241" s="45" t="s">
        <v>1409</v>
      </c>
      <c r="Q241" s="46" t="s">
        <v>1410</v>
      </c>
      <c r="R241" s="47">
        <v>7.7600000000000002E-2</v>
      </c>
      <c r="S241" s="48" t="s">
        <v>1411</v>
      </c>
    </row>
    <row r="242" spans="1:19" ht="14.65" customHeight="1">
      <c r="A242" s="227"/>
      <c r="B242" s="236"/>
      <c r="C242" s="49" t="s">
        <v>26</v>
      </c>
      <c r="D242" s="274"/>
      <c r="E242" s="282"/>
      <c r="F242" s="285"/>
      <c r="G242" s="182"/>
      <c r="H242" s="230"/>
      <c r="I242" s="50" t="s">
        <v>30</v>
      </c>
      <c r="J242" s="51">
        <f>IF(OR(I241="TO",I241="TU",I241="TO1",I241="TU1",I241="TO2",I241="TU2"),J241,IF(OR(I241="AH1",I241="AH2"),IF(OR(I242="AH1",I242="AH2"),-J241,IF(OR(I242="EH1",I242="EH2"),-J241+0.5,"")),IF(OR(I241="EH1",I241="EH2"),IF(OR(I242="AH1",I242="AH2"),-J241+0.5,IF(OR(I242="EH1",I242="EH2"),-J241+1,"")),IF(AND(OR(I241="DNB1",I241="DNB2"),OR(I242="AH1",I242="AH2")),0,IF(AND(I241="Not ScoreBoth",OR(I242="TO1",I242="TO2")),0.5,"")))))</f>
        <v>-5.5</v>
      </c>
      <c r="K242" s="52" t="s">
        <v>23</v>
      </c>
      <c r="L242" s="53">
        <v>1.98</v>
      </c>
      <c r="M242" s="54">
        <v>4.9800000000000004</v>
      </c>
      <c r="N242" s="233"/>
      <c r="O242" s="55" t="s">
        <v>1412</v>
      </c>
      <c r="P242" s="56" t="s">
        <v>1413</v>
      </c>
      <c r="Q242" s="25"/>
      <c r="R242" s="26"/>
      <c r="S242" s="26"/>
    </row>
    <row r="243" spans="1:19" ht="14.65" customHeight="1">
      <c r="A243" s="228"/>
      <c r="B243" s="237"/>
      <c r="C243" s="57" t="s">
        <v>28</v>
      </c>
      <c r="D243" s="275"/>
      <c r="E243" s="283"/>
      <c r="F243" s="272"/>
      <c r="G243" s="183"/>
      <c r="H243" s="231"/>
      <c r="I243" s="58"/>
      <c r="J243" s="59"/>
      <c r="K243" s="60"/>
      <c r="L243" s="61"/>
      <c r="M243" s="62"/>
      <c r="N243" s="234"/>
      <c r="O243" s="63"/>
      <c r="P243" s="64"/>
      <c r="Q243" s="36"/>
      <c r="R243" s="28"/>
      <c r="S243" s="28"/>
    </row>
    <row r="244" spans="1:19" ht="14.65" customHeight="1">
      <c r="A244" s="238">
        <f>$A241+1</f>
        <v>81</v>
      </c>
      <c r="B244" s="242" t="str">
        <f>IF(OR(C244="W",C245="W",C246="W",C244="1/2W",C245="1/2W",C246="1/2W",C244="1/2L",C245="1/2L",C246="1/2L"),"OK",IF(OR(C244="L",C245="L",C246="L"),"LOSS",IF(OR(C244="X",C245="X",C246="X"),"Anulado"," ")))</f>
        <v>OK</v>
      </c>
      <c r="C244" s="65" t="s">
        <v>24</v>
      </c>
      <c r="D244" s="290" t="str">
        <f>IF(G244="","",$D241)</f>
        <v>7</v>
      </c>
      <c r="E244" s="295" t="str">
        <f>IF(G244=""," ","– "&amp;COUNTIF(D$4:D246,$D244))</f>
        <v>– 3</v>
      </c>
      <c r="F244" s="297" t="e">
        <f ca="1">IF(G244="","",IF(OR(AND($C244&lt;&gt;" ",$C245=" "),AND($C245&lt;&gt;" ",$C244=" "),AND(L246&gt;0,OR(AND($C246&lt;&gt;" ",OR($C244=" ",$C245=" ")),AND($C246=" ",OR($C244&lt;&gt;" ",$C245&lt;&gt;" "))))),IF(SUM(F$4:F243)=0,1,LARGE(F$4:F243,1)+1),IF(MONTH(G244)=MONTH(TODAY()),IF(AND(DAY(G244)&lt;DAY(TODAY()),$B244=" "),IF(SUM(F$4:F243)=0,1,LARGE(F$4:F243,1)+1),IF($B244=" ",IF(AND(DAY(G244)=DAY(TODAY()),HOUR(G244)&lt;=HOUR(NOW())+1),IF(AND(HOUR(G244)+2&lt;=HOUR(NOW()),DAY(G244)&lt;=DAY(TODAY()),MINUTE(G244)&lt;=MINUTE(NOW())),IF(SUM(F$4:F243)=0,1,LARGE(F$4:F243,1)+1),IF(OR(MINUTE(G244)&lt;=MINUTE(NOW()),HOUR(G244)&lt;=HOUR(NOW())),"!!!","")),""),"")),"")))</f>
        <v>#VALUE!</v>
      </c>
      <c r="G244" s="188" t="s">
        <v>4402</v>
      </c>
      <c r="H244" s="239" t="s">
        <v>116</v>
      </c>
      <c r="I244" s="66" t="s">
        <v>42</v>
      </c>
      <c r="J244" s="67">
        <v>7.5</v>
      </c>
      <c r="K244" s="68" t="s">
        <v>18</v>
      </c>
      <c r="L244" s="69">
        <v>2.88</v>
      </c>
      <c r="M244" s="70">
        <v>9.26</v>
      </c>
      <c r="N244" s="241">
        <v>0</v>
      </c>
      <c r="O244" s="71" t="s">
        <v>1296</v>
      </c>
      <c r="P244" s="72" t="s">
        <v>1414</v>
      </c>
      <c r="Q244" s="73" t="s">
        <v>1415</v>
      </c>
      <c r="R244" s="74">
        <v>7.9699999999999993E-2</v>
      </c>
      <c r="S244" s="75" t="s">
        <v>1416</v>
      </c>
    </row>
    <row r="245" spans="1:19" ht="14.65" customHeight="1">
      <c r="A245" s="227"/>
      <c r="B245" s="236"/>
      <c r="C245" s="17" t="s">
        <v>26</v>
      </c>
      <c r="D245" s="274"/>
      <c r="E245" s="282"/>
      <c r="F245" s="285"/>
      <c r="G245" s="182"/>
      <c r="H245" s="230"/>
      <c r="I245" s="18" t="s">
        <v>43</v>
      </c>
      <c r="J245" s="76">
        <f>IF(OR(I244="TO",I244="TU",I244="TO1",I244="TU1",I244="TO2",I244="TU2"),J244,IF(OR(I244="AH1",I244="AH2"),IF(OR(I245="AH1",I245="AH2"),-J244,IF(OR(I245="EH1",I245="EH2"),-J244+0.5,"")),IF(OR(I244="EH1",I244="EH2"),IF(OR(I245="AH1",I245="AH2"),-J244+0.5,IF(OR(I245="EH1",I245="EH2"),-J244+1,"")),IF(AND(OR(I244="DNB1",I244="DNB2"),OR(I245="AH1",I245="AH2")),0,IF(AND(I244="Not ScoreBoth",OR(I245="TO1",I245="TO2")),0.5,"")))))</f>
        <v>7.5</v>
      </c>
      <c r="K245" s="77" t="s">
        <v>17</v>
      </c>
      <c r="L245" s="21">
        <v>1.7270000000000001</v>
      </c>
      <c r="M245" s="22">
        <v>15.45</v>
      </c>
      <c r="N245" s="233"/>
      <c r="O245" s="23" t="s">
        <v>939</v>
      </c>
      <c r="P245" s="24" t="s">
        <v>1417</v>
      </c>
      <c r="Q245" s="25"/>
      <c r="R245" s="26"/>
      <c r="S245" s="26"/>
    </row>
    <row r="246" spans="1:19" ht="14.65" customHeight="1">
      <c r="A246" s="228"/>
      <c r="B246" s="237"/>
      <c r="C246" s="27" t="s">
        <v>28</v>
      </c>
      <c r="D246" s="275"/>
      <c r="E246" s="283"/>
      <c r="F246" s="272"/>
      <c r="G246" s="183"/>
      <c r="H246" s="231"/>
      <c r="I246" s="30"/>
      <c r="J246" s="31"/>
      <c r="K246" s="37"/>
      <c r="L246" s="32"/>
      <c r="M246" s="33"/>
      <c r="N246" s="234"/>
      <c r="O246" s="34"/>
      <c r="P246" s="35"/>
      <c r="Q246" s="36"/>
      <c r="R246" s="28"/>
      <c r="S246" s="28"/>
    </row>
    <row r="247" spans="1:19" ht="14.65" customHeight="1">
      <c r="A247" s="226">
        <f>$A244+1</f>
        <v>82</v>
      </c>
      <c r="B247" s="235" t="str">
        <f>IF(OR(C247="W",C248="W",C249="W",C247="1/2W",C248="1/2W",C249="1/2W",C247="1/2L",C248="1/2L",C249="1/2L"),"OK",IF(OR(C247="L",C248="L",C249="L"),"LOSS",IF(OR(C247="X",C248="X",C249="X"),"Anulado"," ")))</f>
        <v>Anulado</v>
      </c>
      <c r="C247" s="38" t="s">
        <v>52</v>
      </c>
      <c r="D247" s="273" t="str">
        <f>IF(G247="","",$D244)</f>
        <v>7</v>
      </c>
      <c r="E247" s="281" t="str">
        <f>IF(G247=""," ","– "&amp;COUNTIF(D$4:D249,$D247))</f>
        <v>– 4</v>
      </c>
      <c r="F247" s="284" t="e">
        <f ca="1">IF(G247="","",IF(OR(AND($C247&lt;&gt;" ",$C248=" "),AND($C248&lt;&gt;" ",$C247=" "),AND(L249&gt;0,OR(AND($C249&lt;&gt;" ",OR($C247=" ",$C248=" ")),AND($C249=" ",OR($C247&lt;&gt;" ",$C248&lt;&gt;" "))))),IF(SUM(F$4:F246)=0,1,LARGE(F$4:F246,1)+1),IF(MONTH(G247)=MONTH(TODAY()),IF(AND(DAY(G247)&lt;DAY(TODAY()),$B247=" "),IF(SUM(F$4:F246)=0,1,LARGE(F$4:F246,1)+1),IF($B247=" ",IF(AND(DAY(G247)=DAY(TODAY()),HOUR(G247)&lt;=HOUR(NOW())+1),IF(AND(HOUR(G247)+2&lt;=HOUR(NOW()),DAY(G247)&lt;=DAY(TODAY()),MINUTE(G247)&lt;=MINUTE(NOW())),IF(SUM(F$4:F246)=0,1,LARGE(F$4:F246,1)+1),IF(OR(MINUTE(G247)&lt;=MINUTE(NOW()),HOUR(G247)&lt;=HOUR(NOW())),"!!!","")),""),"")),"")))</f>
        <v>#VALUE!</v>
      </c>
      <c r="G247" s="181" t="s">
        <v>4406</v>
      </c>
      <c r="H247" s="229" t="s">
        <v>123</v>
      </c>
      <c r="I247" s="39" t="s">
        <v>47</v>
      </c>
      <c r="J247" s="78"/>
      <c r="K247" s="41" t="s">
        <v>18</v>
      </c>
      <c r="L247" s="42">
        <v>3.5</v>
      </c>
      <c r="M247" s="43">
        <v>3.03</v>
      </c>
      <c r="N247" s="232">
        <v>0</v>
      </c>
      <c r="O247" s="44" t="s">
        <v>1418</v>
      </c>
      <c r="P247" s="45" t="s">
        <v>1419</v>
      </c>
      <c r="Q247" s="46" t="s">
        <v>1034</v>
      </c>
      <c r="R247" s="47">
        <v>0</v>
      </c>
      <c r="S247" s="48" t="s">
        <v>1416</v>
      </c>
    </row>
    <row r="248" spans="1:19" ht="14.65" customHeight="1">
      <c r="A248" s="227"/>
      <c r="B248" s="236"/>
      <c r="C248" s="49" t="s">
        <v>52</v>
      </c>
      <c r="D248" s="274"/>
      <c r="E248" s="282"/>
      <c r="F248" s="285"/>
      <c r="G248" s="182"/>
      <c r="H248" s="230"/>
      <c r="I248" s="50" t="s">
        <v>31</v>
      </c>
      <c r="J248" s="51">
        <f>IF(OR(I247="TO",I247="TU",I247="TO1",I247="TU1",I247="TO2",I247="TU2"),J247,IF(OR(I247="AH1",I247="AH2"),IF(OR(I248="AH1",I248="AH2"),-J247,IF(OR(I248="EH1",I248="EH2"),-J247+0.5,"")),IF(OR(I247="EH1",I247="EH2"),IF(OR(I248="AH1",I248="AH2"),-J247+0.5,IF(OR(I248="EH1",I248="EH2"),-J247+1,"")),IF(AND(OR(I247="DNB1",I247="DNB2"),OR(I248="AH1",I248="AH2")),0,IF(AND(I247="Not ScoreBoth",OR(I248="TO1",I248="TO2")),0.5,"")))))</f>
        <v>0</v>
      </c>
      <c r="K248" s="52" t="s">
        <v>22</v>
      </c>
      <c r="L248" s="53">
        <v>1.51</v>
      </c>
      <c r="M248" s="54"/>
      <c r="N248" s="233"/>
      <c r="O248" s="55" t="s">
        <v>1420</v>
      </c>
      <c r="P248" s="56" t="s">
        <v>1421</v>
      </c>
      <c r="Q248" s="25"/>
      <c r="R248" s="26"/>
      <c r="S248" s="26"/>
    </row>
    <row r="249" spans="1:19" ht="14.65" customHeight="1">
      <c r="A249" s="228"/>
      <c r="B249" s="237"/>
      <c r="C249" s="57" t="s">
        <v>28</v>
      </c>
      <c r="D249" s="275"/>
      <c r="E249" s="283"/>
      <c r="F249" s="272"/>
      <c r="G249" s="183"/>
      <c r="H249" s="231"/>
      <c r="I249" s="58"/>
      <c r="J249" s="59"/>
      <c r="K249" s="60"/>
      <c r="L249" s="61"/>
      <c r="M249" s="62"/>
      <c r="N249" s="234"/>
      <c r="O249" s="63"/>
      <c r="P249" s="64"/>
      <c r="Q249" s="36"/>
      <c r="R249" s="28"/>
      <c r="S249" s="28"/>
    </row>
    <row r="250" spans="1:19" ht="14.65" customHeight="1">
      <c r="A250" s="238">
        <f>$A247+1</f>
        <v>83</v>
      </c>
      <c r="B250" s="242" t="str">
        <f>IF(OR(C250="W",C251="W",C252="W",C250="1/2W",C251="1/2W",C252="1/2W",C250="1/2L",C251="1/2L",C252="1/2L"),"OK",IF(OR(C250="L",C251="L",C252="L"),"LOSS",IF(OR(C250="X",C251="X",C252="X"),"Anulado"," ")))</f>
        <v>OK</v>
      </c>
      <c r="C250" s="65" t="s">
        <v>26</v>
      </c>
      <c r="D250" s="290" t="str">
        <f>IF(G250="","",$D247)</f>
        <v>7</v>
      </c>
      <c r="E250" s="295" t="str">
        <f>IF(G250=""," ","– "&amp;COUNTIF(D$4:D252,$D250))</f>
        <v>– 5</v>
      </c>
      <c r="F250" s="297" t="e">
        <f ca="1">IF(G250="","",IF(OR(AND($C250&lt;&gt;" ",$C251=" "),AND($C251&lt;&gt;" ",$C250=" "),AND(L252&gt;0,OR(AND($C252&lt;&gt;" ",OR($C250=" ",$C251=" ")),AND($C252=" ",OR($C250&lt;&gt;" ",$C251&lt;&gt;" "))))),IF(SUM(F$4:F249)=0,1,LARGE(F$4:F249,1)+1),IF(MONTH(G250)=MONTH(TODAY()),IF(AND(DAY(G250)&lt;DAY(TODAY()),$B250=" "),IF(SUM(F$4:F249)=0,1,LARGE(F$4:F249,1)+1),IF($B250=" ",IF(AND(DAY(G250)=DAY(TODAY()),HOUR(G250)&lt;=HOUR(NOW())+1),IF(AND(HOUR(G250)+2&lt;=HOUR(NOW()),DAY(G250)&lt;=DAY(TODAY()),MINUTE(G250)&lt;=MINUTE(NOW())),IF(SUM(F$4:F249)=0,1,LARGE(F$4:F249,1)+1),IF(OR(MINUTE(G250)&lt;=MINUTE(NOW()),HOUR(G250)&lt;=HOUR(NOW())),"!!!","")),""),"")),"")))</f>
        <v>#VALUE!</v>
      </c>
      <c r="G250" s="188" t="s">
        <v>4407</v>
      </c>
      <c r="H250" s="239" t="s">
        <v>124</v>
      </c>
      <c r="I250" s="66" t="s">
        <v>48</v>
      </c>
      <c r="J250" s="80"/>
      <c r="K250" s="68" t="s">
        <v>17</v>
      </c>
      <c r="L250" s="69">
        <v>1.83</v>
      </c>
      <c r="M250" s="70"/>
      <c r="N250" s="241">
        <v>0.1</v>
      </c>
      <c r="O250" s="71" t="s">
        <v>1422</v>
      </c>
      <c r="P250" s="72" t="s">
        <v>1423</v>
      </c>
      <c r="Q250" s="73" t="s">
        <v>1277</v>
      </c>
      <c r="R250" s="74">
        <v>5.6399999999999999E-2</v>
      </c>
      <c r="S250" s="75" t="s">
        <v>1424</v>
      </c>
    </row>
    <row r="251" spans="1:19" ht="14.65" customHeight="1">
      <c r="A251" s="227"/>
      <c r="B251" s="236"/>
      <c r="C251" s="17" t="s">
        <v>24</v>
      </c>
      <c r="D251" s="274"/>
      <c r="E251" s="282"/>
      <c r="F251" s="285"/>
      <c r="G251" s="182"/>
      <c r="H251" s="230"/>
      <c r="I251" s="18" t="s">
        <v>47</v>
      </c>
      <c r="J251" s="81" t="str">
        <f>IF(OR(I250="TO",I250="TU",I250="TO1",I250="TU1",I250="TO2",I250="TU2"),J250,IF(OR(I250="AH1",I250="AH2"),IF(OR(I251="AH1",I251="AH2"),-J250,IF(OR(I251="EH1",I251="EH2"),-J250+0.5,"")),IF(OR(I250="EH1",I250="EH2"),IF(OR(I251="AH1",I251="AH2"),-J250+0.5,IF(OR(I251="EH1",I251="EH2"),-J250+1,"")),IF(AND(OR(I250="DNB1",I250="DNB2"),OR(I251="AH1",I251="AH2")),0,IF(AND(I250="Not ScoreBoth",OR(I251="TO1",I251="TO2")),0.5,"")))))</f>
        <v/>
      </c>
      <c r="K251" s="77" t="s">
        <v>18</v>
      </c>
      <c r="L251" s="21">
        <v>2.5</v>
      </c>
      <c r="M251" s="22">
        <v>9.67</v>
      </c>
      <c r="N251" s="233"/>
      <c r="O251" s="23" t="s">
        <v>1425</v>
      </c>
      <c r="P251" s="24" t="s">
        <v>1426</v>
      </c>
      <c r="Q251" s="25"/>
      <c r="R251" s="26"/>
      <c r="S251" s="26"/>
    </row>
    <row r="252" spans="1:19" ht="14.65" customHeight="1">
      <c r="A252" s="228"/>
      <c r="B252" s="237"/>
      <c r="C252" s="27" t="s">
        <v>28</v>
      </c>
      <c r="D252" s="275"/>
      <c r="E252" s="283"/>
      <c r="F252" s="272"/>
      <c r="G252" s="183"/>
      <c r="H252" s="231"/>
      <c r="I252" s="30"/>
      <c r="J252" s="31"/>
      <c r="K252" s="37"/>
      <c r="L252" s="32"/>
      <c r="M252" s="33"/>
      <c r="N252" s="234"/>
      <c r="O252" s="34"/>
      <c r="P252" s="35"/>
      <c r="Q252" s="36"/>
      <c r="R252" s="28"/>
      <c r="S252" s="28"/>
    </row>
    <row r="253" spans="1:19" ht="14.65" customHeight="1">
      <c r="A253" s="226">
        <f>$A250+1</f>
        <v>84</v>
      </c>
      <c r="B253" s="235" t="str">
        <f>IF(OR(C253="W",C254="W",C255="W",C253="1/2W",C254="1/2W",C255="1/2W",C253="1/2L",C254="1/2L",C255="1/2L"),"OK",IF(OR(C253="L",C254="L",C255="L"),"LOSS",IF(OR(C253="X",C254="X",C255="X"),"Anulado"," ")))</f>
        <v>OK</v>
      </c>
      <c r="C253" s="38" t="s">
        <v>24</v>
      </c>
      <c r="D253" s="273" t="str">
        <f>IF(G253="","",$D250)</f>
        <v>7</v>
      </c>
      <c r="E253" s="281" t="str">
        <f>IF(G253=""," ","– "&amp;COUNTIF(D$4:D255,$D253))</f>
        <v>– 6</v>
      </c>
      <c r="F253" s="284" t="e">
        <f ca="1">IF(G253="","",IF(OR(AND($C253&lt;&gt;" ",$C254=" "),AND($C254&lt;&gt;" ",$C253=" "),AND(L255&gt;0,OR(AND($C255&lt;&gt;" ",OR($C253=" ",$C254=" ")),AND($C255=" ",OR($C253&lt;&gt;" ",$C254&lt;&gt;" "))))),IF(SUM(F$4:F252)=0,1,LARGE(F$4:F252,1)+1),IF(MONTH(G253)=MONTH(TODAY()),IF(AND(DAY(G253)&lt;DAY(TODAY()),$B253=" "),IF(SUM(F$4:F252)=0,1,LARGE(F$4:F252,1)+1),IF($B253=" ",IF(AND(DAY(G253)=DAY(TODAY()),HOUR(G253)&lt;=HOUR(NOW())+1),IF(AND(HOUR(G253)+2&lt;=HOUR(NOW()),DAY(G253)&lt;=DAY(TODAY()),MINUTE(G253)&lt;=MINUTE(NOW())),IF(SUM(F$4:F252)=0,1,LARGE(F$4:F252,1)+1),IF(OR(MINUTE(G253)&lt;=MINUTE(NOW()),HOUR(G253)&lt;=HOUR(NOW())),"!!!","")),""),"")),"")))</f>
        <v>#VALUE!</v>
      </c>
      <c r="G253" s="181" t="s">
        <v>4408</v>
      </c>
      <c r="H253" s="229" t="s">
        <v>125</v>
      </c>
      <c r="I253" s="39" t="s">
        <v>48</v>
      </c>
      <c r="J253" s="78"/>
      <c r="K253" s="41" t="s">
        <v>17</v>
      </c>
      <c r="L253" s="42">
        <v>3.4</v>
      </c>
      <c r="M253" s="43">
        <v>8.75</v>
      </c>
      <c r="N253" s="232">
        <v>0</v>
      </c>
      <c r="O253" s="44" t="s">
        <v>1427</v>
      </c>
      <c r="P253" s="45" t="s">
        <v>1428</v>
      </c>
      <c r="Q253" s="46" t="s">
        <v>1429</v>
      </c>
      <c r="R253" s="47">
        <v>6.93E-2</v>
      </c>
      <c r="S253" s="48" t="s">
        <v>1430</v>
      </c>
    </row>
    <row r="254" spans="1:19" ht="14.65" customHeight="1">
      <c r="A254" s="227"/>
      <c r="B254" s="236"/>
      <c r="C254" s="49" t="s">
        <v>26</v>
      </c>
      <c r="D254" s="274"/>
      <c r="E254" s="282"/>
      <c r="F254" s="285"/>
      <c r="G254" s="182"/>
      <c r="H254" s="230"/>
      <c r="I254" s="50" t="s">
        <v>47</v>
      </c>
      <c r="J254" s="85" t="str">
        <f>IF(OR(I253="TO",I253="TU",I253="TO1",I253="TU1",I253="TO2",I253="TU2"),J253,IF(OR(I253="AH1",I253="AH2"),IF(OR(I254="AH1",I254="AH2"),-J253,IF(OR(I254="EH1",I254="EH2"),-J253+0.5,"")),IF(OR(I253="EH1",I253="EH2"),IF(OR(I254="AH1",I254="AH2"),-J253+0.5,IF(OR(I254="EH1",I254="EH2"),-J253+1,"")),IF(AND(OR(I253="DNB1",I253="DNB2"),OR(I254="AH1",I254="AH2")),0,IF(AND(I253="Not ScoreBoth",OR(I254="TO1",I254="TO2")),0.5,"")))))</f>
        <v/>
      </c>
      <c r="K254" s="52" t="s">
        <v>18</v>
      </c>
      <c r="L254" s="53">
        <v>1.5</v>
      </c>
      <c r="M254" s="54">
        <f>28.95-7.24</f>
        <v>21.71</v>
      </c>
      <c r="N254" s="233"/>
      <c r="O254" s="55" t="s">
        <v>1317</v>
      </c>
      <c r="P254" s="56" t="s">
        <v>1431</v>
      </c>
      <c r="Q254" s="25"/>
      <c r="R254" s="26"/>
      <c r="S254" s="26"/>
    </row>
    <row r="255" spans="1:19" ht="14.65" customHeight="1">
      <c r="A255" s="228"/>
      <c r="B255" s="237"/>
      <c r="C255" s="57" t="s">
        <v>28</v>
      </c>
      <c r="D255" s="275"/>
      <c r="E255" s="283"/>
      <c r="F255" s="272"/>
      <c r="G255" s="183"/>
      <c r="H255" s="231"/>
      <c r="I255" s="58"/>
      <c r="J255" s="59"/>
      <c r="K255" s="60"/>
      <c r="L255" s="61"/>
      <c r="M255" s="62"/>
      <c r="N255" s="234"/>
      <c r="O255" s="63"/>
      <c r="P255" s="64"/>
      <c r="Q255" s="36"/>
      <c r="R255" s="28"/>
      <c r="S255" s="28"/>
    </row>
    <row r="256" spans="1:19" ht="14.65" customHeight="1">
      <c r="A256" s="238">
        <f>$A253+1</f>
        <v>85</v>
      </c>
      <c r="B256" s="242" t="str">
        <f>IF(OR(C256="W",C257="W",C258="W",C256="1/2W",C257="1/2W",C258="1/2W",C256="1/2L",C257="1/2L",C258="1/2L"),"OK",IF(OR(C256="L",C257="L",C258="L"),"LOSS",IF(OR(C256="X",C257="X",C258="X"),"Anulado"," ")))</f>
        <v>OK</v>
      </c>
      <c r="C256" s="65" t="s">
        <v>24</v>
      </c>
      <c r="D256" s="290" t="str">
        <f>IF(G256="","",$D253)</f>
        <v>7</v>
      </c>
      <c r="E256" s="295" t="str">
        <f>IF(G256=""," ","– "&amp;COUNTIF(D$4:D258,$D256))</f>
        <v>– 7</v>
      </c>
      <c r="F256" s="297" t="e">
        <f ca="1">IF(G256="","",IF(OR(AND($C256&lt;&gt;" ",$C257=" "),AND($C257&lt;&gt;" ",$C256=" "),AND(L258&gt;0,OR(AND($C258&lt;&gt;" ",OR($C256=" ",$C257=" ")),AND($C258=" ",OR($C256&lt;&gt;" ",$C257&lt;&gt;" "))))),IF(SUM(F$4:F255)=0,1,LARGE(F$4:F255,1)+1),IF(MONTH(G256)=MONTH(TODAY()),IF(AND(DAY(G256)&lt;DAY(TODAY()),$B256=" "),IF(SUM(F$4:F255)=0,1,LARGE(F$4:F255,1)+1),IF($B256=" ",IF(AND(DAY(G256)=DAY(TODAY()),HOUR(G256)&lt;=HOUR(NOW())+1),IF(AND(HOUR(G256)+2&lt;=HOUR(NOW()),DAY(G256)&lt;=DAY(TODAY()),MINUTE(G256)&lt;=MINUTE(NOW())),IF(SUM(F$4:F255)=0,1,LARGE(F$4:F255,1)+1),IF(OR(MINUTE(G256)&lt;=MINUTE(NOW()),HOUR(G256)&lt;=HOUR(NOW())),"!!!","")),""),"")),"")))</f>
        <v>#VALUE!</v>
      </c>
      <c r="G256" s="188" t="s">
        <v>4404</v>
      </c>
      <c r="H256" s="239" t="s">
        <v>120</v>
      </c>
      <c r="I256" s="66" t="s">
        <v>40</v>
      </c>
      <c r="J256" s="80"/>
      <c r="K256" s="68" t="s">
        <v>21</v>
      </c>
      <c r="L256" s="69">
        <v>2.5499999999999998</v>
      </c>
      <c r="M256" s="70">
        <v>72.58</v>
      </c>
      <c r="N256" s="241">
        <v>0</v>
      </c>
      <c r="O256" s="71" t="s">
        <v>1404</v>
      </c>
      <c r="P256" s="72" t="s">
        <v>1405</v>
      </c>
      <c r="Q256" s="73" t="s">
        <v>1406</v>
      </c>
      <c r="R256" s="74">
        <v>2.7099999999999999E-2</v>
      </c>
      <c r="S256" s="75" t="s">
        <v>1432</v>
      </c>
    </row>
    <row r="257" spans="1:19" ht="14.65" customHeight="1">
      <c r="A257" s="227"/>
      <c r="B257" s="236"/>
      <c r="C257" s="17" t="s">
        <v>26</v>
      </c>
      <c r="D257" s="274"/>
      <c r="E257" s="282"/>
      <c r="F257" s="285"/>
      <c r="G257" s="182"/>
      <c r="H257" s="230"/>
      <c r="I257" s="18" t="s">
        <v>38</v>
      </c>
      <c r="J257" s="81" t="str">
        <f>IF(OR(I256="TO",I256="TU",I256="TO1",I256="TU1",I256="TO2",I256="TU2"),J256,IF(OR(I256="AH1",I256="AH2"),IF(OR(I257="AH1",I257="AH2"),-J256,IF(OR(I257="EH1",I257="EH2"),-J256+0.5,"")),IF(OR(I256="EH1",I256="EH2"),IF(OR(I257="AH1",I257="AH2"),-J256+0.5,IF(OR(I257="EH1",I257="EH2"),-J256+1,"")),IF(AND(OR(I256="DNB1",I256="DNB2"),OR(I257="AH1",I257="AH2")),0,IF(AND(I256="Not ScoreBoth",OR(I257="TO1",I257="TO2")),0.5,"")))))</f>
        <v/>
      </c>
      <c r="K257" s="77" t="s">
        <v>23</v>
      </c>
      <c r="L257" s="21">
        <v>1.72</v>
      </c>
      <c r="M257" s="22"/>
      <c r="N257" s="233"/>
      <c r="O257" s="23" t="s">
        <v>1407</v>
      </c>
      <c r="P257" s="24" t="s">
        <v>1408</v>
      </c>
      <c r="Q257" s="25"/>
      <c r="R257" s="26"/>
      <c r="S257" s="26"/>
    </row>
    <row r="258" spans="1:19" ht="14.65" customHeight="1">
      <c r="A258" s="228"/>
      <c r="B258" s="237"/>
      <c r="C258" s="27" t="s">
        <v>28</v>
      </c>
      <c r="D258" s="275"/>
      <c r="E258" s="283"/>
      <c r="F258" s="272"/>
      <c r="G258" s="183"/>
      <c r="H258" s="231"/>
      <c r="I258" s="30"/>
      <c r="J258" s="31"/>
      <c r="K258" s="37"/>
      <c r="L258" s="32"/>
      <c r="M258" s="33"/>
      <c r="N258" s="234"/>
      <c r="O258" s="34"/>
      <c r="P258" s="35"/>
      <c r="Q258" s="36"/>
      <c r="R258" s="28"/>
      <c r="S258" s="28"/>
    </row>
    <row r="259" spans="1:19" ht="14.65" customHeight="1">
      <c r="A259" s="226">
        <f>$A256+1</f>
        <v>86</v>
      </c>
      <c r="B259" s="235" t="str">
        <f>IF(OR(C259="W",C260="W",C261="W",C259="1/2W",C260="1/2W",C261="1/2W",C259="1/2L",C260="1/2L",C261="1/2L"),"OK",IF(OR(C259="L",C260="L",C261="L"),"LOSS",IF(OR(C259="X",C260="X",C261="X"),"Anulado"," ")))</f>
        <v>OK</v>
      </c>
      <c r="C259" s="38" t="s">
        <v>24</v>
      </c>
      <c r="D259" s="273" t="str">
        <f>IF(G259="","",$D256)</f>
        <v>7</v>
      </c>
      <c r="E259" s="281" t="str">
        <f>IF(G259=""," ","– "&amp;COUNTIF(D$4:D261,$D259))</f>
        <v>– 8</v>
      </c>
      <c r="F259" s="284" t="e">
        <f ca="1">IF(G259="","",IF(OR(AND($C259&lt;&gt;" ",$C260=" "),AND($C260&lt;&gt;" ",$C259=" "),AND(L261&gt;0,OR(AND($C261&lt;&gt;" ",OR($C259=" ",$C260=" ")),AND($C261=" ",OR($C259&lt;&gt;" ",$C260&lt;&gt;" "))))),IF(SUM(F$4:F258)=0,1,LARGE(F$4:F258,1)+1),IF(MONTH(G259)=MONTH(TODAY()),IF(AND(DAY(G259)&lt;DAY(TODAY()),$B259=" "),IF(SUM(F$4:F258)=0,1,LARGE(F$4:F258,1)+1),IF($B259=" ",IF(AND(DAY(G259)=DAY(TODAY()),HOUR(G259)&lt;=HOUR(NOW())+1),IF(AND(HOUR(G259)+2&lt;=HOUR(NOW()),DAY(G259)&lt;=DAY(TODAY()),MINUTE(G259)&lt;=MINUTE(NOW())),IF(SUM(F$4:F258)=0,1,LARGE(F$4:F258,1)+1),IF(OR(MINUTE(G259)&lt;=MINUTE(NOW()),HOUR(G259)&lt;=HOUR(NOW())),"!!!","")),""),"")),"")))</f>
        <v>#VALUE!</v>
      </c>
      <c r="G259" s="181" t="s">
        <v>4402</v>
      </c>
      <c r="H259" s="229" t="s">
        <v>116</v>
      </c>
      <c r="I259" s="39" t="s">
        <v>42</v>
      </c>
      <c r="J259" s="40">
        <v>19.5</v>
      </c>
      <c r="K259" s="41" t="s">
        <v>18</v>
      </c>
      <c r="L259" s="42">
        <v>2.2999999999999998</v>
      </c>
      <c r="M259" s="43">
        <v>13.37</v>
      </c>
      <c r="N259" s="232">
        <v>0.1</v>
      </c>
      <c r="O259" s="44" t="s">
        <v>1433</v>
      </c>
      <c r="P259" s="45" t="s">
        <v>1434</v>
      </c>
      <c r="Q259" s="46" t="s">
        <v>1435</v>
      </c>
      <c r="R259" s="47">
        <v>4.2799999999999998E-2</v>
      </c>
      <c r="S259" s="48" t="s">
        <v>1436</v>
      </c>
    </row>
    <row r="260" spans="1:19" ht="14.65" customHeight="1">
      <c r="A260" s="227"/>
      <c r="B260" s="236"/>
      <c r="C260" s="49" t="s">
        <v>26</v>
      </c>
      <c r="D260" s="274"/>
      <c r="E260" s="282"/>
      <c r="F260" s="285"/>
      <c r="G260" s="182"/>
      <c r="H260" s="230"/>
      <c r="I260" s="50" t="s">
        <v>43</v>
      </c>
      <c r="J260" s="51">
        <f>IF(OR(I259="TO",I259="TU",I259="TO1",I259="TU1",I259="TO2",I259="TU2"),J259,IF(OR(I259="AH1",I259="AH2"),IF(OR(I260="AH1",I260="AH2"),-J259,IF(OR(I260="EH1",I260="EH2"),-J259+0.5,"")),IF(OR(I259="EH1",I259="EH2"),IF(OR(I260="AH1",I260="AH2"),-J259+0.5,IF(OR(I260="EH1",I260="EH2"),-J259+1,"")),IF(AND(OR(I259="DNB1",I259="DNB2"),OR(I260="AH1",I260="AH2")),0,IF(AND(I259="Not ScoreBoth",OR(I260="TO1",I260="TO2")),0.5,"")))))</f>
        <v>19.5</v>
      </c>
      <c r="K260" s="52" t="s">
        <v>17</v>
      </c>
      <c r="L260" s="53">
        <v>1.909</v>
      </c>
      <c r="M260" s="54"/>
      <c r="N260" s="233"/>
      <c r="O260" s="55" t="s">
        <v>1437</v>
      </c>
      <c r="P260" s="56" t="s">
        <v>1438</v>
      </c>
      <c r="Q260" s="25"/>
      <c r="R260" s="26"/>
      <c r="S260" s="26"/>
    </row>
    <row r="261" spans="1:19" ht="14.65" customHeight="1">
      <c r="A261" s="228"/>
      <c r="B261" s="237"/>
      <c r="C261" s="57" t="s">
        <v>28</v>
      </c>
      <c r="D261" s="275"/>
      <c r="E261" s="283"/>
      <c r="F261" s="272"/>
      <c r="G261" s="183"/>
      <c r="H261" s="231"/>
      <c r="I261" s="58"/>
      <c r="J261" s="59"/>
      <c r="K261" s="60"/>
      <c r="L261" s="61"/>
      <c r="M261" s="62"/>
      <c r="N261" s="234"/>
      <c r="O261" s="63"/>
      <c r="P261" s="64"/>
      <c r="Q261" s="36"/>
      <c r="R261" s="28"/>
      <c r="S261" s="28"/>
    </row>
    <row r="262" spans="1:19" ht="14.65" customHeight="1">
      <c r="A262" s="238">
        <f>$A259+1</f>
        <v>87</v>
      </c>
      <c r="B262" s="242" t="str">
        <f>IF(OR(C262="W",C263="W",C264="W",C262="1/2W",C263="1/2W",C264="1/2W",C262="1/2L",C263="1/2L",C264="1/2L"),"OK",IF(OR(C262="L",C263="L",C264="L"),"LOSS",IF(OR(C262="X",C263="X",C264="X"),"Anulado"," ")))</f>
        <v>OK</v>
      </c>
      <c r="C262" s="65" t="s">
        <v>24</v>
      </c>
      <c r="D262" s="290" t="str">
        <f>IF(G262="","",$D259)</f>
        <v>7</v>
      </c>
      <c r="E262" s="295" t="str">
        <f>IF(G262=""," ","– "&amp;COUNTIF(D$4:D264,$D262))</f>
        <v>– 9</v>
      </c>
      <c r="F262" s="297" t="e">
        <f ca="1">IF(G262="","",IF(OR(AND($C262&lt;&gt;" ",$C263=" "),AND($C263&lt;&gt;" ",$C262=" "),AND(L264&gt;0,OR(AND($C264&lt;&gt;" ",OR($C262=" ",$C263=" ")),AND($C264=" ",OR($C262&lt;&gt;" ",$C263&lt;&gt;" "))))),IF(SUM(F$4:F261)=0,1,LARGE(F$4:F261,1)+1),IF(MONTH(G262)=MONTH(TODAY()),IF(AND(DAY(G262)&lt;DAY(TODAY()),$B262=" "),IF(SUM(F$4:F261)=0,1,LARGE(F$4:F261,1)+1),IF($B262=" ",IF(AND(DAY(G262)=DAY(TODAY()),HOUR(G262)&lt;=HOUR(NOW())+1),IF(AND(HOUR(G262)+2&lt;=HOUR(NOW()),DAY(G262)&lt;=DAY(TODAY()),MINUTE(G262)&lt;=MINUTE(NOW())),IF(SUM(F$4:F261)=0,1,LARGE(F$4:F261,1)+1),IF(OR(MINUTE(G262)&lt;=MINUTE(NOW()),HOUR(G262)&lt;=HOUR(NOW())),"!!!","")),""),"")),"")))</f>
        <v>#VALUE!</v>
      </c>
      <c r="G262" s="188" t="s">
        <v>4404</v>
      </c>
      <c r="H262" s="239" t="s">
        <v>120</v>
      </c>
      <c r="I262" s="66" t="s">
        <v>40</v>
      </c>
      <c r="J262" s="80"/>
      <c r="K262" s="68" t="s">
        <v>21</v>
      </c>
      <c r="L262" s="69">
        <v>3.15</v>
      </c>
      <c r="M262" s="70">
        <v>52.33</v>
      </c>
      <c r="N262" s="241">
        <v>0</v>
      </c>
      <c r="O262" s="71" t="s">
        <v>1439</v>
      </c>
      <c r="P262" s="72" t="s">
        <v>1440</v>
      </c>
      <c r="Q262" s="73" t="s">
        <v>1441</v>
      </c>
      <c r="R262" s="74">
        <v>0.15859999999999999</v>
      </c>
      <c r="S262" s="75" t="s">
        <v>1442</v>
      </c>
    </row>
    <row r="263" spans="1:19" ht="14.65" customHeight="1">
      <c r="A263" s="227"/>
      <c r="B263" s="236"/>
      <c r="C263" s="17" t="s">
        <v>26</v>
      </c>
      <c r="D263" s="274"/>
      <c r="E263" s="282"/>
      <c r="F263" s="285"/>
      <c r="G263" s="182"/>
      <c r="H263" s="230"/>
      <c r="I263" s="18" t="s">
        <v>38</v>
      </c>
      <c r="J263" s="81" t="str">
        <f>IF(OR(I262="TO",I262="TU",I262="TO1",I262="TU1",I262="TO2",I262="TU2"),J262,IF(OR(I262="AH1",I262="AH2"),IF(OR(I263="AH1",I263="AH2"),-J262,IF(OR(I263="EH1",I263="EH2"),-J262+0.5,"")),IF(OR(I262="EH1",I262="EH2"),IF(OR(I263="AH1",I263="AH2"),-J262+0.5,IF(OR(I263="EH1",I263="EH2"),-J262+1,"")),IF(AND(OR(I262="DNB1",I262="DNB2"),OR(I263="AH1",I263="AH2")),0,IF(AND(I262="Not ScoreBoth",OR(I263="TO1",I263="TO2")),0.5,"")))))</f>
        <v/>
      </c>
      <c r="K263" s="77" t="s">
        <v>23</v>
      </c>
      <c r="L263" s="21">
        <v>1.72</v>
      </c>
      <c r="M263" s="22">
        <v>108</v>
      </c>
      <c r="N263" s="233"/>
      <c r="O263" s="23" t="s">
        <v>1443</v>
      </c>
      <c r="P263" s="24" t="s">
        <v>1444</v>
      </c>
      <c r="Q263" s="25"/>
      <c r="R263" s="26"/>
      <c r="S263" s="26"/>
    </row>
    <row r="264" spans="1:19" ht="14.65" customHeight="1">
      <c r="A264" s="228"/>
      <c r="B264" s="237"/>
      <c r="C264" s="27" t="s">
        <v>28</v>
      </c>
      <c r="D264" s="275"/>
      <c r="E264" s="283"/>
      <c r="F264" s="272"/>
      <c r="G264" s="183"/>
      <c r="H264" s="231"/>
      <c r="I264" s="30"/>
      <c r="J264" s="31"/>
      <c r="K264" s="37"/>
      <c r="L264" s="32"/>
      <c r="M264" s="33"/>
      <c r="N264" s="234"/>
      <c r="O264" s="34"/>
      <c r="P264" s="35"/>
      <c r="Q264" s="36"/>
      <c r="R264" s="28"/>
      <c r="S264" s="28"/>
    </row>
    <row r="265" spans="1:19" ht="14.65" customHeight="1">
      <c r="A265" s="226">
        <f>$A262+1</f>
        <v>88</v>
      </c>
      <c r="B265" s="235" t="str">
        <f>IF(OR(C265="W",C266="W",C267="W",C265="1/2W",C266="1/2W",C267="1/2W",C265="1/2L",C266="1/2L",C267="1/2L"),"OK",IF(OR(C265="L",C266="L",C267="L"),"LOSS",IF(OR(C265="X",C266="X",C267="X"),"Anulado"," ")))</f>
        <v>OK</v>
      </c>
      <c r="C265" s="38" t="s">
        <v>24</v>
      </c>
      <c r="D265" s="273" t="str">
        <f>IF(G265="","",$D262)</f>
        <v>7</v>
      </c>
      <c r="E265" s="281" t="str">
        <f>IF(G265=""," ","– "&amp;COUNTIF(D$4:D267,$D265))</f>
        <v>– 10</v>
      </c>
      <c r="F265" s="284" t="e">
        <f ca="1">IF(G265="","",IF(OR(AND($C265&lt;&gt;" ",$C266=" "),AND($C266&lt;&gt;" ",$C265=" "),AND(L267&gt;0,OR(AND($C267&lt;&gt;" ",OR($C265=" ",$C266=" ")),AND($C267=" ",OR($C265&lt;&gt;" ",$C266&lt;&gt;" "))))),IF(SUM(F$4:F264)=0,1,LARGE(F$4:F264,1)+1),IF(MONTH(G265)=MONTH(TODAY()),IF(AND(DAY(G265)&lt;DAY(TODAY()),$B265=" "),IF(SUM(F$4:F264)=0,1,LARGE(F$4:F264,1)+1),IF($B265=" ",IF(AND(DAY(G265)=DAY(TODAY()),HOUR(G265)&lt;=HOUR(NOW())+1),IF(AND(HOUR(G265)+2&lt;=HOUR(NOW()),DAY(G265)&lt;=DAY(TODAY()),MINUTE(G265)&lt;=MINUTE(NOW())),IF(SUM(F$4:F264)=0,1,LARGE(F$4:F264,1)+1),IF(OR(MINUTE(G265)&lt;=MINUTE(NOW()),HOUR(G265)&lt;=HOUR(NOW())),"!!!","")),""),"")),"")))</f>
        <v>#VALUE!</v>
      </c>
      <c r="G265" s="181" t="s">
        <v>4409</v>
      </c>
      <c r="H265" s="229" t="s">
        <v>126</v>
      </c>
      <c r="I265" s="39" t="s">
        <v>42</v>
      </c>
      <c r="J265" s="40">
        <v>2</v>
      </c>
      <c r="K265" s="41" t="s">
        <v>17</v>
      </c>
      <c r="L265" s="42">
        <v>1.95</v>
      </c>
      <c r="M265" s="43"/>
      <c r="N265" s="232">
        <v>0.1</v>
      </c>
      <c r="O265" s="44" t="s">
        <v>1445</v>
      </c>
      <c r="P265" s="45" t="s">
        <v>1446</v>
      </c>
      <c r="Q265" s="46" t="s">
        <v>1006</v>
      </c>
      <c r="R265" s="47">
        <v>0.1047</v>
      </c>
      <c r="S265" s="48" t="s">
        <v>1447</v>
      </c>
    </row>
    <row r="266" spans="1:19" ht="14.65" customHeight="1">
      <c r="A266" s="227"/>
      <c r="B266" s="236"/>
      <c r="C266" s="49" t="s">
        <v>26</v>
      </c>
      <c r="D266" s="274"/>
      <c r="E266" s="282"/>
      <c r="F266" s="285"/>
      <c r="G266" s="182"/>
      <c r="H266" s="230"/>
      <c r="I266" s="50" t="s">
        <v>43</v>
      </c>
      <c r="J266" s="51">
        <f>IF(OR(I265="TO",I265="TU",I265="TO1",I265="TU1",I265="TO2",I265="TU2"),J265,IF(OR(I265="AH1",I265="AH2"),IF(OR(I266="AH1",I266="AH2"),-J265,IF(OR(I266="EH1",I266="EH2"),-J265+0.5,"")),IF(OR(I265="EH1",I265="EH2"),IF(OR(I266="AH1",I266="AH2"),-J265+0.5,IF(OR(I266="EH1",I266="EH2"),-J265+1,"")),IF(AND(OR(I265="DNB1",I265="DNB2"),OR(I266="AH1",I266="AH2")),0,IF(AND(I265="Not ScoreBoth",OR(I266="TO1",I266="TO2")),0.5,"")))))</f>
        <v>2</v>
      </c>
      <c r="K266" s="52" t="s">
        <v>21</v>
      </c>
      <c r="L266" s="53">
        <v>2.56</v>
      </c>
      <c r="M266" s="54">
        <v>7.21</v>
      </c>
      <c r="N266" s="233"/>
      <c r="O266" s="55" t="s">
        <v>1448</v>
      </c>
      <c r="P266" s="56" t="s">
        <v>1449</v>
      </c>
      <c r="Q266" s="25"/>
      <c r="R266" s="26"/>
      <c r="S266" s="26"/>
    </row>
    <row r="267" spans="1:19" ht="14.65" customHeight="1">
      <c r="A267" s="228"/>
      <c r="B267" s="237"/>
      <c r="C267" s="57" t="s">
        <v>28</v>
      </c>
      <c r="D267" s="275"/>
      <c r="E267" s="283"/>
      <c r="F267" s="272"/>
      <c r="G267" s="183"/>
      <c r="H267" s="231"/>
      <c r="I267" s="58"/>
      <c r="J267" s="59"/>
      <c r="K267" s="60"/>
      <c r="L267" s="61"/>
      <c r="M267" s="62"/>
      <c r="N267" s="234"/>
      <c r="O267" s="63"/>
      <c r="P267" s="64"/>
      <c r="Q267" s="36"/>
      <c r="R267" s="28"/>
      <c r="S267" s="28"/>
    </row>
    <row r="268" spans="1:19" ht="14.65" customHeight="1">
      <c r="A268" s="238">
        <f>$A265+1</f>
        <v>89</v>
      </c>
      <c r="B268" s="242" t="str">
        <f>IF(OR(C268="W",C269="W",C270="W",C268="1/2W",C269="1/2W",C270="1/2W",C268="1/2L",C269="1/2L",C270="1/2L"),"OK",IF(OR(C268="L",C269="L",C270="L"),"LOSS",IF(OR(C268="X",C269="X",C270="X"),"Anulado"," ")))</f>
        <v>Anulado</v>
      </c>
      <c r="C268" s="65" t="s">
        <v>52</v>
      </c>
      <c r="D268" s="290" t="str">
        <f>IF(G268="","",$D265)</f>
        <v>7</v>
      </c>
      <c r="E268" s="295" t="str">
        <f>IF(G268=""," ","– "&amp;COUNTIF(D$4:D270,$D268))</f>
        <v>– 11</v>
      </c>
      <c r="F268" s="297" t="e">
        <f ca="1">IF(G268="","",IF(OR(AND($C268&lt;&gt;" ",$C269=" "),AND($C269&lt;&gt;" ",$C268=" "),AND(L270&gt;0,OR(AND($C270&lt;&gt;" ",OR($C268=" ",$C269=" ")),AND($C270=" ",OR($C268&lt;&gt;" ",$C269&lt;&gt;" "))))),IF(SUM(F$4:F267)=0,1,LARGE(F$4:F267,1)+1),IF(MONTH(G268)=MONTH(TODAY()),IF(AND(DAY(G268)&lt;DAY(TODAY()),$B268=" "),IF(SUM(F$4:F267)=0,1,LARGE(F$4:F267,1)+1),IF($B268=" ",IF(AND(DAY(G268)=DAY(TODAY()),HOUR(G268)&lt;=HOUR(NOW())+1),IF(AND(HOUR(G268)+2&lt;=HOUR(NOW()),DAY(G268)&lt;=DAY(TODAY()),MINUTE(G268)&lt;=MINUTE(NOW())),IF(SUM(F$4:F267)=0,1,LARGE(F$4:F267,1)+1),IF(OR(MINUTE(G268)&lt;=MINUTE(NOW()),HOUR(G268)&lt;=HOUR(NOW())),"!!!","")),""),"")),"")))</f>
        <v>#VALUE!</v>
      </c>
      <c r="G268" s="188" t="s">
        <v>4410</v>
      </c>
      <c r="H268" s="239" t="s">
        <v>127</v>
      </c>
      <c r="I268" s="66" t="s">
        <v>30</v>
      </c>
      <c r="J268" s="80"/>
      <c r="K268" s="68" t="s">
        <v>22</v>
      </c>
      <c r="L268" s="69">
        <v>2.59</v>
      </c>
      <c r="M268" s="70"/>
      <c r="N268" s="241">
        <v>0</v>
      </c>
      <c r="O268" s="71" t="s">
        <v>1450</v>
      </c>
      <c r="P268" s="72" t="s">
        <v>1451</v>
      </c>
      <c r="Q268" s="73" t="s">
        <v>1034</v>
      </c>
      <c r="R268" s="74">
        <v>0</v>
      </c>
      <c r="S268" s="75" t="s">
        <v>1447</v>
      </c>
    </row>
    <row r="269" spans="1:19" ht="14.65" customHeight="1">
      <c r="A269" s="227"/>
      <c r="B269" s="236"/>
      <c r="C269" s="17" t="s">
        <v>52</v>
      </c>
      <c r="D269" s="274"/>
      <c r="E269" s="282"/>
      <c r="F269" s="285"/>
      <c r="G269" s="182"/>
      <c r="H269" s="230"/>
      <c r="I269" s="18" t="s">
        <v>48</v>
      </c>
      <c r="J269" s="81" t="str">
        <f>IF(OR(I268="TO",I268="TU",I268="TO1",I268="TU1",I268="TO2",I268="TU2"),J268,IF(OR(I268="AH1",I268="AH2"),IF(OR(I269="AH1",I269="AH2"),-J268,IF(OR(I269="EH1",I269="EH2"),-J268+0.5,"")),IF(OR(I268="EH1",I268="EH2"),IF(OR(I269="AH1",I269="AH2"),-J268+0.5,IF(OR(I269="EH1",I269="EH2"),-J268+1,"")),IF(AND(OR(I268="DNB1",I268="DNB2"),OR(I269="AH1",I269="AH2")),0,IF(AND(I268="Not ScoreBoth",OR(I269="TO1",I269="TO2")),0.5,"")))))</f>
        <v/>
      </c>
      <c r="K269" s="77" t="s">
        <v>18</v>
      </c>
      <c r="L269" s="21">
        <v>1.83</v>
      </c>
      <c r="M269" s="22">
        <v>11.52</v>
      </c>
      <c r="N269" s="233"/>
      <c r="O269" s="23" t="s">
        <v>1452</v>
      </c>
      <c r="P269" s="24" t="s">
        <v>1451</v>
      </c>
      <c r="Q269" s="25"/>
      <c r="R269" s="26"/>
      <c r="S269" s="26"/>
    </row>
    <row r="270" spans="1:19" ht="14.65" customHeight="1">
      <c r="A270" s="228"/>
      <c r="B270" s="237"/>
      <c r="C270" s="27" t="s">
        <v>28</v>
      </c>
      <c r="D270" s="275"/>
      <c r="E270" s="283"/>
      <c r="F270" s="272"/>
      <c r="G270" s="183"/>
      <c r="H270" s="231"/>
      <c r="I270" s="30"/>
      <c r="J270" s="31"/>
      <c r="K270" s="37"/>
      <c r="L270" s="32"/>
      <c r="M270" s="33"/>
      <c r="N270" s="234"/>
      <c r="O270" s="34"/>
      <c r="P270" s="35"/>
      <c r="Q270" s="36"/>
      <c r="R270" s="28"/>
      <c r="S270" s="28"/>
    </row>
    <row r="271" spans="1:19" ht="14.65" customHeight="1">
      <c r="A271" s="226">
        <f>$A268+1</f>
        <v>90</v>
      </c>
      <c r="B271" s="235" t="str">
        <f>IF(OR(C271="W",C272="W",C273="W",C271="1/2W",C272="1/2W",C273="1/2W",C271="1/2L",C272="1/2L",C273="1/2L"),"OK",IF(OR(C271="L",C272="L",C273="L"),"LOSS",IF(OR(C271="X",C272="X",C273="X"),"Anulado"," ")))</f>
        <v>OK</v>
      </c>
      <c r="C271" s="38" t="s">
        <v>26</v>
      </c>
      <c r="D271" s="273" t="str">
        <f>IF(G271="","",$D268)</f>
        <v>7</v>
      </c>
      <c r="E271" s="281" t="str">
        <f>IF(G271=""," ","– "&amp;COUNTIF(D$4:D273,$D271))</f>
        <v>– 12</v>
      </c>
      <c r="F271" s="284" t="e">
        <f ca="1">IF(G271="","",IF(OR(AND($C271&lt;&gt;" ",$C272=" "),AND($C272&lt;&gt;" ",$C271=" "),AND(L273&gt;0,OR(AND($C273&lt;&gt;" ",OR($C271=" ",$C272=" ")),AND($C273=" ",OR($C271&lt;&gt;" ",$C272&lt;&gt;" "))))),IF(SUM(F$4:F270)=0,1,LARGE(F$4:F270,1)+1),IF(MONTH(G271)=MONTH(TODAY()),IF(AND(DAY(G271)&lt;DAY(TODAY()),$B271=" "),IF(SUM(F$4:F270)=0,1,LARGE(F$4:F270,1)+1),IF($B271=" ",IF(AND(DAY(G271)=DAY(TODAY()),HOUR(G271)&lt;=HOUR(NOW())+1),IF(AND(HOUR(G271)+2&lt;=HOUR(NOW()),DAY(G271)&lt;=DAY(TODAY()),MINUTE(G271)&lt;=MINUTE(NOW())),IF(SUM(F$4:F270)=0,1,LARGE(F$4:F270,1)+1),IF(OR(MINUTE(G271)&lt;=MINUTE(NOW()),HOUR(G271)&lt;=HOUR(NOW())),"!!!","")),""),"")),"")))</f>
        <v>#VALUE!</v>
      </c>
      <c r="G271" s="181" t="s">
        <v>4411</v>
      </c>
      <c r="H271" s="229" t="s">
        <v>128</v>
      </c>
      <c r="I271" s="39" t="s">
        <v>43</v>
      </c>
      <c r="J271" s="40">
        <v>64</v>
      </c>
      <c r="K271" s="41" t="s">
        <v>23</v>
      </c>
      <c r="L271" s="42">
        <v>1.78</v>
      </c>
      <c r="M271" s="43">
        <v>31.3</v>
      </c>
      <c r="N271" s="232">
        <v>0</v>
      </c>
      <c r="O271" s="44" t="s">
        <v>1453</v>
      </c>
      <c r="P271" s="45" t="s">
        <v>1454</v>
      </c>
      <c r="Q271" s="46" t="s">
        <v>1455</v>
      </c>
      <c r="R271" s="47">
        <v>4.19E-2</v>
      </c>
      <c r="S271" s="48" t="s">
        <v>1456</v>
      </c>
    </row>
    <row r="272" spans="1:19" ht="14.65" customHeight="1">
      <c r="A272" s="227"/>
      <c r="B272" s="236"/>
      <c r="C272" s="49" t="s">
        <v>24</v>
      </c>
      <c r="D272" s="274"/>
      <c r="E272" s="282"/>
      <c r="F272" s="285"/>
      <c r="G272" s="182"/>
      <c r="H272" s="230"/>
      <c r="I272" s="50" t="s">
        <v>42</v>
      </c>
      <c r="J272" s="51">
        <v>63.5</v>
      </c>
      <c r="K272" s="52" t="s">
        <v>22</v>
      </c>
      <c r="L272" s="53">
        <v>2.29</v>
      </c>
      <c r="M272" s="54">
        <v>10.66</v>
      </c>
      <c r="N272" s="233"/>
      <c r="O272" s="55" t="s">
        <v>1395</v>
      </c>
      <c r="P272" s="56" t="s">
        <v>1457</v>
      </c>
      <c r="Q272" s="25"/>
      <c r="R272" s="26"/>
      <c r="S272" s="26"/>
    </row>
    <row r="273" spans="1:19" ht="14.65" customHeight="1">
      <c r="A273" s="228"/>
      <c r="B273" s="237"/>
      <c r="C273" s="57" t="s">
        <v>24</v>
      </c>
      <c r="D273" s="275"/>
      <c r="E273" s="283"/>
      <c r="F273" s="272"/>
      <c r="G273" s="183"/>
      <c r="H273" s="231"/>
      <c r="I273" s="101" t="s">
        <v>42</v>
      </c>
      <c r="J273" s="102">
        <v>64.5</v>
      </c>
      <c r="K273" s="103" t="s">
        <v>22</v>
      </c>
      <c r="L273" s="104">
        <v>2.72</v>
      </c>
      <c r="M273" s="62">
        <v>11.51</v>
      </c>
      <c r="N273" s="234"/>
      <c r="O273" s="105" t="s">
        <v>1458</v>
      </c>
      <c r="P273" s="106" t="s">
        <v>1459</v>
      </c>
      <c r="Q273" s="36"/>
      <c r="R273" s="28"/>
      <c r="S273" s="28"/>
    </row>
    <row r="274" spans="1:19" ht="14.65" customHeight="1">
      <c r="A274" s="238">
        <f>$A271+1</f>
        <v>91</v>
      </c>
      <c r="B274" s="242" t="str">
        <f>IF(OR(C274="W",C275="W",C276="W",C274="1/2W",C275="1/2W",C276="1/2W",C274="1/2L",C275="1/2L",C276="1/2L"),"OK",IF(OR(C274="L",C275="L",C276="L"),"LOSS",IF(OR(C274="X",C275="X",C276="X"),"Anulado"," ")))</f>
        <v>OK</v>
      </c>
      <c r="C274" s="65" t="s">
        <v>26</v>
      </c>
      <c r="D274" s="290" t="str">
        <f>IF(G274="","",$D271)</f>
        <v>7</v>
      </c>
      <c r="E274" s="295" t="str">
        <f>IF(G274=""," ","– "&amp;COUNTIF(D$4:D276,$D274))</f>
        <v>– 13</v>
      </c>
      <c r="F274" s="297" t="e">
        <f ca="1">IF(G274="","",IF(OR(AND($C274&lt;&gt;" ",$C275=" "),AND($C275&lt;&gt;" ",$C274=" "),AND(L276&gt;0,OR(AND($C276&lt;&gt;" ",OR($C274=" ",$C275=" ")),AND($C276=" ",OR($C274&lt;&gt;" ",$C275&lt;&gt;" "))))),IF(SUM(F$4:F273)=0,1,LARGE(F$4:F273,1)+1),IF(MONTH(G274)=MONTH(TODAY()),IF(AND(DAY(G274)&lt;DAY(TODAY()),$B274=" "),IF(SUM(F$4:F273)=0,1,LARGE(F$4:F273,1)+1),IF($B274=" ",IF(AND(DAY(G274)=DAY(TODAY()),HOUR(G274)&lt;=HOUR(NOW())+1),IF(AND(HOUR(G274)+2&lt;=HOUR(NOW()),DAY(G274)&lt;=DAY(TODAY()),MINUTE(G274)&lt;=MINUTE(NOW())),IF(SUM(F$4:F273)=0,1,LARGE(F$4:F273,1)+1),IF(OR(MINUTE(G274)&lt;=MINUTE(NOW()),HOUR(G274)&lt;=HOUR(NOW())),"!!!","")),""),"")),"")))</f>
        <v>#VALUE!</v>
      </c>
      <c r="G274" s="188" t="s">
        <v>4412</v>
      </c>
      <c r="H274" s="239" t="s">
        <v>129</v>
      </c>
      <c r="I274" s="66" t="s">
        <v>60</v>
      </c>
      <c r="J274" s="80"/>
      <c r="K274" s="68" t="s">
        <v>17</v>
      </c>
      <c r="L274" s="69">
        <v>5</v>
      </c>
      <c r="M274" s="70">
        <v>4.9000000000000004</v>
      </c>
      <c r="N274" s="241">
        <v>0</v>
      </c>
      <c r="O274" s="71" t="s">
        <v>1186</v>
      </c>
      <c r="P274" s="72" t="s">
        <v>1460</v>
      </c>
      <c r="Q274" s="73" t="s">
        <v>1461</v>
      </c>
      <c r="R274" s="74">
        <v>0.1061</v>
      </c>
      <c r="S274" s="75" t="s">
        <v>922</v>
      </c>
    </row>
    <row r="275" spans="1:19" ht="14.65" customHeight="1">
      <c r="A275" s="227"/>
      <c r="B275" s="236"/>
      <c r="C275" s="17" t="s">
        <v>24</v>
      </c>
      <c r="D275" s="274"/>
      <c r="E275" s="282"/>
      <c r="F275" s="285"/>
      <c r="G275" s="182"/>
      <c r="H275" s="230"/>
      <c r="I275" s="18" t="s">
        <v>63</v>
      </c>
      <c r="J275" s="81" t="str">
        <f>IF(OR(I274="TO",I274="TU",I274="TO1",I274="TU1",I274="TO2",I274="TU2"),J274,IF(OR(I274="AH1",I274="AH2"),IF(OR(I275="AH1",I275="AH2"),-J274,IF(OR(I275="EH1",I275="EH2"),-J274+0.5,"")),IF(OR(I274="EH1",I274="EH2"),IF(OR(I275="AH1",I275="AH2"),-J274+0.5,IF(OR(I275="EH1",I275="EH2"),-J274+1,"")),IF(AND(OR(I274="DNB1",I274="DNB2"),OR(I275="AH1",I275="AH2")),0,IF(AND(I274="Not ScoreBoth",OR(I275="TO1",I275="TO2")),0.5,"")))))</f>
        <v/>
      </c>
      <c r="K275" s="77" t="s">
        <v>18</v>
      </c>
      <c r="L275" s="21">
        <v>1.42</v>
      </c>
      <c r="M275" s="22"/>
      <c r="N275" s="233"/>
      <c r="O275" s="23" t="s">
        <v>1462</v>
      </c>
      <c r="P275" s="24" t="s">
        <v>1460</v>
      </c>
      <c r="Q275" s="25"/>
      <c r="R275" s="26"/>
      <c r="S275" s="26"/>
    </row>
    <row r="276" spans="1:19" ht="14.65" customHeight="1">
      <c r="A276" s="228"/>
      <c r="B276" s="237"/>
      <c r="C276" s="27" t="s">
        <v>28</v>
      </c>
      <c r="D276" s="275"/>
      <c r="E276" s="283"/>
      <c r="F276" s="272"/>
      <c r="G276" s="183"/>
      <c r="H276" s="231"/>
      <c r="I276" s="30"/>
      <c r="J276" s="31"/>
      <c r="K276" s="37"/>
      <c r="L276" s="32"/>
      <c r="M276" s="33"/>
      <c r="N276" s="234"/>
      <c r="O276" s="34"/>
      <c r="P276" s="35"/>
      <c r="Q276" s="36"/>
      <c r="R276" s="28"/>
      <c r="S276" s="28"/>
    </row>
    <row r="277" spans="1:19" ht="14.65" customHeight="1">
      <c r="A277" s="226">
        <f>$A274+1</f>
        <v>92</v>
      </c>
      <c r="B277" s="235" t="str">
        <f>IF(OR(C277="W",C278="W",C279="W",C277="1/2W",C278="1/2W",C279="1/2W",C277="1/2L",C278="1/2L",C279="1/2L"),"OK",IF(OR(C277="L",C278="L",C279="L"),"LOSS",IF(OR(C277="X",C278="X",C279="X"),"Anulado"," ")))</f>
        <v>Anulado</v>
      </c>
      <c r="C277" s="38" t="s">
        <v>52</v>
      </c>
      <c r="D277" s="273" t="str">
        <f>IF(G277="","",$D274)</f>
        <v>7</v>
      </c>
      <c r="E277" s="281" t="str">
        <f>IF(G277=""," ","– "&amp;COUNTIF(D$4:D279,$D277))</f>
        <v>– 14</v>
      </c>
      <c r="F277" s="284" t="e">
        <f ca="1">IF(G277="","",IF(OR(AND($C277&lt;&gt;" ",$C278=" "),AND($C278&lt;&gt;" ",$C277=" "),AND(L279&gt;0,OR(AND($C279&lt;&gt;" ",OR($C277=" ",$C278=" ")),AND($C279=" ",OR($C277&lt;&gt;" ",$C278&lt;&gt;" "))))),IF(SUM(F$4:F276)=0,1,LARGE(F$4:F276,1)+1),IF(MONTH(G277)=MONTH(TODAY()),IF(AND(DAY(G277)&lt;DAY(TODAY()),$B277=" "),IF(SUM(F$4:F276)=0,1,LARGE(F$4:F276,1)+1),IF($B277=" ",IF(AND(DAY(G277)=DAY(TODAY()),HOUR(G277)&lt;=HOUR(NOW())+1),IF(AND(HOUR(G277)+2&lt;=HOUR(NOW()),DAY(G277)&lt;=DAY(TODAY()),MINUTE(G277)&lt;=MINUTE(NOW())),IF(SUM(F$4:F276)=0,1,LARGE(F$4:F276,1)+1),IF(OR(MINUTE(G277)&lt;=MINUTE(NOW()),HOUR(G277)&lt;=HOUR(NOW())),"!!!","")),""),"")),"")))</f>
        <v>#VALUE!</v>
      </c>
      <c r="G277" s="181" t="s">
        <v>4413</v>
      </c>
      <c r="H277" s="229" t="s">
        <v>130</v>
      </c>
      <c r="I277" s="39" t="s">
        <v>31</v>
      </c>
      <c r="J277" s="40">
        <v>1</v>
      </c>
      <c r="K277" s="41" t="s">
        <v>22</v>
      </c>
      <c r="L277" s="42">
        <v>2.0299999999999998</v>
      </c>
      <c r="M277" s="43"/>
      <c r="N277" s="232">
        <v>0</v>
      </c>
      <c r="O277" s="44" t="s">
        <v>1463</v>
      </c>
      <c r="P277" s="45" t="s">
        <v>1464</v>
      </c>
      <c r="Q277" s="46" t="s">
        <v>1034</v>
      </c>
      <c r="R277" s="47">
        <v>0</v>
      </c>
      <c r="S277" s="48" t="s">
        <v>922</v>
      </c>
    </row>
    <row r="278" spans="1:19" ht="14.65" customHeight="1">
      <c r="A278" s="227"/>
      <c r="B278" s="236"/>
      <c r="C278" s="49" t="s">
        <v>52</v>
      </c>
      <c r="D278" s="274"/>
      <c r="E278" s="282"/>
      <c r="F278" s="285"/>
      <c r="G278" s="182"/>
      <c r="H278" s="230"/>
      <c r="I278" s="50" t="s">
        <v>30</v>
      </c>
      <c r="J278" s="51">
        <f>IF(OR(I277="TO",I277="TU",I277="TO1",I277="TU1",I277="TO2",I277="TU2"),J277,IF(OR(I277="AH1",I277="AH2"),IF(OR(I278="AH1",I278="AH2"),-J277,IF(OR(I278="EH1",I278="EH2"),-J277+0.5,"")),IF(OR(I277="EH1",I277="EH2"),IF(OR(I278="AH1",I278="AH2"),-J277+0.5,IF(OR(I278="EH1",I278="EH2"),-J277+1,"")),IF(AND(OR(I277="DNB1",I277="DNB2"),OR(I278="AH1",I278="AH2")),0,IF(AND(I277="Not ScoreBoth",OR(I278="TO1",I278="TO2")),0.5,"")))))</f>
        <v>-1</v>
      </c>
      <c r="K278" s="52" t="s">
        <v>21</v>
      </c>
      <c r="L278" s="53">
        <v>2.42</v>
      </c>
      <c r="M278" s="54">
        <v>7.92</v>
      </c>
      <c r="N278" s="233"/>
      <c r="O278" s="55" t="s">
        <v>1465</v>
      </c>
      <c r="P278" s="56" t="s">
        <v>1466</v>
      </c>
      <c r="Q278" s="25"/>
      <c r="R278" s="26"/>
      <c r="S278" s="26"/>
    </row>
    <row r="279" spans="1:19" ht="14.65" customHeight="1">
      <c r="A279" s="228"/>
      <c r="B279" s="237"/>
      <c r="C279" s="57" t="s">
        <v>28</v>
      </c>
      <c r="D279" s="275"/>
      <c r="E279" s="283"/>
      <c r="F279" s="272"/>
      <c r="G279" s="183"/>
      <c r="H279" s="231"/>
      <c r="I279" s="58"/>
      <c r="J279" s="59"/>
      <c r="K279" s="60"/>
      <c r="L279" s="61"/>
      <c r="M279" s="62"/>
      <c r="N279" s="234"/>
      <c r="O279" s="63"/>
      <c r="P279" s="64"/>
      <c r="Q279" s="36"/>
      <c r="R279" s="28"/>
      <c r="S279" s="28"/>
    </row>
    <row r="280" spans="1:19" ht="14.65" customHeight="1">
      <c r="A280" s="238">
        <f>$A277+1</f>
        <v>93</v>
      </c>
      <c r="B280" s="242" t="str">
        <f>IF(OR(C280="W",C281="W",C282="W",C280="1/2W",C281="1/2W",C282="1/2W",C280="1/2L",C281="1/2L",C282="1/2L"),"OK",IF(OR(C280="L",C281="L",C282="L"),"LOSS",IF(OR(C280="X",C281="X",C282="X"),"Anulado"," ")))</f>
        <v>Anulado</v>
      </c>
      <c r="C280" s="65" t="s">
        <v>52</v>
      </c>
      <c r="D280" s="290" t="str">
        <f>IF(G280="","",$D277)</f>
        <v>7</v>
      </c>
      <c r="E280" s="295" t="str">
        <f>IF(G280=""," ","– "&amp;COUNTIF(D$4:D282,$D280))</f>
        <v>– 15</v>
      </c>
      <c r="F280" s="297" t="e">
        <f ca="1">IF(G280="","",IF(OR(AND($C280&lt;&gt;" ",$C281=" "),AND($C281&lt;&gt;" ",$C280=" "),AND(L282&gt;0,OR(AND($C282&lt;&gt;" ",OR($C280=" ",$C281=" ")),AND($C282=" ",OR($C280&lt;&gt;" ",$C281&lt;&gt;" "))))),IF(SUM(F$4:F279)=0,1,LARGE(F$4:F279,1)+1),IF(MONTH(G280)=MONTH(TODAY()),IF(AND(DAY(G280)&lt;DAY(TODAY()),$B280=" "),IF(SUM(F$4:F279)=0,1,LARGE(F$4:F279,1)+1),IF($B280=" ",IF(AND(DAY(G280)=DAY(TODAY()),HOUR(G280)&lt;=HOUR(NOW())+1),IF(AND(HOUR(G280)+2&lt;=HOUR(NOW()),DAY(G280)&lt;=DAY(TODAY()),MINUTE(G280)&lt;=MINUTE(NOW())),IF(SUM(F$4:F279)=0,1,LARGE(F$4:F279,1)+1),IF(OR(MINUTE(G280)&lt;=MINUTE(NOW()),HOUR(G280)&lt;=HOUR(NOW())),"!!!","")),""),"")),"")))</f>
        <v>#VALUE!</v>
      </c>
      <c r="G280" s="188" t="s">
        <v>4413</v>
      </c>
      <c r="H280" s="239" t="s">
        <v>131</v>
      </c>
      <c r="I280" s="100">
        <v>2</v>
      </c>
      <c r="J280" s="80"/>
      <c r="K280" s="68" t="s">
        <v>18</v>
      </c>
      <c r="L280" s="69">
        <v>4.5</v>
      </c>
      <c r="M280" s="70">
        <v>8.5399999999999991</v>
      </c>
      <c r="N280" s="241">
        <v>0</v>
      </c>
      <c r="O280" s="71" t="s">
        <v>990</v>
      </c>
      <c r="P280" s="72" t="s">
        <v>1467</v>
      </c>
      <c r="Q280" s="73" t="s">
        <v>1034</v>
      </c>
      <c r="R280" s="74">
        <v>0</v>
      </c>
      <c r="S280" s="75" t="s">
        <v>922</v>
      </c>
    </row>
    <row r="281" spans="1:19" ht="14.65" customHeight="1">
      <c r="A281" s="227"/>
      <c r="B281" s="236"/>
      <c r="C281" s="17" t="s">
        <v>52</v>
      </c>
      <c r="D281" s="274"/>
      <c r="E281" s="282"/>
      <c r="F281" s="285"/>
      <c r="G281" s="182"/>
      <c r="H281" s="230"/>
      <c r="I281" s="18" t="s">
        <v>52</v>
      </c>
      <c r="J281" s="81" t="str">
        <f>IF(OR(I280="TO",I280="TU",I280="TO1",I280="TU1",I280="TO2",I280="TU2"),J280,IF(OR(I280="AH1",I280="AH2"),IF(OR(I281="AH1",I281="AH2"),-J280,IF(OR(I281="EH1",I281="EH2"),-J280+0.5,"")),IF(OR(I280="EH1",I280="EH2"),IF(OR(I281="AH1",I281="AH2"),-J280+0.5,IF(OR(I281="EH1",I281="EH2"),-J280+1,"")),IF(AND(OR(I280="DNB1",I280="DNB2"),OR(I281="AH1",I281="AH2")),0,IF(AND(I280="Not ScoreBoth",OR(I281="TO1",I281="TO2")),0.5,"")))))</f>
        <v/>
      </c>
      <c r="K281" s="77" t="s">
        <v>19</v>
      </c>
      <c r="L281" s="21">
        <v>5.8</v>
      </c>
      <c r="M281" s="22">
        <v>7</v>
      </c>
      <c r="N281" s="233"/>
      <c r="O281" s="23" t="s">
        <v>1468</v>
      </c>
      <c r="P281" s="24" t="s">
        <v>1469</v>
      </c>
      <c r="Q281" s="25"/>
      <c r="R281" s="26"/>
      <c r="S281" s="26"/>
    </row>
    <row r="282" spans="1:19" ht="14.65" customHeight="1" thickBot="1">
      <c r="A282" s="228"/>
      <c r="B282" s="237"/>
      <c r="C282" s="27" t="s">
        <v>52</v>
      </c>
      <c r="D282" s="275"/>
      <c r="E282" s="283"/>
      <c r="F282" s="272"/>
      <c r="G282" s="183"/>
      <c r="H282" s="240"/>
      <c r="I282" s="109">
        <v>1</v>
      </c>
      <c r="J282" s="31"/>
      <c r="K282" s="87" t="s">
        <v>21</v>
      </c>
      <c r="L282" s="88">
        <v>1.88</v>
      </c>
      <c r="M282" s="33">
        <v>20.43</v>
      </c>
      <c r="N282" s="234"/>
      <c r="O282" s="89" t="s">
        <v>1470</v>
      </c>
      <c r="P282" s="90" t="s">
        <v>1471</v>
      </c>
      <c r="Q282" s="36"/>
      <c r="R282" s="28"/>
      <c r="S282" s="28"/>
    </row>
    <row r="283" spans="1:19" ht="14.65" customHeight="1">
      <c r="A283" s="226">
        <f>$A280+1</f>
        <v>94</v>
      </c>
      <c r="B283" s="235" t="str">
        <f>IF(OR(C283="W",C284="W",C285="W",C283="1/2W",C284="1/2W",C285="1/2W",C283="1/2L",C284="1/2L",C285="1/2L"),"OK",IF(OR(C283="L",C284="L",C285="L"),"LOSS",IF(OR(C283="X",C284="X",C285="X"),"Anulado"," ")))</f>
        <v>OK</v>
      </c>
      <c r="C283" s="38" t="s">
        <v>24</v>
      </c>
      <c r="D283" s="273" t="str">
        <f>IF(G283="","",$D280)</f>
        <v>7</v>
      </c>
      <c r="E283" s="281" t="str">
        <f>IF(G283=""," ","– "&amp;COUNTIF(D$4:D285,$D283))</f>
        <v>– 16</v>
      </c>
      <c r="F283" s="284" t="e">
        <f ca="1">IF(G283="","",IF(OR(AND($C283&lt;&gt;" ",$C284=" "),AND($C284&lt;&gt;" ",$C283=" "),AND(L285&gt;0,OR(AND($C285&lt;&gt;" ",OR($C283=" ",$C284=" ")),AND($C285=" ",OR($C283&lt;&gt;" ",$C284&lt;&gt;" "))))),IF(SUM(F$4:F282)=0,1,LARGE(F$4:F282,1)+1),IF(MONTH(G283)=MONTH(TODAY()),IF(AND(DAY(G283)&lt;DAY(TODAY()),$B283=" "),IF(SUM(F$4:F282)=0,1,LARGE(F$4:F282,1)+1),IF($B283=" ",IF(AND(DAY(G283)=DAY(TODAY()),HOUR(G283)&lt;=HOUR(NOW())+1),IF(AND(HOUR(G283)+2&lt;=HOUR(NOW()),DAY(G283)&lt;=DAY(TODAY()),MINUTE(G283)&lt;=MINUTE(NOW())),IF(SUM(F$4:F282)=0,1,LARGE(F$4:F282,1)+1),IF(OR(MINUTE(G283)&lt;=MINUTE(NOW()),HOUR(G283)&lt;=HOUR(NOW())),"!!!","")),""),"")),"")))</f>
        <v>#VALUE!</v>
      </c>
      <c r="G283" s="181" t="s">
        <v>4414</v>
      </c>
      <c r="H283" s="302" t="s">
        <v>132</v>
      </c>
      <c r="I283" s="39" t="s">
        <v>42</v>
      </c>
      <c r="J283" s="40">
        <v>2.5</v>
      </c>
      <c r="K283" s="41" t="s">
        <v>18</v>
      </c>
      <c r="L283" s="42">
        <v>2.7</v>
      </c>
      <c r="M283" s="43">
        <v>8.51</v>
      </c>
      <c r="N283" s="232">
        <v>0</v>
      </c>
      <c r="O283" s="44" t="s">
        <v>1472</v>
      </c>
      <c r="P283" s="45" t="s">
        <v>1473</v>
      </c>
      <c r="Q283" s="46" t="s">
        <v>1169</v>
      </c>
      <c r="R283" s="47">
        <v>7.9500000000000001E-2</v>
      </c>
      <c r="S283" s="48" t="s">
        <v>1474</v>
      </c>
    </row>
    <row r="284" spans="1:19" ht="14.65" customHeight="1">
      <c r="A284" s="227"/>
      <c r="B284" s="236"/>
      <c r="C284" s="49" t="s">
        <v>26</v>
      </c>
      <c r="D284" s="274"/>
      <c r="E284" s="282"/>
      <c r="F284" s="285"/>
      <c r="G284" s="182"/>
      <c r="H284" s="230"/>
      <c r="I284" s="50" t="s">
        <v>43</v>
      </c>
      <c r="J284" s="51">
        <f>IF(OR(I283="TO",I283="TU",I283="TO1",I283="TU1",I283="TO2",I283="TU2"),J283,IF(OR(I283="AH1",I283="AH2"),IF(OR(I284="AH1",I284="AH2"),-J283,IF(OR(I284="EH1",I284="EH2"),-J283+0.5,"")),IF(OR(I283="EH1",I283="EH2"),IF(OR(I284="AH1",I284="AH2"),-J283+0.5,IF(OR(I284="EH1",I284="EH2"),-J283+1,"")),IF(AND(OR(I283="DNB1",I283="DNB2"),OR(I284="AH1",I284="AH2")),0,IF(AND(I283="Not ScoreBoth",OR(I284="TO1",I284="TO2")),0.5,"")))))</f>
        <v>2.5</v>
      </c>
      <c r="K284" s="52" t="s">
        <v>23</v>
      </c>
      <c r="L284" s="53">
        <v>1.8</v>
      </c>
      <c r="M284" s="54">
        <v>12.75</v>
      </c>
      <c r="N284" s="233"/>
      <c r="O284" s="55" t="s">
        <v>1475</v>
      </c>
      <c r="P284" s="56" t="s">
        <v>1476</v>
      </c>
      <c r="Q284" s="25"/>
      <c r="R284" s="26"/>
      <c r="S284" s="26"/>
    </row>
    <row r="285" spans="1:19" ht="14.65" customHeight="1">
      <c r="A285" s="228"/>
      <c r="B285" s="237"/>
      <c r="C285" s="57" t="s">
        <v>28</v>
      </c>
      <c r="D285" s="275"/>
      <c r="E285" s="283"/>
      <c r="F285" s="272"/>
      <c r="G285" s="183"/>
      <c r="H285" s="231"/>
      <c r="I285" s="58"/>
      <c r="J285" s="59"/>
      <c r="K285" s="60"/>
      <c r="L285" s="61"/>
      <c r="M285" s="62"/>
      <c r="N285" s="234"/>
      <c r="O285" s="63"/>
      <c r="P285" s="64"/>
      <c r="Q285" s="36"/>
      <c r="R285" s="28"/>
      <c r="S285" s="28"/>
    </row>
    <row r="286" spans="1:19" ht="14.65" customHeight="1">
      <c r="A286" s="238">
        <f>$A283+1</f>
        <v>95</v>
      </c>
      <c r="B286" s="242" t="str">
        <f>IF(OR(C286="W",C287="W",C288="W",C286="1/2W",C287="1/2W",C288="1/2W",C286="1/2L",C287="1/2L",C288="1/2L"),"OK",IF(OR(C286="L",C287="L",C288="L"),"LOSS",IF(OR(C286="X",C287="X",C288="X"),"Anulado"," ")))</f>
        <v>OK</v>
      </c>
      <c r="C286" s="65" t="s">
        <v>24</v>
      </c>
      <c r="D286" s="290" t="str">
        <f>IF(G286="","",$D283)</f>
        <v>7</v>
      </c>
      <c r="E286" s="295" t="str">
        <f>IF(G286=""," ","– "&amp;COUNTIF(D$4:D288,$D286))</f>
        <v>– 17</v>
      </c>
      <c r="F286" s="297" t="e">
        <f ca="1">IF(G286="","",IF(OR(AND($C286&lt;&gt;" ",$C287=" "),AND($C287&lt;&gt;" ",$C286=" "),AND(L288&gt;0,OR(AND($C288&lt;&gt;" ",OR($C286=" ",$C287=" ")),AND($C288=" ",OR($C286&lt;&gt;" ",$C287&lt;&gt;" "))))),IF(SUM(F$4:F285)=0,1,LARGE(F$4:F285,1)+1),IF(MONTH(G286)=MONTH(TODAY()),IF(AND(DAY(G286)&lt;DAY(TODAY()),$B286=" "),IF(SUM(F$4:F285)=0,1,LARGE(F$4:F285,1)+1),IF($B286=" ",IF(AND(DAY(G286)=DAY(TODAY()),HOUR(G286)&lt;=HOUR(NOW())+1),IF(AND(HOUR(G286)+2&lt;=HOUR(NOW()),DAY(G286)&lt;=DAY(TODAY()),MINUTE(G286)&lt;=MINUTE(NOW())),IF(SUM(F$4:F285)=0,1,LARGE(F$4:F285,1)+1),IF(OR(MINUTE(G286)&lt;=MINUTE(NOW()),HOUR(G286)&lt;=HOUR(NOW())),"!!!","")),""),"")),"")))</f>
        <v>#VALUE!</v>
      </c>
      <c r="G286" s="188" t="s">
        <v>4415</v>
      </c>
      <c r="H286" s="239" t="s">
        <v>133</v>
      </c>
      <c r="I286" s="66" t="s">
        <v>31</v>
      </c>
      <c r="J286" s="67">
        <v>0</v>
      </c>
      <c r="K286" s="68" t="s">
        <v>22</v>
      </c>
      <c r="L286" s="69">
        <v>3.44</v>
      </c>
      <c r="M286" s="70"/>
      <c r="N286" s="241">
        <v>0</v>
      </c>
      <c r="O286" s="71" t="s">
        <v>1477</v>
      </c>
      <c r="P286" s="72" t="s">
        <v>1478</v>
      </c>
      <c r="Q286" s="73" t="s">
        <v>1479</v>
      </c>
      <c r="R286" s="74">
        <v>6.3799999999999996E-2</v>
      </c>
      <c r="S286" s="75" t="s">
        <v>1480</v>
      </c>
    </row>
    <row r="287" spans="1:19" ht="14.65" customHeight="1">
      <c r="A287" s="227"/>
      <c r="B287" s="236"/>
      <c r="C287" s="17" t="s">
        <v>26</v>
      </c>
      <c r="D287" s="274"/>
      <c r="E287" s="282"/>
      <c r="F287" s="285"/>
      <c r="G287" s="182"/>
      <c r="H287" s="230"/>
      <c r="I287" s="18" t="s">
        <v>30</v>
      </c>
      <c r="J287" s="76">
        <f>IF(OR(I286="TO",I286="TU",I286="TO1",I286="TU1",I286="TO2",I286="TU2"),J286,IF(OR(I286="AH1",I286="AH2"),IF(OR(I287="AH1",I287="AH2"),-J286,IF(OR(I287="EH1",I287="EH2"),-J286+0.5,"")),IF(OR(I286="EH1",I286="EH2"),IF(OR(I287="AH1",I287="AH2"),-J286+0.5,IF(OR(I287="EH1",I287="EH2"),-J286+1,"")),IF(AND(OR(I286="DNB1",I286="DNB2"),OR(I287="AH1",I287="AH2")),0,IF(AND(I286="Not ScoreBoth",OR(I287="TO1",I287="TO2")),0.5,"")))))</f>
        <v>0</v>
      </c>
      <c r="K287" s="77" t="s">
        <v>21</v>
      </c>
      <c r="L287" s="21">
        <v>1.54</v>
      </c>
      <c r="M287" s="22">
        <v>208.33</v>
      </c>
      <c r="N287" s="233"/>
      <c r="O287" s="23" t="s">
        <v>1481</v>
      </c>
      <c r="P287" s="24" t="s">
        <v>1482</v>
      </c>
      <c r="Q287" s="25"/>
      <c r="R287" s="26"/>
      <c r="S287" s="26"/>
    </row>
    <row r="288" spans="1:19" ht="14.65" customHeight="1" thickBot="1">
      <c r="A288" s="228"/>
      <c r="B288" s="237"/>
      <c r="C288" s="27" t="s">
        <v>28</v>
      </c>
      <c r="D288" s="275"/>
      <c r="E288" s="283"/>
      <c r="F288" s="272"/>
      <c r="G288" s="183"/>
      <c r="H288" s="240"/>
      <c r="I288" s="30"/>
      <c r="J288" s="31"/>
      <c r="K288" s="37"/>
      <c r="L288" s="32"/>
      <c r="M288" s="33"/>
      <c r="N288" s="234"/>
      <c r="O288" s="34"/>
      <c r="P288" s="35"/>
      <c r="Q288" s="36"/>
      <c r="R288" s="28"/>
      <c r="S288" s="28"/>
    </row>
    <row r="289" spans="1:19" ht="14.65" customHeight="1">
      <c r="A289" s="226">
        <f>$A286+1</f>
        <v>96</v>
      </c>
      <c r="B289" s="235" t="str">
        <f>IF(OR(C289="W",C290="W",C291="W",C289="1/2W",C290="1/2W",C291="1/2W",C289="1/2L",C290="1/2L",C291="1/2L"),"OK",IF(OR(C289="L",C290="L",C291="L"),"LOSS",IF(OR(C289="X",C290="X",C291="X"),"Anulado"," ")))</f>
        <v>OK</v>
      </c>
      <c r="C289" s="38" t="s">
        <v>26</v>
      </c>
      <c r="D289" s="273" t="str">
        <f>IF(G289="","",$D286)</f>
        <v>7</v>
      </c>
      <c r="E289" s="281" t="str">
        <f>IF(G289=""," ","– "&amp;COUNTIF(D$4:D291,$D289))</f>
        <v>– 18</v>
      </c>
      <c r="F289" s="284" t="e">
        <f ca="1">IF(G289="","",IF(OR(AND($C289&lt;&gt;" ",$C290=" "),AND($C290&lt;&gt;" ",$C289=" "),AND(L291&gt;0,OR(AND($C291&lt;&gt;" ",OR($C289=" ",$C290=" ")),AND($C291=" ",OR($C289&lt;&gt;" ",$C290&lt;&gt;" "))))),IF(SUM(F$4:F288)=0,1,LARGE(F$4:F288,1)+1),IF(MONTH(G289)=MONTH(TODAY()),IF(AND(DAY(G289)&lt;DAY(TODAY()),$B289=" "),IF(SUM(F$4:F288)=0,1,LARGE(F$4:F288,1)+1),IF($B289=" ",IF(AND(DAY(G289)=DAY(TODAY()),HOUR(G289)&lt;=HOUR(NOW())+1),IF(AND(HOUR(G289)+2&lt;=HOUR(NOW()),DAY(G289)&lt;=DAY(TODAY()),MINUTE(G289)&lt;=MINUTE(NOW())),IF(SUM(F$4:F288)=0,1,LARGE(F$4:F288,1)+1),IF(OR(MINUTE(G289)&lt;=MINUTE(NOW()),HOUR(G289)&lt;=HOUR(NOW())),"!!!","")),""),"")),"")))</f>
        <v>#VALUE!</v>
      </c>
      <c r="G289" s="181" t="s">
        <v>4415</v>
      </c>
      <c r="H289" s="302" t="s">
        <v>133</v>
      </c>
      <c r="I289" s="39" t="s">
        <v>31</v>
      </c>
      <c r="J289" s="40">
        <v>0</v>
      </c>
      <c r="K289" s="41" t="s">
        <v>45</v>
      </c>
      <c r="L289" s="42">
        <v>1.29</v>
      </c>
      <c r="M289" s="43"/>
      <c r="N289" s="232">
        <v>0.1</v>
      </c>
      <c r="O289" s="44" t="s">
        <v>1483</v>
      </c>
      <c r="P289" s="45" t="s">
        <v>1484</v>
      </c>
      <c r="Q289" s="46" t="s">
        <v>1485</v>
      </c>
      <c r="R289" s="47">
        <v>5.8500000000000003E-2</v>
      </c>
      <c r="S289" s="48" t="s">
        <v>1486</v>
      </c>
    </row>
    <row r="290" spans="1:19" ht="14.65" customHeight="1">
      <c r="A290" s="227"/>
      <c r="B290" s="236"/>
      <c r="C290" s="49" t="s">
        <v>24</v>
      </c>
      <c r="D290" s="274"/>
      <c r="E290" s="282"/>
      <c r="F290" s="285"/>
      <c r="G290" s="182"/>
      <c r="H290" s="230"/>
      <c r="I290" s="50" t="s">
        <v>30</v>
      </c>
      <c r="J290" s="51">
        <f>IF(OR(I289="TO",I289="TU",I289="TO1",I289="TU1",I289="TO2",I289="TU2"),J289,IF(OR(I289="AH1",I289="AH2"),IF(OR(I290="AH1",I290="AH2"),-J289,IF(OR(I290="EH1",I290="EH2"),-J289+0.5,"")),IF(OR(I289="EH1",I289="EH2"),IF(OR(I290="AH1",I290="AH2"),-J289+0.5,IF(OR(I290="EH1",I290="EH2"),-J289+1,"")),IF(AND(OR(I289="DNB1",I289="DNB2"),OR(I290="AH1",I290="AH2")),0,IF(AND(I289="Not ScoreBoth",OR(I290="TO1",I290="TO2")),0.5,"")))))</f>
        <v>0</v>
      </c>
      <c r="K290" s="52" t="s">
        <v>21</v>
      </c>
      <c r="L290" s="53">
        <v>5.9</v>
      </c>
      <c r="M290" s="54">
        <v>22.96</v>
      </c>
      <c r="N290" s="233"/>
      <c r="O290" s="55" t="s">
        <v>1021</v>
      </c>
      <c r="P290" s="56" t="s">
        <v>1487</v>
      </c>
      <c r="Q290" s="25"/>
      <c r="R290" s="26"/>
      <c r="S290" s="26"/>
    </row>
    <row r="291" spans="1:19" ht="14.65" customHeight="1">
      <c r="A291" s="228"/>
      <c r="B291" s="237"/>
      <c r="C291" s="57" t="s">
        <v>28</v>
      </c>
      <c r="D291" s="275"/>
      <c r="E291" s="283"/>
      <c r="F291" s="272"/>
      <c r="G291" s="183"/>
      <c r="H291" s="231"/>
      <c r="I291" s="58"/>
      <c r="J291" s="59"/>
      <c r="K291" s="60"/>
      <c r="L291" s="61"/>
      <c r="M291" s="62"/>
      <c r="N291" s="234"/>
      <c r="O291" s="63"/>
      <c r="P291" s="64"/>
      <c r="Q291" s="36"/>
      <c r="R291" s="28"/>
      <c r="S291" s="28"/>
    </row>
    <row r="292" spans="1:19" ht="14.65" customHeight="1">
      <c r="A292" s="238">
        <f>$A289+1</f>
        <v>97</v>
      </c>
      <c r="B292" s="242" t="str">
        <f>IF(OR(C292="W",C293="W",C294="W",C292="1/2W",C293="1/2W",C294="1/2W",C292="1/2L",C293="1/2L",C294="1/2L"),"OK",IF(OR(C292="L",C293="L",C294="L"),"LOSS",IF(OR(C292="X",C293="X",C294="X"),"Anulado"," ")))</f>
        <v>OK</v>
      </c>
      <c r="C292" s="65" t="s">
        <v>26</v>
      </c>
      <c r="D292" s="290" t="str">
        <f>IF(G292="","",$D289)</f>
        <v>7</v>
      </c>
      <c r="E292" s="295" t="str">
        <f>IF(G292=""," ","– "&amp;COUNTIF(D$4:D294,$D292))</f>
        <v>– 19</v>
      </c>
      <c r="F292" s="297" t="e">
        <f ca="1">IF(G292="","",IF(OR(AND($C292&lt;&gt;" ",$C293=" "),AND($C293&lt;&gt;" ",$C292=" "),AND(L294&gt;0,OR(AND($C294&lt;&gt;" ",OR($C292=" ",$C293=" ")),AND($C294=" ",OR($C292&lt;&gt;" ",$C293&lt;&gt;" "))))),IF(SUM(F$4:F291)=0,1,LARGE(F$4:F291,1)+1),IF(MONTH(G292)=MONTH(TODAY()),IF(AND(DAY(G292)&lt;DAY(TODAY()),$B292=" "),IF(SUM(F$4:F291)=0,1,LARGE(F$4:F291,1)+1),IF($B292=" ",IF(AND(DAY(G292)=DAY(TODAY()),HOUR(G292)&lt;=HOUR(NOW())+1),IF(AND(HOUR(G292)+2&lt;=HOUR(NOW()),DAY(G292)&lt;=DAY(TODAY()),MINUTE(G292)&lt;=MINUTE(NOW())),IF(SUM(F$4:F291)=0,1,LARGE(F$4:F291,1)+1),IF(OR(MINUTE(G292)&lt;=MINUTE(NOW()),HOUR(G292)&lt;=HOUR(NOW())),"!!!","")),""),"")),"")))</f>
        <v>#VALUE!</v>
      </c>
      <c r="G292" s="188" t="s">
        <v>4416</v>
      </c>
      <c r="H292" s="239" t="s">
        <v>134</v>
      </c>
      <c r="I292" s="66" t="s">
        <v>47</v>
      </c>
      <c r="J292" s="80"/>
      <c r="K292" s="68" t="s">
        <v>17</v>
      </c>
      <c r="L292" s="69">
        <v>2.25</v>
      </c>
      <c r="M292" s="70"/>
      <c r="N292" s="241">
        <v>0</v>
      </c>
      <c r="O292" s="71" t="s">
        <v>1178</v>
      </c>
      <c r="P292" s="72" t="s">
        <v>1488</v>
      </c>
      <c r="Q292" s="73" t="s">
        <v>1489</v>
      </c>
      <c r="R292" s="74">
        <v>4.1799999999999997E-2</v>
      </c>
      <c r="S292" s="75" t="s">
        <v>1490</v>
      </c>
    </row>
    <row r="293" spans="1:19" ht="14.65" customHeight="1">
      <c r="A293" s="227"/>
      <c r="B293" s="236"/>
      <c r="C293" s="17" t="s">
        <v>24</v>
      </c>
      <c r="D293" s="274"/>
      <c r="E293" s="282"/>
      <c r="F293" s="285"/>
      <c r="G293" s="182"/>
      <c r="H293" s="230"/>
      <c r="I293" s="18" t="s">
        <v>48</v>
      </c>
      <c r="J293" s="81" t="str">
        <f>IF(OR(I292="TO",I292="TU",I292="TO1",I292="TU1",I292="TO2",I292="TU2"),J292,IF(OR(I292="AH1",I292="AH2"),IF(OR(I293="AH1",I293="AH2"),-J292,IF(OR(I293="EH1",I293="EH2"),-J292+0.5,"")),IF(OR(I292="EH1",I292="EH2"),IF(OR(I293="AH1",I293="AH2"),-J292+0.5,IF(OR(I293="EH1",I293="EH2"),-J292+1,"")),IF(AND(OR(I292="DNB1",I292="DNB2"),OR(I293="AH1",I293="AH2")),0,IF(AND(I292="Not ScoreBoth",OR(I293="TO1",I293="TO2")),0.5,"")))))</f>
        <v/>
      </c>
      <c r="K293" s="77" t="s">
        <v>21</v>
      </c>
      <c r="L293" s="21">
        <v>1.94</v>
      </c>
      <c r="M293" s="22">
        <v>11.95</v>
      </c>
      <c r="N293" s="233"/>
      <c r="O293" s="23" t="s">
        <v>1491</v>
      </c>
      <c r="P293" s="24" t="s">
        <v>1488</v>
      </c>
      <c r="Q293" s="25"/>
      <c r="R293" s="26"/>
      <c r="S293" s="26"/>
    </row>
    <row r="294" spans="1:19" ht="14.65" customHeight="1">
      <c r="A294" s="228"/>
      <c r="B294" s="237"/>
      <c r="C294" s="27" t="s">
        <v>28</v>
      </c>
      <c r="D294" s="275"/>
      <c r="E294" s="283"/>
      <c r="F294" s="272"/>
      <c r="G294" s="183"/>
      <c r="H294" s="231"/>
      <c r="I294" s="30"/>
      <c r="J294" s="31"/>
      <c r="K294" s="37"/>
      <c r="L294" s="32"/>
      <c r="M294" s="33"/>
      <c r="N294" s="234"/>
      <c r="O294" s="34"/>
      <c r="P294" s="35"/>
      <c r="Q294" s="36"/>
      <c r="R294" s="28"/>
      <c r="S294" s="28"/>
    </row>
    <row r="295" spans="1:19" ht="14.65" customHeight="1">
      <c r="A295" s="226">
        <f>$A292+1</f>
        <v>98</v>
      </c>
      <c r="B295" s="235" t="str">
        <f>IF(OR(C295="W",C296="W",C297="W",C295="1/2W",C296="1/2W",C297="1/2W",C295="1/2L",C296="1/2L",C297="1/2L"),"OK",IF(OR(C295="L",C296="L",C297="L"),"LOSS",IF(OR(C295="X",C296="X",C297="X"),"Anulado"," ")))</f>
        <v>OK</v>
      </c>
      <c r="C295" s="38" t="s">
        <v>26</v>
      </c>
      <c r="D295" s="273" t="str">
        <f>IF(G295="","",$D292)</f>
        <v>7</v>
      </c>
      <c r="E295" s="281" t="str">
        <f>IF(G295=""," ","– "&amp;COUNTIF(D$4:D297,$D295))</f>
        <v>– 20</v>
      </c>
      <c r="F295" s="284" t="e">
        <f ca="1">IF(G295="","",IF(OR(AND($C295&lt;&gt;" ",$C296=" "),AND($C296&lt;&gt;" ",$C295=" "),AND(L297&gt;0,OR(AND($C297&lt;&gt;" ",OR($C295=" ",$C296=" ")),AND($C297=" ",OR($C295&lt;&gt;" ",$C296&lt;&gt;" "))))),IF(SUM(F$4:F294)=0,1,LARGE(F$4:F294,1)+1),IF(MONTH(G295)=MONTH(TODAY()),IF(AND(DAY(G295)&lt;DAY(TODAY()),$B295=" "),IF(SUM(F$4:F294)=0,1,LARGE(F$4:F294,1)+1),IF($B295=" ",IF(AND(DAY(G295)=DAY(TODAY()),HOUR(G295)&lt;=HOUR(NOW())+1),IF(AND(HOUR(G295)+2&lt;=HOUR(NOW()),DAY(G295)&lt;=DAY(TODAY()),MINUTE(G295)&lt;=MINUTE(NOW())),IF(SUM(F$4:F294)=0,1,LARGE(F$4:F294,1)+1),IF(OR(MINUTE(G295)&lt;=MINUTE(NOW()),HOUR(G295)&lt;=HOUR(NOW())),"!!!","")),""),"")),"")))</f>
        <v>#VALUE!</v>
      </c>
      <c r="G295" s="181" t="s">
        <v>4417</v>
      </c>
      <c r="H295" s="229" t="s">
        <v>135</v>
      </c>
      <c r="I295" s="39" t="s">
        <v>43</v>
      </c>
      <c r="J295" s="40">
        <v>5</v>
      </c>
      <c r="K295" s="41" t="s">
        <v>21</v>
      </c>
      <c r="L295" s="42">
        <v>1.65</v>
      </c>
      <c r="M295" s="43">
        <v>51.92</v>
      </c>
      <c r="N295" s="232">
        <v>0</v>
      </c>
      <c r="O295" s="44" t="s">
        <v>1492</v>
      </c>
      <c r="P295" s="45" t="s">
        <v>1493</v>
      </c>
      <c r="Q295" s="46" t="s">
        <v>1346</v>
      </c>
      <c r="R295" s="47">
        <v>2.06E-2</v>
      </c>
      <c r="S295" s="48" t="s">
        <v>1494</v>
      </c>
    </row>
    <row r="296" spans="1:19" ht="14.65" customHeight="1">
      <c r="A296" s="227"/>
      <c r="B296" s="236"/>
      <c r="C296" s="49" t="s">
        <v>24</v>
      </c>
      <c r="D296" s="274"/>
      <c r="E296" s="282"/>
      <c r="F296" s="285"/>
      <c r="G296" s="182"/>
      <c r="H296" s="230"/>
      <c r="I296" s="50" t="s">
        <v>42</v>
      </c>
      <c r="J296" s="51">
        <v>4.5</v>
      </c>
      <c r="K296" s="52" t="s">
        <v>19</v>
      </c>
      <c r="L296" s="53">
        <v>2.1800000000000002</v>
      </c>
      <c r="M296" s="54">
        <v>16.29</v>
      </c>
      <c r="N296" s="233"/>
      <c r="O296" s="55" t="s">
        <v>1495</v>
      </c>
      <c r="P296" s="56" t="s">
        <v>1496</v>
      </c>
      <c r="Q296" s="25"/>
      <c r="R296" s="26"/>
      <c r="S296" s="26"/>
    </row>
    <row r="297" spans="1:19" ht="14.65" customHeight="1">
      <c r="A297" s="228"/>
      <c r="B297" s="237"/>
      <c r="C297" s="57" t="s">
        <v>24</v>
      </c>
      <c r="D297" s="275"/>
      <c r="E297" s="283"/>
      <c r="F297" s="272"/>
      <c r="G297" s="183"/>
      <c r="H297" s="231"/>
      <c r="I297" s="101" t="s">
        <v>42</v>
      </c>
      <c r="J297" s="102">
        <v>5.5</v>
      </c>
      <c r="K297" s="103" t="s">
        <v>18</v>
      </c>
      <c r="L297" s="104">
        <v>3.3</v>
      </c>
      <c r="M297" s="62">
        <v>15.73</v>
      </c>
      <c r="N297" s="234"/>
      <c r="O297" s="105" t="s">
        <v>1497</v>
      </c>
      <c r="P297" s="106" t="s">
        <v>1498</v>
      </c>
      <c r="Q297" s="36"/>
      <c r="R297" s="28"/>
      <c r="S297" s="28"/>
    </row>
    <row r="298" spans="1:19" ht="14.65" customHeight="1">
      <c r="A298" s="238">
        <f>$A295+1</f>
        <v>99</v>
      </c>
      <c r="B298" s="242" t="str">
        <f>IF(OR(C298="W",C299="W",C300="W",C298="1/2W",C299="1/2W",C300="1/2W",C298="1/2L",C299="1/2L",C300="1/2L"),"OK",IF(OR(C298="L",C299="L",C300="L"),"LOSS",IF(OR(C298="X",C299="X",C300="X"),"Anulado"," ")))</f>
        <v>OK</v>
      </c>
      <c r="C298" s="65" t="s">
        <v>24</v>
      </c>
      <c r="D298" s="290" t="str">
        <f>IF(G298="","",$D295)</f>
        <v>7</v>
      </c>
      <c r="E298" s="295" t="str">
        <f>IF(G298=""," ","– "&amp;COUNTIF(D$4:D300,$D298))</f>
        <v>– 21</v>
      </c>
      <c r="F298" s="297" t="e">
        <f ca="1">IF(G298="","",IF(OR(AND($C298&lt;&gt;" ",$C299=" "),AND($C299&lt;&gt;" ",$C298=" "),AND(L300&gt;0,OR(AND($C300&lt;&gt;" ",OR($C298=" ",$C299=" ")),AND($C300=" ",OR($C298&lt;&gt;" ",$C299&lt;&gt;" "))))),IF(SUM(F$4:F297)=0,1,LARGE(F$4:F297,1)+1),IF(MONTH(G298)=MONTH(TODAY()),IF(AND(DAY(G298)&lt;DAY(TODAY()),$B298=" "),IF(SUM(F$4:F297)=0,1,LARGE(F$4:F297,1)+1),IF($B298=" ",IF(AND(DAY(G298)=DAY(TODAY()),HOUR(G298)&lt;=HOUR(NOW())+1),IF(AND(HOUR(G298)+2&lt;=HOUR(NOW()),DAY(G298)&lt;=DAY(TODAY()),MINUTE(G298)&lt;=MINUTE(NOW())),IF(SUM(F$4:F297)=0,1,LARGE(F$4:F297,1)+1),IF(OR(MINUTE(G298)&lt;=MINUTE(NOW()),HOUR(G298)&lt;=HOUR(NOW())),"!!!","")),""),"")),"")))</f>
        <v>#VALUE!</v>
      </c>
      <c r="G298" s="188" t="s">
        <v>4418</v>
      </c>
      <c r="H298" s="239" t="s">
        <v>136</v>
      </c>
      <c r="I298" s="66" t="s">
        <v>48</v>
      </c>
      <c r="J298" s="80"/>
      <c r="K298" s="68" t="s">
        <v>22</v>
      </c>
      <c r="L298" s="69">
        <v>3.71</v>
      </c>
      <c r="M298" s="70"/>
      <c r="N298" s="241">
        <v>0</v>
      </c>
      <c r="O298" s="71" t="s">
        <v>1499</v>
      </c>
      <c r="P298" s="72" t="s">
        <v>1500</v>
      </c>
      <c r="Q298" s="73" t="s">
        <v>1501</v>
      </c>
      <c r="R298" s="74">
        <v>4.2500000000000003E-2</v>
      </c>
      <c r="S298" s="75" t="s">
        <v>1502</v>
      </c>
    </row>
    <row r="299" spans="1:19" ht="14.65" customHeight="1">
      <c r="A299" s="227"/>
      <c r="B299" s="236"/>
      <c r="C299" s="17" t="s">
        <v>26</v>
      </c>
      <c r="D299" s="274"/>
      <c r="E299" s="282"/>
      <c r="F299" s="285"/>
      <c r="G299" s="182"/>
      <c r="H299" s="230"/>
      <c r="I299" s="18" t="s">
        <v>47</v>
      </c>
      <c r="J299" s="81" t="str">
        <f>IF(OR(I298="TO",I298="TU",I298="TO1",I298="TU1",I298="TO2",I298="TU2"),J298,IF(OR(I298="AH1",I298="AH2"),IF(OR(I299="AH1",I299="AH2"),-J298,IF(OR(I299="EH1",I299="EH2"),-J298+0.5,"")),IF(OR(I298="EH1",I298="EH2"),IF(OR(I299="AH1",I299="AH2"),-J298+0.5,IF(OR(I299="EH1",I299="EH2"),-J298+1,"")),IF(AND(OR(I298="DNB1",I298="DNB2"),OR(I299="AH1",I299="AH2")),0,IF(AND(I298="Not ScoreBoth",OR(I299="TO1",I299="TO2")),0.5,"")))))</f>
        <v/>
      </c>
      <c r="K299" s="77" t="s">
        <v>23</v>
      </c>
      <c r="L299" s="21">
        <v>1.45</v>
      </c>
      <c r="M299" s="22">
        <v>162.76</v>
      </c>
      <c r="N299" s="233"/>
      <c r="O299" s="23" t="s">
        <v>1503</v>
      </c>
      <c r="P299" s="24" t="s">
        <v>1504</v>
      </c>
      <c r="Q299" s="25"/>
      <c r="R299" s="26"/>
      <c r="S299" s="26"/>
    </row>
    <row r="300" spans="1:19" ht="14.65" customHeight="1">
      <c r="A300" s="228"/>
      <c r="B300" s="237"/>
      <c r="C300" s="27" t="s">
        <v>28</v>
      </c>
      <c r="D300" s="275"/>
      <c r="E300" s="283"/>
      <c r="F300" s="272"/>
      <c r="G300" s="183"/>
      <c r="H300" s="231"/>
      <c r="I300" s="30"/>
      <c r="J300" s="31"/>
      <c r="K300" s="37"/>
      <c r="L300" s="32"/>
      <c r="M300" s="33"/>
      <c r="N300" s="234"/>
      <c r="O300" s="34"/>
      <c r="P300" s="35"/>
      <c r="Q300" s="36"/>
      <c r="R300" s="28"/>
      <c r="S300" s="28"/>
    </row>
    <row r="301" spans="1:19" ht="14.65" customHeight="1">
      <c r="A301" s="226">
        <f>$A298+1</f>
        <v>100</v>
      </c>
      <c r="B301" s="235" t="str">
        <f>IF(OR(C301="W",C302="W",C303="W",C301="1/2W",C302="1/2W",C303="1/2W",C301="1/2L",C302="1/2L",C303="1/2L"),"OK",IF(OR(C301="L",C302="L",C303="L"),"LOSS",IF(OR(C301="X",C302="X",C303="X"),"Anulado"," ")))</f>
        <v>OK</v>
      </c>
      <c r="C301" s="38" t="s">
        <v>26</v>
      </c>
      <c r="D301" s="273" t="str">
        <f>IF(G301="","",$D298)</f>
        <v>7</v>
      </c>
      <c r="E301" s="281" t="str">
        <f>IF(G301=""," ","– "&amp;COUNTIF(D$4:D303,$D301))</f>
        <v>– 22</v>
      </c>
      <c r="F301" s="284" t="e">
        <f ca="1">IF(G301="","",IF(OR(AND($C301&lt;&gt;" ",$C302=" "),AND($C302&lt;&gt;" ",$C301=" "),AND(L303&gt;0,OR(AND($C303&lt;&gt;" ",OR($C301=" ",$C302=" ")),AND($C303=" ",OR($C301&lt;&gt;" ",$C302&lt;&gt;" "))))),IF(SUM(F$4:F300)=0,1,LARGE(F$4:F300,1)+1),IF(MONTH(G301)=MONTH(TODAY()),IF(AND(DAY(G301)&lt;DAY(TODAY()),$B301=" "),IF(SUM(F$4:F300)=0,1,LARGE(F$4:F300,1)+1),IF($B301=" ",IF(AND(DAY(G301)=DAY(TODAY()),HOUR(G301)&lt;=HOUR(NOW())+1),IF(AND(HOUR(G301)+2&lt;=HOUR(NOW()),DAY(G301)&lt;=DAY(TODAY()),MINUTE(G301)&lt;=MINUTE(NOW())),IF(SUM(F$4:F300)=0,1,LARGE(F$4:F300,1)+1),IF(OR(MINUTE(G301)&lt;=MINUTE(NOW()),HOUR(G301)&lt;=HOUR(NOW())),"!!!","")),""),"")),"")))</f>
        <v>#VALUE!</v>
      </c>
      <c r="G301" s="181" t="s">
        <v>4419</v>
      </c>
      <c r="H301" s="229" t="s">
        <v>137</v>
      </c>
      <c r="I301" s="39" t="s">
        <v>30</v>
      </c>
      <c r="J301" s="40">
        <v>1</v>
      </c>
      <c r="K301" s="41" t="s">
        <v>22</v>
      </c>
      <c r="L301" s="42">
        <v>2.0099999999999998</v>
      </c>
      <c r="M301" s="43"/>
      <c r="N301" s="232">
        <v>0</v>
      </c>
      <c r="O301" s="44" t="s">
        <v>1505</v>
      </c>
      <c r="P301" s="45" t="s">
        <v>1506</v>
      </c>
      <c r="Q301" s="46" t="s">
        <v>1089</v>
      </c>
      <c r="R301" s="47">
        <v>8.5699999999999998E-2</v>
      </c>
      <c r="S301" s="48" t="s">
        <v>1507</v>
      </c>
    </row>
    <row r="302" spans="1:19" ht="14.65" customHeight="1">
      <c r="A302" s="227"/>
      <c r="B302" s="236"/>
      <c r="C302" s="49" t="s">
        <v>24</v>
      </c>
      <c r="D302" s="274"/>
      <c r="E302" s="282"/>
      <c r="F302" s="285"/>
      <c r="G302" s="182"/>
      <c r="H302" s="230"/>
      <c r="I302" s="50" t="s">
        <v>31</v>
      </c>
      <c r="J302" s="51">
        <f>IF(OR(I301="TO",I301="TU",I301="TO1",I301="TU1",I301="TO2",I301="TU2"),J301,IF(OR(I301="AH1",I301="AH2"),IF(OR(I302="AH1",I302="AH2"),-J301,IF(OR(I302="EH1",I302="EH2"),-J301+0.5,"")),IF(OR(I301="EH1",I301="EH2"),IF(OR(I302="AH1",I302="AH2"),-J301+0.5,IF(OR(I302="EH1",I302="EH2"),-J301+1,"")),IF(AND(OR(I301="DNB1",I301="DNB2"),OR(I302="AH1",I302="AH2")),0,IF(AND(I301="Not ScoreBoth",OR(I302="TO1",I302="TO2")),0.5,"")))))</f>
        <v>-1</v>
      </c>
      <c r="K302" s="52" t="s">
        <v>21</v>
      </c>
      <c r="L302" s="53">
        <v>2.36</v>
      </c>
      <c r="M302" s="54">
        <v>8.27</v>
      </c>
      <c r="N302" s="233"/>
      <c r="O302" s="55" t="s">
        <v>1508</v>
      </c>
      <c r="P302" s="56" t="s">
        <v>1506</v>
      </c>
      <c r="Q302" s="25"/>
      <c r="R302" s="26"/>
      <c r="S302" s="26"/>
    </row>
    <row r="303" spans="1:19" ht="14.65" customHeight="1" thickBot="1">
      <c r="A303" s="228"/>
      <c r="B303" s="237"/>
      <c r="C303" s="57" t="s">
        <v>28</v>
      </c>
      <c r="D303" s="275"/>
      <c r="E303" s="283"/>
      <c r="F303" s="272"/>
      <c r="G303" s="183"/>
      <c r="H303" s="240"/>
      <c r="I303" s="58"/>
      <c r="J303" s="59"/>
      <c r="K303" s="60"/>
      <c r="L303" s="61"/>
      <c r="M303" s="62"/>
      <c r="N303" s="234"/>
      <c r="O303" s="63"/>
      <c r="P303" s="64"/>
      <c r="Q303" s="36"/>
      <c r="R303" s="28"/>
      <c r="S303" s="28"/>
    </row>
    <row r="304" spans="1:19" ht="14.65" customHeight="1">
      <c r="A304" s="238">
        <f>$A301+1</f>
        <v>101</v>
      </c>
      <c r="B304" s="242" t="str">
        <f>IF(OR(C304="W",C305="W",C306="W",C304="1/2W",C305="1/2W",C306="1/2W",C304="1/2L",C305="1/2L",C306="1/2L"),"OK",IF(OR(C304="L",C305="L",C306="L"),"LOSS",IF(OR(C304="X",C305="X",C306="X"),"Anulado"," ")))</f>
        <v>OK</v>
      </c>
      <c r="C304" s="65" t="s">
        <v>26</v>
      </c>
      <c r="D304" s="290" t="s">
        <v>138</v>
      </c>
      <c r="E304" s="295" t="str">
        <f>IF(G304=""," ","– "&amp;COUNTIF(D$4:D306,$D304))</f>
        <v>– 1</v>
      </c>
      <c r="F304" s="297" t="e">
        <f ca="1">IF(G304="","",IF(OR(AND($C304&lt;&gt;" ",$C305=" "),AND($C305&lt;&gt;" ",$C304=" "),AND(L306&gt;0,OR(AND($C306&lt;&gt;" ",OR($C304=" ",$C305=" ")),AND($C306=" ",OR($C304&lt;&gt;" ",$C305&lt;&gt;" "))))),IF(SUM(F$4:F303)=0,1,LARGE(F$4:F303,1)+1),IF(MONTH(G304)=MONTH(TODAY()),IF(AND(DAY(G304)&lt;DAY(TODAY()),$B304=" "),IF(SUM(F$4:F303)=0,1,LARGE(F$4:F303,1)+1),IF($B304=" ",IF(AND(DAY(G304)=DAY(TODAY()),HOUR(G304)&lt;=HOUR(NOW())+1),IF(AND(HOUR(G304)+2&lt;=HOUR(NOW()),DAY(G304)&lt;=DAY(TODAY()),MINUTE(G304)&lt;=MINUTE(NOW())),IF(SUM(F$4:F303)=0,1,LARGE(F$4:F303,1)+1),IF(OR(MINUTE(G304)&lt;=MINUTE(NOW()),HOUR(G304)&lt;=HOUR(NOW())),"!!!","")),""),"")),"")))</f>
        <v>#VALUE!</v>
      </c>
      <c r="G304" s="188" t="s">
        <v>4420</v>
      </c>
      <c r="H304" s="303" t="s">
        <v>139</v>
      </c>
      <c r="I304" s="66" t="s">
        <v>40</v>
      </c>
      <c r="J304" s="80"/>
      <c r="K304" s="68" t="s">
        <v>21</v>
      </c>
      <c r="L304" s="69">
        <v>1.64</v>
      </c>
      <c r="M304" s="70"/>
      <c r="N304" s="241">
        <v>0</v>
      </c>
      <c r="O304" s="71" t="s">
        <v>1509</v>
      </c>
      <c r="P304" s="72" t="s">
        <v>1510</v>
      </c>
      <c r="Q304" s="73" t="s">
        <v>1511</v>
      </c>
      <c r="R304" s="74">
        <v>6.6500000000000004E-2</v>
      </c>
      <c r="S304" s="75" t="s">
        <v>1511</v>
      </c>
    </row>
    <row r="305" spans="1:19" ht="14.65" customHeight="1">
      <c r="A305" s="227"/>
      <c r="B305" s="236"/>
      <c r="C305" s="17" t="s">
        <v>24</v>
      </c>
      <c r="D305" s="274"/>
      <c r="E305" s="282"/>
      <c r="F305" s="285"/>
      <c r="G305" s="182"/>
      <c r="H305" s="230"/>
      <c r="I305" s="18" t="s">
        <v>38</v>
      </c>
      <c r="J305" s="81" t="str">
        <f>IF(OR(I304="TO",I304="TU",I304="TO1",I304="TU1",I304="TO2",I304="TU2"),J304,IF(OR(I304="AH1",I304="AH2"),IF(OR(I305="AH1",I305="AH2"),-J304,IF(OR(I305="EH1",I305="EH2"),-J304+0.5,"")),IF(OR(I304="EH1",I304="EH2"),IF(OR(I305="AH1",I305="AH2"),-J304+0.5,IF(OR(I305="EH1",I305="EH2"),-J304+1,"")),IF(AND(OR(I304="DNB1",I304="DNB2"),OR(I305="AH1",I305="AH2")),0,IF(AND(I304="Not ScoreBoth",OR(I305="TO1",I305="TO2")),0.5,"")))))</f>
        <v/>
      </c>
      <c r="K305" s="77" t="s">
        <v>23</v>
      </c>
      <c r="L305" s="21">
        <v>3.05</v>
      </c>
      <c r="M305" s="22">
        <v>119.1</v>
      </c>
      <c r="N305" s="233"/>
      <c r="O305" s="23" t="s">
        <v>1512</v>
      </c>
      <c r="P305" s="24" t="s">
        <v>1510</v>
      </c>
      <c r="Q305" s="25"/>
      <c r="R305" s="26"/>
      <c r="S305" s="26"/>
    </row>
    <row r="306" spans="1:19" ht="14.65" customHeight="1">
      <c r="A306" s="228"/>
      <c r="B306" s="237"/>
      <c r="C306" s="27" t="s">
        <v>28</v>
      </c>
      <c r="D306" s="275"/>
      <c r="E306" s="283"/>
      <c r="F306" s="272"/>
      <c r="G306" s="183"/>
      <c r="H306" s="231"/>
      <c r="I306" s="30"/>
      <c r="J306" s="31"/>
      <c r="K306" s="37"/>
      <c r="L306" s="32"/>
      <c r="M306" s="33"/>
      <c r="N306" s="234"/>
      <c r="O306" s="34"/>
      <c r="P306" s="35"/>
      <c r="Q306" s="36"/>
      <c r="R306" s="28"/>
      <c r="S306" s="28"/>
    </row>
    <row r="307" spans="1:19" ht="14.65" customHeight="1">
      <c r="A307" s="226">
        <f>$A304+1</f>
        <v>102</v>
      </c>
      <c r="B307" s="235" t="str">
        <f>IF(OR(C307="W",C308="W",C309="W",C307="1/2W",C308="1/2W",C309="1/2W",C307="1/2L",C308="1/2L",C309="1/2L"),"OK",IF(OR(C307="L",C308="L",C309="L"),"LOSS",IF(OR(C307="X",C308="X",C309="X"),"Anulado"," ")))</f>
        <v>OK</v>
      </c>
      <c r="C307" s="38" t="s">
        <v>24</v>
      </c>
      <c r="D307" s="273" t="str">
        <f>IF(G307="","",$D304)</f>
        <v>8</v>
      </c>
      <c r="E307" s="281" t="str">
        <f>IF(G307=""," ","– "&amp;COUNTIF(D$4:D309,$D307))</f>
        <v>– 2</v>
      </c>
      <c r="F307" s="284" t="e">
        <f ca="1">IF(G307="","",IF(OR(AND($C307&lt;&gt;" ",$C308=" "),AND($C308&lt;&gt;" ",$C307=" "),AND(L309&gt;0,OR(AND($C309&lt;&gt;" ",OR($C307=" ",$C308=" ")),AND($C309=" ",OR($C307&lt;&gt;" ",$C308&lt;&gt;" "))))),IF(SUM(F$4:F306)=0,1,LARGE(F$4:F306,1)+1),IF(MONTH(G307)=MONTH(TODAY()),IF(AND(DAY(G307)&lt;DAY(TODAY()),$B307=" "),IF(SUM(F$4:F306)=0,1,LARGE(F$4:F306,1)+1),IF($B307=" ",IF(AND(DAY(G307)=DAY(TODAY()),HOUR(G307)&lt;=HOUR(NOW())+1),IF(AND(HOUR(G307)+2&lt;=HOUR(NOW()),DAY(G307)&lt;=DAY(TODAY()),MINUTE(G307)&lt;=MINUTE(NOW())),IF(SUM(F$4:F306)=0,1,LARGE(F$4:F306,1)+1),IF(OR(MINUTE(G307)&lt;=MINUTE(NOW()),HOUR(G307)&lt;=HOUR(NOW())),"!!!","")),""),"")),"")))</f>
        <v>#VALUE!</v>
      </c>
      <c r="G307" s="181" t="s">
        <v>4421</v>
      </c>
      <c r="H307" s="229" t="s">
        <v>140</v>
      </c>
      <c r="I307" s="39" t="s">
        <v>60</v>
      </c>
      <c r="J307" s="78"/>
      <c r="K307" s="41" t="s">
        <v>23</v>
      </c>
      <c r="L307" s="42">
        <v>2.8</v>
      </c>
      <c r="M307" s="43"/>
      <c r="N307" s="232">
        <v>0</v>
      </c>
      <c r="O307" s="44" t="s">
        <v>1513</v>
      </c>
      <c r="P307" s="45" t="s">
        <v>1514</v>
      </c>
      <c r="Q307" s="46" t="s">
        <v>1515</v>
      </c>
      <c r="R307" s="47">
        <v>0.187</v>
      </c>
      <c r="S307" s="48" t="s">
        <v>1516</v>
      </c>
    </row>
    <row r="308" spans="1:19" ht="14.65" customHeight="1">
      <c r="A308" s="227"/>
      <c r="B308" s="236"/>
      <c r="C308" s="49" t="s">
        <v>26</v>
      </c>
      <c r="D308" s="274"/>
      <c r="E308" s="282"/>
      <c r="F308" s="285"/>
      <c r="G308" s="182"/>
      <c r="H308" s="230"/>
      <c r="I308" s="50" t="s">
        <v>63</v>
      </c>
      <c r="J308" s="85" t="str">
        <f>IF(OR(I307="TO",I307="TU",I307="TO1",I307="TU1",I307="TO2",I307="TU2"),J307,IF(OR(I307="AH1",I307="AH2"),IF(OR(I308="AH1",I308="AH2"),-J307,IF(OR(I308="EH1",I308="EH2"),-J307+0.5,"")),IF(OR(I307="EH1",I307="EH2"),IF(OR(I308="AH1",I308="AH2"),-J307+0.5,IF(OR(I308="EH1",I308="EH2"),-J307+1,"")),IF(AND(OR(I307="DNB1",I307="DNB2"),OR(I308="AH1",I308="AH2")),0,IF(AND(I307="Not ScoreBoth",OR(I308="TO1",I308="TO2")),0.5,"")))))</f>
        <v/>
      </c>
      <c r="K308" s="52" t="s">
        <v>21</v>
      </c>
      <c r="L308" s="53">
        <v>2.06</v>
      </c>
      <c r="M308" s="54">
        <v>10.6</v>
      </c>
      <c r="N308" s="233"/>
      <c r="O308" s="55" t="s">
        <v>1421</v>
      </c>
      <c r="P308" s="56" t="s">
        <v>1514</v>
      </c>
      <c r="Q308" s="25"/>
      <c r="R308" s="26"/>
      <c r="S308" s="26"/>
    </row>
    <row r="309" spans="1:19" ht="14.65" customHeight="1">
      <c r="A309" s="228"/>
      <c r="B309" s="237"/>
      <c r="C309" s="57" t="s">
        <v>28</v>
      </c>
      <c r="D309" s="275"/>
      <c r="E309" s="283"/>
      <c r="F309" s="272"/>
      <c r="G309" s="183"/>
      <c r="H309" s="231"/>
      <c r="I309" s="58"/>
      <c r="J309" s="59"/>
      <c r="K309" s="60"/>
      <c r="L309" s="61"/>
      <c r="M309" s="62"/>
      <c r="N309" s="234"/>
      <c r="O309" s="63"/>
      <c r="P309" s="64"/>
      <c r="Q309" s="36"/>
      <c r="R309" s="28"/>
      <c r="S309" s="28"/>
    </row>
    <row r="310" spans="1:19" ht="14.65" customHeight="1">
      <c r="A310" s="238">
        <f>$A307+1</f>
        <v>103</v>
      </c>
      <c r="B310" s="242" t="str">
        <f>IF(OR(C310="W",C311="W",C312="W",C310="1/2W",C311="1/2W",C312="1/2W",C310="1/2L",C311="1/2L",C312="1/2L"),"OK",IF(OR(C310="L",C311="L",C312="L"),"LOSS",IF(OR(C310="X",C311="X",C312="X"),"Anulado"," ")))</f>
        <v>OK</v>
      </c>
      <c r="C310" s="65" t="s">
        <v>26</v>
      </c>
      <c r="D310" s="290" t="str">
        <f>IF(G310="","",$D307)</f>
        <v>8</v>
      </c>
      <c r="E310" s="295" t="str">
        <f>IF(G310=""," ","– "&amp;COUNTIF(D$4:D312,$D310))</f>
        <v>– 3</v>
      </c>
      <c r="F310" s="297" t="e">
        <f ca="1">IF(G310="","",IF(OR(AND($C310&lt;&gt;" ",$C311=" "),AND($C311&lt;&gt;" ",$C310=" "),AND(L312&gt;0,OR(AND($C312&lt;&gt;" ",OR($C310=" ",$C311=" ")),AND($C312=" ",OR($C310&lt;&gt;" ",$C311&lt;&gt;" "))))),IF(SUM(F$4:F309)=0,1,LARGE(F$4:F309,1)+1),IF(MONTH(G310)=MONTH(TODAY()),IF(AND(DAY(G310)&lt;DAY(TODAY()),$B310=" "),IF(SUM(F$4:F309)=0,1,LARGE(F$4:F309,1)+1),IF($B310=" ",IF(AND(DAY(G310)=DAY(TODAY()),HOUR(G310)&lt;=HOUR(NOW())+1),IF(AND(HOUR(G310)+2&lt;=HOUR(NOW()),DAY(G310)&lt;=DAY(TODAY()),MINUTE(G310)&lt;=MINUTE(NOW())),IF(SUM(F$4:F309)=0,1,LARGE(F$4:F309,1)+1),IF(OR(MINUTE(G310)&lt;=MINUTE(NOW()),HOUR(G310)&lt;=HOUR(NOW())),"!!!","")),""),"")),"")))</f>
        <v>#VALUE!</v>
      </c>
      <c r="G310" s="188" t="s">
        <v>4422</v>
      </c>
      <c r="H310" s="239" t="s">
        <v>141</v>
      </c>
      <c r="I310" s="66" t="s">
        <v>40</v>
      </c>
      <c r="J310" s="80"/>
      <c r="K310" s="68" t="s">
        <v>21</v>
      </c>
      <c r="L310" s="69">
        <v>1.22</v>
      </c>
      <c r="M310" s="70">
        <v>232.9</v>
      </c>
      <c r="N310" s="241">
        <v>0</v>
      </c>
      <c r="O310" s="71" t="s">
        <v>1517</v>
      </c>
      <c r="P310" s="72" t="s">
        <v>1518</v>
      </c>
      <c r="Q310" s="73" t="s">
        <v>1519</v>
      </c>
      <c r="R310" s="74">
        <v>4.1099999999999998E-2</v>
      </c>
      <c r="S310" s="75" t="s">
        <v>1520</v>
      </c>
    </row>
    <row r="311" spans="1:19" ht="14.65" customHeight="1">
      <c r="A311" s="227"/>
      <c r="B311" s="236"/>
      <c r="C311" s="17" t="s">
        <v>24</v>
      </c>
      <c r="D311" s="274"/>
      <c r="E311" s="282"/>
      <c r="F311" s="285"/>
      <c r="G311" s="182"/>
      <c r="H311" s="230"/>
      <c r="I311" s="18" t="s">
        <v>38</v>
      </c>
      <c r="J311" s="81" t="str">
        <f>IF(OR(I310="TO",I310="TU",I310="TO1",I310="TU1",I310="TO2",I310="TU2"),J310,IF(OR(I310="AH1",I310="AH2"),IF(OR(I311="AH1",I311="AH2"),-J310,IF(OR(I311="EH1",I311="EH2"),-J310+0.5,"")),IF(OR(I310="EH1",I310="EH2"),IF(OR(I311="AH1",I311="AH2"),-J310+0.5,IF(OR(I311="EH1",I311="EH2"),-J310+1,"")),IF(AND(OR(I310="DNB1",I310="DNB2"),OR(I311="AH1",I311="AH2")),0,IF(AND(I310="Not ScoreBoth",OR(I311="TO1",I311="TO2")),0.5,"")))))</f>
        <v/>
      </c>
      <c r="K311" s="77" t="s">
        <v>23</v>
      </c>
      <c r="L311" s="21">
        <v>7.1</v>
      </c>
      <c r="M311" s="22">
        <v>40.020000000000003</v>
      </c>
      <c r="N311" s="233"/>
      <c r="O311" s="23" t="s">
        <v>1521</v>
      </c>
      <c r="P311" s="24" t="s">
        <v>1518</v>
      </c>
      <c r="Q311" s="25"/>
      <c r="R311" s="26"/>
      <c r="S311" s="26"/>
    </row>
    <row r="312" spans="1:19" ht="14.65" customHeight="1">
      <c r="A312" s="228"/>
      <c r="B312" s="237"/>
      <c r="C312" s="27" t="s">
        <v>28</v>
      </c>
      <c r="D312" s="275"/>
      <c r="E312" s="283"/>
      <c r="F312" s="272"/>
      <c r="G312" s="183"/>
      <c r="H312" s="231"/>
      <c r="I312" s="30"/>
      <c r="J312" s="31"/>
      <c r="K312" s="37"/>
      <c r="L312" s="32"/>
      <c r="M312" s="33"/>
      <c r="N312" s="234"/>
      <c r="O312" s="34"/>
      <c r="P312" s="35"/>
      <c r="Q312" s="36"/>
      <c r="R312" s="28"/>
      <c r="S312" s="28"/>
    </row>
    <row r="313" spans="1:19" ht="14.65" customHeight="1">
      <c r="A313" s="226">
        <f>$A310+1</f>
        <v>104</v>
      </c>
      <c r="B313" s="235" t="str">
        <f>IF(OR(C313="W",C314="W",C315="W",C313="1/2W",C314="1/2W",C315="1/2W",C313="1/2L",C314="1/2L",C315="1/2L"),"OK",IF(OR(C313="L",C314="L",C315="L"),"LOSS",IF(OR(C313="X",C314="X",C315="X"),"Anulado"," ")))</f>
        <v>OK</v>
      </c>
      <c r="C313" s="38" t="s">
        <v>26</v>
      </c>
      <c r="D313" s="273" t="str">
        <f>IF(G313="","",$D310)</f>
        <v>8</v>
      </c>
      <c r="E313" s="281" t="str">
        <f>IF(G313=""," ","– "&amp;COUNTIF(D$4:D315,$D313))</f>
        <v>– 4</v>
      </c>
      <c r="F313" s="284" t="e">
        <f ca="1">IF(G313="","",IF(OR(AND($C313&lt;&gt;" ",$C314=" "),AND($C314&lt;&gt;" ",$C313=" "),AND(L315&gt;0,OR(AND($C315&lt;&gt;" ",OR($C313=" ",$C314=" ")),AND($C315=" ",OR($C313&lt;&gt;" ",$C314&lt;&gt;" "))))),IF(SUM(F$4:F312)=0,1,LARGE(F$4:F312,1)+1),IF(MONTH(G313)=MONTH(TODAY()),IF(AND(DAY(G313)&lt;DAY(TODAY()),$B313=" "),IF(SUM(F$4:F312)=0,1,LARGE(F$4:F312,1)+1),IF($B313=" ",IF(AND(DAY(G313)=DAY(TODAY()),HOUR(G313)&lt;=HOUR(NOW())+1),IF(AND(HOUR(G313)+2&lt;=HOUR(NOW()),DAY(G313)&lt;=DAY(TODAY()),MINUTE(G313)&lt;=MINUTE(NOW())),IF(SUM(F$4:F312)=0,1,LARGE(F$4:F312,1)+1),IF(OR(MINUTE(G313)&lt;=MINUTE(NOW()),HOUR(G313)&lt;=HOUR(NOW())),"!!!","")),""),"")),"")))</f>
        <v>#VALUE!</v>
      </c>
      <c r="G313" s="181" t="s">
        <v>4423</v>
      </c>
      <c r="H313" s="229" t="s">
        <v>142</v>
      </c>
      <c r="I313" s="39" t="s">
        <v>40</v>
      </c>
      <c r="J313" s="78"/>
      <c r="K313" s="41" t="s">
        <v>21</v>
      </c>
      <c r="L313" s="42">
        <v>1.32</v>
      </c>
      <c r="M313" s="43">
        <v>236.4</v>
      </c>
      <c r="N313" s="232">
        <v>0</v>
      </c>
      <c r="O313" s="44" t="s">
        <v>1522</v>
      </c>
      <c r="P313" s="45" t="s">
        <v>1523</v>
      </c>
      <c r="Q313" s="46" t="s">
        <v>1524</v>
      </c>
      <c r="R313" s="47">
        <v>2.5700000000000001E-2</v>
      </c>
      <c r="S313" s="48" t="s">
        <v>1525</v>
      </c>
    </row>
    <row r="314" spans="1:19" ht="14.65" customHeight="1">
      <c r="A314" s="227"/>
      <c r="B314" s="236"/>
      <c r="C314" s="49" t="s">
        <v>24</v>
      </c>
      <c r="D314" s="274"/>
      <c r="E314" s="282"/>
      <c r="F314" s="285"/>
      <c r="G314" s="182"/>
      <c r="H314" s="230"/>
      <c r="I314" s="50" t="s">
        <v>38</v>
      </c>
      <c r="J314" s="85" t="str">
        <f>IF(OR(I313="TO",I313="TU",I313="TO1",I313="TU1",I313="TO2",I313="TU2"),J313,IF(OR(I313="AH1",I313="AH2"),IF(OR(I314="AH1",I314="AH2"),-J313,IF(OR(I314="EH1",I314="EH2"),-J313+0.5,"")),IF(OR(I313="EH1",I313="EH2"),IF(OR(I314="AH1",I314="AH2"),-J313+0.5,IF(OR(I314="EH1",I314="EH2"),-J313+1,"")),IF(AND(OR(I313="DNB1",I313="DNB2"),OR(I314="AH1",I314="AH2")),0,IF(AND(I313="Not ScoreBoth",OR(I314="TO1",I314="TO2")),0.5,"")))))</f>
        <v/>
      </c>
      <c r="K314" s="52" t="s">
        <v>23</v>
      </c>
      <c r="L314" s="53">
        <v>4.5999999999999996</v>
      </c>
      <c r="M314" s="54">
        <v>67.819999999999993</v>
      </c>
      <c r="N314" s="233"/>
      <c r="O314" s="55" t="s">
        <v>1526</v>
      </c>
      <c r="P314" s="56" t="s">
        <v>1527</v>
      </c>
      <c r="Q314" s="25"/>
      <c r="R314" s="26"/>
      <c r="S314" s="26"/>
    </row>
    <row r="315" spans="1:19" ht="14.65" customHeight="1">
      <c r="A315" s="228"/>
      <c r="B315" s="237"/>
      <c r="C315" s="57" t="s">
        <v>28</v>
      </c>
      <c r="D315" s="275"/>
      <c r="E315" s="283"/>
      <c r="F315" s="272"/>
      <c r="G315" s="183"/>
      <c r="H315" s="231"/>
      <c r="I315" s="58"/>
      <c r="J315" s="59"/>
      <c r="K315" s="60"/>
      <c r="L315" s="61"/>
      <c r="M315" s="62"/>
      <c r="N315" s="234"/>
      <c r="O315" s="63"/>
      <c r="P315" s="64"/>
      <c r="Q315" s="36"/>
      <c r="R315" s="28"/>
      <c r="S315" s="28"/>
    </row>
    <row r="316" spans="1:19" ht="14.65" customHeight="1">
      <c r="A316" s="238">
        <f>$A313+1</f>
        <v>105</v>
      </c>
      <c r="B316" s="242" t="str">
        <f>IF(OR(C316="W",C317="W",C318="W",C316="1/2W",C317="1/2W",C318="1/2W",C316="1/2L",C317="1/2L",C318="1/2L"),"OK",IF(OR(C316="L",C317="L",C318="L"),"LOSS",IF(OR(C316="X",C317="X",C318="X"),"Anulado"," ")))</f>
        <v>OK</v>
      </c>
      <c r="C316" s="65" t="s">
        <v>24</v>
      </c>
      <c r="D316" s="290" t="str">
        <f>IF(G316="","",$D313)</f>
        <v>8</v>
      </c>
      <c r="E316" s="295" t="str">
        <f>IF(G316=""," ","– "&amp;COUNTIF(D$4:D318,$D316))</f>
        <v>– 5</v>
      </c>
      <c r="F316" s="297" t="e">
        <f ca="1">IF(G316="","",IF(OR(AND($C316&lt;&gt;" ",$C317=" "),AND($C317&lt;&gt;" ",$C316=" "),AND(L318&gt;0,OR(AND($C318&lt;&gt;" ",OR($C316=" ",$C317=" ")),AND($C318=" ",OR($C316&lt;&gt;" ",$C317&lt;&gt;" "))))),IF(SUM(F$4:F315)=0,1,LARGE(F$4:F315,1)+1),IF(MONTH(G316)=MONTH(TODAY()),IF(AND(DAY(G316)&lt;DAY(TODAY()),$B316=" "),IF(SUM(F$4:F315)=0,1,LARGE(F$4:F315,1)+1),IF($B316=" ",IF(AND(DAY(G316)=DAY(TODAY()),HOUR(G316)&lt;=HOUR(NOW())+1),IF(AND(HOUR(G316)+2&lt;=HOUR(NOW()),DAY(G316)&lt;=DAY(TODAY()),MINUTE(G316)&lt;=MINUTE(NOW())),IF(SUM(F$4:F315)=0,1,LARGE(F$4:F315,1)+1),IF(OR(MINUTE(G316)&lt;=MINUTE(NOW()),HOUR(G316)&lt;=HOUR(NOW())),"!!!","")),""),"")),"")))</f>
        <v>#VALUE!</v>
      </c>
      <c r="G316" s="188" t="s">
        <v>4402</v>
      </c>
      <c r="H316" s="239" t="s">
        <v>143</v>
      </c>
      <c r="I316" s="66" t="s">
        <v>42</v>
      </c>
      <c r="J316" s="67">
        <v>1</v>
      </c>
      <c r="K316" s="68" t="s">
        <v>23</v>
      </c>
      <c r="L316" s="69">
        <v>2.39</v>
      </c>
      <c r="M316" s="70">
        <v>10.1</v>
      </c>
      <c r="N316" s="241">
        <v>0.1</v>
      </c>
      <c r="O316" s="71" t="s">
        <v>1528</v>
      </c>
      <c r="P316" s="72" t="s">
        <v>1529</v>
      </c>
      <c r="Q316" s="73" t="s">
        <v>1530</v>
      </c>
      <c r="R316" s="74">
        <v>4.87E-2</v>
      </c>
      <c r="S316" s="75" t="s">
        <v>1531</v>
      </c>
    </row>
    <row r="317" spans="1:19" ht="14.65" customHeight="1">
      <c r="A317" s="227"/>
      <c r="B317" s="236"/>
      <c r="C317" s="17" t="s">
        <v>26</v>
      </c>
      <c r="D317" s="274"/>
      <c r="E317" s="282"/>
      <c r="F317" s="285"/>
      <c r="G317" s="182"/>
      <c r="H317" s="230"/>
      <c r="I317" s="18" t="s">
        <v>43</v>
      </c>
      <c r="J317" s="76">
        <f>IF(OR(I316="TO",I316="TU",I316="TO1",I316="TU1",I316="TO2",I316="TU2"),J316,IF(OR(I316="AH1",I316="AH2"),IF(OR(I317="AH1",I317="AH2"),-J316,IF(OR(I317="EH1",I317="EH2"),-J316+0.5,"")),IF(OR(I316="EH1",I316="EH2"),IF(OR(I317="AH1",I317="AH2"),-J316+0.5,IF(OR(I317="EH1",I317="EH2"),-J316+1,"")),IF(AND(OR(I316="DNB1",I316="DNB2"),OR(I317="AH1",I317="AH2")),0,IF(AND(I316="Not ScoreBoth",OR(I317="TO1",I317="TO2")),0.5,"")))))</f>
        <v>1</v>
      </c>
      <c r="K317" s="77" t="s">
        <v>21</v>
      </c>
      <c r="L317" s="21">
        <v>1.87</v>
      </c>
      <c r="M317" s="22"/>
      <c r="N317" s="233"/>
      <c r="O317" s="23" t="s">
        <v>968</v>
      </c>
      <c r="P317" s="24" t="s">
        <v>1532</v>
      </c>
      <c r="Q317" s="25"/>
      <c r="R317" s="26"/>
      <c r="S317" s="26"/>
    </row>
    <row r="318" spans="1:19" ht="14.65" customHeight="1">
      <c r="A318" s="228"/>
      <c r="B318" s="237"/>
      <c r="C318" s="27" t="s">
        <v>28</v>
      </c>
      <c r="D318" s="275"/>
      <c r="E318" s="283"/>
      <c r="F318" s="272"/>
      <c r="G318" s="183"/>
      <c r="H318" s="231"/>
      <c r="I318" s="30"/>
      <c r="J318" s="31"/>
      <c r="K318" s="37"/>
      <c r="L318" s="32"/>
      <c r="M318" s="33"/>
      <c r="N318" s="234"/>
      <c r="O318" s="34"/>
      <c r="P318" s="35"/>
      <c r="Q318" s="36"/>
      <c r="R318" s="28"/>
      <c r="S318" s="28"/>
    </row>
    <row r="319" spans="1:19" ht="14.65" customHeight="1">
      <c r="A319" s="226">
        <f>$A316+1</f>
        <v>106</v>
      </c>
      <c r="B319" s="235" t="str">
        <f>IF(OR(C319="W",C320="W",C321="W",C319="1/2W",C320="1/2W",C321="1/2W",C319="1/2L",C320="1/2L",C321="1/2L"),"OK",IF(OR(C319="L",C320="L",C321="L"),"LOSS",IF(OR(C319="X",C320="X",C321="X"),"Anulado"," ")))</f>
        <v>OK</v>
      </c>
      <c r="C319" s="38" t="s">
        <v>24</v>
      </c>
      <c r="D319" s="273" t="str">
        <f>IF(G319="","",$D316)</f>
        <v>8</v>
      </c>
      <c r="E319" s="281" t="str">
        <f>IF(G319=""," ","– "&amp;COUNTIF(D$4:D321,$D319))</f>
        <v>– 6</v>
      </c>
      <c r="F319" s="284" t="e">
        <f ca="1">IF(G319="","",IF(OR(AND($C319&lt;&gt;" ",$C320=" "),AND($C320&lt;&gt;" ",$C319=" "),AND(L321&gt;0,OR(AND($C321&lt;&gt;" ",OR($C319=" ",$C320=" ")),AND($C321=" ",OR($C319&lt;&gt;" ",$C320&lt;&gt;" "))))),IF(SUM(F$4:F318)=0,1,LARGE(F$4:F318,1)+1),IF(MONTH(G319)=MONTH(TODAY()),IF(AND(DAY(G319)&lt;DAY(TODAY()),$B319=" "),IF(SUM(F$4:F318)=0,1,LARGE(F$4:F318,1)+1),IF($B319=" ",IF(AND(DAY(G319)=DAY(TODAY()),HOUR(G319)&lt;=HOUR(NOW())+1),IF(AND(HOUR(G319)+2&lt;=HOUR(NOW()),DAY(G319)&lt;=DAY(TODAY()),MINUTE(G319)&lt;=MINUTE(NOW())),IF(SUM(F$4:F318)=0,1,LARGE(F$4:F318,1)+1),IF(OR(MINUTE(G319)&lt;=MINUTE(NOW()),HOUR(G319)&lt;=HOUR(NOW())),"!!!","")),""),"")),"")))</f>
        <v>#VALUE!</v>
      </c>
      <c r="G319" s="181" t="s">
        <v>4424</v>
      </c>
      <c r="H319" s="229" t="s">
        <v>144</v>
      </c>
      <c r="I319" s="39" t="s">
        <v>27</v>
      </c>
      <c r="J319" s="78"/>
      <c r="K319" s="41" t="s">
        <v>23</v>
      </c>
      <c r="L319" s="42">
        <v>2.4</v>
      </c>
      <c r="M319" s="43"/>
      <c r="N319" s="232">
        <v>0</v>
      </c>
      <c r="O319" s="44" t="s">
        <v>1351</v>
      </c>
      <c r="P319" s="45" t="s">
        <v>1533</v>
      </c>
      <c r="Q319" s="46" t="s">
        <v>1534</v>
      </c>
      <c r="R319" s="47">
        <v>6.0499999999999998E-2</v>
      </c>
      <c r="S319" s="48" t="s">
        <v>1535</v>
      </c>
    </row>
    <row r="320" spans="1:19" ht="14.65" customHeight="1">
      <c r="A320" s="227"/>
      <c r="B320" s="236"/>
      <c r="C320" s="49" t="s">
        <v>26</v>
      </c>
      <c r="D320" s="274"/>
      <c r="E320" s="282"/>
      <c r="F320" s="285"/>
      <c r="G320" s="182"/>
      <c r="H320" s="230"/>
      <c r="I320" s="84">
        <v>1</v>
      </c>
      <c r="J320" s="85" t="str">
        <f>IF(OR(I319="TO",I319="TU",I319="TO1",I319="TU1",I319="TO2",I319="TU2"),J319,IF(OR(I319="AH1",I319="AH2"),IF(OR(I320="AH1",I320="AH2"),-J319,IF(OR(I320="EH1",I320="EH2"),-J319+0.5,"")),IF(OR(I319="EH1",I319="EH2"),IF(OR(I320="AH1",I320="AH2"),-J319+0.5,IF(OR(I320="EH1",I320="EH2"),-J319+1,"")),IF(AND(OR(I319="DNB1",I319="DNB2"),OR(I320="AH1",I320="AH2")),0,IF(AND(I319="Not ScoreBoth",OR(I320="TO1",I320="TO2")),0.5,"")))))</f>
        <v/>
      </c>
      <c r="K320" s="52" t="s">
        <v>18</v>
      </c>
      <c r="L320" s="53">
        <v>1.9</v>
      </c>
      <c r="M320" s="54">
        <v>36.19</v>
      </c>
      <c r="N320" s="233"/>
      <c r="O320" s="55" t="s">
        <v>1536</v>
      </c>
      <c r="P320" s="56" t="s">
        <v>1533</v>
      </c>
      <c r="Q320" s="25"/>
      <c r="R320" s="26"/>
      <c r="S320" s="26"/>
    </row>
    <row r="321" spans="1:19" ht="14.65" customHeight="1">
      <c r="A321" s="228"/>
      <c r="B321" s="237"/>
      <c r="C321" s="57" t="s">
        <v>28</v>
      </c>
      <c r="D321" s="275"/>
      <c r="E321" s="283"/>
      <c r="F321" s="272"/>
      <c r="G321" s="183"/>
      <c r="H321" s="231"/>
      <c r="I321" s="58"/>
      <c r="J321" s="59"/>
      <c r="K321" s="60"/>
      <c r="L321" s="61"/>
      <c r="M321" s="62"/>
      <c r="N321" s="234"/>
      <c r="O321" s="63"/>
      <c r="P321" s="64"/>
      <c r="Q321" s="36"/>
      <c r="R321" s="28"/>
      <c r="S321" s="28"/>
    </row>
    <row r="322" spans="1:19" ht="14.65" customHeight="1">
      <c r="A322" s="238">
        <f>$A319+1</f>
        <v>107</v>
      </c>
      <c r="B322" s="242" t="str">
        <f>IF(OR(C322="W",C323="W",C324="W",C322="1/2W",C323="1/2W",C324="1/2W",C322="1/2L",C323="1/2L",C324="1/2L"),"OK",IF(OR(C322="L",C323="L",C324="L"),"LOSS",IF(OR(C322="X",C323="X",C324="X"),"Anulado"," ")))</f>
        <v>OK</v>
      </c>
      <c r="C322" s="65" t="s">
        <v>24</v>
      </c>
      <c r="D322" s="290" t="str">
        <f>IF(G322="","",$D319)</f>
        <v>8</v>
      </c>
      <c r="E322" s="295" t="str">
        <f>IF(G322=""," ","– "&amp;COUNTIF(D$4:D324,$D322))</f>
        <v>– 7</v>
      </c>
      <c r="F322" s="297" t="e">
        <f ca="1">IF(G322="","",IF(OR(AND($C322&lt;&gt;" ",$C323=" "),AND($C323&lt;&gt;" ",$C322=" "),AND(L324&gt;0,OR(AND($C324&lt;&gt;" ",OR($C322=" ",$C323=" ")),AND($C324=" ",OR($C322&lt;&gt;" ",$C323&lt;&gt;" "))))),IF(SUM(F$4:F321)=0,1,LARGE(F$4:F321,1)+1),IF(MONTH(G322)=MONTH(TODAY()),IF(AND(DAY(G322)&lt;DAY(TODAY()),$B322=" "),IF(SUM(F$4:F321)=0,1,LARGE(F$4:F321,1)+1),IF($B322=" ",IF(AND(DAY(G322)=DAY(TODAY()),HOUR(G322)&lt;=HOUR(NOW())+1),IF(AND(HOUR(G322)+2&lt;=HOUR(NOW()),DAY(G322)&lt;=DAY(TODAY()),MINUTE(G322)&lt;=MINUTE(NOW())),IF(SUM(F$4:F321)=0,1,LARGE(F$4:F321,1)+1),IF(OR(MINUTE(G322)&lt;=MINUTE(NOW()),HOUR(G322)&lt;=HOUR(NOW())),"!!!","")),""),"")),"")))</f>
        <v>#VALUE!</v>
      </c>
      <c r="G322" s="188" t="s">
        <v>4424</v>
      </c>
      <c r="H322" s="239" t="s">
        <v>144</v>
      </c>
      <c r="I322" s="66" t="s">
        <v>27</v>
      </c>
      <c r="J322" s="80"/>
      <c r="K322" s="68" t="s">
        <v>22</v>
      </c>
      <c r="L322" s="69">
        <v>2.0099999999999998</v>
      </c>
      <c r="M322" s="70"/>
      <c r="N322" s="241">
        <v>0</v>
      </c>
      <c r="O322" s="71" t="s">
        <v>1537</v>
      </c>
      <c r="P322" s="72" t="s">
        <v>1538</v>
      </c>
      <c r="Q322" s="73" t="s">
        <v>1539</v>
      </c>
      <c r="R322" s="74">
        <v>-2.86E-2</v>
      </c>
      <c r="S322" s="75" t="s">
        <v>1540</v>
      </c>
    </row>
    <row r="323" spans="1:19" ht="14.65" customHeight="1">
      <c r="A323" s="227"/>
      <c r="B323" s="236"/>
      <c r="C323" s="17" t="s">
        <v>26</v>
      </c>
      <c r="D323" s="274"/>
      <c r="E323" s="282"/>
      <c r="F323" s="285"/>
      <c r="G323" s="182"/>
      <c r="H323" s="230"/>
      <c r="I323" s="83">
        <v>1</v>
      </c>
      <c r="J323" s="81" t="str">
        <f>IF(OR(I322="TO",I322="TU",I322="TO1",I322="TU1",I322="TO2",I322="TU2"),J322,IF(OR(I322="AH1",I322="AH2"),IF(OR(I323="AH1",I323="AH2"),-J322,IF(OR(I323="EH1",I323="EH2"),-J322+0.5,"")),IF(OR(I322="EH1",I322="EH2"),IF(OR(I323="AH1",I323="AH2"),-J322+0.5,IF(OR(I323="EH1",I323="EH2"),-J322+1,"")),IF(AND(OR(I322="DNB1",I322="DNB2"),OR(I323="AH1",I323="AH2")),0,IF(AND(I322="Not ScoreBoth",OR(I323="TO1",I323="TO2")),0.5,"")))))</f>
        <v/>
      </c>
      <c r="K323" s="77" t="s">
        <v>45</v>
      </c>
      <c r="L323" s="21">
        <v>1.88</v>
      </c>
      <c r="M323" s="22">
        <v>100</v>
      </c>
      <c r="N323" s="233"/>
      <c r="O323" s="23" t="s">
        <v>1541</v>
      </c>
      <c r="P323" s="24" t="s">
        <v>1538</v>
      </c>
      <c r="Q323" s="25"/>
      <c r="R323" s="26"/>
      <c r="S323" s="26"/>
    </row>
    <row r="324" spans="1:19" ht="14.65" customHeight="1">
      <c r="A324" s="228"/>
      <c r="B324" s="237"/>
      <c r="C324" s="27" t="s">
        <v>28</v>
      </c>
      <c r="D324" s="275"/>
      <c r="E324" s="283"/>
      <c r="F324" s="272"/>
      <c r="G324" s="183"/>
      <c r="H324" s="231"/>
      <c r="I324" s="30"/>
      <c r="J324" s="31"/>
      <c r="K324" s="37"/>
      <c r="L324" s="32"/>
      <c r="M324" s="33"/>
      <c r="N324" s="234"/>
      <c r="O324" s="34"/>
      <c r="P324" s="35"/>
      <c r="Q324" s="36"/>
      <c r="R324" s="28"/>
      <c r="S324" s="28"/>
    </row>
    <row r="325" spans="1:19" ht="14.65" customHeight="1">
      <c r="A325" s="226">
        <f>$A322+1</f>
        <v>108</v>
      </c>
      <c r="B325" s="235" t="str">
        <f>IF(OR(C325="W",C326="W",C327="W",C325="1/2W",C326="1/2W",C327="1/2W",C325="1/2L",C326="1/2L",C327="1/2L"),"OK",IF(OR(C325="L",C326="L",C327="L"),"LOSS",IF(OR(C325="X",C326="X",C327="X"),"Anulado"," ")))</f>
        <v>OK</v>
      </c>
      <c r="C325" s="38" t="s">
        <v>26</v>
      </c>
      <c r="D325" s="273" t="str">
        <f>IF(G325="","",$D322)</f>
        <v>8</v>
      </c>
      <c r="E325" s="281" t="str">
        <f>IF(G325=""," ","– "&amp;COUNTIF(D$4:D327,$D325))</f>
        <v>– 8</v>
      </c>
      <c r="F325" s="284" t="e">
        <f ca="1">IF(G325="","",IF(OR(AND($C325&lt;&gt;" ",$C326=" "),AND($C326&lt;&gt;" ",$C325=" "),AND(L327&gt;0,OR(AND($C327&lt;&gt;" ",OR($C325=" ",$C326=" ")),AND($C327=" ",OR($C325&lt;&gt;" ",$C326&lt;&gt;" "))))),IF(SUM(F$4:F324)=0,1,LARGE(F$4:F324,1)+1),IF(MONTH(G325)=MONTH(TODAY()),IF(AND(DAY(G325)&lt;DAY(TODAY()),$B325=" "),IF(SUM(F$4:F324)=0,1,LARGE(F$4:F324,1)+1),IF($B325=" ",IF(AND(DAY(G325)=DAY(TODAY()),HOUR(G325)&lt;=HOUR(NOW())+1),IF(AND(HOUR(G325)+2&lt;=HOUR(NOW()),DAY(G325)&lt;=DAY(TODAY()),MINUTE(G325)&lt;=MINUTE(NOW())),IF(SUM(F$4:F324)=0,1,LARGE(F$4:F324,1)+1),IF(OR(MINUTE(G325)&lt;=MINUTE(NOW()),HOUR(G325)&lt;=HOUR(NOW())),"!!!","")),""),"")),"")))</f>
        <v>#VALUE!</v>
      </c>
      <c r="G325" s="181" t="s">
        <v>4425</v>
      </c>
      <c r="H325" s="229" t="s">
        <v>145</v>
      </c>
      <c r="I325" s="39" t="s">
        <v>38</v>
      </c>
      <c r="J325" s="78"/>
      <c r="K325" s="41" t="s">
        <v>23</v>
      </c>
      <c r="L325" s="42">
        <v>2.85</v>
      </c>
      <c r="M325" s="43">
        <v>132.44</v>
      </c>
      <c r="N325" s="232">
        <v>0.1</v>
      </c>
      <c r="O325" s="44" t="s">
        <v>1542</v>
      </c>
      <c r="P325" s="45" t="s">
        <v>1543</v>
      </c>
      <c r="Q325" s="46" t="s">
        <v>1151</v>
      </c>
      <c r="R325" s="47">
        <v>1.6500000000000001E-2</v>
      </c>
      <c r="S325" s="48" t="s">
        <v>1544</v>
      </c>
    </row>
    <row r="326" spans="1:19" ht="14.65" customHeight="1">
      <c r="A326" s="227"/>
      <c r="B326" s="236"/>
      <c r="C326" s="49" t="s">
        <v>24</v>
      </c>
      <c r="D326" s="274"/>
      <c r="E326" s="282"/>
      <c r="F326" s="285"/>
      <c r="G326" s="182"/>
      <c r="H326" s="230"/>
      <c r="I326" s="50" t="s">
        <v>40</v>
      </c>
      <c r="J326" s="85" t="str">
        <f>IF(OR(I325="TO",I325="TU",I325="TO1",I325="TU1",I325="TO2",I325="TU2"),J325,IF(OR(I325="AH1",I325="AH2"),IF(OR(I326="AH1",I326="AH2"),-J325,IF(OR(I326="EH1",I326="EH2"),-J325+0.5,"")),IF(OR(I325="EH1",I325="EH2"),IF(OR(I326="AH1",I326="AH2"),-J325+0.5,IF(OR(I326="EH1",I326="EH2"),-J325+1,"")),IF(AND(OR(I325="DNB1",I325="DNB2"),OR(I326="AH1",I326="AH2")),0,IF(AND(I325="Not ScoreBoth",OR(I326="TO1",I326="TO2")),0.5,"")))))</f>
        <v/>
      </c>
      <c r="K326" s="52" t="s">
        <v>21</v>
      </c>
      <c r="L326" s="53">
        <v>1.58</v>
      </c>
      <c r="M326" s="54"/>
      <c r="N326" s="233"/>
      <c r="O326" s="55" t="s">
        <v>1545</v>
      </c>
      <c r="P326" s="56" t="s">
        <v>1546</v>
      </c>
      <c r="Q326" s="25"/>
      <c r="R326" s="26"/>
      <c r="S326" s="26"/>
    </row>
    <row r="327" spans="1:19" ht="14.65" customHeight="1">
      <c r="A327" s="228"/>
      <c r="B327" s="237"/>
      <c r="C327" s="57" t="s">
        <v>28</v>
      </c>
      <c r="D327" s="275"/>
      <c r="E327" s="283"/>
      <c r="F327" s="272"/>
      <c r="G327" s="183"/>
      <c r="H327" s="231"/>
      <c r="I327" s="58"/>
      <c r="J327" s="59"/>
      <c r="K327" s="60"/>
      <c r="L327" s="61"/>
      <c r="M327" s="62"/>
      <c r="N327" s="234"/>
      <c r="O327" s="63"/>
      <c r="P327" s="64"/>
      <c r="Q327" s="36"/>
      <c r="R327" s="28"/>
      <c r="S327" s="28"/>
    </row>
    <row r="328" spans="1:19" ht="14.65" customHeight="1">
      <c r="A328" s="238">
        <f>$A325+1</f>
        <v>109</v>
      </c>
      <c r="B328" s="242" t="str">
        <f>IF(OR(C328="W",C329="W",C330="W",C328="1/2W",C329="1/2W",C330="1/2W",C328="1/2L",C329="1/2L",C330="1/2L"),"OK",IF(OR(C328="L",C329="L",C330="L"),"LOSS",IF(OR(C328="X",C329="X",C330="X"),"Anulado"," ")))</f>
        <v>OK</v>
      </c>
      <c r="C328" s="65" t="s">
        <v>24</v>
      </c>
      <c r="D328" s="290" t="str">
        <f>IF(G328="","",$D325)</f>
        <v>8</v>
      </c>
      <c r="E328" s="295" t="str">
        <f>IF(G328=""," ","– "&amp;COUNTIF(D$4:D330,$D328))</f>
        <v>– 9</v>
      </c>
      <c r="F328" s="297" t="e">
        <f ca="1">IF(G328="","",IF(OR(AND($C328&lt;&gt;" ",$C329=" "),AND($C329&lt;&gt;" ",$C328=" "),AND(L330&gt;0,OR(AND($C330&lt;&gt;" ",OR($C328=" ",$C329=" ")),AND($C330=" ",OR($C328&lt;&gt;" ",$C329&lt;&gt;" "))))),IF(SUM(F$4:F327)=0,1,LARGE(F$4:F327,1)+1),IF(MONTH(G328)=MONTH(TODAY()),IF(AND(DAY(G328)&lt;DAY(TODAY()),$B328=" "),IF(SUM(F$4:F327)=0,1,LARGE(F$4:F327,1)+1),IF($B328=" ",IF(AND(DAY(G328)=DAY(TODAY()),HOUR(G328)&lt;=HOUR(NOW())+1),IF(AND(HOUR(G328)+2&lt;=HOUR(NOW()),DAY(G328)&lt;=DAY(TODAY()),MINUTE(G328)&lt;=MINUTE(NOW())),IF(SUM(F$4:F327)=0,1,LARGE(F$4:F327,1)+1),IF(OR(MINUTE(G328)&lt;=MINUTE(NOW()),HOUR(G328)&lt;=HOUR(NOW())),"!!!","")),""),"")),"")))</f>
        <v>#VALUE!</v>
      </c>
      <c r="G328" s="188" t="s">
        <v>4402</v>
      </c>
      <c r="H328" s="239" t="s">
        <v>143</v>
      </c>
      <c r="I328" s="66" t="s">
        <v>42</v>
      </c>
      <c r="J328" s="67">
        <v>1</v>
      </c>
      <c r="K328" s="68" t="s">
        <v>23</v>
      </c>
      <c r="L328" s="69">
        <v>3.05</v>
      </c>
      <c r="M328" s="70">
        <v>8.09</v>
      </c>
      <c r="N328" s="241">
        <v>0</v>
      </c>
      <c r="O328" s="71" t="s">
        <v>1547</v>
      </c>
      <c r="P328" s="72" t="s">
        <v>1548</v>
      </c>
      <c r="Q328" s="73" t="s">
        <v>1549</v>
      </c>
      <c r="R328" s="74">
        <v>0.10340000000000001</v>
      </c>
      <c r="S328" s="75" t="s">
        <v>1550</v>
      </c>
    </row>
    <row r="329" spans="1:19" ht="14.65" customHeight="1">
      <c r="A329" s="227"/>
      <c r="B329" s="236"/>
      <c r="C329" s="17" t="s">
        <v>26</v>
      </c>
      <c r="D329" s="274"/>
      <c r="E329" s="282"/>
      <c r="F329" s="285"/>
      <c r="G329" s="182"/>
      <c r="H329" s="230"/>
      <c r="I329" s="18" t="s">
        <v>43</v>
      </c>
      <c r="J329" s="76">
        <f>IF(OR(I328="TO",I328="TU",I328="TO1",I328="TU1",I328="TO2",I328="TU2"),J328,IF(OR(I328="AH1",I328="AH2"),IF(OR(I329="AH1",I329="AH2"),-J328,IF(OR(I329="EH1",I329="EH2"),-J328+0.5,"")),IF(OR(I328="EH1",I328="EH2"),IF(OR(I329="AH1",I329="AH2"),-J328+0.5,IF(OR(I329="EH1",I329="EH2"),-J328+1,"")),IF(AND(OR(I328="DNB1",I328="DNB2"),OR(I329="AH1",I329="AH2")),0,IF(AND(I328="Not ScoreBoth",OR(I329="TO1",I329="TO2")),0.5,"")))))</f>
        <v>1</v>
      </c>
      <c r="K329" s="77" t="s">
        <v>21</v>
      </c>
      <c r="L329" s="21">
        <v>1.73</v>
      </c>
      <c r="M329" s="22">
        <v>14.25</v>
      </c>
      <c r="N329" s="233"/>
      <c r="O329" s="23" t="s">
        <v>1551</v>
      </c>
      <c r="P329" s="24" t="s">
        <v>1552</v>
      </c>
      <c r="Q329" s="25"/>
      <c r="R329" s="26"/>
      <c r="S329" s="26"/>
    </row>
    <row r="330" spans="1:19" ht="14.65" customHeight="1">
      <c r="A330" s="228"/>
      <c r="B330" s="237"/>
      <c r="C330" s="27" t="s">
        <v>28</v>
      </c>
      <c r="D330" s="275"/>
      <c r="E330" s="283"/>
      <c r="F330" s="272"/>
      <c r="G330" s="183"/>
      <c r="H330" s="231"/>
      <c r="I330" s="30"/>
      <c r="J330" s="31"/>
      <c r="K330" s="37"/>
      <c r="L330" s="32"/>
      <c r="M330" s="33"/>
      <c r="N330" s="234"/>
      <c r="O330" s="34"/>
      <c r="P330" s="35"/>
      <c r="Q330" s="36"/>
      <c r="R330" s="28"/>
      <c r="S330" s="28"/>
    </row>
    <row r="331" spans="1:19" ht="14.65" customHeight="1">
      <c r="A331" s="226">
        <f>$A328+1</f>
        <v>110</v>
      </c>
      <c r="B331" s="235" t="str">
        <f>IF(OR(C331="W",C332="W",C333="W",C331="1/2W",C332="1/2W",C333="1/2W",C331="1/2L",C332="1/2L",C333="1/2L"),"OK",IF(OR(C331="L",C332="L",C333="L"),"LOSS",IF(OR(C331="X",C332="X",C333="X"),"Anulado"," ")))</f>
        <v>OK</v>
      </c>
      <c r="C331" s="38" t="s">
        <v>24</v>
      </c>
      <c r="D331" s="273" t="str">
        <f>IF(G331="","",$D328)</f>
        <v>8</v>
      </c>
      <c r="E331" s="281" t="str">
        <f>IF(G331=""," ","– "&amp;COUNTIF(D$4:D333,$D331))</f>
        <v>– 10</v>
      </c>
      <c r="F331" s="284" t="e">
        <f ca="1">IF(G331="","",IF(OR(AND($C331&lt;&gt;" ",$C332=" "),AND($C332&lt;&gt;" ",$C331=" "),AND(L333&gt;0,OR(AND($C333&lt;&gt;" ",OR($C331=" ",$C332=" ")),AND($C333=" ",OR($C331&lt;&gt;" ",$C332&lt;&gt;" "))))),IF(SUM(F$4:F330)=0,1,LARGE(F$4:F330,1)+1),IF(MONTH(G331)=MONTH(TODAY()),IF(AND(DAY(G331)&lt;DAY(TODAY()),$B331=" "),IF(SUM(F$4:F330)=0,1,LARGE(F$4:F330,1)+1),IF($B331=" ",IF(AND(DAY(G331)=DAY(TODAY()),HOUR(G331)&lt;=HOUR(NOW())+1),IF(AND(HOUR(G331)+2&lt;=HOUR(NOW()),DAY(G331)&lt;=DAY(TODAY()),MINUTE(G331)&lt;=MINUTE(NOW())),IF(SUM(F$4:F330)=0,1,LARGE(F$4:F330,1)+1),IF(OR(MINUTE(G331)&lt;=MINUTE(NOW()),HOUR(G331)&lt;=HOUR(NOW())),"!!!","")),""),"")),"")))</f>
        <v>#VALUE!</v>
      </c>
      <c r="G331" s="181" t="s">
        <v>4426</v>
      </c>
      <c r="H331" s="229" t="s">
        <v>146</v>
      </c>
      <c r="I331" s="39" t="s">
        <v>60</v>
      </c>
      <c r="J331" s="78"/>
      <c r="K331" s="41" t="s">
        <v>21</v>
      </c>
      <c r="L331" s="42">
        <v>2.46</v>
      </c>
      <c r="M331" s="43">
        <v>7.71</v>
      </c>
      <c r="N331" s="232">
        <v>0</v>
      </c>
      <c r="O331" s="44" t="s">
        <v>1553</v>
      </c>
      <c r="P331" s="45" t="s">
        <v>1360</v>
      </c>
      <c r="Q331" s="46" t="s">
        <v>1554</v>
      </c>
      <c r="R331" s="47">
        <v>4.9299999999999997E-2</v>
      </c>
      <c r="S331" s="48" t="s">
        <v>1555</v>
      </c>
    </row>
    <row r="332" spans="1:19" ht="14.65" customHeight="1">
      <c r="A332" s="227"/>
      <c r="B332" s="236"/>
      <c r="C332" s="49" t="s">
        <v>26</v>
      </c>
      <c r="D332" s="274"/>
      <c r="E332" s="282"/>
      <c r="F332" s="285"/>
      <c r="G332" s="182"/>
      <c r="H332" s="230"/>
      <c r="I332" s="50" t="s">
        <v>63</v>
      </c>
      <c r="J332" s="85" t="str">
        <f>IF(OR(I331="TO",I331="TU",I331="TO1",I331="TU1",I331="TO2",I331="TU2"),J331,IF(OR(I331="AH1",I331="AH2"),IF(OR(I332="AH1",I332="AH2"),-J331,IF(OR(I332="EH1",I332="EH2"),-J331+0.5,"")),IF(OR(I331="EH1",I331="EH2"),IF(OR(I332="AH1",I332="AH2"),-J331+0.5,IF(OR(I332="EH1",I332="EH2"),-J331+1,"")),IF(AND(OR(I331="DNB1",I331="DNB2"),OR(I332="AH1",I332="AH2")),0,IF(AND(I331="Not ScoreBoth",OR(I332="TO1",I332="TO2")),0.5,"")))))</f>
        <v/>
      </c>
      <c r="K332" s="52" t="s">
        <v>18</v>
      </c>
      <c r="L332" s="53">
        <v>1.83</v>
      </c>
      <c r="M332" s="54"/>
      <c r="N332" s="233"/>
      <c r="O332" s="55" t="s">
        <v>1556</v>
      </c>
      <c r="P332" s="56" t="s">
        <v>1557</v>
      </c>
      <c r="Q332" s="25"/>
      <c r="R332" s="26"/>
      <c r="S332" s="26"/>
    </row>
    <row r="333" spans="1:19" ht="14.65" customHeight="1">
      <c r="A333" s="228"/>
      <c r="B333" s="237"/>
      <c r="C333" s="57" t="s">
        <v>28</v>
      </c>
      <c r="D333" s="275"/>
      <c r="E333" s="283"/>
      <c r="F333" s="272"/>
      <c r="G333" s="183"/>
      <c r="H333" s="231"/>
      <c r="I333" s="58"/>
      <c r="J333" s="59"/>
      <c r="K333" s="60"/>
      <c r="L333" s="61"/>
      <c r="M333" s="62"/>
      <c r="N333" s="234"/>
      <c r="O333" s="63"/>
      <c r="P333" s="64"/>
      <c r="Q333" s="36"/>
      <c r="R333" s="28"/>
      <c r="S333" s="28"/>
    </row>
    <row r="334" spans="1:19" ht="14.65" customHeight="1">
      <c r="A334" s="238">
        <f>$A331+1</f>
        <v>111</v>
      </c>
      <c r="B334" s="242" t="str">
        <f>IF(OR(C334="W",C335="W",C336="W",C334="1/2W",C335="1/2W",C336="1/2W",C334="1/2L",C335="1/2L",C336="1/2L"),"OK",IF(OR(C334="L",C335="L",C336="L"),"LOSS",IF(OR(C334="X",C335="X",C336="X"),"Anulado"," ")))</f>
        <v>OK</v>
      </c>
      <c r="C334" s="65" t="s">
        <v>26</v>
      </c>
      <c r="D334" s="290" t="str">
        <f>IF(G334="","",$D331)</f>
        <v>8</v>
      </c>
      <c r="E334" s="295" t="str">
        <f>IF(G334=""," ","– "&amp;COUNTIF(D$4:D336,$D334))</f>
        <v>– 11</v>
      </c>
      <c r="F334" s="297" t="e">
        <f ca="1">IF(G334="","",IF(OR(AND($C334&lt;&gt;" ",$C335=" "),AND($C335&lt;&gt;" ",$C334=" "),AND(L336&gt;0,OR(AND($C336&lt;&gt;" ",OR($C334=" ",$C335=" ")),AND($C336=" ",OR($C334&lt;&gt;" ",$C335&lt;&gt;" "))))),IF(SUM(F$4:F333)=0,1,LARGE(F$4:F333,1)+1),IF(MONTH(G334)=MONTH(TODAY()),IF(AND(DAY(G334)&lt;DAY(TODAY()),$B334=" "),IF(SUM(F$4:F333)=0,1,LARGE(F$4:F333,1)+1),IF($B334=" ",IF(AND(DAY(G334)=DAY(TODAY()),HOUR(G334)&lt;=HOUR(NOW())+1),IF(AND(HOUR(G334)+2&lt;=HOUR(NOW()),DAY(G334)&lt;=DAY(TODAY()),MINUTE(G334)&lt;=MINUTE(NOW())),IF(SUM(F$4:F333)=0,1,LARGE(F$4:F333,1)+1),IF(OR(MINUTE(G334)&lt;=MINUTE(NOW()),HOUR(G334)&lt;=HOUR(NOW())),"!!!","")),""),"")),"")))</f>
        <v>#VALUE!</v>
      </c>
      <c r="G334" s="188" t="s">
        <v>4422</v>
      </c>
      <c r="H334" s="239" t="s">
        <v>141</v>
      </c>
      <c r="I334" s="66" t="s">
        <v>40</v>
      </c>
      <c r="J334" s="80"/>
      <c r="K334" s="68" t="s">
        <v>23</v>
      </c>
      <c r="L334" s="69">
        <v>1.17</v>
      </c>
      <c r="M334" s="70">
        <v>220</v>
      </c>
      <c r="N334" s="241">
        <v>1</v>
      </c>
      <c r="O334" s="71" t="s">
        <v>1558</v>
      </c>
      <c r="P334" s="72" t="s">
        <v>1559</v>
      </c>
      <c r="Q334" s="73" t="s">
        <v>1560</v>
      </c>
      <c r="R334" s="74">
        <v>2.2700000000000001E-2</v>
      </c>
      <c r="S334" s="75" t="s">
        <v>1561</v>
      </c>
    </row>
    <row r="335" spans="1:19" ht="14.65" customHeight="1">
      <c r="A335" s="227"/>
      <c r="B335" s="236"/>
      <c r="C335" s="17" t="s">
        <v>24</v>
      </c>
      <c r="D335" s="274"/>
      <c r="E335" s="282"/>
      <c r="F335" s="285"/>
      <c r="G335" s="182"/>
      <c r="H335" s="230"/>
      <c r="I335" s="18" t="s">
        <v>38</v>
      </c>
      <c r="J335" s="81" t="str">
        <f>IF(OR(I334="TO",I334="TU",I334="TO1",I334="TU1",I334="TO2",I334="TU2"),J334,IF(OR(I334="AH1",I334="AH2"),IF(OR(I335="AH1",I335="AH2"),-J334,IF(OR(I335="EH1",I335="EH2"),-J334+0.5,"")),IF(OR(I334="EH1",I334="EH2"),IF(OR(I335="AH1",I335="AH2"),-J334+0.5,IF(OR(I335="EH1",I335="EH2"),-J334+1,"")),IF(AND(OR(I334="DNB1",I334="DNB2"),OR(I335="AH1",I335="AH2")),0,IF(AND(I334="Not ScoreBoth",OR(I335="TO1",I335="TO2")),0.5,"")))))</f>
        <v/>
      </c>
      <c r="K335" s="77" t="s">
        <v>21</v>
      </c>
      <c r="L335" s="21">
        <v>8.1</v>
      </c>
      <c r="M335" s="22">
        <v>31.69</v>
      </c>
      <c r="N335" s="233"/>
      <c r="O335" s="23" t="s">
        <v>1562</v>
      </c>
      <c r="P335" s="24" t="s">
        <v>1563</v>
      </c>
      <c r="Q335" s="25"/>
      <c r="R335" s="26"/>
      <c r="S335" s="26"/>
    </row>
    <row r="336" spans="1:19" ht="14.65" customHeight="1">
      <c r="A336" s="228"/>
      <c r="B336" s="237"/>
      <c r="C336" s="27" t="s">
        <v>28</v>
      </c>
      <c r="D336" s="275"/>
      <c r="E336" s="283"/>
      <c r="F336" s="272"/>
      <c r="G336" s="183"/>
      <c r="H336" s="231"/>
      <c r="I336" s="30"/>
      <c r="J336" s="31"/>
      <c r="K336" s="37"/>
      <c r="L336" s="32"/>
      <c r="M336" s="33"/>
      <c r="N336" s="234"/>
      <c r="O336" s="34"/>
      <c r="P336" s="35"/>
      <c r="Q336" s="36"/>
      <c r="R336" s="28"/>
      <c r="S336" s="28"/>
    </row>
    <row r="337" spans="1:19" ht="14.65" customHeight="1">
      <c r="A337" s="226">
        <f>$A334+1</f>
        <v>112</v>
      </c>
      <c r="B337" s="235" t="str">
        <f>IF(OR(C337="W",C338="W",C339="W",C337="1/2W",C338="1/2W",C339="1/2W",C337="1/2L",C338="1/2L",C339="1/2L"),"OK",IF(OR(C337="L",C338="L",C339="L"),"LOSS",IF(OR(C337="X",C338="X",C339="X"),"Anulado"," ")))</f>
        <v>OK</v>
      </c>
      <c r="C337" s="38" t="s">
        <v>26</v>
      </c>
      <c r="D337" s="273" t="str">
        <f>IF(G337="","",$D334)</f>
        <v>8</v>
      </c>
      <c r="E337" s="281" t="str">
        <f>IF(G337=""," ","– "&amp;COUNTIF(D$4:D339,$D337))</f>
        <v>– 12</v>
      </c>
      <c r="F337" s="284" t="e">
        <f ca="1">IF(G337="","",IF(OR(AND($C337&lt;&gt;" ",$C338=" "),AND($C338&lt;&gt;" ",$C337=" "),AND(L339&gt;0,OR(AND($C339&lt;&gt;" ",OR($C337=" ",$C338=" ")),AND($C339=" ",OR($C337&lt;&gt;" ",$C338&lt;&gt;" "))))),IF(SUM(F$4:F336)=0,1,LARGE(F$4:F336,1)+1),IF(MONTH(G337)=MONTH(TODAY()),IF(AND(DAY(G337)&lt;DAY(TODAY()),$B337=" "),IF(SUM(F$4:F336)=0,1,LARGE(F$4:F336,1)+1),IF($B337=" ",IF(AND(DAY(G337)=DAY(TODAY()),HOUR(G337)&lt;=HOUR(NOW())+1),IF(AND(HOUR(G337)+2&lt;=HOUR(NOW()),DAY(G337)&lt;=DAY(TODAY()),MINUTE(G337)&lt;=MINUTE(NOW())),IF(SUM(F$4:F336)=0,1,LARGE(F$4:F336,1)+1),IF(OR(MINUTE(G337)&lt;=MINUTE(NOW()),HOUR(G337)&lt;=HOUR(NOW())),"!!!","")),""),"")),"")))</f>
        <v>#VALUE!</v>
      </c>
      <c r="G337" s="181" t="s">
        <v>4427</v>
      </c>
      <c r="H337" s="229" t="s">
        <v>147</v>
      </c>
      <c r="I337" s="39" t="s">
        <v>48</v>
      </c>
      <c r="J337" s="78"/>
      <c r="K337" s="41" t="s">
        <v>18</v>
      </c>
      <c r="L337" s="42">
        <v>2.7</v>
      </c>
      <c r="M337" s="43">
        <v>5.62</v>
      </c>
      <c r="N337" s="232">
        <v>0.1</v>
      </c>
      <c r="O337" s="44" t="s">
        <v>1564</v>
      </c>
      <c r="P337" s="45" t="s">
        <v>1565</v>
      </c>
      <c r="Q337" s="46" t="s">
        <v>1566</v>
      </c>
      <c r="R337" s="47">
        <v>5.1999999999999998E-2</v>
      </c>
      <c r="S337" s="48" t="s">
        <v>1567</v>
      </c>
    </row>
    <row r="338" spans="1:19" ht="14.65" customHeight="1">
      <c r="A338" s="227"/>
      <c r="B338" s="236"/>
      <c r="C338" s="49" t="s">
        <v>24</v>
      </c>
      <c r="D338" s="274"/>
      <c r="E338" s="282"/>
      <c r="F338" s="285"/>
      <c r="G338" s="182"/>
      <c r="H338" s="230"/>
      <c r="I338" s="50" t="s">
        <v>47</v>
      </c>
      <c r="J338" s="85" t="str">
        <f>IF(OR(I337="TO",I337="TU",I337="TO1",I337="TU1",I337="TO2",I337="TU2"),J337,IF(OR(I337="AH1",I337="AH2"),IF(OR(I338="AH1",I338="AH2"),-J337,IF(OR(I338="EH1",I338="EH2"),-J337+0.5,"")),IF(OR(I337="EH1",I337="EH2"),IF(OR(I338="AH1",I338="AH2"),-J337+0.5,IF(OR(I338="EH1",I338="EH2"),-J337+1,"")),IF(AND(OR(I337="DNB1",I337="DNB2"),OR(I338="AH1",I338="AH2")),0,IF(AND(I337="Not ScoreBoth",OR(I338="TO1",I338="TO2")),0.5,"")))))</f>
        <v/>
      </c>
      <c r="K338" s="52" t="s">
        <v>17</v>
      </c>
      <c r="L338" s="53">
        <v>1.7270000000000001</v>
      </c>
      <c r="M338" s="54"/>
      <c r="N338" s="233"/>
      <c r="O338" s="55" t="s">
        <v>1568</v>
      </c>
      <c r="P338" s="56" t="s">
        <v>1569</v>
      </c>
      <c r="Q338" s="25"/>
      <c r="R338" s="26"/>
      <c r="S338" s="26"/>
    </row>
    <row r="339" spans="1:19" ht="14.65" customHeight="1">
      <c r="A339" s="228"/>
      <c r="B339" s="237"/>
      <c r="C339" s="57" t="s">
        <v>28</v>
      </c>
      <c r="D339" s="275"/>
      <c r="E339" s="283"/>
      <c r="F339" s="272"/>
      <c r="G339" s="183"/>
      <c r="H339" s="231"/>
      <c r="I339" s="58"/>
      <c r="J339" s="59"/>
      <c r="K339" s="60"/>
      <c r="L339" s="61"/>
      <c r="M339" s="62"/>
      <c r="N339" s="234"/>
      <c r="O339" s="63"/>
      <c r="P339" s="64"/>
      <c r="Q339" s="36"/>
      <c r="R339" s="28"/>
      <c r="S339" s="28"/>
    </row>
    <row r="340" spans="1:19" ht="14.65" customHeight="1">
      <c r="A340" s="238">
        <f>$A337+1</f>
        <v>113</v>
      </c>
      <c r="B340" s="242" t="str">
        <f>IF(OR(C340="W",C341="W",C342="W",C340="1/2W",C341="1/2W",C342="1/2W",C340="1/2L",C341="1/2L",C342="1/2L"),"OK",IF(OR(C340="L",C341="L",C342="L"),"LOSS",IF(OR(C340="X",C341="X",C342="X"),"Anulado"," ")))</f>
        <v>OK</v>
      </c>
      <c r="C340" s="65" t="s">
        <v>26</v>
      </c>
      <c r="D340" s="290" t="str">
        <f>IF(G340="","",$D337)</f>
        <v>8</v>
      </c>
      <c r="E340" s="295" t="str">
        <f>IF(G340=""," ","– "&amp;COUNTIF(D$4:D342,$D340))</f>
        <v>– 13</v>
      </c>
      <c r="F340" s="297" t="e">
        <f ca="1">IF(G340="","",IF(OR(AND($C340&lt;&gt;" ",$C341=" "),AND($C341&lt;&gt;" ",$C340=" "),AND(L342&gt;0,OR(AND($C342&lt;&gt;" ",OR($C340=" ",$C341=" ")),AND($C342=" ",OR($C340&lt;&gt;" ",$C341&lt;&gt;" "))))),IF(SUM(F$4:F339)=0,1,LARGE(F$4:F339,1)+1),IF(MONTH(G340)=MONTH(TODAY()),IF(AND(DAY(G340)&lt;DAY(TODAY()),$B340=" "),IF(SUM(F$4:F339)=0,1,LARGE(F$4:F339,1)+1),IF($B340=" ",IF(AND(DAY(G340)=DAY(TODAY()),HOUR(G340)&lt;=HOUR(NOW())+1),IF(AND(HOUR(G340)+2&lt;=HOUR(NOW()),DAY(G340)&lt;=DAY(TODAY()),MINUTE(G340)&lt;=MINUTE(NOW())),IF(SUM(F$4:F339)=0,1,LARGE(F$4:F339,1)+1),IF(OR(MINUTE(G340)&lt;=MINUTE(NOW()),HOUR(G340)&lt;=HOUR(NOW())),"!!!","")),""),"")),"")))</f>
        <v>#VALUE!</v>
      </c>
      <c r="G340" s="188" t="s">
        <v>4428</v>
      </c>
      <c r="H340" s="239" t="s">
        <v>148</v>
      </c>
      <c r="I340" s="66" t="s">
        <v>30</v>
      </c>
      <c r="J340" s="67">
        <v>-1</v>
      </c>
      <c r="K340" s="68" t="s">
        <v>21</v>
      </c>
      <c r="L340" s="69">
        <v>2.2200000000000002</v>
      </c>
      <c r="M340" s="70">
        <v>22.13</v>
      </c>
      <c r="N340" s="241">
        <v>0</v>
      </c>
      <c r="O340" s="71" t="s">
        <v>1570</v>
      </c>
      <c r="P340" s="72" t="s">
        <v>1571</v>
      </c>
      <c r="Q340" s="73" t="s">
        <v>1572</v>
      </c>
      <c r="R340" s="74">
        <v>6.0400000000000002E-2</v>
      </c>
      <c r="S340" s="75" t="s">
        <v>1573</v>
      </c>
    </row>
    <row r="341" spans="1:19" ht="14.65" customHeight="1">
      <c r="A341" s="227"/>
      <c r="B341" s="236"/>
      <c r="C341" s="17" t="s">
        <v>24</v>
      </c>
      <c r="D341" s="274"/>
      <c r="E341" s="282"/>
      <c r="F341" s="285"/>
      <c r="G341" s="182"/>
      <c r="H341" s="230"/>
      <c r="I341" s="18" t="s">
        <v>31</v>
      </c>
      <c r="J341" s="76">
        <f>IF(OR(I340="TO",I340="TU",I340="TO1",I340="TU1",I340="TO2",I340="TU2"),J340,IF(OR(I340="AH1",I340="AH2"),IF(OR(I341="AH1",I341="AH2"),-J340,IF(OR(I341="EH1",I341="EH2"),-J340+0.5,"")),IF(OR(I340="EH1",I340="EH2"),IF(OR(I341="AH1",I341="AH2"),-J340+0.5,IF(OR(I341="EH1",I341="EH2"),-J340+1,"")),IF(AND(OR(I340="DNB1",I340="DNB2"),OR(I341="AH1",I341="AH2")),0,IF(AND(I340="Not ScoreBoth",OR(I341="TO1",I341="TO2")),0.5,"")))))</f>
        <v>1</v>
      </c>
      <c r="K341" s="77" t="s">
        <v>22</v>
      </c>
      <c r="L341" s="21">
        <v>2.0299999999999998</v>
      </c>
      <c r="M341" s="22"/>
      <c r="N341" s="233"/>
      <c r="O341" s="23" t="s">
        <v>1574</v>
      </c>
      <c r="P341" s="24" t="s">
        <v>1571</v>
      </c>
      <c r="Q341" s="25"/>
      <c r="R341" s="26"/>
      <c r="S341" s="26"/>
    </row>
    <row r="342" spans="1:19" ht="14.65" customHeight="1">
      <c r="A342" s="228"/>
      <c r="B342" s="237"/>
      <c r="C342" s="27" t="s">
        <v>28</v>
      </c>
      <c r="D342" s="275"/>
      <c r="E342" s="283"/>
      <c r="F342" s="272"/>
      <c r="G342" s="183"/>
      <c r="H342" s="231"/>
      <c r="I342" s="30"/>
      <c r="J342" s="31"/>
      <c r="K342" s="37"/>
      <c r="L342" s="32"/>
      <c r="M342" s="33"/>
      <c r="N342" s="234"/>
      <c r="O342" s="34"/>
      <c r="P342" s="35"/>
      <c r="Q342" s="36"/>
      <c r="R342" s="28"/>
      <c r="S342" s="28"/>
    </row>
    <row r="343" spans="1:19" ht="14.65" customHeight="1">
      <c r="A343" s="226">
        <f>$A340+1</f>
        <v>114</v>
      </c>
      <c r="B343" s="235" t="str">
        <f>IF(OR(C343="W",C344="W",C345="W",C343="1/2W",C344="1/2W",C345="1/2W",C343="1/2L",C344="1/2L",C345="1/2L"),"OK",IF(OR(C343="L",C344="L",C345="L"),"LOSS",IF(OR(C343="X",C344="X",C345="X"),"Anulado"," ")))</f>
        <v>OK</v>
      </c>
      <c r="C343" s="38" t="s">
        <v>24</v>
      </c>
      <c r="D343" s="273" t="str">
        <f>IF(G343="","",$D340)</f>
        <v>8</v>
      </c>
      <c r="E343" s="281" t="str">
        <f>IF(G343=""," ","– "&amp;COUNTIF(D$4:D345,$D343))</f>
        <v>– 14</v>
      </c>
      <c r="F343" s="284" t="e">
        <f ca="1">IF(G343="","",IF(OR(AND($C343&lt;&gt;" ",$C344=" "),AND($C344&lt;&gt;" ",$C343=" "),AND(L345&gt;0,OR(AND($C345&lt;&gt;" ",OR($C343=" ",$C344=" ")),AND($C345=" ",OR($C343&lt;&gt;" ",$C344&lt;&gt;" "))))),IF(SUM(F$4:F342)=0,1,LARGE(F$4:F342,1)+1),IF(MONTH(G343)=MONTH(TODAY()),IF(AND(DAY(G343)&lt;DAY(TODAY()),$B343=" "),IF(SUM(F$4:F342)=0,1,LARGE(F$4:F342,1)+1),IF($B343=" ",IF(AND(DAY(G343)=DAY(TODAY()),HOUR(G343)&lt;=HOUR(NOW())+1),IF(AND(HOUR(G343)+2&lt;=HOUR(NOW()),DAY(G343)&lt;=DAY(TODAY()),MINUTE(G343)&lt;=MINUTE(NOW())),IF(SUM(F$4:F342)=0,1,LARGE(F$4:F342,1)+1),IF(OR(MINUTE(G343)&lt;=MINUTE(NOW()),HOUR(G343)&lt;=HOUR(NOW())),"!!!","")),""),"")),"")))</f>
        <v>#VALUE!</v>
      </c>
      <c r="G343" s="181" t="s">
        <v>4421</v>
      </c>
      <c r="H343" s="229" t="s">
        <v>140</v>
      </c>
      <c r="I343" s="39" t="s">
        <v>43</v>
      </c>
      <c r="J343" s="40">
        <v>5</v>
      </c>
      <c r="K343" s="41" t="s">
        <v>17</v>
      </c>
      <c r="L343" s="42">
        <v>2</v>
      </c>
      <c r="M343" s="43">
        <v>14.9</v>
      </c>
      <c r="N343" s="232">
        <v>0</v>
      </c>
      <c r="O343" s="44" t="s">
        <v>1575</v>
      </c>
      <c r="P343" s="45" t="s">
        <v>1576</v>
      </c>
      <c r="Q343" s="46" t="s">
        <v>1386</v>
      </c>
      <c r="R343" s="47">
        <v>3.5499999999999997E-2</v>
      </c>
      <c r="S343" s="48" t="s">
        <v>1577</v>
      </c>
    </row>
    <row r="344" spans="1:19" ht="14.65" customHeight="1">
      <c r="A344" s="227"/>
      <c r="B344" s="236"/>
      <c r="C344" s="49" t="s">
        <v>26</v>
      </c>
      <c r="D344" s="274"/>
      <c r="E344" s="282"/>
      <c r="F344" s="285"/>
      <c r="G344" s="182"/>
      <c r="H344" s="230"/>
      <c r="I344" s="50" t="s">
        <v>42</v>
      </c>
      <c r="J344" s="51">
        <v>4.5</v>
      </c>
      <c r="K344" s="52" t="s">
        <v>18</v>
      </c>
      <c r="L344" s="53">
        <v>1.82</v>
      </c>
      <c r="M344" s="54">
        <v>8.1999999999999993</v>
      </c>
      <c r="N344" s="233"/>
      <c r="O344" s="55" t="s">
        <v>1578</v>
      </c>
      <c r="P344" s="56" t="s">
        <v>1579</v>
      </c>
      <c r="Q344" s="25"/>
      <c r="R344" s="26"/>
      <c r="S344" s="26"/>
    </row>
    <row r="345" spans="1:19" ht="14.65" customHeight="1">
      <c r="A345" s="228"/>
      <c r="B345" s="237"/>
      <c r="C345" s="57" t="s">
        <v>26</v>
      </c>
      <c r="D345" s="275"/>
      <c r="E345" s="283"/>
      <c r="F345" s="272"/>
      <c r="G345" s="183"/>
      <c r="H345" s="231"/>
      <c r="I345" s="101" t="s">
        <v>42</v>
      </c>
      <c r="J345" s="102">
        <v>5.5</v>
      </c>
      <c r="K345" s="103" t="s">
        <v>18</v>
      </c>
      <c r="L345" s="104">
        <v>2.8</v>
      </c>
      <c r="M345" s="62">
        <v>5.0999999999999996</v>
      </c>
      <c r="N345" s="234"/>
      <c r="O345" s="105" t="s">
        <v>1580</v>
      </c>
      <c r="P345" s="106" t="s">
        <v>1581</v>
      </c>
      <c r="Q345" s="36"/>
      <c r="R345" s="28"/>
      <c r="S345" s="28"/>
    </row>
    <row r="346" spans="1:19" ht="14.65" customHeight="1">
      <c r="A346" s="238">
        <f>$A343+1</f>
        <v>115</v>
      </c>
      <c r="B346" s="242" t="str">
        <f>IF(OR(C346="W",C347="W",C348="W",C346="1/2W",C347="1/2W",C348="1/2W",C346="1/2L",C347="1/2L",C348="1/2L"),"OK",IF(OR(C346="L",C347="L",C348="L"),"LOSS",IF(OR(C346="X",C347="X",C348="X"),"Anulado"," ")))</f>
        <v>OK</v>
      </c>
      <c r="C346" s="65" t="s">
        <v>26</v>
      </c>
      <c r="D346" s="290" t="str">
        <f>IF(G346="","",$D343)</f>
        <v>8</v>
      </c>
      <c r="E346" s="295" t="str">
        <f>IF(G346=""," ","– "&amp;COUNTIF(D$4:D348,$D346))</f>
        <v>– 15</v>
      </c>
      <c r="F346" s="297" t="e">
        <f ca="1">IF(G346="","",IF(OR(AND($C346&lt;&gt;" ",$C347=" "),AND($C347&lt;&gt;" ",$C346=" "),AND(L348&gt;0,OR(AND($C348&lt;&gt;" ",OR($C346=" ",$C347=" ")),AND($C348=" ",OR($C346&lt;&gt;" ",$C347&lt;&gt;" "))))),IF(SUM(F$4:F345)=0,1,LARGE(F$4:F345,1)+1),IF(MONTH(G346)=MONTH(TODAY()),IF(AND(DAY(G346)&lt;DAY(TODAY()),$B346=" "),IF(SUM(F$4:F345)=0,1,LARGE(F$4:F345,1)+1),IF($B346=" ",IF(AND(DAY(G346)=DAY(TODAY()),HOUR(G346)&lt;=HOUR(NOW())+1),IF(AND(HOUR(G346)+2&lt;=HOUR(NOW()),DAY(G346)&lt;=DAY(TODAY()),MINUTE(G346)&lt;=MINUTE(NOW())),IF(SUM(F$4:F345)=0,1,LARGE(F$4:F345,1)+1),IF(OR(MINUTE(G346)&lt;=MINUTE(NOW()),HOUR(G346)&lt;=HOUR(NOW())),"!!!","")),""),"")),"")))</f>
        <v>#VALUE!</v>
      </c>
      <c r="G346" s="188" t="s">
        <v>4429</v>
      </c>
      <c r="H346" s="239" t="s">
        <v>149</v>
      </c>
      <c r="I346" s="66" t="s">
        <v>43</v>
      </c>
      <c r="J346" s="67">
        <v>7</v>
      </c>
      <c r="K346" s="68" t="s">
        <v>21</v>
      </c>
      <c r="L346" s="69">
        <v>1.98</v>
      </c>
      <c r="M346" s="70">
        <v>9.07</v>
      </c>
      <c r="N346" s="241">
        <v>0</v>
      </c>
      <c r="O346" s="71" t="s">
        <v>1582</v>
      </c>
      <c r="P346" s="72" t="s">
        <v>1583</v>
      </c>
      <c r="Q346" s="73" t="s">
        <v>1218</v>
      </c>
      <c r="R346" s="74">
        <v>7.8700000000000006E-2</v>
      </c>
      <c r="S346" s="75" t="s">
        <v>1584</v>
      </c>
    </row>
    <row r="347" spans="1:19" ht="14.65" customHeight="1">
      <c r="A347" s="227"/>
      <c r="B347" s="236"/>
      <c r="C347" s="17" t="s">
        <v>24</v>
      </c>
      <c r="D347" s="274"/>
      <c r="E347" s="282"/>
      <c r="F347" s="285"/>
      <c r="G347" s="182"/>
      <c r="H347" s="230"/>
      <c r="I347" s="18" t="s">
        <v>42</v>
      </c>
      <c r="J347" s="76">
        <v>6.5</v>
      </c>
      <c r="K347" s="77" t="s">
        <v>18</v>
      </c>
      <c r="L347" s="21">
        <v>2.0499999999999998</v>
      </c>
      <c r="M347" s="22">
        <v>4.34</v>
      </c>
      <c r="N347" s="233"/>
      <c r="O347" s="23" t="s">
        <v>1585</v>
      </c>
      <c r="P347" s="24" t="s">
        <v>1586</v>
      </c>
      <c r="Q347" s="25"/>
      <c r="R347" s="26"/>
      <c r="S347" s="26"/>
    </row>
    <row r="348" spans="1:19" ht="14.65" customHeight="1" thickBot="1">
      <c r="A348" s="228"/>
      <c r="B348" s="237"/>
      <c r="C348" s="27" t="s">
        <v>24</v>
      </c>
      <c r="D348" s="275"/>
      <c r="E348" s="283"/>
      <c r="F348" s="272"/>
      <c r="G348" s="183"/>
      <c r="H348" s="240"/>
      <c r="I348" s="86" t="s">
        <v>42</v>
      </c>
      <c r="J348" s="107">
        <v>7.5</v>
      </c>
      <c r="K348" s="87" t="s">
        <v>18</v>
      </c>
      <c r="L348" s="88">
        <v>2.8</v>
      </c>
      <c r="M348" s="33">
        <v>3.24</v>
      </c>
      <c r="N348" s="234"/>
      <c r="O348" s="89" t="s">
        <v>1587</v>
      </c>
      <c r="P348" s="90" t="s">
        <v>1582</v>
      </c>
      <c r="Q348" s="36"/>
      <c r="R348" s="28"/>
      <c r="S348" s="28"/>
    </row>
    <row r="349" spans="1:19" ht="14.65" customHeight="1">
      <c r="A349" s="226">
        <f>$A346+1</f>
        <v>116</v>
      </c>
      <c r="B349" s="235" t="str">
        <f>IF(OR(C349="W",C350="W",C351="W",C349="1/2W",C350="1/2W",C351="1/2W",C349="1/2L",C350="1/2L",C351="1/2L"),"OK",IF(OR(C349="L",C350="L",C351="L"),"LOSS",IF(OR(C349="X",C350="X",C351="X"),"Anulado"," ")))</f>
        <v>OK</v>
      </c>
      <c r="C349" s="38" t="s">
        <v>26</v>
      </c>
      <c r="D349" s="273" t="str">
        <f>IF(G349="","",$D346)</f>
        <v>8</v>
      </c>
      <c r="E349" s="281" t="str">
        <f>IF(G349=""," ","– "&amp;COUNTIF(D$4:D351,$D349))</f>
        <v>– 16</v>
      </c>
      <c r="F349" s="284" t="e">
        <f ca="1">IF(G349="","",IF(OR(AND($C349&lt;&gt;" ",$C350=" "),AND($C350&lt;&gt;" ",$C349=" "),AND(L351&gt;0,OR(AND($C351&lt;&gt;" ",OR($C349=" ",$C350=" ")),AND($C351=" ",OR($C349&lt;&gt;" ",$C350&lt;&gt;" "))))),IF(SUM(F$4:F348)=0,1,LARGE(F$4:F348,1)+1),IF(MONTH(G349)=MONTH(TODAY()),IF(AND(DAY(G349)&lt;DAY(TODAY()),$B349=" "),IF(SUM(F$4:F348)=0,1,LARGE(F$4:F348,1)+1),IF($B349=" ",IF(AND(DAY(G349)=DAY(TODAY()),HOUR(G349)&lt;=HOUR(NOW())+1),IF(AND(HOUR(G349)+2&lt;=HOUR(NOW()),DAY(G349)&lt;=DAY(TODAY()),MINUTE(G349)&lt;=MINUTE(NOW())),IF(SUM(F$4:F348)=0,1,LARGE(F$4:F348,1)+1),IF(OR(MINUTE(G349)&lt;=MINUTE(NOW()),HOUR(G349)&lt;=HOUR(NOW())),"!!!","")),""),"")),"")))</f>
        <v>#VALUE!</v>
      </c>
      <c r="G349" s="181" t="s">
        <v>4430</v>
      </c>
      <c r="H349" s="302" t="s">
        <v>150</v>
      </c>
      <c r="I349" s="39" t="s">
        <v>31</v>
      </c>
      <c r="J349" s="40">
        <v>-5</v>
      </c>
      <c r="K349" s="41" t="s">
        <v>23</v>
      </c>
      <c r="L349" s="42">
        <v>2.5</v>
      </c>
      <c r="M349" s="43">
        <v>19.45</v>
      </c>
      <c r="N349" s="232">
        <v>0</v>
      </c>
      <c r="O349" s="44" t="s">
        <v>1588</v>
      </c>
      <c r="P349" s="45" t="s">
        <v>1589</v>
      </c>
      <c r="Q349" s="46" t="s">
        <v>1590</v>
      </c>
      <c r="R349" s="47">
        <v>6.6199999999999995E-2</v>
      </c>
      <c r="S349" s="48" t="s">
        <v>1591</v>
      </c>
    </row>
    <row r="350" spans="1:19" ht="14.65" customHeight="1">
      <c r="A350" s="227"/>
      <c r="B350" s="236"/>
      <c r="C350" s="49" t="s">
        <v>24</v>
      </c>
      <c r="D350" s="274"/>
      <c r="E350" s="282"/>
      <c r="F350" s="285"/>
      <c r="G350" s="182"/>
      <c r="H350" s="230"/>
      <c r="I350" s="50" t="s">
        <v>30</v>
      </c>
      <c r="J350" s="51">
        <f>IF(OR(I349="TO",I349="TU",I349="TO1",I349="TU1",I349="TO2",I349="TU2"),J349,IF(OR(I349="AH1",I349="AH2"),IF(OR(I350="AH1",I350="AH2"),-J349,IF(OR(I350="EH1",I350="EH2"),-J349+0.5,"")),IF(OR(I349="EH1",I349="EH2"),IF(OR(I350="AH1",I350="AH2"),-J349+0.5,IF(OR(I350="EH1",I350="EH2"),-J349+1,"")),IF(AND(OR(I349="DNB1",I349="DNB2"),OR(I350="AH1",I350="AH2")),0,IF(AND(I349="Not ScoreBoth",OR(I350="TO1",I350="TO2")),0.5,"")))))</f>
        <v>5</v>
      </c>
      <c r="K350" s="52" t="s">
        <v>21</v>
      </c>
      <c r="L350" s="53">
        <v>1.86</v>
      </c>
      <c r="M350" s="54">
        <v>26.16</v>
      </c>
      <c r="N350" s="233"/>
      <c r="O350" s="55" t="s">
        <v>1592</v>
      </c>
      <c r="P350" s="56" t="s">
        <v>1593</v>
      </c>
      <c r="Q350" s="25"/>
      <c r="R350" s="26"/>
      <c r="S350" s="26"/>
    </row>
    <row r="351" spans="1:19" ht="14.65" customHeight="1">
      <c r="A351" s="228"/>
      <c r="B351" s="237"/>
      <c r="C351" s="57" t="s">
        <v>28</v>
      </c>
      <c r="D351" s="275"/>
      <c r="E351" s="283"/>
      <c r="F351" s="272"/>
      <c r="G351" s="183"/>
      <c r="H351" s="231"/>
      <c r="I351" s="58"/>
      <c r="J351" s="59"/>
      <c r="K351" s="60"/>
      <c r="L351" s="61"/>
      <c r="M351" s="62"/>
      <c r="N351" s="234"/>
      <c r="O351" s="63"/>
      <c r="P351" s="64"/>
      <c r="Q351" s="36"/>
      <c r="R351" s="28"/>
      <c r="S351" s="28"/>
    </row>
    <row r="352" spans="1:19" ht="14.65" customHeight="1">
      <c r="A352" s="238">
        <f>$A349+1</f>
        <v>117</v>
      </c>
      <c r="B352" s="242" t="str">
        <f>IF(OR(C352="W",C353="W",C354="W",C352="1/2W",C353="1/2W",C354="1/2W",C352="1/2L",C353="1/2L",C354="1/2L"),"OK",IF(OR(C352="L",C353="L",C354="L"),"LOSS",IF(OR(C352="X",C353="X",C354="X"),"Anulado"," ")))</f>
        <v>OK</v>
      </c>
      <c r="C352" s="65" t="s">
        <v>24</v>
      </c>
      <c r="D352" s="290" t="s">
        <v>151</v>
      </c>
      <c r="E352" s="295" t="str">
        <f>IF(G352=""," ","– "&amp;COUNTIF(D$4:D354,$D352))</f>
        <v>– 1</v>
      </c>
      <c r="F352" s="297" t="e">
        <f ca="1">IF(G352="","",IF(OR(AND($C352&lt;&gt;" ",$C353=" "),AND($C353&lt;&gt;" ",$C352=" "),AND(L354&gt;0,OR(AND($C354&lt;&gt;" ",OR($C352=" ",$C353=" ")),AND($C354=" ",OR($C352&lt;&gt;" ",$C353&lt;&gt;" "))))),IF(SUM(F$4:F351)=0,1,LARGE(F$4:F351,1)+1),IF(MONTH(G352)=MONTH(TODAY()),IF(AND(DAY(G352)&lt;DAY(TODAY()),$B352=" "),IF(SUM(F$4:F351)=0,1,LARGE(F$4:F351,1)+1),IF($B352=" ",IF(AND(DAY(G352)=DAY(TODAY()),HOUR(G352)&lt;=HOUR(NOW())+1),IF(AND(HOUR(G352)+2&lt;=HOUR(NOW()),DAY(G352)&lt;=DAY(TODAY()),MINUTE(G352)&lt;=MINUTE(NOW())),IF(SUM(F$4:F351)=0,1,LARGE(F$4:F351,1)+1),IF(OR(MINUTE(G352)&lt;=MINUTE(NOW()),HOUR(G352)&lt;=HOUR(NOW())),"!!!","")),""),"")),"")))</f>
        <v>#VALUE!</v>
      </c>
      <c r="G352" s="188" t="s">
        <v>4431</v>
      </c>
      <c r="H352" s="239" t="s">
        <v>152</v>
      </c>
      <c r="I352" s="66" t="s">
        <v>54</v>
      </c>
      <c r="J352" s="80"/>
      <c r="K352" s="68" t="s">
        <v>21</v>
      </c>
      <c r="L352" s="69">
        <v>5.0999999999999996</v>
      </c>
      <c r="M352" s="70">
        <v>3.29</v>
      </c>
      <c r="N352" s="241">
        <v>0</v>
      </c>
      <c r="O352" s="71" t="s">
        <v>1594</v>
      </c>
      <c r="P352" s="72" t="s">
        <v>1595</v>
      </c>
      <c r="Q352" s="73" t="s">
        <v>1596</v>
      </c>
      <c r="R352" s="74">
        <v>4.7399999999999998E-2</v>
      </c>
      <c r="S352" s="75" t="s">
        <v>1596</v>
      </c>
    </row>
    <row r="353" spans="1:19" ht="14.65" customHeight="1">
      <c r="A353" s="227"/>
      <c r="B353" s="236"/>
      <c r="C353" s="17" t="s">
        <v>26</v>
      </c>
      <c r="D353" s="274"/>
      <c r="E353" s="282"/>
      <c r="F353" s="285"/>
      <c r="G353" s="182"/>
      <c r="H353" s="230"/>
      <c r="I353" s="83">
        <v>2</v>
      </c>
      <c r="J353" s="81" t="str">
        <f>IF(OR(I352="TO",I352="TU",I352="TO1",I352="TU1",I352="TO2",I352="TU2"),J352,IF(OR(I352="AH1",I352="AH2"),IF(OR(I353="AH1",I353="AH2"),-J352,IF(OR(I353="EH1",I353="EH2"),-J352+0.5,"")),IF(OR(I352="EH1",I352="EH2"),IF(OR(I353="AH1",I353="AH2"),-J352+0.5,IF(OR(I353="EH1",I353="EH2"),-J352+1,"")),IF(AND(OR(I352="DNB1",I352="DNB2"),OR(I353="AH1",I353="AH2")),0,IF(AND(I352="Not ScoreBoth",OR(I353="TO1",I353="TO2")),0.5,"")))))</f>
        <v/>
      </c>
      <c r="K353" s="77" t="s">
        <v>19</v>
      </c>
      <c r="L353" s="21">
        <v>1.34</v>
      </c>
      <c r="M353" s="22">
        <v>12.75</v>
      </c>
      <c r="N353" s="233"/>
      <c r="O353" s="23" t="s">
        <v>1475</v>
      </c>
      <c r="P353" s="24" t="s">
        <v>1597</v>
      </c>
      <c r="Q353" s="25"/>
      <c r="R353" s="26"/>
      <c r="S353" s="26"/>
    </row>
    <row r="354" spans="1:19" ht="14.65" customHeight="1">
      <c r="A354" s="228"/>
      <c r="B354" s="237"/>
      <c r="C354" s="27" t="s">
        <v>28</v>
      </c>
      <c r="D354" s="275"/>
      <c r="E354" s="283"/>
      <c r="F354" s="272"/>
      <c r="G354" s="183"/>
      <c r="H354" s="231"/>
      <c r="I354" s="30"/>
      <c r="J354" s="31"/>
      <c r="K354" s="37"/>
      <c r="L354" s="32"/>
      <c r="M354" s="33"/>
      <c r="N354" s="234"/>
      <c r="O354" s="34"/>
      <c r="P354" s="35"/>
      <c r="Q354" s="36"/>
      <c r="R354" s="28"/>
      <c r="S354" s="28"/>
    </row>
    <row r="355" spans="1:19" ht="14.65" customHeight="1">
      <c r="A355" s="226">
        <f>$A352+1</f>
        <v>118</v>
      </c>
      <c r="B355" s="235" t="str">
        <f>IF(OR(C355="W",C356="W",C357="W",C355="1/2W",C356="1/2W",C357="1/2W",C355="1/2L",C356="1/2L",C357="1/2L"),"OK",IF(OR(C355="L",C356="L",C357="L"),"LOSS",IF(OR(C355="X",C356="X",C357="X"),"Anulado"," ")))</f>
        <v>OK</v>
      </c>
      <c r="C355" s="38" t="s">
        <v>26</v>
      </c>
      <c r="D355" s="273" t="str">
        <f>IF(G355="","",$D352)</f>
        <v>9</v>
      </c>
      <c r="E355" s="281" t="str">
        <f>IF(G355=""," ","– "&amp;COUNTIF(D$4:D357,$D355))</f>
        <v>– 2</v>
      </c>
      <c r="F355" s="284" t="e">
        <f ca="1">IF(G355="","",IF(OR(AND($C355&lt;&gt;" ",$C356=" "),AND($C356&lt;&gt;" ",$C355=" "),AND(L357&gt;0,OR(AND($C357&lt;&gt;" ",OR($C355=" ",$C356=" ")),AND($C357=" ",OR($C355&lt;&gt;" ",$C356&lt;&gt;" "))))),IF(SUM(F$4:F354)=0,1,LARGE(F$4:F354,1)+1),IF(MONTH(G355)=MONTH(TODAY()),IF(AND(DAY(G355)&lt;DAY(TODAY()),$B355=" "),IF(SUM(F$4:F354)=0,1,LARGE(F$4:F354,1)+1),IF($B355=" ",IF(AND(DAY(G355)=DAY(TODAY()),HOUR(G355)&lt;=HOUR(NOW())+1),IF(AND(HOUR(G355)+2&lt;=HOUR(NOW()),DAY(G355)&lt;=DAY(TODAY()),MINUTE(G355)&lt;=MINUTE(NOW())),IF(SUM(F$4:F354)=0,1,LARGE(F$4:F354,1)+1),IF(OR(MINUTE(G355)&lt;=MINUTE(NOW()),HOUR(G355)&lt;=HOUR(NOW())),"!!!","")),""),"")),"")))</f>
        <v>#VALUE!</v>
      </c>
      <c r="G355" s="181" t="s">
        <v>4432</v>
      </c>
      <c r="H355" s="229" t="s">
        <v>153</v>
      </c>
      <c r="I355" s="39" t="s">
        <v>42</v>
      </c>
      <c r="J355" s="40">
        <v>6.5</v>
      </c>
      <c r="K355" s="41" t="s">
        <v>18</v>
      </c>
      <c r="L355" s="42">
        <v>2</v>
      </c>
      <c r="M355" s="43">
        <v>17.37</v>
      </c>
      <c r="N355" s="232">
        <v>0</v>
      </c>
      <c r="O355" s="44" t="s">
        <v>998</v>
      </c>
      <c r="P355" s="45" t="s">
        <v>1598</v>
      </c>
      <c r="Q355" s="46" t="s">
        <v>1249</v>
      </c>
      <c r="R355" s="47">
        <v>2.87E-2</v>
      </c>
      <c r="S355" s="48" t="s">
        <v>1346</v>
      </c>
    </row>
    <row r="356" spans="1:19" ht="14.65" customHeight="1">
      <c r="A356" s="227"/>
      <c r="B356" s="236"/>
      <c r="C356" s="49" t="s">
        <v>24</v>
      </c>
      <c r="D356" s="274"/>
      <c r="E356" s="282"/>
      <c r="F356" s="285"/>
      <c r="G356" s="182"/>
      <c r="H356" s="230"/>
      <c r="I356" s="50" t="s">
        <v>43</v>
      </c>
      <c r="J356" s="51">
        <f>IF(OR(I355="TO",I355="TU",I355="TO1",I355="TU1",I355="TO2",I355="TU2"),J355,IF(OR(I355="AH1",I355="AH2"),IF(OR(I356="AH1",I356="AH2"),-J355,IF(OR(I356="EH1",I356="EH2"),-J355+0.5,"")),IF(OR(I355="EH1",I355="EH2"),IF(OR(I356="AH1",I356="AH2"),-J355+0.5,IF(OR(I356="EH1",I356="EH2"),-J355+1,"")),IF(AND(OR(I355="DNB1",I355="DNB2"),OR(I356="AH1",I356="AH2")),0,IF(AND(I355="Not ScoreBoth",OR(I356="TO1",I356="TO2")),0.5,"")))))</f>
        <v>6.5</v>
      </c>
      <c r="K356" s="52" t="s">
        <v>23</v>
      </c>
      <c r="L356" s="53">
        <v>2.12</v>
      </c>
      <c r="M356" s="54">
        <v>16.399999999999999</v>
      </c>
      <c r="N356" s="233"/>
      <c r="O356" s="55" t="s">
        <v>1189</v>
      </c>
      <c r="P356" s="56" t="s">
        <v>1599</v>
      </c>
      <c r="Q356" s="25"/>
      <c r="R356" s="26"/>
      <c r="S356" s="26"/>
    </row>
    <row r="357" spans="1:19" ht="14.65" customHeight="1">
      <c r="A357" s="228"/>
      <c r="B357" s="237"/>
      <c r="C357" s="57" t="s">
        <v>28</v>
      </c>
      <c r="D357" s="275"/>
      <c r="E357" s="283"/>
      <c r="F357" s="272"/>
      <c r="G357" s="183"/>
      <c r="H357" s="231"/>
      <c r="I357" s="58"/>
      <c r="J357" s="59"/>
      <c r="K357" s="60"/>
      <c r="L357" s="61"/>
      <c r="M357" s="62"/>
      <c r="N357" s="234"/>
      <c r="O357" s="63"/>
      <c r="P357" s="64"/>
      <c r="Q357" s="36"/>
      <c r="R357" s="28"/>
      <c r="S357" s="28"/>
    </row>
    <row r="358" spans="1:19" ht="14.65" customHeight="1">
      <c r="A358" s="238">
        <f>$A355+1</f>
        <v>119</v>
      </c>
      <c r="B358" s="242" t="str">
        <f>IF(OR(C358="W",C359="W",C360="W",C358="1/2W",C359="1/2W",C360="1/2W",C358="1/2L",C359="1/2L",C360="1/2L"),"OK",IF(OR(C358="L",C359="L",C360="L"),"LOSS",IF(OR(C358="X",C359="X",C360="X"),"Anulado"," ")))</f>
        <v>OK</v>
      </c>
      <c r="C358" s="65" t="s">
        <v>26</v>
      </c>
      <c r="D358" s="290" t="str">
        <f>IF(G358="","",$D355)</f>
        <v>9</v>
      </c>
      <c r="E358" s="295" t="str">
        <f>IF(G358=""," ","– "&amp;COUNTIF(D$4:D360,$D358))</f>
        <v>– 3</v>
      </c>
      <c r="F358" s="297" t="e">
        <f ca="1">IF(G358="","",IF(OR(AND($C358&lt;&gt;" ",$C359=" "),AND($C359&lt;&gt;" ",$C358=" "),AND(L360&gt;0,OR(AND($C360&lt;&gt;" ",OR($C358=" ",$C359=" ")),AND($C360=" ",OR($C358&lt;&gt;" ",$C359&lt;&gt;" "))))),IF(SUM(F$4:F357)=0,1,LARGE(F$4:F357,1)+1),IF(MONTH(G358)=MONTH(TODAY()),IF(AND(DAY(G358)&lt;DAY(TODAY()),$B358=" "),IF(SUM(F$4:F357)=0,1,LARGE(F$4:F357,1)+1),IF($B358=" ",IF(AND(DAY(G358)=DAY(TODAY()),HOUR(G358)&lt;=HOUR(NOW())+1),IF(AND(HOUR(G358)+2&lt;=HOUR(NOW()),DAY(G358)&lt;=DAY(TODAY()),MINUTE(G358)&lt;=MINUTE(NOW())),IF(SUM(F$4:F357)=0,1,LARGE(F$4:F357,1)+1),IF(OR(MINUTE(G358)&lt;=MINUTE(NOW()),HOUR(G358)&lt;=HOUR(NOW())),"!!!","")),""),"")),"")))</f>
        <v>#VALUE!</v>
      </c>
      <c r="G358" s="188" t="s">
        <v>4433</v>
      </c>
      <c r="H358" s="239" t="s">
        <v>154</v>
      </c>
      <c r="I358" s="66" t="s">
        <v>48</v>
      </c>
      <c r="J358" s="80"/>
      <c r="K358" s="68" t="s">
        <v>22</v>
      </c>
      <c r="L358" s="69">
        <v>2.06</v>
      </c>
      <c r="M358" s="70"/>
      <c r="N358" s="241">
        <v>0</v>
      </c>
      <c r="O358" s="71" t="s">
        <v>1600</v>
      </c>
      <c r="P358" s="72" t="s">
        <v>1601</v>
      </c>
      <c r="Q358" s="73" t="s">
        <v>1602</v>
      </c>
      <c r="R358" s="74">
        <v>5.1999999999999998E-2</v>
      </c>
      <c r="S358" s="75" t="s">
        <v>1603</v>
      </c>
    </row>
    <row r="359" spans="1:19" ht="14.65" customHeight="1">
      <c r="A359" s="227"/>
      <c r="B359" s="236"/>
      <c r="C359" s="17" t="s">
        <v>24</v>
      </c>
      <c r="D359" s="274"/>
      <c r="E359" s="282"/>
      <c r="F359" s="285"/>
      <c r="G359" s="182"/>
      <c r="H359" s="230"/>
      <c r="I359" s="18" t="s">
        <v>47</v>
      </c>
      <c r="J359" s="81" t="str">
        <f>IF(OR(I358="TO",I358="TU",I358="TO1",I358="TU1",I358="TO2",I358="TU2"),J358,IF(OR(I358="AH1",I358="AH2"),IF(OR(I359="AH1",I359="AH2"),-J358,IF(OR(I359="EH1",I359="EH2"),-J358+0.5,"")),IF(OR(I358="EH1",I358="EH2"),IF(OR(I359="AH1",I359="AH2"),-J358+0.5,IF(OR(I359="EH1",I359="EH2"),-J358+1,"")),IF(AND(OR(I358="DNB1",I358="DNB2"),OR(I359="AH1",I359="AH2")),0,IF(AND(I358="Not ScoreBoth",OR(I359="TO1",I359="TO2")),0.5,"")))))</f>
        <v/>
      </c>
      <c r="K359" s="77" t="s">
        <v>21</v>
      </c>
      <c r="L359" s="21">
        <v>2.15</v>
      </c>
      <c r="M359" s="22">
        <v>9.7799999999999994</v>
      </c>
      <c r="N359" s="233"/>
      <c r="O359" s="23" t="s">
        <v>1604</v>
      </c>
      <c r="P359" s="24" t="s">
        <v>1601</v>
      </c>
      <c r="Q359" s="25"/>
      <c r="R359" s="26"/>
      <c r="S359" s="26"/>
    </row>
    <row r="360" spans="1:19" ht="14.65" customHeight="1">
      <c r="A360" s="228"/>
      <c r="B360" s="237"/>
      <c r="C360" s="27" t="s">
        <v>28</v>
      </c>
      <c r="D360" s="275"/>
      <c r="E360" s="283"/>
      <c r="F360" s="272"/>
      <c r="G360" s="183"/>
      <c r="H360" s="231"/>
      <c r="I360" s="30"/>
      <c r="J360" s="31"/>
      <c r="K360" s="37"/>
      <c r="L360" s="32"/>
      <c r="M360" s="33"/>
      <c r="N360" s="234"/>
      <c r="O360" s="34"/>
      <c r="P360" s="35"/>
      <c r="Q360" s="36"/>
      <c r="R360" s="28"/>
      <c r="S360" s="28"/>
    </row>
    <row r="361" spans="1:19" ht="14.65" customHeight="1">
      <c r="A361" s="226">
        <f>$A358+1</f>
        <v>120</v>
      </c>
      <c r="B361" s="235" t="str">
        <f>IF(OR(C361="W",C362="W",C363="W",C361="1/2W",C362="1/2W",C363="1/2W",C361="1/2L",C362="1/2L",C363="1/2L"),"OK",IF(OR(C361="L",C362="L",C363="L"),"LOSS",IF(OR(C361="X",C362="X",C363="X"),"Anulado"," ")))</f>
        <v>OK</v>
      </c>
      <c r="C361" s="38" t="s">
        <v>24</v>
      </c>
      <c r="D361" s="273" t="str">
        <f>IF(G361="","",$D358)</f>
        <v>9</v>
      </c>
      <c r="E361" s="281" t="str">
        <f>IF(G361=""," ","– "&amp;COUNTIF(D$4:D363,$D361))</f>
        <v>– 4</v>
      </c>
      <c r="F361" s="284" t="e">
        <f ca="1">IF(G361="","",IF(OR(AND($C361&lt;&gt;" ",$C362=" "),AND($C362&lt;&gt;" ",$C361=" "),AND(L363&gt;0,OR(AND($C363&lt;&gt;" ",OR($C361=" ",$C362=" ")),AND($C363=" ",OR($C361&lt;&gt;" ",$C362&lt;&gt;" "))))),IF(SUM(F$4:F360)=0,1,LARGE(F$4:F360,1)+1),IF(MONTH(G361)=MONTH(TODAY()),IF(AND(DAY(G361)&lt;DAY(TODAY()),$B361=" "),IF(SUM(F$4:F360)=0,1,LARGE(F$4:F360,1)+1),IF($B361=" ",IF(AND(DAY(G361)=DAY(TODAY()),HOUR(G361)&lt;=HOUR(NOW())+1),IF(AND(HOUR(G361)+2&lt;=HOUR(NOW()),DAY(G361)&lt;=DAY(TODAY()),MINUTE(G361)&lt;=MINUTE(NOW())),IF(SUM(F$4:F360)=0,1,LARGE(F$4:F360,1)+1),IF(OR(MINUTE(G361)&lt;=MINUTE(NOW()),HOUR(G361)&lt;=HOUR(NOW())),"!!!","")),""),"")),"")))</f>
        <v>#VALUE!</v>
      </c>
      <c r="G361" s="181" t="s">
        <v>4434</v>
      </c>
      <c r="H361" s="229" t="s">
        <v>155</v>
      </c>
      <c r="I361" s="39" t="s">
        <v>30</v>
      </c>
      <c r="J361" s="40">
        <v>-1.5</v>
      </c>
      <c r="K361" s="41" t="s">
        <v>23</v>
      </c>
      <c r="L361" s="42">
        <v>2.17</v>
      </c>
      <c r="M361" s="43">
        <v>62.82</v>
      </c>
      <c r="N361" s="232">
        <v>0</v>
      </c>
      <c r="O361" s="44" t="s">
        <v>1605</v>
      </c>
      <c r="P361" s="45" t="s">
        <v>1606</v>
      </c>
      <c r="Q361" s="46" t="s">
        <v>1607</v>
      </c>
      <c r="R361" s="47">
        <v>3.8100000000000002E-2</v>
      </c>
      <c r="S361" s="48" t="s">
        <v>1608</v>
      </c>
    </row>
    <row r="362" spans="1:19" ht="14.65" customHeight="1">
      <c r="A362" s="227"/>
      <c r="B362" s="236"/>
      <c r="C362" s="49" t="s">
        <v>26</v>
      </c>
      <c r="D362" s="274"/>
      <c r="E362" s="282"/>
      <c r="F362" s="285"/>
      <c r="G362" s="182"/>
      <c r="H362" s="230"/>
      <c r="I362" s="50" t="s">
        <v>31</v>
      </c>
      <c r="J362" s="51">
        <f>IF(OR(I361="TO",I361="TU",I361="TO1",I361="TU1",I361="TO2",I361="TU2"),J361,IF(OR(I361="AH1",I361="AH2"),IF(OR(I362="AH1",I362="AH2"),-J361,IF(OR(I362="EH1",I362="EH2"),-J361+0.5,"")),IF(OR(I361="EH1",I361="EH2"),IF(OR(I362="AH1",I362="AH2"),-J361+0.5,IF(OR(I362="EH1",I362="EH2"),-J361+1,"")),IF(AND(OR(I361="DNB1",I361="DNB2"),OR(I362="AH1",I362="AH2")),0,IF(AND(I361="Not ScoreBoth",OR(I362="TO1",I362="TO2")),0.5,"")))))</f>
        <v>1.5</v>
      </c>
      <c r="K362" s="52" t="s">
        <v>21</v>
      </c>
      <c r="L362" s="53">
        <v>1.99</v>
      </c>
      <c r="M362" s="54"/>
      <c r="N362" s="233"/>
      <c r="O362" s="55" t="s">
        <v>1609</v>
      </c>
      <c r="P362" s="56" t="s">
        <v>1606</v>
      </c>
      <c r="Q362" s="25"/>
      <c r="R362" s="26"/>
      <c r="S362" s="26"/>
    </row>
    <row r="363" spans="1:19" ht="14.65" customHeight="1">
      <c r="A363" s="228"/>
      <c r="B363" s="237"/>
      <c r="C363" s="57" t="s">
        <v>28</v>
      </c>
      <c r="D363" s="275"/>
      <c r="E363" s="283"/>
      <c r="F363" s="272"/>
      <c r="G363" s="183"/>
      <c r="H363" s="231"/>
      <c r="I363" s="58"/>
      <c r="J363" s="59"/>
      <c r="K363" s="60"/>
      <c r="L363" s="61"/>
      <c r="M363" s="62"/>
      <c r="N363" s="234"/>
      <c r="O363" s="63"/>
      <c r="P363" s="64"/>
      <c r="Q363" s="36"/>
      <c r="R363" s="28"/>
      <c r="S363" s="28"/>
    </row>
    <row r="364" spans="1:19" ht="14.65" customHeight="1">
      <c r="A364" s="238">
        <f>$A361+1</f>
        <v>121</v>
      </c>
      <c r="B364" s="242" t="str">
        <f>IF(OR(C364="W",C365="W",C366="W",C364="1/2W",C365="1/2W",C366="1/2W",C364="1/2L",C365="1/2L",C366="1/2L"),"OK",IF(OR(C364="L",C365="L",C366="L"),"LOSS",IF(OR(C364="X",C365="X",C366="X"),"Anulado"," ")))</f>
        <v>OK</v>
      </c>
      <c r="C364" s="65" t="s">
        <v>24</v>
      </c>
      <c r="D364" s="290" t="str">
        <f>IF(G364="","",$D361)</f>
        <v>9</v>
      </c>
      <c r="E364" s="295" t="str">
        <f>IF(G364=""," ","– "&amp;COUNTIF(D$4:D366,$D364))</f>
        <v>– 5</v>
      </c>
      <c r="F364" s="297" t="e">
        <f ca="1">IF(G364="","",IF(OR(AND($C364&lt;&gt;" ",$C365=" "),AND($C365&lt;&gt;" ",$C364=" "),AND(L366&gt;0,OR(AND($C366&lt;&gt;" ",OR($C364=" ",$C365=" ")),AND($C366=" ",OR($C364&lt;&gt;" ",$C365&lt;&gt;" "))))),IF(SUM(F$4:F363)=0,1,LARGE(F$4:F363,1)+1),IF(MONTH(G364)=MONTH(TODAY()),IF(AND(DAY(G364)&lt;DAY(TODAY()),$B364=" "),IF(SUM(F$4:F363)=0,1,LARGE(F$4:F363,1)+1),IF($B364=" ",IF(AND(DAY(G364)=DAY(TODAY()),HOUR(G364)&lt;=HOUR(NOW())+1),IF(AND(HOUR(G364)+2&lt;=HOUR(NOW()),DAY(G364)&lt;=DAY(TODAY()),MINUTE(G364)&lt;=MINUTE(NOW())),IF(SUM(F$4:F363)=0,1,LARGE(F$4:F363,1)+1),IF(OR(MINUTE(G364)&lt;=MINUTE(NOW()),HOUR(G364)&lt;=HOUR(NOW())),"!!!","")),""),"")),"")))</f>
        <v>#VALUE!</v>
      </c>
      <c r="G364" s="188" t="s">
        <v>4435</v>
      </c>
      <c r="H364" s="239" t="s">
        <v>156</v>
      </c>
      <c r="I364" s="66" t="s">
        <v>47</v>
      </c>
      <c r="J364" s="80"/>
      <c r="K364" s="68" t="s">
        <v>23</v>
      </c>
      <c r="L364" s="69">
        <v>2.09</v>
      </c>
      <c r="M364" s="70">
        <v>112.39</v>
      </c>
      <c r="N364" s="241">
        <v>0</v>
      </c>
      <c r="O364" s="71" t="s">
        <v>1610</v>
      </c>
      <c r="P364" s="72" t="s">
        <v>1611</v>
      </c>
      <c r="Q364" s="73" t="s">
        <v>1213</v>
      </c>
      <c r="R364" s="74">
        <v>3.78E-2</v>
      </c>
      <c r="S364" s="75" t="s">
        <v>1495</v>
      </c>
    </row>
    <row r="365" spans="1:19" ht="14.65" customHeight="1">
      <c r="A365" s="227"/>
      <c r="B365" s="236"/>
      <c r="C365" s="17" t="s">
        <v>26</v>
      </c>
      <c r="D365" s="274"/>
      <c r="E365" s="282"/>
      <c r="F365" s="285"/>
      <c r="G365" s="182"/>
      <c r="H365" s="230"/>
      <c r="I365" s="18" t="s">
        <v>48</v>
      </c>
      <c r="J365" s="81" t="str">
        <f>IF(OR(I364="TO",I364="TU",I364="TO1",I364="TU1",I364="TO2",I364="TU2"),J364,IF(OR(I364="AH1",I364="AH2"),IF(OR(I365="AH1",I365="AH2"),-J364,IF(OR(I365="EH1",I365="EH2"),-J364+0.5,"")),IF(OR(I364="EH1",I364="EH2"),IF(OR(I365="AH1",I365="AH2"),-J364+0.5,IF(OR(I365="EH1",I365="EH2"),-J364+1,"")),IF(AND(OR(I364="DNB1",I364="DNB2"),OR(I365="AH1",I365="AH2")),0,IF(AND(I364="Not ScoreBoth",OR(I365="TO1",I365="TO2")),0.5,"")))))</f>
        <v/>
      </c>
      <c r="K365" s="77" t="s">
        <v>22</v>
      </c>
      <c r="L365" s="21">
        <v>2.0699999999999998</v>
      </c>
      <c r="M365" s="22">
        <v>113</v>
      </c>
      <c r="N365" s="233"/>
      <c r="O365" s="23" t="s">
        <v>1612</v>
      </c>
      <c r="P365" s="24" t="s">
        <v>1613</v>
      </c>
      <c r="Q365" s="25"/>
      <c r="R365" s="26"/>
      <c r="S365" s="26"/>
    </row>
    <row r="366" spans="1:19" ht="14.65" customHeight="1">
      <c r="A366" s="228"/>
      <c r="B366" s="237"/>
      <c r="C366" s="27" t="s">
        <v>28</v>
      </c>
      <c r="D366" s="275"/>
      <c r="E366" s="283"/>
      <c r="F366" s="272"/>
      <c r="G366" s="183"/>
      <c r="H366" s="231"/>
      <c r="I366" s="30"/>
      <c r="J366" s="31"/>
      <c r="K366" s="37"/>
      <c r="L366" s="32"/>
      <c r="M366" s="33"/>
      <c r="N366" s="234"/>
      <c r="O366" s="34"/>
      <c r="P366" s="35"/>
      <c r="Q366" s="36"/>
      <c r="R366" s="28"/>
      <c r="S366" s="28"/>
    </row>
    <row r="367" spans="1:19" ht="14.65" customHeight="1">
      <c r="A367" s="226">
        <f>$A364+1</f>
        <v>122</v>
      </c>
      <c r="B367" s="235" t="str">
        <f>IF(OR(C367="W",C368="W",C369="W",C367="1/2W",C368="1/2W",C369="1/2W",C367="1/2L",C368="1/2L",C369="1/2L"),"OK",IF(OR(C367="L",C368="L",C369="L"),"LOSS",IF(OR(C367="X",C368="X",C369="X"),"Anulado"," ")))</f>
        <v>OK</v>
      </c>
      <c r="C367" s="38" t="s">
        <v>24</v>
      </c>
      <c r="D367" s="273" t="str">
        <f>IF(G367="","",$D364)</f>
        <v>9</v>
      </c>
      <c r="E367" s="281" t="str">
        <f>IF(G367=""," ","– "&amp;COUNTIF(D$4:D369,$D367))</f>
        <v>– 6</v>
      </c>
      <c r="F367" s="284" t="e">
        <f ca="1">IF(G367="","",IF(OR(AND($C367&lt;&gt;" ",$C368=" "),AND($C368&lt;&gt;" ",$C367=" "),AND(L369&gt;0,OR(AND($C369&lt;&gt;" ",OR($C367=" ",$C368=" ")),AND($C369=" ",OR($C367&lt;&gt;" ",$C368&lt;&gt;" "))))),IF(SUM(F$4:F366)=0,1,LARGE(F$4:F366,1)+1),IF(MONTH(G367)=MONTH(TODAY()),IF(AND(DAY(G367)&lt;DAY(TODAY()),$B367=" "),IF(SUM(F$4:F366)=0,1,LARGE(F$4:F366,1)+1),IF($B367=" ",IF(AND(DAY(G367)=DAY(TODAY()),HOUR(G367)&lt;=HOUR(NOW())+1),IF(AND(HOUR(G367)+2&lt;=HOUR(NOW()),DAY(G367)&lt;=DAY(TODAY()),MINUTE(G367)&lt;=MINUTE(NOW())),IF(SUM(F$4:F366)=0,1,LARGE(F$4:F366,1)+1),IF(OR(MINUTE(G367)&lt;=MINUTE(NOW()),HOUR(G367)&lt;=HOUR(NOW())),"!!!","")),""),"")),"")))</f>
        <v>#VALUE!</v>
      </c>
      <c r="G367" s="181" t="s">
        <v>4436</v>
      </c>
      <c r="H367" s="229" t="s">
        <v>157</v>
      </c>
      <c r="I367" s="39" t="s">
        <v>42</v>
      </c>
      <c r="J367" s="40">
        <v>3.5</v>
      </c>
      <c r="K367" s="41" t="s">
        <v>21</v>
      </c>
      <c r="L367" s="42">
        <v>2.16</v>
      </c>
      <c r="M367" s="43">
        <v>9.6999999999999993</v>
      </c>
      <c r="N367" s="232">
        <v>0</v>
      </c>
      <c r="O367" s="44" t="s">
        <v>1143</v>
      </c>
      <c r="P367" s="45" t="s">
        <v>1614</v>
      </c>
      <c r="Q367" s="46" t="s">
        <v>1615</v>
      </c>
      <c r="R367" s="47">
        <v>5.7000000000000002E-2</v>
      </c>
      <c r="S367" s="48" t="s">
        <v>1616</v>
      </c>
    </row>
    <row r="368" spans="1:19" ht="14.65" customHeight="1">
      <c r="A368" s="227"/>
      <c r="B368" s="236"/>
      <c r="C368" s="49" t="s">
        <v>26</v>
      </c>
      <c r="D368" s="274"/>
      <c r="E368" s="282"/>
      <c r="F368" s="285"/>
      <c r="G368" s="182"/>
      <c r="H368" s="230"/>
      <c r="I368" s="50" t="s">
        <v>43</v>
      </c>
      <c r="J368" s="51">
        <f>IF(OR(I367="TO",I367="TU",I367="TO1",I367="TU1",I367="TO2",I367="TU2"),J367,IF(OR(I367="AH1",I367="AH2"),IF(OR(I368="AH1",I368="AH2"),-J367,IF(OR(I368="EH1",I368="EH2"),-J367+0.5,"")),IF(OR(I367="EH1",I367="EH2"),IF(OR(I368="AH1",I368="AH2"),-J367+0.5,IF(OR(I368="EH1",I368="EH2"),-J367+1,"")),IF(AND(OR(I367="DNB1",I367="DNB2"),OR(I368="AH1",I368="AH2")),0,IF(AND(I367="Not ScoreBoth",OR(I368="TO1",I368="TO2")),0.5,"")))))</f>
        <v>3.5</v>
      </c>
      <c r="K368" s="52" t="s">
        <v>22</v>
      </c>
      <c r="L368" s="53">
        <v>2.0699999999999998</v>
      </c>
      <c r="M368" s="54"/>
      <c r="N368" s="233"/>
      <c r="O368" s="55" t="s">
        <v>1617</v>
      </c>
      <c r="P368" s="56" t="s">
        <v>1614</v>
      </c>
      <c r="Q368" s="25"/>
      <c r="R368" s="26"/>
      <c r="S368" s="26"/>
    </row>
    <row r="369" spans="1:19" ht="14.65" customHeight="1">
      <c r="A369" s="228"/>
      <c r="B369" s="237"/>
      <c r="C369" s="57" t="s">
        <v>28</v>
      </c>
      <c r="D369" s="275"/>
      <c r="E369" s="283"/>
      <c r="F369" s="272"/>
      <c r="G369" s="183"/>
      <c r="H369" s="231"/>
      <c r="I369" s="58"/>
      <c r="J369" s="59"/>
      <c r="K369" s="60"/>
      <c r="L369" s="61"/>
      <c r="M369" s="62"/>
      <c r="N369" s="234"/>
      <c r="O369" s="63"/>
      <c r="P369" s="64"/>
      <c r="Q369" s="36"/>
      <c r="R369" s="28"/>
      <c r="S369" s="28"/>
    </row>
    <row r="370" spans="1:19" ht="14.65" customHeight="1">
      <c r="A370" s="238">
        <f>$A367+1</f>
        <v>123</v>
      </c>
      <c r="B370" s="242" t="str">
        <f>IF(OR(C370="W",C371="W",C372="W",C370="1/2W",C371="1/2W",C372="1/2W",C370="1/2L",C371="1/2L",C372="1/2L"),"OK",IF(OR(C370="L",C371="L",C372="L"),"LOSS",IF(OR(C370="X",C371="X",C372="X"),"Anulado"," ")))</f>
        <v>Anulado</v>
      </c>
      <c r="C370" s="65" t="s">
        <v>52</v>
      </c>
      <c r="D370" s="290" t="str">
        <f>IF(G370="","",$D367)</f>
        <v>9</v>
      </c>
      <c r="E370" s="295" t="str">
        <f>IF(G370=""," ","– "&amp;COUNTIF(D$4:D372,$D370))</f>
        <v>– 7</v>
      </c>
      <c r="F370" s="297" t="e">
        <f ca="1">IF(G370="","",IF(OR(AND($C370&lt;&gt;" ",$C371=" "),AND($C371&lt;&gt;" ",$C370=" "),AND(L372&gt;0,OR(AND($C372&lt;&gt;" ",OR($C370=" ",$C371=" ")),AND($C372=" ",OR($C370&lt;&gt;" ",$C371&lt;&gt;" "))))),IF(SUM(F$4:F369)=0,1,LARGE(F$4:F369,1)+1),IF(MONTH(G370)=MONTH(TODAY()),IF(AND(DAY(G370)&lt;DAY(TODAY()),$B370=" "),IF(SUM(F$4:F369)=0,1,LARGE(F$4:F369,1)+1),IF($B370=" ",IF(AND(DAY(G370)=DAY(TODAY()),HOUR(G370)&lt;=HOUR(NOW())+1),IF(AND(HOUR(G370)+2&lt;=HOUR(NOW()),DAY(G370)&lt;=DAY(TODAY()),MINUTE(G370)&lt;=MINUTE(NOW())),IF(SUM(F$4:F369)=0,1,LARGE(F$4:F369,1)+1),IF(OR(MINUTE(G370)&lt;=MINUTE(NOW()),HOUR(G370)&lt;=HOUR(NOW())),"!!!","")),""),"")),"")))</f>
        <v>#VALUE!</v>
      </c>
      <c r="G370" s="188" t="s">
        <v>4415</v>
      </c>
      <c r="H370" s="239" t="s">
        <v>158</v>
      </c>
      <c r="I370" s="66" t="s">
        <v>31</v>
      </c>
      <c r="J370" s="67">
        <v>1</v>
      </c>
      <c r="K370" s="68" t="s">
        <v>22</v>
      </c>
      <c r="L370" s="69">
        <v>1.98</v>
      </c>
      <c r="M370" s="70">
        <v>5.01</v>
      </c>
      <c r="N370" s="241">
        <v>0</v>
      </c>
      <c r="O370" s="71" t="s">
        <v>1618</v>
      </c>
      <c r="P370" s="72" t="s">
        <v>1619</v>
      </c>
      <c r="Q370" s="73" t="s">
        <v>1034</v>
      </c>
      <c r="R370" s="74">
        <v>0</v>
      </c>
      <c r="S370" s="75" t="s">
        <v>1616</v>
      </c>
    </row>
    <row r="371" spans="1:19" ht="14.65" customHeight="1">
      <c r="A371" s="227"/>
      <c r="B371" s="236"/>
      <c r="C371" s="17" t="s">
        <v>52</v>
      </c>
      <c r="D371" s="274"/>
      <c r="E371" s="282"/>
      <c r="F371" s="285"/>
      <c r="G371" s="182"/>
      <c r="H371" s="230"/>
      <c r="I371" s="18" t="s">
        <v>30</v>
      </c>
      <c r="J371" s="76">
        <f>IF(OR(I370="TO",I370="TU",I370="TO1",I370="TU1",I370="TO2",I370="TU2"),J370,IF(OR(I370="AH1",I370="AH2"),IF(OR(I371="AH1",I371="AH2"),-J370,IF(OR(I371="EH1",I371="EH2"),-J370+0.5,"")),IF(OR(I370="EH1",I370="EH2"),IF(OR(I371="AH1",I371="AH2"),-J370+0.5,IF(OR(I371="EH1",I371="EH2"),-J370+1,"")),IF(AND(OR(I370="DNB1",I370="DNB2"),OR(I371="AH1",I371="AH2")),0,IF(AND(I370="Not ScoreBoth",OR(I371="TO1",I371="TO2")),0.5,"")))))</f>
        <v>-1</v>
      </c>
      <c r="K371" s="77" t="s">
        <v>21</v>
      </c>
      <c r="L371" s="21">
        <v>2.31</v>
      </c>
      <c r="M371" s="22">
        <v>4.29</v>
      </c>
      <c r="N371" s="233"/>
      <c r="O371" s="23" t="s">
        <v>1620</v>
      </c>
      <c r="P371" s="24" t="s">
        <v>1621</v>
      </c>
      <c r="Q371" s="25"/>
      <c r="R371" s="26"/>
      <c r="S371" s="26"/>
    </row>
    <row r="372" spans="1:19" ht="14.65" customHeight="1">
      <c r="A372" s="228"/>
      <c r="B372" s="237"/>
      <c r="C372" s="27" t="s">
        <v>28</v>
      </c>
      <c r="D372" s="275"/>
      <c r="E372" s="283"/>
      <c r="F372" s="272"/>
      <c r="G372" s="183"/>
      <c r="H372" s="231"/>
      <c r="I372" s="30"/>
      <c r="J372" s="31"/>
      <c r="K372" s="37"/>
      <c r="L372" s="32"/>
      <c r="M372" s="33"/>
      <c r="N372" s="234"/>
      <c r="O372" s="34"/>
      <c r="P372" s="35"/>
      <c r="Q372" s="36"/>
      <c r="R372" s="28"/>
      <c r="S372" s="28"/>
    </row>
    <row r="373" spans="1:19" ht="14.65" customHeight="1">
      <c r="A373" s="226">
        <f>$A370+1</f>
        <v>124</v>
      </c>
      <c r="B373" s="235" t="str">
        <f>IF(OR(C373="W",C374="W",C375="W",C373="1/2W",C374="1/2W",C375="1/2W",C373="1/2L",C374="1/2L",C375="1/2L"),"OK",IF(OR(C373="L",C374="L",C375="L"),"LOSS",IF(OR(C373="X",C374="X",C375="X"),"Anulado"," ")))</f>
        <v>OK</v>
      </c>
      <c r="C373" s="38" t="s">
        <v>24</v>
      </c>
      <c r="D373" s="273" t="str">
        <f>IF(G373="","",$D370)</f>
        <v>9</v>
      </c>
      <c r="E373" s="281" t="str">
        <f>IF(G373=""," ","– "&amp;COUNTIF(D$4:D375,$D373))</f>
        <v>– 8</v>
      </c>
      <c r="F373" s="284" t="e">
        <f ca="1">IF(G373="","",IF(OR(AND($C373&lt;&gt;" ",$C374=" "),AND($C374&lt;&gt;" ",$C373=" "),AND(L375&gt;0,OR(AND($C375&lt;&gt;" ",OR($C373=" ",$C374=" ")),AND($C375=" ",OR($C373&lt;&gt;" ",$C374&lt;&gt;" "))))),IF(SUM(F$4:F372)=0,1,LARGE(F$4:F372,1)+1),IF(MONTH(G373)=MONTH(TODAY()),IF(AND(DAY(G373)&lt;DAY(TODAY()),$B373=" "),IF(SUM(F$4:F372)=0,1,LARGE(F$4:F372,1)+1),IF($B373=" ",IF(AND(DAY(G373)=DAY(TODAY()),HOUR(G373)&lt;=HOUR(NOW())+1),IF(AND(HOUR(G373)+2&lt;=HOUR(NOW()),DAY(G373)&lt;=DAY(TODAY()),MINUTE(G373)&lt;=MINUTE(NOW())),IF(SUM(F$4:F372)=0,1,LARGE(F$4:F372,1)+1),IF(OR(MINUTE(G373)&lt;=MINUTE(NOW()),HOUR(G373)&lt;=HOUR(NOW())),"!!!","")),""),"")),"")))</f>
        <v>#VALUE!</v>
      </c>
      <c r="G373" s="181" t="s">
        <v>4434</v>
      </c>
      <c r="H373" s="229" t="s">
        <v>155</v>
      </c>
      <c r="I373" s="39" t="s">
        <v>30</v>
      </c>
      <c r="J373" s="40">
        <v>-1.75</v>
      </c>
      <c r="K373" s="41" t="s">
        <v>23</v>
      </c>
      <c r="L373" s="42">
        <v>2.5</v>
      </c>
      <c r="M373" s="43">
        <v>49</v>
      </c>
      <c r="N373" s="232">
        <v>0.1</v>
      </c>
      <c r="O373" s="44" t="s">
        <v>1622</v>
      </c>
      <c r="P373" s="45" t="s">
        <v>1623</v>
      </c>
      <c r="Q373" s="46" t="s">
        <v>1624</v>
      </c>
      <c r="R373" s="47">
        <v>3.6200000000000003E-2</v>
      </c>
      <c r="S373" s="48" t="s">
        <v>1625</v>
      </c>
    </row>
    <row r="374" spans="1:19" ht="14.65" customHeight="1">
      <c r="A374" s="227"/>
      <c r="B374" s="236"/>
      <c r="C374" s="49" t="s">
        <v>26</v>
      </c>
      <c r="D374" s="274"/>
      <c r="E374" s="282"/>
      <c r="F374" s="285"/>
      <c r="G374" s="182"/>
      <c r="H374" s="230"/>
      <c r="I374" s="50" t="s">
        <v>31</v>
      </c>
      <c r="J374" s="51">
        <f>IF(OR(I373="TO",I373="TU",I373="TO1",I373="TU1",I373="TO2",I373="TU2"),J373,IF(OR(I373="AH1",I373="AH2"),IF(OR(I374="AH1",I374="AH2"),-J373,IF(OR(I374="EH1",I374="EH2"),-J373+0.5,"")),IF(OR(I373="EH1",I373="EH2"),IF(OR(I374="AH1",I374="AH2"),-J373+0.5,IF(OR(I374="EH1",I374="EH2"),-J373+1,"")),IF(AND(OR(I373="DNB1",I373="DNB2"),OR(I374="AH1",I374="AH2")),0,IF(AND(I373="Not ScoreBoth",OR(I374="TO1",I374="TO2")),0.5,"")))))</f>
        <v>1.75</v>
      </c>
      <c r="K374" s="52" t="s">
        <v>21</v>
      </c>
      <c r="L374" s="53">
        <v>1.77</v>
      </c>
      <c r="M374" s="54"/>
      <c r="N374" s="233"/>
      <c r="O374" s="55" t="s">
        <v>1626</v>
      </c>
      <c r="P374" s="56" t="s">
        <v>1627</v>
      </c>
      <c r="Q374" s="25"/>
      <c r="R374" s="26"/>
      <c r="S374" s="26"/>
    </row>
    <row r="375" spans="1:19" ht="14.65" customHeight="1">
      <c r="A375" s="228"/>
      <c r="B375" s="237"/>
      <c r="C375" s="57" t="s">
        <v>28</v>
      </c>
      <c r="D375" s="275"/>
      <c r="E375" s="283"/>
      <c r="F375" s="272"/>
      <c r="G375" s="183"/>
      <c r="H375" s="231"/>
      <c r="I375" s="58"/>
      <c r="J375" s="59"/>
      <c r="K375" s="60"/>
      <c r="L375" s="61"/>
      <c r="M375" s="62"/>
      <c r="N375" s="234"/>
      <c r="O375" s="63"/>
      <c r="P375" s="64"/>
      <c r="Q375" s="36"/>
      <c r="R375" s="28"/>
      <c r="S375" s="28"/>
    </row>
    <row r="376" spans="1:19" ht="14.65" customHeight="1">
      <c r="A376" s="238">
        <f>$A373+1</f>
        <v>125</v>
      </c>
      <c r="B376" s="242" t="str">
        <f>IF(OR(C376="W",C377="W",C378="W",C376="1/2W",C377="1/2W",C378="1/2W",C376="1/2L",C377="1/2L",C378="1/2L"),"OK",IF(OR(C376="L",C377="L",C378="L"),"LOSS",IF(OR(C376="X",C377="X",C378="X"),"Anulado"," ")))</f>
        <v>OK</v>
      </c>
      <c r="C376" s="65" t="s">
        <v>24</v>
      </c>
      <c r="D376" s="290" t="str">
        <f>IF(G376="","",$D373)</f>
        <v>9</v>
      </c>
      <c r="E376" s="295" t="str">
        <f>IF(G376=""," ","– "&amp;COUNTIF(D$4:D378,$D376))</f>
        <v>– 9</v>
      </c>
      <c r="F376" s="297" t="e">
        <f ca="1">IF(G376="","",IF(OR(AND($C376&lt;&gt;" ",$C377=" "),AND($C377&lt;&gt;" ",$C376=" "),AND(L378&gt;0,OR(AND($C378&lt;&gt;" ",OR($C376=" ",$C377=" ")),AND($C378=" ",OR($C376&lt;&gt;" ",$C377&lt;&gt;" "))))),IF(SUM(F$4:F375)=0,1,LARGE(F$4:F375,1)+1),IF(MONTH(G376)=MONTH(TODAY()),IF(AND(DAY(G376)&lt;DAY(TODAY()),$B376=" "),IF(SUM(F$4:F375)=0,1,LARGE(F$4:F375,1)+1),IF($B376=" ",IF(AND(DAY(G376)=DAY(TODAY()),HOUR(G376)&lt;=HOUR(NOW())+1),IF(AND(HOUR(G376)+2&lt;=HOUR(NOW()),DAY(G376)&lt;=DAY(TODAY()),MINUTE(G376)&lt;=MINUTE(NOW())),IF(SUM(F$4:F375)=0,1,LARGE(F$4:F375,1)+1),IF(OR(MINUTE(G376)&lt;=MINUTE(NOW()),HOUR(G376)&lt;=HOUR(NOW())),"!!!","")),""),"")),"")))</f>
        <v>#VALUE!</v>
      </c>
      <c r="G376" s="188" t="s">
        <v>4434</v>
      </c>
      <c r="H376" s="239" t="s">
        <v>155</v>
      </c>
      <c r="I376" s="66" t="s">
        <v>30</v>
      </c>
      <c r="J376" s="67">
        <v>-1.25</v>
      </c>
      <c r="K376" s="68" t="s">
        <v>23</v>
      </c>
      <c r="L376" s="69">
        <v>1.98</v>
      </c>
      <c r="M376" s="70"/>
      <c r="N376" s="241">
        <v>0.1</v>
      </c>
      <c r="O376" s="71" t="s">
        <v>1628</v>
      </c>
      <c r="P376" s="72" t="s">
        <v>1629</v>
      </c>
      <c r="Q376" s="73" t="s">
        <v>1630</v>
      </c>
      <c r="R376" s="74">
        <v>3.7400000000000003E-2</v>
      </c>
      <c r="S376" s="75" t="s">
        <v>1631</v>
      </c>
    </row>
    <row r="377" spans="1:19" ht="14.65" customHeight="1">
      <c r="A377" s="227"/>
      <c r="B377" s="236"/>
      <c r="C377" s="17" t="s">
        <v>26</v>
      </c>
      <c r="D377" s="274"/>
      <c r="E377" s="282"/>
      <c r="F377" s="285"/>
      <c r="G377" s="182"/>
      <c r="H377" s="230"/>
      <c r="I377" s="18" t="s">
        <v>31</v>
      </c>
      <c r="J377" s="76">
        <f>IF(OR(I376="TO",I376="TU",I376="TO1",I376="TU1",I376="TO2",I376="TU2"),J376,IF(OR(I376="AH1",I376="AH2"),IF(OR(I377="AH1",I377="AH2"),-J376,IF(OR(I377="EH1",I377="EH2"),-J376+0.5,"")),IF(OR(I376="EH1",I376="EH2"),IF(OR(I377="AH1",I377="AH2"),-J376+0.5,IF(OR(I377="EH1",I377="EH2"),-J376+1,"")),IF(AND(OR(I376="DNB1",I376="DNB2"),OR(I377="AH1",I377="AH2")),0,IF(AND(I376="Not ScoreBoth",OR(I377="TO1",I377="TO2")),0.5,"")))))</f>
        <v>1.25</v>
      </c>
      <c r="K377" s="77" t="s">
        <v>21</v>
      </c>
      <c r="L377" s="21">
        <v>2.1800000000000002</v>
      </c>
      <c r="M377" s="22">
        <v>47.67</v>
      </c>
      <c r="N377" s="233"/>
      <c r="O377" s="23" t="s">
        <v>1632</v>
      </c>
      <c r="P377" s="24" t="s">
        <v>1633</v>
      </c>
      <c r="Q377" s="25"/>
      <c r="R377" s="26"/>
      <c r="S377" s="26"/>
    </row>
    <row r="378" spans="1:19" ht="14.65" customHeight="1">
      <c r="A378" s="228"/>
      <c r="B378" s="237"/>
      <c r="C378" s="27" t="s">
        <v>28</v>
      </c>
      <c r="D378" s="275"/>
      <c r="E378" s="283"/>
      <c r="F378" s="272"/>
      <c r="G378" s="183"/>
      <c r="H378" s="231"/>
      <c r="I378" s="30"/>
      <c r="J378" s="31"/>
      <c r="K378" s="37"/>
      <c r="L378" s="32"/>
      <c r="M378" s="33"/>
      <c r="N378" s="234"/>
      <c r="O378" s="34"/>
      <c r="P378" s="35"/>
      <c r="Q378" s="36"/>
      <c r="R378" s="28"/>
      <c r="S378" s="28"/>
    </row>
    <row r="379" spans="1:19" ht="14.65" customHeight="1">
      <c r="A379" s="226">
        <f>$A376+1</f>
        <v>126</v>
      </c>
      <c r="B379" s="235" t="str">
        <f>IF(OR(C379="W",C380="W",C381="W",C379="1/2W",C380="1/2W",C381="1/2W",C379="1/2L",C380="1/2L",C381="1/2L"),"OK",IF(OR(C379="L",C380="L",C381="L"),"LOSS",IF(OR(C379="X",C380="X",C381="X"),"Anulado"," ")))</f>
        <v>OK</v>
      </c>
      <c r="C379" s="38" t="s">
        <v>24</v>
      </c>
      <c r="D379" s="273" t="str">
        <f>IF(G379="","",$D376)</f>
        <v>9</v>
      </c>
      <c r="E379" s="281" t="str">
        <f>IF(G379=""," ","– "&amp;COUNTIF(D$4:D381,$D379))</f>
        <v>– 10</v>
      </c>
      <c r="F379" s="284" t="e">
        <f ca="1">IF(G379="","",IF(OR(AND($C379&lt;&gt;" ",$C380=" "),AND($C380&lt;&gt;" ",$C379=" "),AND(L381&gt;0,OR(AND($C381&lt;&gt;" ",OR($C379=" ",$C380=" ")),AND($C381=" ",OR($C379&lt;&gt;" ",$C380&lt;&gt;" "))))),IF(SUM(F$4:F378)=0,1,LARGE(F$4:F378,1)+1),IF(MONTH(G379)=MONTH(TODAY()),IF(AND(DAY(G379)&lt;DAY(TODAY()),$B379=" "),IF(SUM(F$4:F378)=0,1,LARGE(F$4:F378,1)+1),IF($B379=" ",IF(AND(DAY(G379)=DAY(TODAY()),HOUR(G379)&lt;=HOUR(NOW())+1),IF(AND(HOUR(G379)+2&lt;=HOUR(NOW()),DAY(G379)&lt;=DAY(TODAY()),MINUTE(G379)&lt;=MINUTE(NOW())),IF(SUM(F$4:F378)=0,1,LARGE(F$4:F378,1)+1),IF(OR(MINUTE(G379)&lt;=MINUTE(NOW()),HOUR(G379)&lt;=HOUR(NOW())),"!!!","")),""),"")),"")))</f>
        <v>#VALUE!</v>
      </c>
      <c r="G379" s="181" t="s">
        <v>4434</v>
      </c>
      <c r="H379" s="229" t="s">
        <v>155</v>
      </c>
      <c r="I379" s="39" t="s">
        <v>30</v>
      </c>
      <c r="J379" s="40">
        <v>-2</v>
      </c>
      <c r="K379" s="41" t="s">
        <v>23</v>
      </c>
      <c r="L379" s="42">
        <v>3.2</v>
      </c>
      <c r="M379" s="43">
        <v>33.4</v>
      </c>
      <c r="N379" s="232">
        <v>0</v>
      </c>
      <c r="O379" s="44" t="s">
        <v>1634</v>
      </c>
      <c r="P379" s="45" t="s">
        <v>1635</v>
      </c>
      <c r="Q379" s="46" t="s">
        <v>1636</v>
      </c>
      <c r="R379" s="47">
        <v>3.9699999999999999E-2</v>
      </c>
      <c r="S379" s="48" t="s">
        <v>1637</v>
      </c>
    </row>
    <row r="380" spans="1:19" ht="14.65" customHeight="1">
      <c r="A380" s="227"/>
      <c r="B380" s="236"/>
      <c r="C380" s="49" t="s">
        <v>26</v>
      </c>
      <c r="D380" s="274"/>
      <c r="E380" s="282"/>
      <c r="F380" s="285"/>
      <c r="G380" s="182"/>
      <c r="H380" s="230"/>
      <c r="I380" s="50" t="s">
        <v>31</v>
      </c>
      <c r="J380" s="51">
        <f>IF(OR(I379="TO",I379="TU",I379="TO1",I379="TU1",I379="TO2",I379="TU2"),J379,IF(OR(I379="AH1",I379="AH2"),IF(OR(I380="AH1",I380="AH2"),-J379,IF(OR(I380="EH1",I380="EH2"),-J379+0.5,"")),IF(OR(I379="EH1",I379="EH2"),IF(OR(I380="AH1",I380="AH2"),-J379+0.5,IF(OR(I380="EH1",I380="EH2"),-J379+1,"")),IF(AND(OR(I379="DNB1",I379="DNB2"),OR(I380="AH1",I380="AH2")),0,IF(AND(I379="Not ScoreBoth",OR(I380="TO1",I380="TO2")),0.5,"")))))</f>
        <v>2</v>
      </c>
      <c r="K380" s="52" t="s">
        <v>21</v>
      </c>
      <c r="L380" s="53">
        <v>1.54</v>
      </c>
      <c r="M380" s="54"/>
      <c r="N380" s="233"/>
      <c r="O380" s="55" t="s">
        <v>1638</v>
      </c>
      <c r="P380" s="56" t="s">
        <v>1635</v>
      </c>
      <c r="Q380" s="25"/>
      <c r="R380" s="26"/>
      <c r="S380" s="26"/>
    </row>
    <row r="381" spans="1:19" ht="14.65" customHeight="1">
      <c r="A381" s="228"/>
      <c r="B381" s="237"/>
      <c r="C381" s="57" t="s">
        <v>28</v>
      </c>
      <c r="D381" s="275"/>
      <c r="E381" s="283"/>
      <c r="F381" s="272"/>
      <c r="G381" s="183"/>
      <c r="H381" s="231"/>
      <c r="I381" s="58"/>
      <c r="J381" s="59"/>
      <c r="K381" s="60"/>
      <c r="L381" s="61"/>
      <c r="M381" s="62"/>
      <c r="N381" s="234"/>
      <c r="O381" s="63"/>
      <c r="P381" s="64"/>
      <c r="Q381" s="36"/>
      <c r="R381" s="28"/>
      <c r="S381" s="28"/>
    </row>
    <row r="382" spans="1:19" ht="14.65" customHeight="1">
      <c r="A382" s="238">
        <f>$A379+1</f>
        <v>127</v>
      </c>
      <c r="B382" s="242" t="str">
        <f>IF(OR(C382="W",C383="W",C384="W",C382="1/2W",C383="1/2W",C384="1/2W",C382="1/2L",C383="1/2L",C384="1/2L"),"OK",IF(OR(C382="L",C383="L",C384="L"),"LOSS",IF(OR(C382="X",C383="X",C384="X"),"Anulado"," ")))</f>
        <v>OK</v>
      </c>
      <c r="C382" s="65" t="s">
        <v>26</v>
      </c>
      <c r="D382" s="290" t="str">
        <f>IF(G382="","",$D379)</f>
        <v>9</v>
      </c>
      <c r="E382" s="295" t="str">
        <f>IF(G382=""," ","– "&amp;COUNTIF(D$4:D384,$D382))</f>
        <v>– 11</v>
      </c>
      <c r="F382" s="297" t="e">
        <f ca="1">IF(G382="","",IF(OR(AND($C382&lt;&gt;" ",$C383=" "),AND($C383&lt;&gt;" ",$C382=" "),AND(L384&gt;0,OR(AND($C384&lt;&gt;" ",OR($C382=" ",$C383=" ")),AND($C384=" ",OR($C382&lt;&gt;" ",$C383&lt;&gt;" "))))),IF(SUM(F$4:F381)=0,1,LARGE(F$4:F381,1)+1),IF(MONTH(G382)=MONTH(TODAY()),IF(AND(DAY(G382)&lt;DAY(TODAY()),$B382=" "),IF(SUM(F$4:F381)=0,1,LARGE(F$4:F381,1)+1),IF($B382=" ",IF(AND(DAY(G382)=DAY(TODAY()),HOUR(G382)&lt;=HOUR(NOW())+1),IF(AND(HOUR(G382)+2&lt;=HOUR(NOW()),DAY(G382)&lt;=DAY(TODAY()),MINUTE(G382)&lt;=MINUTE(NOW())),IF(SUM(F$4:F381)=0,1,LARGE(F$4:F381,1)+1),IF(OR(MINUTE(G382)&lt;=MINUTE(NOW()),HOUR(G382)&lt;=HOUR(NOW())),"!!!","")),""),"")),"")))</f>
        <v>#VALUE!</v>
      </c>
      <c r="G382" s="188" t="s">
        <v>4437</v>
      </c>
      <c r="H382" s="239" t="s">
        <v>159</v>
      </c>
      <c r="I382" s="66" t="s">
        <v>31</v>
      </c>
      <c r="J382" s="67">
        <v>-7.5</v>
      </c>
      <c r="K382" s="68" t="s">
        <v>21</v>
      </c>
      <c r="L382" s="69">
        <v>1.78</v>
      </c>
      <c r="M382" s="70">
        <v>21.63</v>
      </c>
      <c r="N382" s="241">
        <v>0</v>
      </c>
      <c r="O382" s="71" t="s">
        <v>1639</v>
      </c>
      <c r="P382" s="72" t="s">
        <v>1640</v>
      </c>
      <c r="Q382" s="73" t="s">
        <v>1641</v>
      </c>
      <c r="R382" s="74">
        <v>4.3099999999999999E-2</v>
      </c>
      <c r="S382" s="75" t="s">
        <v>1642</v>
      </c>
    </row>
    <row r="383" spans="1:19" ht="14.65" customHeight="1">
      <c r="A383" s="227"/>
      <c r="B383" s="236"/>
      <c r="C383" s="17" t="s">
        <v>24</v>
      </c>
      <c r="D383" s="274"/>
      <c r="E383" s="282"/>
      <c r="F383" s="285"/>
      <c r="G383" s="182"/>
      <c r="H383" s="230"/>
      <c r="I383" s="18" t="s">
        <v>30</v>
      </c>
      <c r="J383" s="76">
        <f>IF(OR(I382="TO",I382="TU",I382="TO1",I382="TU1",I382="TO2",I382="TU2"),J382,IF(OR(I382="AH1",I382="AH2"),IF(OR(I383="AH1",I383="AH2"),-J382,IF(OR(I383="EH1",I383="EH2"),-J382+0.5,"")),IF(OR(I382="EH1",I382="EH2"),IF(OR(I383="AH1",I383="AH2"),-J382+0.5,IF(OR(I383="EH1",I383="EH2"),-J382+1,"")),IF(AND(OR(I382="DNB1",I382="DNB2"),OR(I383="AH1",I383="AH2")),0,IF(AND(I382="Not ScoreBoth",OR(I383="TO1",I383="TO2")),0.5,"")))))</f>
        <v>7.5</v>
      </c>
      <c r="K383" s="77" t="s">
        <v>22</v>
      </c>
      <c r="L383" s="21">
        <v>2.52</v>
      </c>
      <c r="M383" s="22"/>
      <c r="N383" s="233"/>
      <c r="O383" s="23" t="s">
        <v>1643</v>
      </c>
      <c r="P383" s="24" t="s">
        <v>1644</v>
      </c>
      <c r="Q383" s="25"/>
      <c r="R383" s="26"/>
      <c r="S383" s="26"/>
    </row>
    <row r="384" spans="1:19" ht="14.65" customHeight="1">
      <c r="A384" s="228"/>
      <c r="B384" s="237"/>
      <c r="C384" s="27" t="s">
        <v>28</v>
      </c>
      <c r="D384" s="275"/>
      <c r="E384" s="283"/>
      <c r="F384" s="272"/>
      <c r="G384" s="183"/>
      <c r="H384" s="231"/>
      <c r="I384" s="30"/>
      <c r="J384" s="31"/>
      <c r="K384" s="37"/>
      <c r="L384" s="32"/>
      <c r="M384" s="33"/>
      <c r="N384" s="234"/>
      <c r="O384" s="34"/>
      <c r="P384" s="35"/>
      <c r="Q384" s="36"/>
      <c r="R384" s="28"/>
      <c r="S384" s="28"/>
    </row>
    <row r="385" spans="1:19" ht="14.65" customHeight="1">
      <c r="A385" s="226">
        <f>$A382+1</f>
        <v>128</v>
      </c>
      <c r="B385" s="235" t="str">
        <f>IF(OR(C385="W",C386="W",C387="W",C385="1/2W",C386="1/2W",C387="1/2W",C385="1/2L",C386="1/2L",C387="1/2L"),"OK",IF(OR(C385="L",C386="L",C387="L"),"LOSS",IF(OR(C385="X",C386="X",C387="X"),"Anulado"," ")))</f>
        <v>OK</v>
      </c>
      <c r="C385" s="38" t="s">
        <v>26</v>
      </c>
      <c r="D385" s="273" t="str">
        <f>IF(G385="","",$D382)</f>
        <v>9</v>
      </c>
      <c r="E385" s="281" t="str">
        <f>IF(G385=""," ","– "&amp;COUNTIF(D$4:D387,$D385))</f>
        <v>– 12</v>
      </c>
      <c r="F385" s="284" t="e">
        <f ca="1">IF(G385="","",IF(OR(AND($C385&lt;&gt;" ",$C386=" "),AND($C386&lt;&gt;" ",$C385=" "),AND(L387&gt;0,OR(AND($C387&lt;&gt;" ",OR($C385=" ",$C386=" ")),AND($C387=" ",OR($C385&lt;&gt;" ",$C386&lt;&gt;" "))))),IF(SUM(F$4:F384)=0,1,LARGE(F$4:F384,1)+1),IF(MONTH(G385)=MONTH(TODAY()),IF(AND(DAY(G385)&lt;DAY(TODAY()),$B385=" "),IF(SUM(F$4:F384)=0,1,LARGE(F$4:F384,1)+1),IF($B385=" ",IF(AND(DAY(G385)=DAY(TODAY()),HOUR(G385)&lt;=HOUR(NOW())+1),IF(AND(HOUR(G385)+2&lt;=HOUR(NOW()),DAY(G385)&lt;=DAY(TODAY()),MINUTE(G385)&lt;=MINUTE(NOW())),IF(SUM(F$4:F384)=0,1,LARGE(F$4:F384,1)+1),IF(OR(MINUTE(G385)&lt;=MINUTE(NOW()),HOUR(G385)&lt;=HOUR(NOW())),"!!!","")),""),"")),"")))</f>
        <v>#VALUE!</v>
      </c>
      <c r="G385" s="181" t="s">
        <v>4438</v>
      </c>
      <c r="H385" s="229" t="s">
        <v>160</v>
      </c>
      <c r="I385" s="39" t="s">
        <v>43</v>
      </c>
      <c r="J385" s="40">
        <v>6</v>
      </c>
      <c r="K385" s="41" t="s">
        <v>23</v>
      </c>
      <c r="L385" s="42">
        <v>2.1</v>
      </c>
      <c r="M385" s="43">
        <v>8.6</v>
      </c>
      <c r="N385" s="232">
        <v>0</v>
      </c>
      <c r="O385" s="44" t="s">
        <v>1645</v>
      </c>
      <c r="P385" s="45" t="s">
        <v>1646</v>
      </c>
      <c r="Q385" s="46" t="s">
        <v>1647</v>
      </c>
      <c r="R385" s="47">
        <v>0.2336</v>
      </c>
      <c r="S385" s="48" t="s">
        <v>1648</v>
      </c>
    </row>
    <row r="386" spans="1:19" ht="14.65" customHeight="1">
      <c r="A386" s="227"/>
      <c r="B386" s="236"/>
      <c r="C386" s="49" t="s">
        <v>24</v>
      </c>
      <c r="D386" s="274"/>
      <c r="E386" s="282"/>
      <c r="F386" s="285"/>
      <c r="G386" s="182"/>
      <c r="H386" s="230"/>
      <c r="I386" s="50" t="s">
        <v>42</v>
      </c>
      <c r="J386" s="51">
        <v>5.5</v>
      </c>
      <c r="K386" s="52" t="s">
        <v>18</v>
      </c>
      <c r="L386" s="53">
        <v>2.5</v>
      </c>
      <c r="M386" s="54">
        <v>3.78</v>
      </c>
      <c r="N386" s="233"/>
      <c r="O386" s="55" t="s">
        <v>1152</v>
      </c>
      <c r="P386" s="56" t="s">
        <v>1649</v>
      </c>
      <c r="Q386" s="25"/>
      <c r="R386" s="26"/>
      <c r="S386" s="26"/>
    </row>
    <row r="387" spans="1:19" ht="14.65" customHeight="1">
      <c r="A387" s="228"/>
      <c r="B387" s="237"/>
      <c r="C387" s="57" t="s">
        <v>24</v>
      </c>
      <c r="D387" s="275"/>
      <c r="E387" s="283"/>
      <c r="F387" s="272"/>
      <c r="G387" s="183"/>
      <c r="H387" s="231"/>
      <c r="I387" s="101" t="s">
        <v>42</v>
      </c>
      <c r="J387" s="102">
        <v>6.5</v>
      </c>
      <c r="K387" s="103" t="s">
        <v>18</v>
      </c>
      <c r="L387" s="104">
        <v>3.8</v>
      </c>
      <c r="M387" s="62">
        <v>2.2599999999999998</v>
      </c>
      <c r="N387" s="234"/>
      <c r="O387" s="105" t="s">
        <v>1650</v>
      </c>
      <c r="P387" s="106" t="s">
        <v>1651</v>
      </c>
      <c r="Q387" s="36"/>
      <c r="R387" s="28"/>
      <c r="S387" s="28"/>
    </row>
    <row r="388" spans="1:19" ht="14.65" customHeight="1">
      <c r="A388" s="238">
        <f>$A385+1</f>
        <v>129</v>
      </c>
      <c r="B388" s="242" t="str">
        <f>IF(OR(C388="W",C389="W",C390="W",C388="1/2W",C389="1/2W",C390="1/2W",C388="1/2L",C389="1/2L",C390="1/2L"),"OK",IF(OR(C388="L",C389="L",C390="L"),"LOSS",IF(OR(C388="X",C389="X",C390="X"),"Anulado"," ")))</f>
        <v>OK</v>
      </c>
      <c r="C388" s="65" t="s">
        <v>24</v>
      </c>
      <c r="D388" s="290" t="str">
        <f>IF(G388="","",$D385)</f>
        <v>9</v>
      </c>
      <c r="E388" s="295" t="str">
        <f>IF(G388=""," ","– "&amp;COUNTIF(D$4:D390,$D388))</f>
        <v>– 13</v>
      </c>
      <c r="F388" s="297" t="e">
        <f ca="1">IF(G388="","",IF(OR(AND($C388&lt;&gt;" ",$C389=" "),AND($C389&lt;&gt;" ",$C388=" "),AND(L390&gt;0,OR(AND($C390&lt;&gt;" ",OR($C388=" ",$C389=" ")),AND($C390=" ",OR($C388&lt;&gt;" ",$C389&lt;&gt;" "))))),IF(SUM(F$4:F387)=0,1,LARGE(F$4:F387,1)+1),IF(MONTH(G388)=MONTH(TODAY()),IF(AND(DAY(G388)&lt;DAY(TODAY()),$B388=" "),IF(SUM(F$4:F387)=0,1,LARGE(F$4:F387,1)+1),IF($B388=" ",IF(AND(DAY(G388)=DAY(TODAY()),HOUR(G388)&lt;=HOUR(NOW())+1),IF(AND(HOUR(G388)+2&lt;=HOUR(NOW()),DAY(G388)&lt;=DAY(TODAY()),MINUTE(G388)&lt;=MINUTE(NOW())),IF(SUM(F$4:F387)=0,1,LARGE(F$4:F387,1)+1),IF(OR(MINUTE(G388)&lt;=MINUTE(NOW()),HOUR(G388)&lt;=HOUR(NOW())),"!!!","")),""),"")),"")))</f>
        <v>#VALUE!</v>
      </c>
      <c r="G388" s="188" t="s">
        <v>4438</v>
      </c>
      <c r="H388" s="239" t="s">
        <v>160</v>
      </c>
      <c r="I388" s="66" t="s">
        <v>42</v>
      </c>
      <c r="J388" s="67">
        <v>11.5</v>
      </c>
      <c r="K388" s="68" t="s">
        <v>18</v>
      </c>
      <c r="L388" s="69">
        <v>3</v>
      </c>
      <c r="M388" s="70">
        <v>3.24</v>
      </c>
      <c r="N388" s="241">
        <v>0.1</v>
      </c>
      <c r="O388" s="71" t="s">
        <v>1587</v>
      </c>
      <c r="P388" s="72" t="s">
        <v>1652</v>
      </c>
      <c r="Q388" s="73" t="s">
        <v>1653</v>
      </c>
      <c r="R388" s="74">
        <v>0.16789999999999999</v>
      </c>
      <c r="S388" s="75" t="s">
        <v>1654</v>
      </c>
    </row>
    <row r="389" spans="1:19" ht="14.65" customHeight="1">
      <c r="A389" s="227"/>
      <c r="B389" s="236"/>
      <c r="C389" s="17" t="s">
        <v>26</v>
      </c>
      <c r="D389" s="274"/>
      <c r="E389" s="282"/>
      <c r="F389" s="285"/>
      <c r="G389" s="182"/>
      <c r="H389" s="230"/>
      <c r="I389" s="18" t="s">
        <v>43</v>
      </c>
      <c r="J389" s="76">
        <f>IF(OR(I388="TO",I388="TU",I388="TO1",I388="TU1",I388="TO2",I388="TU2"),J388,IF(OR(I388="AH1",I388="AH2"),IF(OR(I389="AH1",I389="AH2"),-J388,IF(OR(I389="EH1",I389="EH2"),-J388+0.5,"")),IF(OR(I388="EH1",I388="EH2"),IF(OR(I389="AH1",I389="AH2"),-J388+0.5,IF(OR(I389="EH1",I389="EH2"),-J388+1,"")),IF(AND(OR(I388="DNB1",I388="DNB2"),OR(I389="AH1",I389="AH2")),0,IF(AND(I388="Not ScoreBoth",OR(I389="TO1",I389="TO2")),0.5,"")))))</f>
        <v>11.5</v>
      </c>
      <c r="K389" s="77" t="s">
        <v>17</v>
      </c>
      <c r="L389" s="21">
        <v>1.909</v>
      </c>
      <c r="M389" s="22"/>
      <c r="N389" s="233"/>
      <c r="O389" s="23" t="s">
        <v>1580</v>
      </c>
      <c r="P389" s="24" t="s">
        <v>1242</v>
      </c>
      <c r="Q389" s="25"/>
      <c r="R389" s="26"/>
      <c r="S389" s="26"/>
    </row>
    <row r="390" spans="1:19" ht="14.65" customHeight="1">
      <c r="A390" s="228"/>
      <c r="B390" s="237"/>
      <c r="C390" s="27" t="s">
        <v>28</v>
      </c>
      <c r="D390" s="275"/>
      <c r="E390" s="283"/>
      <c r="F390" s="272"/>
      <c r="G390" s="183"/>
      <c r="H390" s="231"/>
      <c r="I390" s="30"/>
      <c r="J390" s="31"/>
      <c r="K390" s="37"/>
      <c r="L390" s="32"/>
      <c r="M390" s="33"/>
      <c r="N390" s="234"/>
      <c r="O390" s="34"/>
      <c r="P390" s="35"/>
      <c r="Q390" s="36"/>
      <c r="R390" s="28"/>
      <c r="S390" s="28"/>
    </row>
    <row r="391" spans="1:19" ht="14.65" customHeight="1">
      <c r="A391" s="226">
        <f>$A388+1</f>
        <v>130</v>
      </c>
      <c r="B391" s="235" t="str">
        <f>IF(OR(C391="W",C392="W",C393="W",C391="1/2W",C392="1/2W",C393="1/2W",C391="1/2L",C392="1/2L",C393="1/2L"),"OK",IF(OR(C391="L",C392="L",C393="L"),"LOSS",IF(OR(C391="X",C392="X",C393="X"),"Anulado"," ")))</f>
        <v>OK</v>
      </c>
      <c r="C391" s="38" t="s">
        <v>26</v>
      </c>
      <c r="D391" s="273" t="str">
        <f>IF(G391="","",$D388)</f>
        <v>9</v>
      </c>
      <c r="E391" s="281" t="str">
        <f>IF(G391=""," ","– "&amp;COUNTIF(D$4:D393,$D391))</f>
        <v>– 14</v>
      </c>
      <c r="F391" s="284" t="e">
        <f ca="1">IF(G391="","",IF(OR(AND($C391&lt;&gt;" ",$C392=" "),AND($C392&lt;&gt;" ",$C391=" "),AND(L393&gt;0,OR(AND($C393&lt;&gt;" ",OR($C391=" ",$C392=" ")),AND($C393=" ",OR($C391&lt;&gt;" ",$C392&lt;&gt;" "))))),IF(SUM(F$4:F390)=0,1,LARGE(F$4:F390,1)+1),IF(MONTH(G391)=MONTH(TODAY()),IF(AND(DAY(G391)&lt;DAY(TODAY()),$B391=" "),IF(SUM(F$4:F390)=0,1,LARGE(F$4:F390,1)+1),IF($B391=" ",IF(AND(DAY(G391)=DAY(TODAY()),HOUR(G391)&lt;=HOUR(NOW())+1),IF(AND(HOUR(G391)+2&lt;=HOUR(NOW()),DAY(G391)&lt;=DAY(TODAY()),MINUTE(G391)&lt;=MINUTE(NOW())),IF(SUM(F$4:F390)=0,1,LARGE(F$4:F390,1)+1),IF(OR(MINUTE(G391)&lt;=MINUTE(NOW()),HOUR(G391)&lt;=HOUR(NOW())),"!!!","")),""),"")),"")))</f>
        <v>#VALUE!</v>
      </c>
      <c r="G391" s="181" t="s">
        <v>4439</v>
      </c>
      <c r="H391" s="229" t="s">
        <v>161</v>
      </c>
      <c r="I391" s="39" t="s">
        <v>42</v>
      </c>
      <c r="J391" s="40">
        <v>6.5</v>
      </c>
      <c r="K391" s="41" t="s">
        <v>23</v>
      </c>
      <c r="L391" s="42">
        <v>2.44</v>
      </c>
      <c r="M391" s="43"/>
      <c r="N391" s="232">
        <v>0</v>
      </c>
      <c r="O391" s="44" t="s">
        <v>1186</v>
      </c>
      <c r="P391" s="45" t="s">
        <v>1655</v>
      </c>
      <c r="Q391" s="46" t="s">
        <v>1656</v>
      </c>
      <c r="R391" s="47">
        <v>0.15670000000000001</v>
      </c>
      <c r="S391" s="48" t="s">
        <v>1657</v>
      </c>
    </row>
    <row r="392" spans="1:19" ht="14.65" customHeight="1">
      <c r="A392" s="227"/>
      <c r="B392" s="236"/>
      <c r="C392" s="49" t="s">
        <v>24</v>
      </c>
      <c r="D392" s="274"/>
      <c r="E392" s="282"/>
      <c r="F392" s="285"/>
      <c r="G392" s="182"/>
      <c r="H392" s="230"/>
      <c r="I392" s="50" t="s">
        <v>43</v>
      </c>
      <c r="J392" s="51">
        <f>IF(OR(I391="TO",I391="TU",I391="TO1",I391="TU1",I391="TO2",I391="TU2"),J391,IF(OR(I391="AH1",I391="AH2"),IF(OR(I392="AH1",I392="AH2"),-J391,IF(OR(I392="EH1",I392="EH2"),-J391+0.5,"")),IF(OR(I391="EH1",I391="EH2"),IF(OR(I392="AH1",I392="AH2"),-J391+0.5,IF(OR(I392="EH1",I392="EH2"),-J391+1,"")),IF(AND(OR(I391="DNB1",I391="DNB2"),OR(I392="AH1",I392="AH2")),0,IF(AND(I391="Not ScoreBoth",OR(I392="TO1",I392="TO2")),0.5,"")))))</f>
        <v>6.5</v>
      </c>
      <c r="K392" s="52" t="s">
        <v>18</v>
      </c>
      <c r="L392" s="53">
        <v>2.2000000000000002</v>
      </c>
      <c r="M392" s="54">
        <v>5.44</v>
      </c>
      <c r="N392" s="233"/>
      <c r="O392" s="55" t="s">
        <v>1075</v>
      </c>
      <c r="P392" s="56" t="s">
        <v>1658</v>
      </c>
      <c r="Q392" s="25"/>
      <c r="R392" s="26"/>
      <c r="S392" s="26"/>
    </row>
    <row r="393" spans="1:19" ht="14.65" customHeight="1">
      <c r="A393" s="228"/>
      <c r="B393" s="237"/>
      <c r="C393" s="57" t="s">
        <v>28</v>
      </c>
      <c r="D393" s="275"/>
      <c r="E393" s="283"/>
      <c r="F393" s="272"/>
      <c r="G393" s="183"/>
      <c r="H393" s="231"/>
      <c r="I393" s="58"/>
      <c r="J393" s="59"/>
      <c r="K393" s="60"/>
      <c r="L393" s="61"/>
      <c r="M393" s="62"/>
      <c r="N393" s="234"/>
      <c r="O393" s="63"/>
      <c r="P393" s="64"/>
      <c r="Q393" s="36"/>
      <c r="R393" s="28"/>
      <c r="S393" s="28"/>
    </row>
    <row r="394" spans="1:19" ht="14.65" customHeight="1">
      <c r="A394" s="238">
        <f>$A391+1</f>
        <v>131</v>
      </c>
      <c r="B394" s="242" t="str">
        <f>IF(OR(C394="W",C395="W",C396="W",C394="1/2W",C395="1/2W",C396="1/2W",C394="1/2L",C395="1/2L",C396="1/2L"),"OK",IF(OR(C394="L",C395="L",C396="L"),"LOSS",IF(OR(C394="X",C395="X",C396="X"),"Anulado"," ")))</f>
        <v>OK</v>
      </c>
      <c r="C394" s="65" t="s">
        <v>26</v>
      </c>
      <c r="D394" s="290" t="str">
        <f>IF(G394="","",$D391)</f>
        <v>9</v>
      </c>
      <c r="E394" s="295" t="str">
        <f>IF(G394=""," ","– "&amp;COUNTIF(D$4:D396,$D394))</f>
        <v>– 15</v>
      </c>
      <c r="F394" s="297" t="e">
        <f ca="1">IF(G394="","",IF(OR(AND($C394&lt;&gt;" ",$C395=" "),AND($C395&lt;&gt;" ",$C394=" "),AND(L396&gt;0,OR(AND($C396&lt;&gt;" ",OR($C394=" ",$C395=" ")),AND($C396=" ",OR($C394&lt;&gt;" ",$C395&lt;&gt;" "))))),IF(SUM(F$4:F393)=0,1,LARGE(F$4:F393,1)+1),IF(MONTH(G394)=MONTH(TODAY()),IF(AND(DAY(G394)&lt;DAY(TODAY()),$B394=" "),IF(SUM(F$4:F393)=0,1,LARGE(F$4:F393,1)+1),IF($B394=" ",IF(AND(DAY(G394)=DAY(TODAY()),HOUR(G394)&lt;=HOUR(NOW())+1),IF(AND(HOUR(G394)+2&lt;=HOUR(NOW()),DAY(G394)&lt;=DAY(TODAY()),MINUTE(G394)&lt;=MINUTE(NOW())),IF(SUM(F$4:F393)=0,1,LARGE(F$4:F393,1)+1),IF(OR(MINUTE(G394)&lt;=MINUTE(NOW()),HOUR(G394)&lt;=HOUR(NOW())),"!!!","")),""),"")),"")))</f>
        <v>#VALUE!</v>
      </c>
      <c r="G394" s="188" t="s">
        <v>4412</v>
      </c>
      <c r="H394" s="239" t="s">
        <v>162</v>
      </c>
      <c r="I394" s="66" t="s">
        <v>43</v>
      </c>
      <c r="J394" s="67">
        <v>8</v>
      </c>
      <c r="K394" s="68" t="s">
        <v>21</v>
      </c>
      <c r="L394" s="69">
        <v>1.99</v>
      </c>
      <c r="M394" s="70">
        <v>11.36</v>
      </c>
      <c r="N394" s="241">
        <v>0</v>
      </c>
      <c r="O394" s="71" t="s">
        <v>1251</v>
      </c>
      <c r="P394" s="72" t="s">
        <v>1252</v>
      </c>
      <c r="Q394" s="73" t="s">
        <v>1659</v>
      </c>
      <c r="R394" s="74">
        <v>0.1221</v>
      </c>
      <c r="S394" s="75" t="s">
        <v>1521</v>
      </c>
    </row>
    <row r="395" spans="1:19" ht="14.65" customHeight="1">
      <c r="A395" s="227"/>
      <c r="B395" s="236"/>
      <c r="C395" s="17" t="s">
        <v>24</v>
      </c>
      <c r="D395" s="274"/>
      <c r="E395" s="282"/>
      <c r="F395" s="285"/>
      <c r="G395" s="182"/>
      <c r="H395" s="230"/>
      <c r="I395" s="18" t="s">
        <v>42</v>
      </c>
      <c r="J395" s="76">
        <v>7.5</v>
      </c>
      <c r="K395" s="77" t="s">
        <v>18</v>
      </c>
      <c r="L395" s="21">
        <v>2.25</v>
      </c>
      <c r="M395" s="22">
        <v>5</v>
      </c>
      <c r="N395" s="233"/>
      <c r="O395" s="23" t="s">
        <v>1607</v>
      </c>
      <c r="P395" s="24" t="s">
        <v>1660</v>
      </c>
      <c r="Q395" s="25"/>
      <c r="R395" s="26"/>
      <c r="S395" s="26"/>
    </row>
    <row r="396" spans="1:19" ht="14.65" customHeight="1">
      <c r="A396" s="228"/>
      <c r="B396" s="237"/>
      <c r="C396" s="27" t="s">
        <v>24</v>
      </c>
      <c r="D396" s="275"/>
      <c r="E396" s="283"/>
      <c r="F396" s="272"/>
      <c r="G396" s="183"/>
      <c r="H396" s="231"/>
      <c r="I396" s="86" t="s">
        <v>42</v>
      </c>
      <c r="J396" s="107">
        <v>8.5</v>
      </c>
      <c r="K396" s="87" t="s">
        <v>18</v>
      </c>
      <c r="L396" s="88">
        <v>3</v>
      </c>
      <c r="M396" s="33">
        <v>3.79</v>
      </c>
      <c r="N396" s="234"/>
      <c r="O396" s="89" t="s">
        <v>1661</v>
      </c>
      <c r="P396" s="90" t="s">
        <v>1662</v>
      </c>
      <c r="Q396" s="36"/>
      <c r="R396" s="28"/>
      <c r="S396" s="28"/>
    </row>
    <row r="397" spans="1:19" ht="14.65" customHeight="1">
      <c r="A397" s="226">
        <f>$A394+1</f>
        <v>132</v>
      </c>
      <c r="B397" s="235" t="str">
        <f>IF(OR(C397="W",C398="W",C399="W",C397="1/2W",C398="1/2W",C399="1/2W",C397="1/2L",C398="1/2L",C399="1/2L"),"OK",IF(OR(C397="L",C398="L",C399="L"),"LOSS",IF(OR(C397="X",C398="X",C399="X"),"Anulado"," ")))</f>
        <v>OK</v>
      </c>
      <c r="C397" s="38" t="s">
        <v>24</v>
      </c>
      <c r="D397" s="273" t="str">
        <f>IF(G397="","",$D394)</f>
        <v>9</v>
      </c>
      <c r="E397" s="281" t="str">
        <f>IF(G397=""," ","– "&amp;COUNTIF(D$4:D399,$D397))</f>
        <v>– 16</v>
      </c>
      <c r="F397" s="284" t="e">
        <f ca="1">IF(G397="","",IF(OR(AND($C397&lt;&gt;" ",$C398=" "),AND($C398&lt;&gt;" ",$C397=" "),AND(L399&gt;0,OR(AND($C399&lt;&gt;" ",OR($C397=" ",$C398=" ")),AND($C399=" ",OR($C397&lt;&gt;" ",$C398&lt;&gt;" "))))),IF(SUM(F$4:F396)=0,1,LARGE(F$4:F396,1)+1),IF(MONTH(G397)=MONTH(TODAY()),IF(AND(DAY(G397)&lt;DAY(TODAY()),$B397=" "),IF(SUM(F$4:F396)=0,1,LARGE(F$4:F396,1)+1),IF($B397=" ",IF(AND(DAY(G397)=DAY(TODAY()),HOUR(G397)&lt;=HOUR(NOW())+1),IF(AND(HOUR(G397)+2&lt;=HOUR(NOW()),DAY(G397)&lt;=DAY(TODAY()),MINUTE(G397)&lt;=MINUTE(NOW())),IF(SUM(F$4:F396)=0,1,LARGE(F$4:F396,1)+1),IF(OR(MINUTE(G397)&lt;=MINUTE(NOW()),HOUR(G397)&lt;=HOUR(NOW())),"!!!","")),""),"")),"")))</f>
        <v>#VALUE!</v>
      </c>
      <c r="G397" s="181" t="s">
        <v>4440</v>
      </c>
      <c r="H397" s="229" t="s">
        <v>163</v>
      </c>
      <c r="I397" s="39" t="s">
        <v>30</v>
      </c>
      <c r="J397" s="40">
        <v>-1</v>
      </c>
      <c r="K397" s="41" t="s">
        <v>22</v>
      </c>
      <c r="L397" s="42">
        <v>2.2400000000000002</v>
      </c>
      <c r="M397" s="43"/>
      <c r="N397" s="232">
        <v>0</v>
      </c>
      <c r="O397" s="44" t="s">
        <v>1663</v>
      </c>
      <c r="P397" s="45" t="s">
        <v>1664</v>
      </c>
      <c r="Q397" s="46" t="s">
        <v>1665</v>
      </c>
      <c r="R397" s="47">
        <v>8.6699999999999999E-2</v>
      </c>
      <c r="S397" s="48" t="s">
        <v>1666</v>
      </c>
    </row>
    <row r="398" spans="1:19" ht="14.65" customHeight="1">
      <c r="A398" s="227"/>
      <c r="B398" s="236"/>
      <c r="C398" s="49" t="s">
        <v>26</v>
      </c>
      <c r="D398" s="274"/>
      <c r="E398" s="282"/>
      <c r="F398" s="285"/>
      <c r="G398" s="182"/>
      <c r="H398" s="230"/>
      <c r="I398" s="50" t="s">
        <v>31</v>
      </c>
      <c r="J398" s="51">
        <f>IF(OR(I397="TO",I397="TU",I397="TO1",I397="TU1",I397="TO2",I397="TU2"),J397,IF(OR(I397="AH1",I397="AH2"),IF(OR(I398="AH1",I398="AH2"),-J397,IF(OR(I398="EH1",I398="EH2"),-J397+0.5,"")),IF(OR(I397="EH1",I397="EH2"),IF(OR(I398="AH1",I398="AH2"),-J397+0.5,IF(OR(I398="EH1",I398="EH2"),-J397+1,"")),IF(AND(OR(I397="DNB1",I397="DNB2"),OR(I398="AH1",I398="AH2")),0,IF(AND(I397="Not ScoreBoth",OR(I398="TO1",I398="TO2")),0.5,"")))))</f>
        <v>1</v>
      </c>
      <c r="K398" s="52" t="s">
        <v>21</v>
      </c>
      <c r="L398" s="53">
        <v>2.11</v>
      </c>
      <c r="M398" s="54">
        <v>18.239999999999998</v>
      </c>
      <c r="N398" s="233"/>
      <c r="O398" s="55" t="s">
        <v>1667</v>
      </c>
      <c r="P398" s="56" t="s">
        <v>1668</v>
      </c>
      <c r="Q398" s="25"/>
      <c r="R398" s="26"/>
      <c r="S398" s="26"/>
    </row>
    <row r="399" spans="1:19" ht="14.65" customHeight="1">
      <c r="A399" s="228"/>
      <c r="B399" s="237"/>
      <c r="C399" s="57" t="s">
        <v>28</v>
      </c>
      <c r="D399" s="275"/>
      <c r="E399" s="283"/>
      <c r="F399" s="272"/>
      <c r="G399" s="183"/>
      <c r="H399" s="231"/>
      <c r="I399" s="58"/>
      <c r="J399" s="59"/>
      <c r="K399" s="60"/>
      <c r="L399" s="61"/>
      <c r="M399" s="62"/>
      <c r="N399" s="234"/>
      <c r="O399" s="63"/>
      <c r="P399" s="64"/>
      <c r="Q399" s="36"/>
      <c r="R399" s="28"/>
      <c r="S399" s="28"/>
    </row>
    <row r="400" spans="1:19" ht="14.65" customHeight="1">
      <c r="A400" s="238">
        <f>$A397+1</f>
        <v>133</v>
      </c>
      <c r="B400" s="242" t="str">
        <f>IF(OR(C400="W",C401="W",C402="W",C400="1/2W",C401="1/2W",C402="1/2W",C400="1/2L",C401="1/2L",C402="1/2L"),"OK",IF(OR(C400="L",C401="L",C402="L"),"LOSS",IF(OR(C400="X",C401="X",C402="X"),"Anulado"," ")))</f>
        <v>OK</v>
      </c>
      <c r="C400" s="65" t="s">
        <v>24</v>
      </c>
      <c r="D400" s="290" t="str">
        <f>IF(G400="","",$D397)</f>
        <v>9</v>
      </c>
      <c r="E400" s="295" t="str">
        <f>IF(G400=""," ","– "&amp;COUNTIF(D$4:D402,$D400))</f>
        <v>– 17</v>
      </c>
      <c r="F400" s="297" t="e">
        <f ca="1">IF(G400="","",IF(OR(AND($C400&lt;&gt;" ",$C401=" "),AND($C401&lt;&gt;" ",$C400=" "),AND(L402&gt;0,OR(AND($C402&lt;&gt;" ",OR($C400=" ",$C401=" ")),AND($C402=" ",OR($C400&lt;&gt;" ",$C401&lt;&gt;" "))))),IF(SUM(F$4:F399)=0,1,LARGE(F$4:F399,1)+1),IF(MONTH(G400)=MONTH(TODAY()),IF(AND(DAY(G400)&lt;DAY(TODAY()),$B400=" "),IF(SUM(F$4:F399)=0,1,LARGE(F$4:F399,1)+1),IF($B400=" ",IF(AND(DAY(G400)=DAY(TODAY()),HOUR(G400)&lt;=HOUR(NOW())+1),IF(AND(HOUR(G400)+2&lt;=HOUR(NOW()),DAY(G400)&lt;=DAY(TODAY()),MINUTE(G400)&lt;=MINUTE(NOW())),IF(SUM(F$4:F399)=0,1,LARGE(F$4:F399,1)+1),IF(OR(MINUTE(G400)&lt;=MINUTE(NOW()),HOUR(G400)&lt;=HOUR(NOW())),"!!!","")),""),"")),"")))</f>
        <v>#VALUE!</v>
      </c>
      <c r="G400" s="188" t="s">
        <v>4441</v>
      </c>
      <c r="H400" s="239" t="s">
        <v>164</v>
      </c>
      <c r="I400" s="66" t="s">
        <v>60</v>
      </c>
      <c r="J400" s="80"/>
      <c r="K400" s="68" t="s">
        <v>21</v>
      </c>
      <c r="L400" s="69">
        <v>2.98</v>
      </c>
      <c r="M400" s="70">
        <v>28.14</v>
      </c>
      <c r="N400" s="241">
        <v>0</v>
      </c>
      <c r="O400" s="71" t="s">
        <v>1669</v>
      </c>
      <c r="P400" s="72" t="s">
        <v>1670</v>
      </c>
      <c r="Q400" s="73" t="s">
        <v>1671</v>
      </c>
      <c r="R400" s="74">
        <v>6.5500000000000003E-2</v>
      </c>
      <c r="S400" s="75" t="s">
        <v>1672</v>
      </c>
    </row>
    <row r="401" spans="1:19" ht="14.65" customHeight="1">
      <c r="A401" s="227"/>
      <c r="B401" s="236"/>
      <c r="C401" s="17" t="s">
        <v>26</v>
      </c>
      <c r="D401" s="274"/>
      <c r="E401" s="282"/>
      <c r="F401" s="285"/>
      <c r="G401" s="182"/>
      <c r="H401" s="230"/>
      <c r="I401" s="18" t="s">
        <v>71</v>
      </c>
      <c r="J401" s="81" t="str">
        <f>IF(OR(I400="TO",I400="TU",I400="TO1",I400="TU1",I400="TO2",I400="TU2"),J400,IF(OR(I400="AH1",I400="AH2"),IF(OR(I401="AH1",I401="AH2"),-J400,IF(OR(I401="EH1",I401="EH2"),-J400+0.5,"")),IF(OR(I400="EH1",I400="EH2"),IF(OR(I401="AH1",I401="AH2"),-J400+0.5,IF(OR(I401="EH1",I401="EH2"),-J400+1,"")),IF(AND(OR(I400="DNB1",I400="DNB2"),OR(I401="AH1",I401="AH2")),0,IF(AND(I400="Not ScoreBoth",OR(I401="TO1",I401="TO2")),0.5,"")))))</f>
        <v/>
      </c>
      <c r="K401" s="77" t="s">
        <v>19</v>
      </c>
      <c r="L401" s="21">
        <v>2.42</v>
      </c>
      <c r="M401" s="22">
        <v>50.58</v>
      </c>
      <c r="N401" s="233"/>
      <c r="O401" s="23" t="s">
        <v>1474</v>
      </c>
      <c r="P401" s="24" t="s">
        <v>1673</v>
      </c>
      <c r="Q401" s="25"/>
      <c r="R401" s="26"/>
      <c r="S401" s="26"/>
    </row>
    <row r="402" spans="1:19" ht="14.65" customHeight="1">
      <c r="A402" s="228"/>
      <c r="B402" s="237"/>
      <c r="C402" s="27" t="s">
        <v>28</v>
      </c>
      <c r="D402" s="275"/>
      <c r="E402" s="283"/>
      <c r="F402" s="272"/>
      <c r="G402" s="183"/>
      <c r="H402" s="231"/>
      <c r="I402" s="30"/>
      <c r="J402" s="31"/>
      <c r="K402" s="37"/>
      <c r="L402" s="32"/>
      <c r="M402" s="33"/>
      <c r="N402" s="234"/>
      <c r="O402" s="34"/>
      <c r="P402" s="90" t="s">
        <v>1674</v>
      </c>
      <c r="Q402" s="36"/>
      <c r="R402" s="28"/>
      <c r="S402" s="28"/>
    </row>
    <row r="403" spans="1:19" ht="14.65" customHeight="1">
      <c r="A403" s="226">
        <f>$A400+1</f>
        <v>134</v>
      </c>
      <c r="B403" s="235" t="str">
        <f>IF(OR(C403="W",C404="W",C405="W",C403="1/2W",C404="1/2W",C405="1/2W",C403="1/2L",C404="1/2L",C405="1/2L"),"OK",IF(OR(C403="L",C404="L",C405="L"),"LOSS",IF(OR(C403="X",C404="X",C405="X"),"Anulado"," ")))</f>
        <v>OK</v>
      </c>
      <c r="C403" s="38" t="s">
        <v>24</v>
      </c>
      <c r="D403" s="273" t="str">
        <f>IF(G403="","",$D400)</f>
        <v>9</v>
      </c>
      <c r="E403" s="281" t="str">
        <f>IF(G403=""," ","– "&amp;COUNTIF(D$4:D405,$D403))</f>
        <v>– 18</v>
      </c>
      <c r="F403" s="284" t="e">
        <f ca="1">IF(G403="","",IF(OR(AND($C403&lt;&gt;" ",$C404=" "),AND($C404&lt;&gt;" ",$C403=" "),AND(L405&gt;0,OR(AND($C405&lt;&gt;" ",OR($C403=" ",$C404=" ")),AND($C405=" ",OR($C403&lt;&gt;" ",$C404&lt;&gt;" "))))),IF(SUM(F$4:F402)=0,1,LARGE(F$4:F402,1)+1),IF(MONTH(G403)=MONTH(TODAY()),IF(AND(DAY(G403)&lt;DAY(TODAY()),$B403=" "),IF(SUM(F$4:F402)=0,1,LARGE(F$4:F402,1)+1),IF($B403=" ",IF(AND(DAY(G403)=DAY(TODAY()),HOUR(G403)&lt;=HOUR(NOW())+1),IF(AND(HOUR(G403)+2&lt;=HOUR(NOW()),DAY(G403)&lt;=DAY(TODAY()),MINUTE(G403)&lt;=MINUTE(NOW())),IF(SUM(F$4:F402)=0,1,LARGE(F$4:F402,1)+1),IF(OR(MINUTE(G403)&lt;=MINUTE(NOW()),HOUR(G403)&lt;=HOUR(NOW())),"!!!","")),""),"")),"")))</f>
        <v>#VALUE!</v>
      </c>
      <c r="G403" s="181" t="s">
        <v>4441</v>
      </c>
      <c r="H403" s="229" t="s">
        <v>164</v>
      </c>
      <c r="I403" s="39" t="s">
        <v>42</v>
      </c>
      <c r="J403" s="40">
        <v>2.5</v>
      </c>
      <c r="K403" s="41" t="s">
        <v>21</v>
      </c>
      <c r="L403" s="42">
        <v>3.95</v>
      </c>
      <c r="M403" s="43">
        <v>19.07</v>
      </c>
      <c r="N403" s="232">
        <v>0</v>
      </c>
      <c r="O403" s="44" t="s">
        <v>1675</v>
      </c>
      <c r="P403" s="45" t="s">
        <v>1676</v>
      </c>
      <c r="Q403" s="46" t="s">
        <v>1677</v>
      </c>
      <c r="R403" s="47">
        <v>8.3099999999999993E-2</v>
      </c>
      <c r="S403" s="48" t="s">
        <v>1678</v>
      </c>
    </row>
    <row r="404" spans="1:19" ht="14.65" customHeight="1">
      <c r="A404" s="227"/>
      <c r="B404" s="236"/>
      <c r="C404" s="49" t="s">
        <v>26</v>
      </c>
      <c r="D404" s="274"/>
      <c r="E404" s="282"/>
      <c r="F404" s="285"/>
      <c r="G404" s="182"/>
      <c r="H404" s="230"/>
      <c r="I404" s="50" t="s">
        <v>71</v>
      </c>
      <c r="J404" s="51">
        <f>IF(OR(I403="TO",I403="TU",I403="TO1",I403="TU1",I403="TO2",I403="TU2"),J403,IF(OR(I403="AH1",I403="AH2"),IF(OR(I404="AH1",I404="AH2"),-J403,IF(OR(I404="EH1",I404="EH2"),-J403+0.5,"")),IF(OR(I403="EH1",I403="EH2"),IF(OR(I404="AH1",I404="AH2"),-J403+0.5,IF(OR(I404="EH1",I404="EH2"),-J403+1,"")),IF(AND(OR(I403="DNB1",I403="DNB2"),OR(I404="AH1",I404="AH2")),0,IF(AND(I403="Not ScoreBoth",OR(I404="TO1",I404="TO2")),0.5,"")))))</f>
        <v>2.5</v>
      </c>
      <c r="K404" s="52" t="s">
        <v>19</v>
      </c>
      <c r="L404" s="53">
        <v>2.9</v>
      </c>
      <c r="M404" s="54">
        <v>50.5</v>
      </c>
      <c r="N404" s="233"/>
      <c r="O404" s="55" t="s">
        <v>1679</v>
      </c>
      <c r="P404" s="56" t="s">
        <v>1680</v>
      </c>
      <c r="Q404" s="25"/>
      <c r="R404" s="26"/>
      <c r="S404" s="26"/>
    </row>
    <row r="405" spans="1:19" ht="14.65" customHeight="1">
      <c r="A405" s="228"/>
      <c r="B405" s="237"/>
      <c r="C405" s="57" t="s">
        <v>28</v>
      </c>
      <c r="D405" s="275"/>
      <c r="E405" s="283"/>
      <c r="F405" s="272"/>
      <c r="G405" s="183"/>
      <c r="H405" s="231"/>
      <c r="I405" s="58"/>
      <c r="J405" s="59"/>
      <c r="K405" s="60"/>
      <c r="L405" s="61"/>
      <c r="M405" s="62"/>
      <c r="N405" s="234"/>
      <c r="O405" s="63"/>
      <c r="P405" s="106" t="s">
        <v>1681</v>
      </c>
      <c r="Q405" s="36"/>
      <c r="R405" s="28"/>
      <c r="S405" s="28"/>
    </row>
    <row r="406" spans="1:19" ht="14.65" customHeight="1">
      <c r="A406" s="238">
        <f>$A403+1</f>
        <v>135</v>
      </c>
      <c r="B406" s="242" t="str">
        <f>IF(OR(C406="W",C407="W",C408="W",C406="1/2W",C407="1/2W",C408="1/2W",C406="1/2L",C407="1/2L",C408="1/2L"),"OK",IF(OR(C406="L",C407="L",C408="L"),"LOSS",IF(OR(C406="X",C407="X",C408="X"),"Anulado"," ")))</f>
        <v>OK</v>
      </c>
      <c r="C406" s="65" t="s">
        <v>26</v>
      </c>
      <c r="D406" s="290" t="str">
        <f>IF(G406="","",$D403)</f>
        <v>9</v>
      </c>
      <c r="E406" s="295" t="str">
        <f>IF(G406=""," ","– "&amp;COUNTIF(D$4:D408,$D406))</f>
        <v>– 19</v>
      </c>
      <c r="F406" s="297" t="e">
        <f ca="1">IF(G406="","",IF(OR(AND($C406&lt;&gt;" ",$C407=" "),AND($C407&lt;&gt;" ",$C406=" "),AND(L408&gt;0,OR(AND($C408&lt;&gt;" ",OR($C406=" ",$C407=" ")),AND($C408=" ",OR($C406&lt;&gt;" ",$C407&lt;&gt;" "))))),IF(SUM(F$4:F405)=0,1,LARGE(F$4:F405,1)+1),IF(MONTH(G406)=MONTH(TODAY()),IF(AND(DAY(G406)&lt;DAY(TODAY()),$B406=" "),IF(SUM(F$4:F405)=0,1,LARGE(F$4:F405,1)+1),IF($B406=" ",IF(AND(DAY(G406)=DAY(TODAY()),HOUR(G406)&lt;=HOUR(NOW())+1),IF(AND(HOUR(G406)+2&lt;=HOUR(NOW()),DAY(G406)&lt;=DAY(TODAY()),MINUTE(G406)&lt;=MINUTE(NOW())),IF(SUM(F$4:F405)=0,1,LARGE(F$4:F405,1)+1),IF(OR(MINUTE(G406)&lt;=MINUTE(NOW()),HOUR(G406)&lt;=HOUR(NOW())),"!!!","")),""),"")),"")))</f>
        <v>#VALUE!</v>
      </c>
      <c r="G406" s="188" t="s">
        <v>4412</v>
      </c>
      <c r="H406" s="239" t="s">
        <v>165</v>
      </c>
      <c r="I406" s="66" t="s">
        <v>43</v>
      </c>
      <c r="J406" s="67">
        <v>11</v>
      </c>
      <c r="K406" s="68" t="s">
        <v>21</v>
      </c>
      <c r="L406" s="69">
        <v>2.1800000000000002</v>
      </c>
      <c r="M406" s="70">
        <v>14.9</v>
      </c>
      <c r="N406" s="241">
        <v>0</v>
      </c>
      <c r="O406" s="71" t="s">
        <v>1575</v>
      </c>
      <c r="P406" s="72" t="s">
        <v>1682</v>
      </c>
      <c r="Q406" s="73" t="s">
        <v>1683</v>
      </c>
      <c r="R406" s="74">
        <v>5.8299999999999998E-2</v>
      </c>
      <c r="S406" s="75" t="s">
        <v>1684</v>
      </c>
    </row>
    <row r="407" spans="1:19" ht="14.65" customHeight="1">
      <c r="A407" s="227"/>
      <c r="B407" s="236"/>
      <c r="C407" s="17" t="s">
        <v>24</v>
      </c>
      <c r="D407" s="274"/>
      <c r="E407" s="282"/>
      <c r="F407" s="285"/>
      <c r="G407" s="182"/>
      <c r="H407" s="230"/>
      <c r="I407" s="18" t="s">
        <v>42</v>
      </c>
      <c r="J407" s="76">
        <v>10.5</v>
      </c>
      <c r="K407" s="77" t="s">
        <v>18</v>
      </c>
      <c r="L407" s="21">
        <v>1.83</v>
      </c>
      <c r="M407" s="22">
        <v>9.59</v>
      </c>
      <c r="N407" s="233"/>
      <c r="O407" s="23" t="s">
        <v>1685</v>
      </c>
      <c r="P407" s="24" t="s">
        <v>1686</v>
      </c>
      <c r="Q407" s="25"/>
      <c r="R407" s="26"/>
      <c r="S407" s="26"/>
    </row>
    <row r="408" spans="1:19" ht="14.65" customHeight="1">
      <c r="A408" s="228"/>
      <c r="B408" s="237"/>
      <c r="C408" s="27" t="s">
        <v>24</v>
      </c>
      <c r="D408" s="275"/>
      <c r="E408" s="283"/>
      <c r="F408" s="272"/>
      <c r="G408" s="183"/>
      <c r="H408" s="231"/>
      <c r="I408" s="86" t="s">
        <v>42</v>
      </c>
      <c r="J408" s="107">
        <v>11.5</v>
      </c>
      <c r="K408" s="87" t="s">
        <v>18</v>
      </c>
      <c r="L408" s="88">
        <v>2.4</v>
      </c>
      <c r="M408" s="33">
        <v>6.2</v>
      </c>
      <c r="N408" s="234"/>
      <c r="O408" s="89" t="s">
        <v>1687</v>
      </c>
      <c r="P408" s="90" t="s">
        <v>1688</v>
      </c>
      <c r="Q408" s="36"/>
      <c r="R408" s="28"/>
      <c r="S408" s="28"/>
    </row>
    <row r="409" spans="1:19" ht="14.65" customHeight="1">
      <c r="A409" s="226">
        <f>$A406+1</f>
        <v>136</v>
      </c>
      <c r="B409" s="235" t="str">
        <f>IF(OR(C409="W",C410="W",C411="W",C409="1/2W",C410="1/2W",C411="1/2W",C409="1/2L",C410="1/2L",C411="1/2L"),"OK",IF(OR(C409="L",C410="L",C411="L"),"LOSS",IF(OR(C409="X",C410="X",C411="X"),"Anulado"," ")))</f>
        <v>OK</v>
      </c>
      <c r="C409" s="38" t="s">
        <v>24</v>
      </c>
      <c r="D409" s="273" t="str">
        <f>IF(G409="","",$D406)</f>
        <v>9</v>
      </c>
      <c r="E409" s="281" t="str">
        <f>IF(G409=""," ","– "&amp;COUNTIF(D$4:D411,$D409))</f>
        <v>– 20</v>
      </c>
      <c r="F409" s="284" t="e">
        <f ca="1">IF(G409="","",IF(OR(AND($C409&lt;&gt;" ",$C410=" "),AND($C410&lt;&gt;" ",$C409=" "),AND(L411&gt;0,OR(AND($C411&lt;&gt;" ",OR($C409=" ",$C410=" ")),AND($C411=" ",OR($C409&lt;&gt;" ",$C410&lt;&gt;" "))))),IF(SUM(F$4:F408)=0,1,LARGE(F$4:F408,1)+1),IF(MONTH(G409)=MONTH(TODAY()),IF(AND(DAY(G409)&lt;DAY(TODAY()),$B409=" "),IF(SUM(F$4:F408)=0,1,LARGE(F$4:F408,1)+1),IF($B409=" ",IF(AND(DAY(G409)=DAY(TODAY()),HOUR(G409)&lt;=HOUR(NOW())+1),IF(AND(HOUR(G409)+2&lt;=HOUR(NOW()),DAY(G409)&lt;=DAY(TODAY()),MINUTE(G409)&lt;=MINUTE(NOW())),IF(SUM(F$4:F408)=0,1,LARGE(F$4:F408,1)+1),IF(OR(MINUTE(G409)&lt;=MINUTE(NOW()),HOUR(G409)&lt;=HOUR(NOW())),"!!!","")),""),"")),"")))</f>
        <v>#VALUE!</v>
      </c>
      <c r="G409" s="181" t="s">
        <v>4441</v>
      </c>
      <c r="H409" s="229" t="s">
        <v>164</v>
      </c>
      <c r="I409" s="39" t="s">
        <v>42</v>
      </c>
      <c r="J409" s="40">
        <v>2.5</v>
      </c>
      <c r="K409" s="41" t="s">
        <v>21</v>
      </c>
      <c r="L409" s="42">
        <v>3.75</v>
      </c>
      <c r="M409" s="43">
        <v>20.45</v>
      </c>
      <c r="N409" s="232">
        <v>0</v>
      </c>
      <c r="O409" s="44" t="s">
        <v>956</v>
      </c>
      <c r="P409" s="45" t="s">
        <v>1689</v>
      </c>
      <c r="Q409" s="46" t="s">
        <v>1677</v>
      </c>
      <c r="R409" s="47">
        <v>8.1500000000000003E-2</v>
      </c>
      <c r="S409" s="48" t="s">
        <v>1690</v>
      </c>
    </row>
    <row r="410" spans="1:19" ht="14.65" customHeight="1">
      <c r="A410" s="227"/>
      <c r="B410" s="236"/>
      <c r="C410" s="49" t="s">
        <v>26</v>
      </c>
      <c r="D410" s="274"/>
      <c r="E410" s="282"/>
      <c r="F410" s="285"/>
      <c r="G410" s="182"/>
      <c r="H410" s="230"/>
      <c r="I410" s="50" t="s">
        <v>71</v>
      </c>
      <c r="J410" s="51">
        <f>IF(OR(I409="TO",I409="TU",I409="TO1",I409="TU1",I409="TO2",I409="TU2"),J409,IF(OR(I409="AH1",I409="AH2"),IF(OR(I410="AH1",I410="AH2"),-J409,IF(OR(I410="EH1",I410="EH2"),-J409+0.5,"")),IF(OR(I409="EH1",I409="EH2"),IF(OR(I410="AH1",I410="AH2"),-J409+0.5,IF(OR(I410="EH1",I410="EH2"),-J409+1,"")),IF(AND(OR(I409="DNB1",I409="DNB2"),OR(I410="AH1",I410="AH2")),0,IF(AND(I409="Not ScoreBoth",OR(I410="TO1",I410="TO2")),0.5,"")))))</f>
        <v>2.5</v>
      </c>
      <c r="K410" s="52" t="s">
        <v>19</v>
      </c>
      <c r="L410" s="53">
        <v>2.8</v>
      </c>
      <c r="M410" s="54">
        <v>50.5</v>
      </c>
      <c r="N410" s="233"/>
      <c r="O410" s="55" t="s">
        <v>1679</v>
      </c>
      <c r="P410" s="56" t="s">
        <v>1691</v>
      </c>
      <c r="Q410" s="25"/>
      <c r="R410" s="26"/>
      <c r="S410" s="26"/>
    </row>
    <row r="411" spans="1:19" ht="14.65" customHeight="1">
      <c r="A411" s="228"/>
      <c r="B411" s="237"/>
      <c r="C411" s="57" t="s">
        <v>28</v>
      </c>
      <c r="D411" s="275"/>
      <c r="E411" s="283"/>
      <c r="F411" s="272"/>
      <c r="G411" s="183"/>
      <c r="H411" s="231"/>
      <c r="I411" s="58"/>
      <c r="J411" s="59"/>
      <c r="K411" s="60"/>
      <c r="L411" s="61"/>
      <c r="M411" s="62"/>
      <c r="N411" s="234"/>
      <c r="O411" s="63"/>
      <c r="P411" s="106" t="s">
        <v>1692</v>
      </c>
      <c r="Q411" s="36"/>
      <c r="R411" s="28"/>
      <c r="S411" s="28"/>
    </row>
    <row r="412" spans="1:19" ht="14.65" customHeight="1">
      <c r="A412" s="238">
        <f>$A409+1</f>
        <v>137</v>
      </c>
      <c r="B412" s="242" t="str">
        <f>IF(OR(C412="W",C413="W",C414="W",C412="1/2W",C413="1/2W",C414="1/2W",C412="1/2L",C413="1/2L",C414="1/2L"),"OK",IF(OR(C412="L",C413="L",C414="L"),"LOSS",IF(OR(C412="X",C413="X",C414="X"),"Anulado"," ")))</f>
        <v>OK</v>
      </c>
      <c r="C412" s="65" t="s">
        <v>24</v>
      </c>
      <c r="D412" s="290" t="str">
        <f>IF(G412="","",$D409)</f>
        <v>9</v>
      </c>
      <c r="E412" s="295" t="str">
        <f>IF(G412=""," ","– "&amp;COUNTIF(D$4:D414,$D412))</f>
        <v>– 21</v>
      </c>
      <c r="F412" s="297" t="e">
        <f ca="1">IF(G412="","",IF(OR(AND($C412&lt;&gt;" ",$C413=" "),AND($C413&lt;&gt;" ",$C412=" "),AND(L414&gt;0,OR(AND($C414&lt;&gt;" ",OR($C412=" ",$C413=" ")),AND($C414=" ",OR($C412&lt;&gt;" ",$C413&lt;&gt;" "))))),IF(SUM(F$4:F411)=0,1,LARGE(F$4:F411,1)+1),IF(MONTH(G412)=MONTH(TODAY()),IF(AND(DAY(G412)&lt;DAY(TODAY()),$B412=" "),IF(SUM(F$4:F411)=0,1,LARGE(F$4:F411,1)+1),IF($B412=" ",IF(AND(DAY(G412)=DAY(TODAY()),HOUR(G412)&lt;=HOUR(NOW())+1),IF(AND(HOUR(G412)+2&lt;=HOUR(NOW()),DAY(G412)&lt;=DAY(TODAY()),MINUTE(G412)&lt;=MINUTE(NOW())),IF(SUM(F$4:F411)=0,1,LARGE(F$4:F411,1)+1),IF(OR(MINUTE(G412)&lt;=MINUTE(NOW()),HOUR(G412)&lt;=HOUR(NOW())),"!!!","")),""),"")),"")))</f>
        <v>#VALUE!</v>
      </c>
      <c r="G412" s="188" t="s">
        <v>4441</v>
      </c>
      <c r="H412" s="239" t="s">
        <v>164</v>
      </c>
      <c r="I412" s="66" t="s">
        <v>60</v>
      </c>
      <c r="J412" s="80"/>
      <c r="K412" s="68" t="s">
        <v>21</v>
      </c>
      <c r="L412" s="69">
        <v>2.87</v>
      </c>
      <c r="M412" s="70">
        <v>30.08</v>
      </c>
      <c r="N412" s="241">
        <v>0</v>
      </c>
      <c r="O412" s="71" t="s">
        <v>1693</v>
      </c>
      <c r="P412" s="72" t="s">
        <v>1694</v>
      </c>
      <c r="Q412" s="73" t="s">
        <v>1333</v>
      </c>
      <c r="R412" s="74">
        <v>4.3799999999999999E-2</v>
      </c>
      <c r="S412" s="75" t="s">
        <v>1695</v>
      </c>
    </row>
    <row r="413" spans="1:19" ht="14.65" customHeight="1">
      <c r="A413" s="227"/>
      <c r="B413" s="236"/>
      <c r="C413" s="17" t="s">
        <v>26</v>
      </c>
      <c r="D413" s="274"/>
      <c r="E413" s="282"/>
      <c r="F413" s="285"/>
      <c r="G413" s="182"/>
      <c r="H413" s="230"/>
      <c r="I413" s="18" t="s">
        <v>71</v>
      </c>
      <c r="J413" s="81" t="str">
        <f>IF(OR(I412="TO",I412="TU",I412="TO1",I412="TU1",I412="TO2",I412="TU2"),J412,IF(OR(I412="AH1",I412="AH2"),IF(OR(I413="AH1",I413="AH2"),-J412,IF(OR(I413="EH1",I413="EH2"),-J412+0.5,"")),IF(OR(I412="EH1",I412="EH2"),IF(OR(I413="AH1",I413="AH2"),-J412+0.5,IF(OR(I413="EH1",I413="EH2"),-J412+1,"")),IF(AND(OR(I412="DNB1",I412="DNB2"),OR(I413="AH1",I413="AH2")),0,IF(AND(I412="Not ScoreBoth",OR(I413="TO1",I413="TO2")),0.5,"")))))</f>
        <v/>
      </c>
      <c r="K413" s="77" t="s">
        <v>19</v>
      </c>
      <c r="L413" s="21">
        <v>2.46</v>
      </c>
      <c r="M413" s="22"/>
      <c r="N413" s="233"/>
      <c r="O413" s="23" t="s">
        <v>1696</v>
      </c>
      <c r="P413" s="24" t="s">
        <v>1694</v>
      </c>
      <c r="Q413" s="25"/>
      <c r="R413" s="26"/>
      <c r="S413" s="26"/>
    </row>
    <row r="414" spans="1:19" ht="14.65" customHeight="1" thickBot="1">
      <c r="A414" s="228"/>
      <c r="B414" s="237"/>
      <c r="C414" s="27" t="s">
        <v>28</v>
      </c>
      <c r="D414" s="275"/>
      <c r="E414" s="283"/>
      <c r="F414" s="272"/>
      <c r="G414" s="183"/>
      <c r="H414" s="231"/>
      <c r="I414" s="92"/>
      <c r="J414" s="93"/>
      <c r="K414" s="94"/>
      <c r="L414" s="95"/>
      <c r="M414" s="96"/>
      <c r="N414" s="234"/>
      <c r="O414" s="34"/>
      <c r="P414" s="90" t="s">
        <v>1697</v>
      </c>
      <c r="Q414" s="36"/>
      <c r="R414" s="28"/>
      <c r="S414" s="28"/>
    </row>
    <row r="415" spans="1:19" ht="14.65" customHeight="1">
      <c r="A415" s="226">
        <f>$A412+1</f>
        <v>138</v>
      </c>
      <c r="B415" s="235" t="str">
        <f>IF(OR(C415="W",C416="W",C417="W",C415="1/2W",C416="1/2W",C417="1/2W",C415="1/2L",C416="1/2L",C417="1/2L"),"OK",IF(OR(C415="L",C416="L",C417="L"),"LOSS",IF(OR(C415="X",C416="X",C417="X"),"Anulado"," ")))</f>
        <v>OK</v>
      </c>
      <c r="C415" s="38" t="s">
        <v>26</v>
      </c>
      <c r="D415" s="273" t="str">
        <f>IF(G415="","",$D412)</f>
        <v>9</v>
      </c>
      <c r="E415" s="281" t="str">
        <f>IF(G415=""," ","– "&amp;COUNTIF(D$4:D417,$D415))</f>
        <v>– 22</v>
      </c>
      <c r="F415" s="284" t="e">
        <f ca="1">IF(G415="","",IF(OR(AND($C415&lt;&gt;" ",$C416=" "),AND($C416&lt;&gt;" ",$C415=" "),AND(L417&gt;0,OR(AND($C417&lt;&gt;" ",OR($C415=" ",$C416=" ")),AND($C417=" ",OR($C415&lt;&gt;" ",$C416&lt;&gt;" "))))),IF(SUM(F$4:F414)=0,1,LARGE(F$4:F414,1)+1),IF(MONTH(G415)=MONTH(TODAY()),IF(AND(DAY(G415)&lt;DAY(TODAY()),$B415=" "),IF(SUM(F$4:F414)=0,1,LARGE(F$4:F414,1)+1),IF($B415=" ",IF(AND(DAY(G415)=DAY(TODAY()),HOUR(G415)&lt;=HOUR(NOW())+1),IF(AND(HOUR(G415)+2&lt;=HOUR(NOW()),DAY(G415)&lt;=DAY(TODAY()),MINUTE(G415)&lt;=MINUTE(NOW())),IF(SUM(F$4:F414)=0,1,LARGE(F$4:F414,1)+1),IF(OR(MINUTE(G415)&lt;=MINUTE(NOW()),HOUR(G415)&lt;=HOUR(NOW())),"!!!","")),""),"")),"")))</f>
        <v>#VALUE!</v>
      </c>
      <c r="G415" s="181" t="s">
        <v>4442</v>
      </c>
      <c r="H415" s="229" t="s">
        <v>166</v>
      </c>
      <c r="I415" s="110" t="s">
        <v>47</v>
      </c>
      <c r="J415" s="111"/>
      <c r="K415" s="112" t="s">
        <v>18</v>
      </c>
      <c r="L415" s="113">
        <v>2.7</v>
      </c>
      <c r="M415" s="114">
        <v>8.4499999999999993</v>
      </c>
      <c r="N415" s="232">
        <v>0</v>
      </c>
      <c r="O415" s="44" t="s">
        <v>1698</v>
      </c>
      <c r="P415" s="45" t="s">
        <v>1699</v>
      </c>
      <c r="Q415" s="46" t="s">
        <v>1700</v>
      </c>
      <c r="R415" s="47">
        <v>4.2000000000000003E-2</v>
      </c>
      <c r="S415" s="48" t="s">
        <v>1701</v>
      </c>
    </row>
    <row r="416" spans="1:19" ht="14.65" customHeight="1">
      <c r="A416" s="227"/>
      <c r="B416" s="236"/>
      <c r="C416" s="49" t="s">
        <v>24</v>
      </c>
      <c r="D416" s="274"/>
      <c r="E416" s="282"/>
      <c r="F416" s="285"/>
      <c r="G416" s="182"/>
      <c r="H416" s="230"/>
      <c r="I416" s="50" t="s">
        <v>31</v>
      </c>
      <c r="J416" s="51">
        <f>IF(OR(I415="TO",I415="TU",I415="TO1",I415="TU1",I415="TO2",I415="TU2"),J415,IF(OR(I415="AH1",I415="AH2"),IF(OR(I416="AH1",I416="AH2"),-J415,IF(OR(I416="EH1",I416="EH2"),-J415+0.5,"")),IF(OR(I415="EH1",I415="EH2"),IF(OR(I416="AH1",I416="AH2"),-J415+0.5,IF(OR(I416="EH1",I416="EH2"),-J415+1,"")),IF(AND(OR(I415="DNB1",I415="DNB2"),OR(I416="AH1",I416="AH2")),0,IF(AND(I415="Not ScoreBoth",OR(I416="TO1",I416="TO2")),0.5,"")))))</f>
        <v>0</v>
      </c>
      <c r="K416" s="52" t="s">
        <v>23</v>
      </c>
      <c r="L416" s="53">
        <v>1.7</v>
      </c>
      <c r="M416" s="54">
        <v>13.45</v>
      </c>
      <c r="N416" s="233"/>
      <c r="O416" s="55" t="s">
        <v>1702</v>
      </c>
      <c r="P416" s="56" t="s">
        <v>1703</v>
      </c>
      <c r="Q416" s="25"/>
      <c r="R416" s="26"/>
      <c r="S416" s="26"/>
    </row>
    <row r="417" spans="1:19" ht="14.65" customHeight="1">
      <c r="A417" s="228"/>
      <c r="B417" s="237"/>
      <c r="C417" s="57" t="s">
        <v>28</v>
      </c>
      <c r="D417" s="275"/>
      <c r="E417" s="283"/>
      <c r="F417" s="272"/>
      <c r="G417" s="183"/>
      <c r="H417" s="231"/>
      <c r="I417" s="58"/>
      <c r="J417" s="59"/>
      <c r="K417" s="60"/>
      <c r="L417" s="61"/>
      <c r="M417" s="62"/>
      <c r="N417" s="234"/>
      <c r="O417" s="63"/>
      <c r="P417" s="64"/>
      <c r="Q417" s="36"/>
      <c r="R417" s="28"/>
      <c r="S417" s="28"/>
    </row>
    <row r="418" spans="1:19" ht="14.65" customHeight="1">
      <c r="A418" s="238">
        <f>$A415+1</f>
        <v>139</v>
      </c>
      <c r="B418" s="242" t="str">
        <f>IF(OR(C418="W",C419="W",C420="W",C418="1/2W",C419="1/2W",C420="1/2W",C418="1/2L",C419="1/2L",C420="1/2L"),"OK",IF(OR(C418="L",C419="L",C420="L"),"LOSS",IF(OR(C418="X",C419="X",C420="X"),"Anulado"," ")))</f>
        <v>OK</v>
      </c>
      <c r="C418" s="65" t="s">
        <v>26</v>
      </c>
      <c r="D418" s="290" t="str">
        <f>IF(G418="","",$D415)</f>
        <v>9</v>
      </c>
      <c r="E418" s="295" t="str">
        <f>IF(G418=""," ","– "&amp;COUNTIF(D$4:D420,$D418))</f>
        <v>– 23</v>
      </c>
      <c r="F418" s="297" t="e">
        <f ca="1">IF(G418="","",IF(OR(AND($C418&lt;&gt;" ",$C419=" "),AND($C419&lt;&gt;" ",$C418=" "),AND(L420&gt;0,OR(AND($C420&lt;&gt;" ",OR($C418=" ",$C419=" ")),AND($C420=" ",OR($C418&lt;&gt;" ",$C419&lt;&gt;" "))))),IF(SUM(F$4:F417)=0,1,LARGE(F$4:F417,1)+1),IF(MONTH(G418)=MONTH(TODAY()),IF(AND(DAY(G418)&lt;DAY(TODAY()),$B418=" "),IF(SUM(F$4:F417)=0,1,LARGE(F$4:F417,1)+1),IF($B418=" ",IF(AND(DAY(G418)=DAY(TODAY()),HOUR(G418)&lt;=HOUR(NOW())+1),IF(AND(HOUR(G418)+2&lt;=HOUR(NOW()),DAY(G418)&lt;=DAY(TODAY()),MINUTE(G418)&lt;=MINUTE(NOW())),IF(SUM(F$4:F417)=0,1,LARGE(F$4:F417,1)+1),IF(OR(MINUTE(G418)&lt;=MINUTE(NOW()),HOUR(G418)&lt;=HOUR(NOW())),"!!!","")),""),"")),"")))</f>
        <v>#VALUE!</v>
      </c>
      <c r="G418" s="188" t="s">
        <v>4441</v>
      </c>
      <c r="H418" s="239" t="s">
        <v>167</v>
      </c>
      <c r="I418" s="100">
        <v>1</v>
      </c>
      <c r="J418" s="80"/>
      <c r="K418" s="68" t="s">
        <v>21</v>
      </c>
      <c r="L418" s="69">
        <v>1.47</v>
      </c>
      <c r="M418" s="70">
        <v>239.36</v>
      </c>
      <c r="N418" s="241">
        <v>0</v>
      </c>
      <c r="O418" s="71" t="s">
        <v>1704</v>
      </c>
      <c r="P418" s="72" t="s">
        <v>1705</v>
      </c>
      <c r="Q418" s="73" t="s">
        <v>1706</v>
      </c>
      <c r="R418" s="74">
        <v>3.7600000000000001E-2</v>
      </c>
      <c r="S418" s="75" t="s">
        <v>1707</v>
      </c>
    </row>
    <row r="419" spans="1:19" ht="14.65" customHeight="1">
      <c r="A419" s="227"/>
      <c r="B419" s="236"/>
      <c r="C419" s="17" t="s">
        <v>24</v>
      </c>
      <c r="D419" s="274"/>
      <c r="E419" s="282"/>
      <c r="F419" s="285"/>
      <c r="G419" s="182"/>
      <c r="H419" s="230"/>
      <c r="I419" s="18" t="s">
        <v>71</v>
      </c>
      <c r="J419" s="81" t="str">
        <f>IF(OR(I418="TO",I418="TU",I418="TO1",I418="TU1",I418="TO2",I418="TU2"),J418,IF(OR(I418="AH1",I418="AH2"),IF(OR(I419="AH1",I419="AH2"),-J418,IF(OR(I419="EH1",I419="EH2"),-J418+0.5,"")),IF(OR(I418="EH1",I418="EH2"),IF(OR(I419="AH1",I419="AH2"),-J418+0.5,IF(OR(I419="EH1",I419="EH2"),-J418+1,"")),IF(AND(OR(I418="DNB1",I418="DNB2"),OR(I419="AH1",I419="AH2")),0,IF(AND(I418="Not ScoreBoth",OR(I419="TO1",I419="TO2")),0.5,"")))))</f>
        <v/>
      </c>
      <c r="K419" s="77" t="s">
        <v>19</v>
      </c>
      <c r="L419" s="21">
        <v>1.37</v>
      </c>
      <c r="M419" s="22"/>
      <c r="N419" s="233"/>
      <c r="O419" s="23" t="s">
        <v>1708</v>
      </c>
      <c r="P419" s="24" t="s">
        <v>1705</v>
      </c>
      <c r="Q419" s="25"/>
      <c r="R419" s="26"/>
      <c r="S419" s="26"/>
    </row>
    <row r="420" spans="1:19" ht="14.65" customHeight="1">
      <c r="A420" s="228"/>
      <c r="B420" s="237"/>
      <c r="C420" s="27" t="s">
        <v>28</v>
      </c>
      <c r="D420" s="275"/>
      <c r="E420" s="283"/>
      <c r="F420" s="272"/>
      <c r="G420" s="183"/>
      <c r="H420" s="231"/>
      <c r="I420" s="30"/>
      <c r="J420" s="31"/>
      <c r="K420" s="37"/>
      <c r="L420" s="32"/>
      <c r="M420" s="33"/>
      <c r="N420" s="234"/>
      <c r="O420" s="34"/>
      <c r="P420" s="90" t="s">
        <v>1709</v>
      </c>
      <c r="Q420" s="36"/>
      <c r="R420" s="28"/>
      <c r="S420" s="28"/>
    </row>
    <row r="421" spans="1:19" ht="14.65" customHeight="1">
      <c r="A421" s="226">
        <f>$A418+1</f>
        <v>140</v>
      </c>
      <c r="B421" s="235" t="str">
        <f>IF(OR(C421="W",C422="W",C423="W",C421="1/2W",C422="1/2W",C423="1/2W",C421="1/2L",C422="1/2L",C423="1/2L"),"OK",IF(OR(C421="L",C422="L",C423="L"),"LOSS",IF(OR(C421="X",C422="X",C423="X"),"Anulado"," ")))</f>
        <v>OK</v>
      </c>
      <c r="C421" s="38" t="s">
        <v>24</v>
      </c>
      <c r="D421" s="273" t="str">
        <f>IF(G421="","",$D418)</f>
        <v>9</v>
      </c>
      <c r="E421" s="281" t="str">
        <f>IF(G421=""," ","– "&amp;COUNTIF(D$4:D423,$D421))</f>
        <v>– 24</v>
      </c>
      <c r="F421" s="284" t="e">
        <f ca="1">IF(G421="","",IF(OR(AND($C421&lt;&gt;" ",$C422=" "),AND($C422&lt;&gt;" ",$C421=" "),AND(L423&gt;0,OR(AND($C423&lt;&gt;" ",OR($C421=" ",$C422=" ")),AND($C423=" ",OR($C421&lt;&gt;" ",$C422&lt;&gt;" "))))),IF(SUM(F$4:F420)=0,1,LARGE(F$4:F420,1)+1),IF(MONTH(G421)=MONTH(TODAY()),IF(AND(DAY(G421)&lt;DAY(TODAY()),$B421=" "),IF(SUM(F$4:F420)=0,1,LARGE(F$4:F420,1)+1),IF($B421=" ",IF(AND(DAY(G421)=DAY(TODAY()),HOUR(G421)&lt;=HOUR(NOW())+1),IF(AND(HOUR(G421)+2&lt;=HOUR(NOW()),DAY(G421)&lt;=DAY(TODAY()),MINUTE(G421)&lt;=MINUTE(NOW())),IF(SUM(F$4:F420)=0,1,LARGE(F$4:F420,1)+1),IF(OR(MINUTE(G421)&lt;=MINUTE(NOW()),HOUR(G421)&lt;=HOUR(NOW())),"!!!","")),""),"")),"")))</f>
        <v>#VALUE!</v>
      </c>
      <c r="G421" s="181" t="s">
        <v>4441</v>
      </c>
      <c r="H421" s="229" t="s">
        <v>164</v>
      </c>
      <c r="I421" s="39" t="s">
        <v>42</v>
      </c>
      <c r="J421" s="40">
        <v>2.5</v>
      </c>
      <c r="K421" s="41" t="s">
        <v>21</v>
      </c>
      <c r="L421" s="42">
        <v>3.9</v>
      </c>
      <c r="M421" s="43">
        <v>19.399999999999999</v>
      </c>
      <c r="N421" s="232">
        <v>0</v>
      </c>
      <c r="O421" s="44" t="s">
        <v>1710</v>
      </c>
      <c r="P421" s="45" t="s">
        <v>1711</v>
      </c>
      <c r="Q421" s="46" t="s">
        <v>1712</v>
      </c>
      <c r="R421" s="47">
        <v>0.10920000000000001</v>
      </c>
      <c r="S421" s="48" t="s">
        <v>1694</v>
      </c>
    </row>
    <row r="422" spans="1:19" ht="14.65" customHeight="1">
      <c r="A422" s="227"/>
      <c r="B422" s="236"/>
      <c r="C422" s="49" t="s">
        <v>26</v>
      </c>
      <c r="D422" s="274"/>
      <c r="E422" s="282"/>
      <c r="F422" s="285"/>
      <c r="G422" s="182"/>
      <c r="H422" s="230"/>
      <c r="I422" s="50" t="s">
        <v>71</v>
      </c>
      <c r="J422" s="51">
        <f>IF(OR(I421="TO",I421="TU",I421="TO1",I421="TU1",I421="TO2",I421="TU2"),J421,IF(OR(I421="AH1",I421="AH2"),IF(OR(I422="AH1",I422="AH2"),-J421,IF(OR(I422="EH1",I422="EH2"),-J421+0.5,"")),IF(OR(I421="EH1",I421="EH2"),IF(OR(I422="AH1",I422="AH2"),-J421+0.5,IF(OR(I422="EH1",I422="EH2"),-J421+1,"")),IF(AND(OR(I421="DNB1",I421="DNB2"),OR(I422="AH1",I422="AH2")),0,IF(AND(I421="Not ScoreBoth",OR(I422="TO1",I422="TO2")),0.5,"")))))</f>
        <v>2.5</v>
      </c>
      <c r="K422" s="52" t="s">
        <v>19</v>
      </c>
      <c r="L422" s="53">
        <v>2.7</v>
      </c>
      <c r="M422" s="54"/>
      <c r="N422" s="233"/>
      <c r="O422" s="55" t="s">
        <v>1713</v>
      </c>
      <c r="P422" s="56" t="s">
        <v>1711</v>
      </c>
      <c r="Q422" s="25"/>
      <c r="R422" s="26"/>
      <c r="S422" s="26"/>
    </row>
    <row r="423" spans="1:19" ht="14.65" customHeight="1" thickBot="1">
      <c r="A423" s="228"/>
      <c r="B423" s="237"/>
      <c r="C423" s="57" t="s">
        <v>28</v>
      </c>
      <c r="D423" s="275"/>
      <c r="E423" s="283"/>
      <c r="F423" s="272"/>
      <c r="G423" s="183"/>
      <c r="H423" s="231"/>
      <c r="I423" s="115"/>
      <c r="J423" s="116"/>
      <c r="K423" s="117"/>
      <c r="L423" s="118"/>
      <c r="M423" s="119"/>
      <c r="N423" s="234"/>
      <c r="O423" s="63"/>
      <c r="P423" s="106" t="s">
        <v>1714</v>
      </c>
      <c r="Q423" s="36"/>
      <c r="R423" s="28"/>
      <c r="S423" s="28"/>
    </row>
    <row r="424" spans="1:19" ht="14.65" customHeight="1">
      <c r="A424" s="238">
        <f>$A421+1</f>
        <v>141</v>
      </c>
      <c r="B424" s="242" t="str">
        <f>IF(OR(C424="W",C425="W",C426="W",C424="1/2W",C425="1/2W",C426="1/2W",C424="1/2L",C425="1/2L",C426="1/2L"),"OK",IF(OR(C424="L",C425="L",C426="L"),"LOSS",IF(OR(C424="X",C425="X",C426="X"),"Anulado"," ")))</f>
        <v>OK</v>
      </c>
      <c r="C424" s="65" t="s">
        <v>26</v>
      </c>
      <c r="D424" s="290" t="str">
        <f>IF(G424="","",$D421)</f>
        <v>9</v>
      </c>
      <c r="E424" s="295" t="str">
        <f>IF(G424=""," ","– "&amp;COUNTIF(D$4:D426,$D424))</f>
        <v>– 25</v>
      </c>
      <c r="F424" s="297" t="e">
        <f ca="1">IF(G424="","",IF(OR(AND($C424&lt;&gt;" ",$C425=" "),AND($C425&lt;&gt;" ",$C424=" "),AND(L426&gt;0,OR(AND($C426&lt;&gt;" ",OR($C424=" ",$C425=" ")),AND($C426=" ",OR($C424&lt;&gt;" ",$C425&lt;&gt;" "))))),IF(SUM(F$4:F423)=0,1,LARGE(F$4:F423,1)+1),IF(MONTH(G424)=MONTH(TODAY()),IF(AND(DAY(G424)&lt;DAY(TODAY()),$B424=" "),IF(SUM(F$4:F423)=0,1,LARGE(F$4:F423,1)+1),IF($B424=" ",IF(AND(DAY(G424)=DAY(TODAY()),HOUR(G424)&lt;=HOUR(NOW())+1),IF(AND(HOUR(G424)+2&lt;=HOUR(NOW()),DAY(G424)&lt;=DAY(TODAY()),MINUTE(G424)&lt;=MINUTE(NOW())),IF(SUM(F$4:F423)=0,1,LARGE(F$4:F423,1)+1),IF(OR(MINUTE(G424)&lt;=MINUTE(NOW()),HOUR(G424)&lt;=HOUR(NOW())),"!!!","")),""),"")),"")))</f>
        <v>#VALUE!</v>
      </c>
      <c r="G424" s="188" t="s">
        <v>4443</v>
      </c>
      <c r="H424" s="239" t="s">
        <v>168</v>
      </c>
      <c r="I424" s="120" t="s">
        <v>48</v>
      </c>
      <c r="J424" s="121"/>
      <c r="K424" s="122" t="s">
        <v>23</v>
      </c>
      <c r="L424" s="123">
        <v>1.6</v>
      </c>
      <c r="M424" s="124">
        <v>20.420000000000002</v>
      </c>
      <c r="N424" s="241">
        <v>0</v>
      </c>
      <c r="O424" s="71" t="s">
        <v>1715</v>
      </c>
      <c r="P424" s="72" t="s">
        <v>1716</v>
      </c>
      <c r="Q424" s="73" t="s">
        <v>1041</v>
      </c>
      <c r="R424" s="74">
        <v>5.6300000000000003E-2</v>
      </c>
      <c r="S424" s="75" t="s">
        <v>1717</v>
      </c>
    </row>
    <row r="425" spans="1:19" ht="14.65" customHeight="1">
      <c r="A425" s="227"/>
      <c r="B425" s="236"/>
      <c r="C425" s="17" t="s">
        <v>24</v>
      </c>
      <c r="D425" s="274"/>
      <c r="E425" s="282"/>
      <c r="F425" s="285"/>
      <c r="G425" s="182"/>
      <c r="H425" s="230"/>
      <c r="I425" s="18" t="s">
        <v>47</v>
      </c>
      <c r="J425" s="81" t="str">
        <f>IF(OR(I424="TO",I424="TU",I424="TO1",I424="TU1",I424="TO2",I424="TU2"),J424,IF(OR(I424="AH1",I424="AH2"),IF(OR(I425="AH1",I425="AH2"),-J424,IF(OR(I425="EH1",I425="EH2"),-J424+0.5,"")),IF(OR(I424="EH1",I424="EH2"),IF(OR(I425="AH1",I425="AH2"),-J424+0.5,IF(OR(I425="EH1",I425="EH2"),-J424+1,"")),IF(AND(OR(I424="DNB1",I424="DNB2"),OR(I425="AH1",I425="AH2")),0,IF(AND(I424="Not ScoreBoth",OR(I425="TO1",I425="TO2")),0.5,"")))))</f>
        <v/>
      </c>
      <c r="K425" s="77" t="s">
        <v>22</v>
      </c>
      <c r="L425" s="21">
        <v>3.11</v>
      </c>
      <c r="M425" s="22"/>
      <c r="N425" s="233"/>
      <c r="O425" s="23" t="s">
        <v>1718</v>
      </c>
      <c r="P425" s="24" t="s">
        <v>1719</v>
      </c>
      <c r="Q425" s="25"/>
      <c r="R425" s="26"/>
      <c r="S425" s="26"/>
    </row>
    <row r="426" spans="1:19" ht="14.65" customHeight="1">
      <c r="A426" s="228"/>
      <c r="B426" s="237"/>
      <c r="C426" s="27" t="s">
        <v>28</v>
      </c>
      <c r="D426" s="275"/>
      <c r="E426" s="283"/>
      <c r="F426" s="272"/>
      <c r="G426" s="183"/>
      <c r="H426" s="231"/>
      <c r="I426" s="30"/>
      <c r="J426" s="31"/>
      <c r="K426" s="37"/>
      <c r="L426" s="32"/>
      <c r="M426" s="33"/>
      <c r="N426" s="234"/>
      <c r="O426" s="34"/>
      <c r="P426" s="35"/>
      <c r="Q426" s="36"/>
      <c r="R426" s="28"/>
      <c r="S426" s="28"/>
    </row>
    <row r="427" spans="1:19" ht="14.65" customHeight="1">
      <c r="A427" s="226">
        <f>$A424+1</f>
        <v>142</v>
      </c>
      <c r="B427" s="235" t="str">
        <f>IF(OR(C427="W",C428="W",C429="W",C427="1/2W",C428="1/2W",C429="1/2W",C427="1/2L",C428="1/2L",C429="1/2L"),"OK",IF(OR(C427="L",C428="L",C429="L"),"LOSS",IF(OR(C427="X",C428="X",C429="X"),"Anulado"," ")))</f>
        <v>OK</v>
      </c>
      <c r="C427" s="38" t="s">
        <v>24</v>
      </c>
      <c r="D427" s="273" t="str">
        <f>IF(G427="","",$D424)</f>
        <v>9</v>
      </c>
      <c r="E427" s="281" t="str">
        <f>IF(G427=""," ","– "&amp;COUNTIF(D$4:D429,$D427))</f>
        <v>– 26</v>
      </c>
      <c r="F427" s="284" t="e">
        <f ca="1">IF(G427="","",IF(OR(AND($C427&lt;&gt;" ",$C428=" "),AND($C428&lt;&gt;" ",$C427=" "),AND(L429&gt;0,OR(AND($C429&lt;&gt;" ",OR($C427=" ",$C428=" ")),AND($C429=" ",OR($C427&lt;&gt;" ",$C428&lt;&gt;" "))))),IF(SUM(F$4:F426)=0,1,LARGE(F$4:F426,1)+1),IF(MONTH(G427)=MONTH(TODAY()),IF(AND(DAY(G427)&lt;DAY(TODAY()),$B427=" "),IF(SUM(F$4:F426)=0,1,LARGE(F$4:F426,1)+1),IF($B427=" ",IF(AND(DAY(G427)=DAY(TODAY()),HOUR(G427)&lt;=HOUR(NOW())+1),IF(AND(HOUR(G427)+2&lt;=HOUR(NOW()),DAY(G427)&lt;=DAY(TODAY()),MINUTE(G427)&lt;=MINUTE(NOW())),IF(SUM(F$4:F426)=0,1,LARGE(F$4:F426,1)+1),IF(OR(MINUTE(G427)&lt;=MINUTE(NOW()),HOUR(G427)&lt;=HOUR(NOW())),"!!!","")),""),"")),"")))</f>
        <v>#VALUE!</v>
      </c>
      <c r="G427" s="181" t="s">
        <v>4441</v>
      </c>
      <c r="H427" s="229" t="s">
        <v>164</v>
      </c>
      <c r="I427" s="39" t="s">
        <v>42</v>
      </c>
      <c r="J427" s="40">
        <v>2.5</v>
      </c>
      <c r="K427" s="41" t="s">
        <v>21</v>
      </c>
      <c r="L427" s="42">
        <v>3.9</v>
      </c>
      <c r="M427" s="43">
        <v>19.39</v>
      </c>
      <c r="N427" s="232">
        <v>0</v>
      </c>
      <c r="O427" s="44" t="s">
        <v>1720</v>
      </c>
      <c r="P427" s="45" t="s">
        <v>1721</v>
      </c>
      <c r="Q427" s="46" t="s">
        <v>1722</v>
      </c>
      <c r="R427" s="47">
        <v>0.1226</v>
      </c>
      <c r="S427" s="48" t="s">
        <v>1723</v>
      </c>
    </row>
    <row r="428" spans="1:19" ht="14.65" customHeight="1">
      <c r="A428" s="227"/>
      <c r="B428" s="236"/>
      <c r="C428" s="49" t="s">
        <v>26</v>
      </c>
      <c r="D428" s="274"/>
      <c r="E428" s="282"/>
      <c r="F428" s="285"/>
      <c r="G428" s="182"/>
      <c r="H428" s="230"/>
      <c r="I428" s="50" t="s">
        <v>71</v>
      </c>
      <c r="J428" s="51">
        <f>IF(OR(I427="TO",I427="TU",I427="TO1",I427="TU1",I427="TO2",I427="TU2"),J427,IF(OR(I427="AH1",I427="AH2"),IF(OR(I428="AH1",I428="AH2"),-J427,IF(OR(I428="EH1",I428="EH2"),-J427+0.5,"")),IF(OR(I427="EH1",I427="EH2"),IF(OR(I428="AH1",I428="AH2"),-J427+0.5,IF(OR(I428="EH1",I428="EH2"),-J427+1,"")),IF(AND(OR(I427="DNB1",I427="DNB2"),OR(I428="AH1",I428="AH2")),0,IF(AND(I427="Not ScoreBoth",OR(I428="TO1",I428="TO2")),0.5,"")))))</f>
        <v>2.5</v>
      </c>
      <c r="K428" s="52" t="s">
        <v>19</v>
      </c>
      <c r="L428" s="53">
        <v>2.66</v>
      </c>
      <c r="M428" s="54">
        <v>49.39</v>
      </c>
      <c r="N428" s="233"/>
      <c r="O428" s="55" t="s">
        <v>1724</v>
      </c>
      <c r="P428" s="56" t="s">
        <v>1725</v>
      </c>
      <c r="Q428" s="25"/>
      <c r="R428" s="26"/>
      <c r="S428" s="26"/>
    </row>
    <row r="429" spans="1:19" ht="14.65" customHeight="1" thickBot="1">
      <c r="A429" s="228"/>
      <c r="B429" s="237"/>
      <c r="C429" s="57" t="s">
        <v>28</v>
      </c>
      <c r="D429" s="275"/>
      <c r="E429" s="283"/>
      <c r="F429" s="272"/>
      <c r="G429" s="183"/>
      <c r="H429" s="240"/>
      <c r="I429" s="115"/>
      <c r="J429" s="116"/>
      <c r="K429" s="117"/>
      <c r="L429" s="118"/>
      <c r="M429" s="119"/>
      <c r="N429" s="234"/>
      <c r="O429" s="63"/>
      <c r="P429" s="106" t="s">
        <v>1428</v>
      </c>
      <c r="Q429" s="36"/>
      <c r="R429" s="28"/>
      <c r="S429" s="28"/>
    </row>
    <row r="430" spans="1:19" ht="14.65" customHeight="1">
      <c r="A430" s="238">
        <f>$A427+1</f>
        <v>143</v>
      </c>
      <c r="B430" s="242" t="str">
        <f>IF(OR(C430="W",C431="W",C432="W",C430="1/2W",C431="1/2W",C432="1/2W",C430="1/2L",C431="1/2L",C432="1/2L"),"OK",IF(OR(C430="L",C431="L",C432="L"),"LOSS",IF(OR(C430="X",C431="X",C432="X"),"Anulado"," ")))</f>
        <v>OK</v>
      </c>
      <c r="C430" s="65" t="s">
        <v>24</v>
      </c>
      <c r="D430" s="290" t="str">
        <f>IF(G430="","",$D427)</f>
        <v>9</v>
      </c>
      <c r="E430" s="295" t="str">
        <f>IF(G430=""," ","– "&amp;COUNTIF(D$4:D432,$D430))</f>
        <v>– 27</v>
      </c>
      <c r="F430" s="297" t="e">
        <f ca="1">IF(G430="","",IF(OR(AND($C430&lt;&gt;" ",$C431=" "),AND($C431&lt;&gt;" ",$C430=" "),AND(L432&gt;0,OR(AND($C432&lt;&gt;" ",OR($C430=" ",$C431=" ")),AND($C432=" ",OR($C430&lt;&gt;" ",$C431&lt;&gt;" "))))),IF(SUM(F$4:F429)=0,1,LARGE(F$4:F429,1)+1),IF(MONTH(G430)=MONTH(TODAY()),IF(AND(DAY(G430)&lt;DAY(TODAY()),$B430=" "),IF(SUM(F$4:F429)=0,1,LARGE(F$4:F429,1)+1),IF($B430=" ",IF(AND(DAY(G430)=DAY(TODAY()),HOUR(G430)&lt;=HOUR(NOW())+1),IF(AND(HOUR(G430)+2&lt;=HOUR(NOW()),DAY(G430)&lt;=DAY(TODAY()),MINUTE(G430)&lt;=MINUTE(NOW())),IF(SUM(F$4:F429)=0,1,LARGE(F$4:F429,1)+1),IF(OR(MINUTE(G430)&lt;=MINUTE(NOW()),HOUR(G430)&lt;=HOUR(NOW())),"!!!","")),""),"")),"")))</f>
        <v>#VALUE!</v>
      </c>
      <c r="G430" s="188" t="s">
        <v>4441</v>
      </c>
      <c r="H430" s="303" t="s">
        <v>164</v>
      </c>
      <c r="I430" s="120" t="s">
        <v>42</v>
      </c>
      <c r="J430" s="125">
        <v>2.5</v>
      </c>
      <c r="K430" s="122" t="s">
        <v>18</v>
      </c>
      <c r="L430" s="123">
        <v>4</v>
      </c>
      <c r="M430" s="124">
        <v>3.88</v>
      </c>
      <c r="N430" s="241">
        <v>0</v>
      </c>
      <c r="O430" s="71" t="s">
        <v>1264</v>
      </c>
      <c r="P430" s="72" t="s">
        <v>1726</v>
      </c>
      <c r="Q430" s="73" t="s">
        <v>1727</v>
      </c>
      <c r="R430" s="74">
        <v>0.1205</v>
      </c>
      <c r="S430" s="75" t="s">
        <v>1728</v>
      </c>
    </row>
    <row r="431" spans="1:19" ht="14.65" customHeight="1">
      <c r="A431" s="227"/>
      <c r="B431" s="236"/>
      <c r="C431" s="17" t="s">
        <v>26</v>
      </c>
      <c r="D431" s="274"/>
      <c r="E431" s="282"/>
      <c r="F431" s="285"/>
      <c r="G431" s="182"/>
      <c r="H431" s="230"/>
      <c r="I431" s="18" t="s">
        <v>71</v>
      </c>
      <c r="J431" s="76">
        <f>IF(OR(I430="TO",I430="TU",I430="TO1",I430="TU1",I430="TO2",I430="TU2"),J430,IF(OR(I430="AH1",I430="AH2"),IF(OR(I431="AH1",I431="AH2"),-J430,IF(OR(I431="EH1",I431="EH2"),-J430+0.5,"")),IF(OR(I430="EH1",I430="EH2"),IF(OR(I431="AH1",I431="AH2"),-J430+0.5,IF(OR(I431="EH1",I431="EH2"),-J430+1,"")),IF(AND(OR(I430="DNB1",I430="DNB2"),OR(I431="AH1",I431="AH2")),0,IF(AND(I430="Not ScoreBoth",OR(I431="TO1",I431="TO2")),0.5,"")))))</f>
        <v>2.5</v>
      </c>
      <c r="K431" s="77" t="s">
        <v>19</v>
      </c>
      <c r="L431" s="21">
        <v>2.68</v>
      </c>
      <c r="M431" s="22">
        <v>9.98</v>
      </c>
      <c r="N431" s="233"/>
      <c r="O431" s="23" t="s">
        <v>1729</v>
      </c>
      <c r="P431" s="24" t="s">
        <v>1730</v>
      </c>
      <c r="Q431" s="25"/>
      <c r="R431" s="26"/>
      <c r="S431" s="26"/>
    </row>
    <row r="432" spans="1:19" ht="14.65" customHeight="1">
      <c r="A432" s="228"/>
      <c r="B432" s="237"/>
      <c r="C432" s="27" t="s">
        <v>28</v>
      </c>
      <c r="D432" s="275"/>
      <c r="E432" s="283"/>
      <c r="F432" s="272"/>
      <c r="G432" s="183"/>
      <c r="H432" s="231"/>
      <c r="I432" s="30"/>
      <c r="J432" s="31"/>
      <c r="K432" s="37"/>
      <c r="L432" s="32"/>
      <c r="M432" s="33"/>
      <c r="N432" s="234"/>
      <c r="O432" s="34"/>
      <c r="P432" s="90" t="s">
        <v>1731</v>
      </c>
      <c r="Q432" s="36"/>
      <c r="R432" s="28"/>
      <c r="S432" s="28"/>
    </row>
    <row r="433" spans="1:19" ht="14.65" customHeight="1">
      <c r="A433" s="226">
        <f>$A430+1</f>
        <v>144</v>
      </c>
      <c r="B433" s="235" t="str">
        <f>IF(OR(C433="W",C434="W",C435="W",C433="1/2W",C434="1/2W",C435="1/2W",C433="1/2L",C434="1/2L",C435="1/2L"),"OK",IF(OR(C433="L",C434="L",C435="L"),"LOSS",IF(OR(C433="X",C434="X",C435="X"),"Anulado"," ")))</f>
        <v>OK</v>
      </c>
      <c r="C433" s="38" t="s">
        <v>26</v>
      </c>
      <c r="D433" s="273" t="str">
        <f>IF(G433="","",$D430)</f>
        <v>9</v>
      </c>
      <c r="E433" s="281" t="str">
        <f>IF(G433=""," ","– "&amp;COUNTIF(D$4:D435,$D433))</f>
        <v>– 28</v>
      </c>
      <c r="F433" s="284" t="e">
        <f ca="1">IF(G433="","",IF(OR(AND($C433&lt;&gt;" ",$C434=" "),AND($C434&lt;&gt;" ",$C433=" "),AND(L435&gt;0,OR(AND($C435&lt;&gt;" ",OR($C433=" ",$C434=" ")),AND($C435=" ",OR($C433&lt;&gt;" ",$C434&lt;&gt;" "))))),IF(SUM(F$4:F432)=0,1,LARGE(F$4:F432,1)+1),IF(MONTH(G433)=MONTH(TODAY()),IF(AND(DAY(G433)&lt;DAY(TODAY()),$B433=" "),IF(SUM(F$4:F432)=0,1,LARGE(F$4:F432,1)+1),IF($B433=" ",IF(AND(DAY(G433)=DAY(TODAY()),HOUR(G433)&lt;=HOUR(NOW())+1),IF(AND(HOUR(G433)+2&lt;=HOUR(NOW()),DAY(G433)&lt;=DAY(TODAY()),MINUTE(G433)&lt;=MINUTE(NOW())),IF(SUM(F$4:F432)=0,1,LARGE(F$4:F432,1)+1),IF(OR(MINUTE(G433)&lt;=MINUTE(NOW()),HOUR(G433)&lt;=HOUR(NOW())),"!!!","")),""),"")),"")))</f>
        <v>#VALUE!</v>
      </c>
      <c r="G433" s="181" t="s">
        <v>4441</v>
      </c>
      <c r="H433" s="229" t="s">
        <v>167</v>
      </c>
      <c r="I433" s="108">
        <v>1</v>
      </c>
      <c r="J433" s="78"/>
      <c r="K433" s="41" t="s">
        <v>21</v>
      </c>
      <c r="L433" s="42">
        <v>1.47</v>
      </c>
      <c r="M433" s="43">
        <v>239.36</v>
      </c>
      <c r="N433" s="232">
        <v>0</v>
      </c>
      <c r="O433" s="44" t="s">
        <v>1704</v>
      </c>
      <c r="P433" s="45" t="s">
        <v>1705</v>
      </c>
      <c r="Q433" s="46" t="s">
        <v>1706</v>
      </c>
      <c r="R433" s="47">
        <v>3.7600000000000001E-2</v>
      </c>
      <c r="S433" s="48" t="s">
        <v>1732</v>
      </c>
    </row>
    <row r="434" spans="1:19" ht="14.65" customHeight="1">
      <c r="A434" s="227"/>
      <c r="B434" s="236"/>
      <c r="C434" s="49" t="s">
        <v>24</v>
      </c>
      <c r="D434" s="274"/>
      <c r="E434" s="282"/>
      <c r="F434" s="285"/>
      <c r="G434" s="182"/>
      <c r="H434" s="230"/>
      <c r="I434" s="50" t="s">
        <v>71</v>
      </c>
      <c r="J434" s="85" t="str">
        <f>IF(OR(I433="TO",I433="TU",I433="TO1",I433="TU1",I433="TO2",I433="TU2"),J433,IF(OR(I433="AH1",I433="AH2"),IF(OR(I434="AH1",I434="AH2"),-J433,IF(OR(I434="EH1",I434="EH2"),-J433+0.5,"")),IF(OR(I433="EH1",I433="EH2"),IF(OR(I434="AH1",I434="AH2"),-J433+0.5,IF(OR(I434="EH1",I434="EH2"),-J433+1,"")),IF(AND(OR(I433="DNB1",I433="DNB2"),OR(I434="AH1",I434="AH2")),0,IF(AND(I433="Not ScoreBoth",OR(I434="TO1",I434="TO2")),0.5,"")))))</f>
        <v/>
      </c>
      <c r="K434" s="52" t="s">
        <v>19</v>
      </c>
      <c r="L434" s="53">
        <v>1.37</v>
      </c>
      <c r="M434" s="54"/>
      <c r="N434" s="233"/>
      <c r="O434" s="55" t="s">
        <v>1708</v>
      </c>
      <c r="P434" s="56" t="s">
        <v>1705</v>
      </c>
      <c r="Q434" s="25"/>
      <c r="R434" s="26"/>
      <c r="S434" s="26"/>
    </row>
    <row r="435" spans="1:19" ht="14.65" customHeight="1">
      <c r="A435" s="228"/>
      <c r="B435" s="237"/>
      <c r="C435" s="57" t="s">
        <v>28</v>
      </c>
      <c r="D435" s="275"/>
      <c r="E435" s="283"/>
      <c r="F435" s="272"/>
      <c r="G435" s="183"/>
      <c r="H435" s="231"/>
      <c r="I435" s="58"/>
      <c r="J435" s="59"/>
      <c r="K435" s="60"/>
      <c r="L435" s="61"/>
      <c r="M435" s="62"/>
      <c r="N435" s="234"/>
      <c r="O435" s="63"/>
      <c r="P435" s="106" t="s">
        <v>1709</v>
      </c>
      <c r="Q435" s="36"/>
      <c r="R435" s="28"/>
      <c r="S435" s="28"/>
    </row>
    <row r="436" spans="1:19" ht="14.65" customHeight="1">
      <c r="A436" s="238">
        <f>$A433+1</f>
        <v>145</v>
      </c>
      <c r="B436" s="242" t="str">
        <f>IF(OR(C436="W",C437="W",C438="W",C436="1/2W",C437="1/2W",C438="1/2W",C436="1/2L",C437="1/2L",C438="1/2L"),"OK",IF(OR(C436="L",C437="L",C438="L"),"LOSS",IF(OR(C436="X",C437="X",C438="X"),"Anulado"," ")))</f>
        <v>OK</v>
      </c>
      <c r="C436" s="65" t="s">
        <v>26</v>
      </c>
      <c r="D436" s="290" t="str">
        <f>IF(G436="","",$D433)</f>
        <v>9</v>
      </c>
      <c r="E436" s="295" t="str">
        <f>IF(G436=""," ","– "&amp;COUNTIF(D$4:D438,$D436))</f>
        <v>– 29</v>
      </c>
      <c r="F436" s="297" t="e">
        <f ca="1">IF(G436="","",IF(OR(AND($C436&lt;&gt;" ",$C437=" "),AND($C437&lt;&gt;" ",$C436=" "),AND(L438&gt;0,OR(AND($C438&lt;&gt;" ",OR($C436=" ",$C437=" ")),AND($C438=" ",OR($C436&lt;&gt;" ",$C437&lt;&gt;" "))))),IF(SUM(F$4:F435)=0,1,LARGE(F$4:F435,1)+1),IF(MONTH(G436)=MONTH(TODAY()),IF(AND(DAY(G436)&lt;DAY(TODAY()),$B436=" "),IF(SUM(F$4:F435)=0,1,LARGE(F$4:F435,1)+1),IF($B436=" ",IF(AND(DAY(G436)=DAY(TODAY()),HOUR(G436)&lt;=HOUR(NOW())+1),IF(AND(HOUR(G436)+2&lt;=HOUR(NOW()),DAY(G436)&lt;=DAY(TODAY()),MINUTE(G436)&lt;=MINUTE(NOW())),IF(SUM(F$4:F435)=0,1,LARGE(F$4:F435,1)+1),IF(OR(MINUTE(G436)&lt;=MINUTE(NOW()),HOUR(G436)&lt;=HOUR(NOW())),"!!!","")),""),"")),"")))</f>
        <v>#VALUE!</v>
      </c>
      <c r="G436" s="188" t="s">
        <v>4441</v>
      </c>
      <c r="H436" s="239" t="s">
        <v>167</v>
      </c>
      <c r="I436" s="100">
        <v>1</v>
      </c>
      <c r="J436" s="80"/>
      <c r="K436" s="68" t="s">
        <v>21</v>
      </c>
      <c r="L436" s="69">
        <v>1.47</v>
      </c>
      <c r="M436" s="70">
        <v>239.36</v>
      </c>
      <c r="N436" s="241">
        <v>0</v>
      </c>
      <c r="O436" s="71" t="s">
        <v>1704</v>
      </c>
      <c r="P436" s="72" t="s">
        <v>1705</v>
      </c>
      <c r="Q436" s="73" t="s">
        <v>1733</v>
      </c>
      <c r="R436" s="74">
        <v>4.36E-2</v>
      </c>
      <c r="S436" s="75" t="s">
        <v>1734</v>
      </c>
    </row>
    <row r="437" spans="1:19" ht="14.65" customHeight="1">
      <c r="A437" s="227"/>
      <c r="B437" s="236"/>
      <c r="C437" s="17" t="s">
        <v>24</v>
      </c>
      <c r="D437" s="274"/>
      <c r="E437" s="282"/>
      <c r="F437" s="285"/>
      <c r="G437" s="182"/>
      <c r="H437" s="230"/>
      <c r="I437" s="18" t="s">
        <v>71</v>
      </c>
      <c r="J437" s="81" t="str">
        <f>IF(OR(I436="TO",I436="TU",I436="TO1",I436="TU1",I436="TO2",I436="TU2"),J436,IF(OR(I436="AH1",I436="AH2"),IF(OR(I437="AH1",I437="AH2"),-J436,IF(OR(I437="EH1",I437="EH2"),-J436+0.5,"")),IF(OR(I436="EH1",I436="EH2"),IF(OR(I437="AH1",I437="AH2"),-J436+0.5,IF(OR(I437="EH1",I437="EH2"),-J436+1,"")),IF(AND(OR(I436="DNB1",I436="DNB2"),OR(I437="AH1",I437="AH2")),0,IF(AND(I436="Not ScoreBoth",OR(I437="TO1",I437="TO2")),0.5,"")))))</f>
        <v/>
      </c>
      <c r="K437" s="77" t="s">
        <v>19</v>
      </c>
      <c r="L437" s="21">
        <v>1.36</v>
      </c>
      <c r="M437" s="22"/>
      <c r="N437" s="233"/>
      <c r="O437" s="23" t="s">
        <v>1735</v>
      </c>
      <c r="P437" s="24" t="s">
        <v>1736</v>
      </c>
      <c r="Q437" s="25"/>
      <c r="R437" s="26"/>
      <c r="S437" s="26"/>
    </row>
    <row r="438" spans="1:19" ht="14.65" customHeight="1" thickBot="1">
      <c r="A438" s="228"/>
      <c r="B438" s="237"/>
      <c r="C438" s="27" t="s">
        <v>28</v>
      </c>
      <c r="D438" s="275"/>
      <c r="E438" s="283"/>
      <c r="F438" s="272"/>
      <c r="G438" s="183"/>
      <c r="H438" s="240"/>
      <c r="I438" s="92"/>
      <c r="J438" s="93"/>
      <c r="K438" s="94"/>
      <c r="L438" s="95"/>
      <c r="M438" s="96"/>
      <c r="N438" s="234"/>
      <c r="O438" s="34"/>
      <c r="P438" s="90" t="s">
        <v>1737</v>
      </c>
      <c r="Q438" s="36"/>
      <c r="R438" s="28"/>
      <c r="S438" s="28"/>
    </row>
    <row r="439" spans="1:19" ht="14.65" customHeight="1">
      <c r="A439" s="226">
        <f>$A436+1</f>
        <v>146</v>
      </c>
      <c r="B439" s="235" t="str">
        <f>IF(OR(C439="W",C440="W",C441="W",C439="1/2W",C440="1/2W",C441="1/2W",C439="1/2L",C440="1/2L",C441="1/2L"),"OK",IF(OR(C439="L",C440="L",C441="L"),"LOSS",IF(OR(C439="X",C440="X",C441="X"),"Anulado"," ")))</f>
        <v>OK</v>
      </c>
      <c r="C439" s="38" t="s">
        <v>26</v>
      </c>
      <c r="D439" s="273" t="str">
        <f>IF(G439="","",$D436)</f>
        <v>9</v>
      </c>
      <c r="E439" s="281" t="str">
        <f>IF(G439=""," ","– "&amp;COUNTIF(D$4:D441,$D439))</f>
        <v>– 30</v>
      </c>
      <c r="F439" s="284" t="e">
        <f ca="1">IF(G439="","",IF(OR(AND($C439&lt;&gt;" ",$C440=" "),AND($C440&lt;&gt;" ",$C439=" "),AND(L441&gt;0,OR(AND($C441&lt;&gt;" ",OR($C439=" ",$C440=" ")),AND($C441=" ",OR($C439&lt;&gt;" ",$C440&lt;&gt;" "))))),IF(SUM(F$4:F438)=0,1,LARGE(F$4:F438,1)+1),IF(MONTH(G439)=MONTH(TODAY()),IF(AND(DAY(G439)&lt;DAY(TODAY()),$B439=" "),IF(SUM(F$4:F438)=0,1,LARGE(F$4:F438,1)+1),IF($B439=" ",IF(AND(DAY(G439)=DAY(TODAY()),HOUR(G439)&lt;=HOUR(NOW())+1),IF(AND(HOUR(G439)+2&lt;=HOUR(NOW()),DAY(G439)&lt;=DAY(TODAY()),MINUTE(G439)&lt;=MINUTE(NOW())),IF(SUM(F$4:F438)=0,1,LARGE(F$4:F438,1)+1),IF(OR(MINUTE(G439)&lt;=MINUTE(NOW()),HOUR(G439)&lt;=HOUR(NOW())),"!!!","")),""),"")),"")))</f>
        <v>#VALUE!</v>
      </c>
      <c r="G439" s="181" t="s">
        <v>4437</v>
      </c>
      <c r="H439" s="302" t="s">
        <v>159</v>
      </c>
      <c r="I439" s="110" t="s">
        <v>31</v>
      </c>
      <c r="J439" s="126">
        <v>-8.5</v>
      </c>
      <c r="K439" s="112" t="s">
        <v>21</v>
      </c>
      <c r="L439" s="113">
        <v>1.98</v>
      </c>
      <c r="M439" s="114">
        <v>17.22</v>
      </c>
      <c r="N439" s="232">
        <v>0</v>
      </c>
      <c r="O439" s="44" t="s">
        <v>1738</v>
      </c>
      <c r="P439" s="45" t="s">
        <v>1739</v>
      </c>
      <c r="Q439" s="46" t="s">
        <v>1549</v>
      </c>
      <c r="R439" s="47">
        <v>7.2700000000000001E-2</v>
      </c>
      <c r="S439" s="48" t="s">
        <v>1740</v>
      </c>
    </row>
    <row r="440" spans="1:19" ht="14.65" customHeight="1">
      <c r="A440" s="227"/>
      <c r="B440" s="236"/>
      <c r="C440" s="49" t="s">
        <v>24</v>
      </c>
      <c r="D440" s="274"/>
      <c r="E440" s="282"/>
      <c r="F440" s="285"/>
      <c r="G440" s="182"/>
      <c r="H440" s="230"/>
      <c r="I440" s="50" t="s">
        <v>30</v>
      </c>
      <c r="J440" s="51">
        <f>IF(OR(I439="TO",I439="TU",I439="TO1",I439="TU1",I439="TO2",I439="TU2"),J439,IF(OR(I439="AH1",I439="AH2"),IF(OR(I440="AH1",I440="AH2"),-J439,IF(OR(I440="EH1",I440="EH2"),-J439+0.5,"")),IF(OR(I439="EH1",I439="EH2"),IF(OR(I440="AH1",I440="AH2"),-J439+0.5,IF(OR(I440="EH1",I440="EH2"),-J439+1,"")),IF(AND(OR(I439="DNB1",I439="DNB2"),OR(I440="AH1",I440="AH2")),0,IF(AND(I439="Not ScoreBoth",OR(I440="TO1",I440="TO2")),0.5,"")))))</f>
        <v>8.5</v>
      </c>
      <c r="K440" s="52" t="s">
        <v>22</v>
      </c>
      <c r="L440" s="53">
        <v>2.34</v>
      </c>
      <c r="M440" s="54"/>
      <c r="N440" s="233"/>
      <c r="O440" s="55" t="s">
        <v>1741</v>
      </c>
      <c r="P440" s="56" t="s">
        <v>1742</v>
      </c>
      <c r="Q440" s="25"/>
      <c r="R440" s="26"/>
      <c r="S440" s="26"/>
    </row>
    <row r="441" spans="1:19" ht="14.65" customHeight="1">
      <c r="A441" s="228"/>
      <c r="B441" s="237"/>
      <c r="C441" s="57" t="s">
        <v>28</v>
      </c>
      <c r="D441" s="275"/>
      <c r="E441" s="283"/>
      <c r="F441" s="272"/>
      <c r="G441" s="183"/>
      <c r="H441" s="231"/>
      <c r="I441" s="58"/>
      <c r="J441" s="59"/>
      <c r="K441" s="60"/>
      <c r="L441" s="61"/>
      <c r="M441" s="62"/>
      <c r="N441" s="234"/>
      <c r="O441" s="63"/>
      <c r="P441" s="64"/>
      <c r="Q441" s="36"/>
      <c r="R441" s="28"/>
      <c r="S441" s="28"/>
    </row>
    <row r="442" spans="1:19" ht="14.65" customHeight="1">
      <c r="A442" s="238">
        <f>$A439+1</f>
        <v>147</v>
      </c>
      <c r="B442" s="242" t="str">
        <f>IF(OR(C442="W",C443="W",C444="W",C442="1/2W",C443="1/2W",C444="1/2W",C442="1/2L",C443="1/2L",C444="1/2L"),"OK",IF(OR(C442="L",C443="L",C444="L"),"LOSS",IF(OR(C442="X",C443="X",C444="X"),"Anulado"," ")))</f>
        <v>OK</v>
      </c>
      <c r="C442" s="65" t="s">
        <v>24</v>
      </c>
      <c r="D442" s="290" t="str">
        <f>IF(G442="","",$D439)</f>
        <v>9</v>
      </c>
      <c r="E442" s="295" t="str">
        <f>IF(G442=""," ","– "&amp;COUNTIF(D$4:D444,$D442))</f>
        <v>– 31</v>
      </c>
      <c r="F442" s="297" t="e">
        <f ca="1">IF(G442="","",IF(OR(AND($C442&lt;&gt;" ",$C443=" "),AND($C443&lt;&gt;" ",$C442=" "),AND(L444&gt;0,OR(AND($C444&lt;&gt;" ",OR($C442=" ",$C443=" ")),AND($C444=" ",OR($C442&lt;&gt;" ",$C443&lt;&gt;" "))))),IF(SUM(F$4:F441)=0,1,LARGE(F$4:F441,1)+1),IF(MONTH(G442)=MONTH(TODAY()),IF(AND(DAY(G442)&lt;DAY(TODAY()),$B442=" "),IF(SUM(F$4:F441)=0,1,LARGE(F$4:F441,1)+1),IF($B442=" ",IF(AND(DAY(G442)=DAY(TODAY()),HOUR(G442)&lt;=HOUR(NOW())+1),IF(AND(HOUR(G442)+2&lt;=HOUR(NOW()),DAY(G442)&lt;=DAY(TODAY()),MINUTE(G442)&lt;=MINUTE(NOW())),IF(SUM(F$4:F441)=0,1,LARGE(F$4:F441,1)+1),IF(OR(MINUTE(G442)&lt;=MINUTE(NOW()),HOUR(G442)&lt;=HOUR(NOW())),"!!!","")),""),"")),"")))</f>
        <v>#VALUE!</v>
      </c>
      <c r="G442" s="188" t="s">
        <v>4422</v>
      </c>
      <c r="H442" s="239" t="s">
        <v>169</v>
      </c>
      <c r="I442" s="66" t="s">
        <v>38</v>
      </c>
      <c r="J442" s="80"/>
      <c r="K442" s="68" t="s">
        <v>23</v>
      </c>
      <c r="L442" s="69">
        <v>2.15</v>
      </c>
      <c r="M442" s="70">
        <v>213.03</v>
      </c>
      <c r="N442" s="241">
        <v>0.1</v>
      </c>
      <c r="O442" s="71" t="s">
        <v>1743</v>
      </c>
      <c r="P442" s="72" t="s">
        <v>1744</v>
      </c>
      <c r="Q442" s="73" t="s">
        <v>1745</v>
      </c>
      <c r="R442" s="74">
        <v>3.61E-2</v>
      </c>
      <c r="S442" s="75" t="s">
        <v>1746</v>
      </c>
    </row>
    <row r="443" spans="1:19" ht="14.65" customHeight="1">
      <c r="A443" s="227"/>
      <c r="B443" s="236"/>
      <c r="C443" s="17" t="s">
        <v>26</v>
      </c>
      <c r="D443" s="274"/>
      <c r="E443" s="282"/>
      <c r="F443" s="285"/>
      <c r="G443" s="182"/>
      <c r="H443" s="230"/>
      <c r="I443" s="18" t="s">
        <v>40</v>
      </c>
      <c r="J443" s="81" t="str">
        <f>IF(OR(I442="TO",I442="TU",I442="TO1",I442="TU1",I442="TO2",I442="TU2"),J442,IF(OR(I442="AH1",I442="AH2"),IF(OR(I443="AH1",I443="AH2"),-J442,IF(OR(I443="EH1",I443="EH2"),-J442+0.5,"")),IF(OR(I442="EH1",I442="EH2"),IF(OR(I443="AH1",I443="AH2"),-J442+0.5,IF(OR(I443="EH1",I443="EH2"),-J442+1,"")),IF(AND(OR(I442="DNB1",I442="DNB2"),OR(I443="AH1",I443="AH2")),0,IF(AND(I442="Not ScoreBoth",OR(I443="TO1",I443="TO2")),0.5,"")))))</f>
        <v/>
      </c>
      <c r="K443" s="77" t="s">
        <v>21</v>
      </c>
      <c r="L443" s="21">
        <v>2</v>
      </c>
      <c r="M443" s="22"/>
      <c r="N443" s="233"/>
      <c r="O443" s="23" t="s">
        <v>1747</v>
      </c>
      <c r="P443" s="24" t="s">
        <v>1748</v>
      </c>
      <c r="Q443" s="25"/>
      <c r="R443" s="26"/>
      <c r="S443" s="26"/>
    </row>
    <row r="444" spans="1:19" ht="14.65" customHeight="1">
      <c r="A444" s="228"/>
      <c r="B444" s="237"/>
      <c r="C444" s="27" t="s">
        <v>28</v>
      </c>
      <c r="D444" s="275"/>
      <c r="E444" s="283"/>
      <c r="F444" s="272"/>
      <c r="G444" s="183"/>
      <c r="H444" s="231"/>
      <c r="I444" s="30"/>
      <c r="J444" s="31"/>
      <c r="K444" s="37"/>
      <c r="L444" s="32"/>
      <c r="M444" s="33"/>
      <c r="N444" s="234"/>
      <c r="O444" s="34"/>
      <c r="P444" s="35"/>
      <c r="Q444" s="36"/>
      <c r="R444" s="28"/>
      <c r="S444" s="28"/>
    </row>
    <row r="445" spans="1:19" ht="14.65" customHeight="1">
      <c r="A445" s="226">
        <f>$A442+1</f>
        <v>148</v>
      </c>
      <c r="B445" s="235" t="str">
        <f>IF(OR(C445="W",C446="W",C447="W",C445="1/2W",C446="1/2W",C447="1/2W",C445="1/2L",C446="1/2L",C447="1/2L"),"OK",IF(OR(C445="L",C446="L",C447="L"),"LOSS",IF(OR(C445="X",C446="X",C447="X"),"Anulado"," ")))</f>
        <v>OK</v>
      </c>
      <c r="C445" s="38" t="s">
        <v>26</v>
      </c>
      <c r="D445" s="273" t="s">
        <v>170</v>
      </c>
      <c r="E445" s="281" t="str">
        <f>IF(G445=""," ","– "&amp;COUNTIF(D$4:D447,$D445))</f>
        <v>– 1</v>
      </c>
      <c r="F445" s="284" t="e">
        <f ca="1">IF(G445="","",IF(OR(AND($C445&lt;&gt;" ",$C446=" "),AND($C446&lt;&gt;" ",$C445=" "),AND(L447&gt;0,OR(AND($C447&lt;&gt;" ",OR($C445=" ",$C446=" ")),AND($C447=" ",OR($C445&lt;&gt;" ",$C446&lt;&gt;" "))))),IF(SUM(F$4:F444)=0,1,LARGE(F$4:F444,1)+1),IF(MONTH(G445)=MONTH(TODAY()),IF(AND(DAY(G445)&lt;DAY(TODAY()),$B445=" "),IF(SUM(F$4:F444)=0,1,LARGE(F$4:F444,1)+1),IF($B445=" ",IF(AND(DAY(G445)=DAY(TODAY()),HOUR(G445)&lt;=HOUR(NOW())+1),IF(AND(HOUR(G445)+2&lt;=HOUR(NOW()),DAY(G445)&lt;=DAY(TODAY()),MINUTE(G445)&lt;=MINUTE(NOW())),IF(SUM(F$4:F444)=0,1,LARGE(F$4:F444,1)+1),IF(OR(MINUTE(G445)&lt;=MINUTE(NOW()),HOUR(G445)&lt;=HOUR(NOW())),"!!!","")),""),"")),"")))</f>
        <v>#VALUE!</v>
      </c>
      <c r="G445" s="181" t="s">
        <v>4412</v>
      </c>
      <c r="H445" s="229" t="s">
        <v>171</v>
      </c>
      <c r="I445" s="39" t="s">
        <v>47</v>
      </c>
      <c r="J445" s="78"/>
      <c r="K445" s="41" t="s">
        <v>23</v>
      </c>
      <c r="L445" s="42">
        <v>1.6</v>
      </c>
      <c r="M445" s="43"/>
      <c r="N445" s="232">
        <v>0</v>
      </c>
      <c r="O445" s="44" t="s">
        <v>1178</v>
      </c>
      <c r="P445" s="45" t="s">
        <v>1749</v>
      </c>
      <c r="Q445" s="46" t="s">
        <v>1180</v>
      </c>
      <c r="R445" s="47">
        <v>6.1199999999999997E-2</v>
      </c>
      <c r="S445" s="48" t="s">
        <v>1180</v>
      </c>
    </row>
    <row r="446" spans="1:19" ht="14.65" customHeight="1">
      <c r="A446" s="227"/>
      <c r="B446" s="236"/>
      <c r="C446" s="49" t="s">
        <v>24</v>
      </c>
      <c r="D446" s="274"/>
      <c r="E446" s="282"/>
      <c r="F446" s="285"/>
      <c r="G446" s="182"/>
      <c r="H446" s="230"/>
      <c r="I446" s="50" t="s">
        <v>48</v>
      </c>
      <c r="J446" s="85" t="str">
        <f>IF(OR(I445="TO",I445="TU",I445="TO1",I445="TU1",I445="TO2",I445="TU2"),J445,IF(OR(I445="AH1",I445="AH2"),IF(OR(I446="AH1",I446="AH2"),-J445,IF(OR(I446="EH1",I446="EH2"),-J445+0.5,"")),IF(OR(I445="EH1",I445="EH2"),IF(OR(I446="AH1",I446="AH2"),-J445+0.5,IF(OR(I446="EH1",I446="EH2"),-J445+1,"")),IF(AND(OR(I445="DNB1",I445="DNB2"),OR(I446="AH1",I446="AH2")),0,IF(AND(I445="Not ScoreBoth",OR(I446="TO1",I446="TO2")),0.5,"")))))</f>
        <v/>
      </c>
      <c r="K446" s="52" t="s">
        <v>21</v>
      </c>
      <c r="L446" s="53">
        <v>3.15</v>
      </c>
      <c r="M446" s="54">
        <v>5.23</v>
      </c>
      <c r="N446" s="233"/>
      <c r="O446" s="55" t="s">
        <v>1750</v>
      </c>
      <c r="P446" s="56" t="s">
        <v>1751</v>
      </c>
      <c r="Q446" s="25"/>
      <c r="R446" s="26"/>
      <c r="S446" s="26"/>
    </row>
    <row r="447" spans="1:19" ht="14.65" customHeight="1">
      <c r="A447" s="228"/>
      <c r="B447" s="237"/>
      <c r="C447" s="57" t="s">
        <v>28</v>
      </c>
      <c r="D447" s="275"/>
      <c r="E447" s="283"/>
      <c r="F447" s="272"/>
      <c r="G447" s="183"/>
      <c r="H447" s="231"/>
      <c r="I447" s="58"/>
      <c r="J447" s="59"/>
      <c r="K447" s="60"/>
      <c r="L447" s="61"/>
      <c r="M447" s="62"/>
      <c r="N447" s="234"/>
      <c r="O447" s="63"/>
      <c r="P447" s="64"/>
      <c r="Q447" s="36"/>
      <c r="R447" s="28"/>
      <c r="S447" s="28"/>
    </row>
    <row r="448" spans="1:19" ht="14.65" customHeight="1">
      <c r="A448" s="238">
        <f>$A445+1</f>
        <v>149</v>
      </c>
      <c r="B448" s="242" t="str">
        <f>IF(OR(C448="W",C449="W",C450="W",C448="1/2W",C449="1/2W",C450="1/2W",C448="1/2L",C449="1/2L",C450="1/2L"),"OK",IF(OR(C448="L",C449="L",C450="L"),"LOSS",IF(OR(C448="X",C449="X",C450="X"),"Anulado"," ")))</f>
        <v>OK</v>
      </c>
      <c r="C448" s="65" t="s">
        <v>26</v>
      </c>
      <c r="D448" s="290" t="str">
        <f>IF(G448="","",$D445)</f>
        <v>10</v>
      </c>
      <c r="E448" s="295" t="str">
        <f>IF(G448=""," ","– "&amp;COUNTIF(D$4:D450,$D448))</f>
        <v>– 2</v>
      </c>
      <c r="F448" s="297" t="e">
        <f ca="1">IF(G448="","",IF(OR(AND($C448&lt;&gt;" ",$C449=" "),AND($C449&lt;&gt;" ",$C448=" "),AND(L450&gt;0,OR(AND($C450&lt;&gt;" ",OR($C448=" ",$C449=" ")),AND($C450=" ",OR($C448&lt;&gt;" ",$C449&lt;&gt;" "))))),IF(SUM(F$4:F447)=0,1,LARGE(F$4:F447,1)+1),IF(MONTH(G448)=MONTH(TODAY()),IF(AND(DAY(G448)&lt;DAY(TODAY()),$B448=" "),IF(SUM(F$4:F447)=0,1,LARGE(F$4:F447,1)+1),IF($B448=" ",IF(AND(DAY(G448)=DAY(TODAY()),HOUR(G448)&lt;=HOUR(NOW())+1),IF(AND(HOUR(G448)+2&lt;=HOUR(NOW()),DAY(G448)&lt;=DAY(TODAY()),MINUTE(G448)&lt;=MINUTE(NOW())),IF(SUM(F$4:F447)=0,1,LARGE(F$4:F447,1)+1),IF(OR(MINUTE(G448)&lt;=MINUTE(NOW()),HOUR(G448)&lt;=HOUR(NOW())),"!!!","")),""),"")),"")))</f>
        <v>#VALUE!</v>
      </c>
      <c r="G448" s="188" t="s">
        <v>4415</v>
      </c>
      <c r="H448" s="239" t="s">
        <v>133</v>
      </c>
      <c r="I448" s="66" t="s">
        <v>42</v>
      </c>
      <c r="J448" s="67">
        <v>3.5</v>
      </c>
      <c r="K448" s="68" t="s">
        <v>18</v>
      </c>
      <c r="L448" s="69">
        <v>2.8</v>
      </c>
      <c r="M448" s="70">
        <v>9.64</v>
      </c>
      <c r="N448" s="241">
        <v>0.1</v>
      </c>
      <c r="O448" s="71" t="s">
        <v>1752</v>
      </c>
      <c r="P448" s="72" t="s">
        <v>1753</v>
      </c>
      <c r="Q448" s="73" t="s">
        <v>1754</v>
      </c>
      <c r="R448" s="74">
        <v>0.1134</v>
      </c>
      <c r="S448" s="75" t="s">
        <v>1755</v>
      </c>
    </row>
    <row r="449" spans="1:19" ht="14.65" customHeight="1">
      <c r="A449" s="227"/>
      <c r="B449" s="236"/>
      <c r="C449" s="17" t="s">
        <v>24</v>
      </c>
      <c r="D449" s="274"/>
      <c r="E449" s="282"/>
      <c r="F449" s="285"/>
      <c r="G449" s="182"/>
      <c r="H449" s="230"/>
      <c r="I449" s="18" t="s">
        <v>43</v>
      </c>
      <c r="J449" s="76">
        <f>IF(OR(I448="TO",I448="TU",I448="TO1",I448="TU1",I448="TO2",I448="TU2"),J448,IF(OR(I448="AH1",I448="AH2"),IF(OR(I449="AH1",I449="AH2"),-J448,IF(OR(I449="EH1",I449="EH2"),-J448+0.5,"")),IF(OR(I448="EH1",I448="EH2"),IF(OR(I449="AH1",I449="AH2"),-J448+0.5,IF(OR(I449="EH1",I449="EH2"),-J448+1,"")),IF(AND(OR(I448="DNB1",I448="DNB2"),OR(I449="AH1",I449="AH2")),0,IF(AND(I448="Not ScoreBoth",OR(I449="TO1",I449="TO2")),0.5,"")))))</f>
        <v>3.5</v>
      </c>
      <c r="K449" s="77" t="s">
        <v>21</v>
      </c>
      <c r="L449" s="21">
        <v>1.85</v>
      </c>
      <c r="M449" s="22"/>
      <c r="N449" s="233"/>
      <c r="O449" s="23" t="s">
        <v>1756</v>
      </c>
      <c r="P449" s="24" t="s">
        <v>1757</v>
      </c>
      <c r="Q449" s="25"/>
      <c r="R449" s="26"/>
      <c r="S449" s="26"/>
    </row>
    <row r="450" spans="1:19" ht="14.65" customHeight="1">
      <c r="A450" s="228"/>
      <c r="B450" s="237"/>
      <c r="C450" s="27" t="s">
        <v>28</v>
      </c>
      <c r="D450" s="275"/>
      <c r="E450" s="283"/>
      <c r="F450" s="272"/>
      <c r="G450" s="183"/>
      <c r="H450" s="231"/>
      <c r="I450" s="30"/>
      <c r="J450" s="31"/>
      <c r="K450" s="37"/>
      <c r="L450" s="32"/>
      <c r="M450" s="33"/>
      <c r="N450" s="234"/>
      <c r="O450" s="34"/>
      <c r="P450" s="35"/>
      <c r="Q450" s="36"/>
      <c r="R450" s="28"/>
      <c r="S450" s="28"/>
    </row>
    <row r="451" spans="1:19" ht="14.65" customHeight="1">
      <c r="A451" s="226">
        <f>$A448+1</f>
        <v>150</v>
      </c>
      <c r="B451" s="235" t="str">
        <f>IF(OR(C451="W",C452="W",C453="W",C451="1/2W",C452="1/2W",C453="1/2W",C451="1/2L",C452="1/2L",C453="1/2L"),"OK",IF(OR(C451="L",C452="L",C453="L"),"LOSS",IF(OR(C451="X",C452="X",C453="X"),"Anulado"," ")))</f>
        <v>OK</v>
      </c>
      <c r="C451" s="38" t="s">
        <v>24</v>
      </c>
      <c r="D451" s="273" t="str">
        <f>IF(G451="","",$D448)</f>
        <v>10</v>
      </c>
      <c r="E451" s="281" t="str">
        <f>IF(G451=""," ","– "&amp;COUNTIF(D$4:D453,$D451))</f>
        <v>– 3</v>
      </c>
      <c r="F451" s="284" t="e">
        <f ca="1">IF(G451="","",IF(OR(AND($C451&lt;&gt;" ",$C452=" "),AND($C452&lt;&gt;" ",$C451=" "),AND(L453&gt;0,OR(AND($C453&lt;&gt;" ",OR($C451=" ",$C452=" ")),AND($C453=" ",OR($C451&lt;&gt;" ",$C452&lt;&gt;" "))))),IF(SUM(F$4:F450)=0,1,LARGE(F$4:F450,1)+1),IF(MONTH(G451)=MONTH(TODAY()),IF(AND(DAY(G451)&lt;DAY(TODAY()),$B451=" "),IF(SUM(F$4:F450)=0,1,LARGE(F$4:F450,1)+1),IF($B451=" ",IF(AND(DAY(G451)=DAY(TODAY()),HOUR(G451)&lt;=HOUR(NOW())+1),IF(AND(HOUR(G451)+2&lt;=HOUR(NOW()),DAY(G451)&lt;=DAY(TODAY()),MINUTE(G451)&lt;=MINUTE(NOW())),IF(SUM(F$4:F450)=0,1,LARGE(F$4:F450,1)+1),IF(OR(MINUTE(G451)&lt;=MINUTE(NOW()),HOUR(G451)&lt;=HOUR(NOW())),"!!!","")),""),"")),"")))</f>
        <v>#VALUE!</v>
      </c>
      <c r="G451" s="181" t="s">
        <v>4415</v>
      </c>
      <c r="H451" s="229" t="s">
        <v>133</v>
      </c>
      <c r="I451" s="39" t="s">
        <v>42</v>
      </c>
      <c r="J451" s="40">
        <v>1</v>
      </c>
      <c r="K451" s="41" t="s">
        <v>18</v>
      </c>
      <c r="L451" s="42">
        <v>2.4</v>
      </c>
      <c r="M451" s="43">
        <v>16.559999999999999</v>
      </c>
      <c r="N451" s="232">
        <v>0.1</v>
      </c>
      <c r="O451" s="44" t="s">
        <v>1758</v>
      </c>
      <c r="P451" s="45" t="s">
        <v>1759</v>
      </c>
      <c r="Q451" s="46" t="s">
        <v>1760</v>
      </c>
      <c r="R451" s="47">
        <v>7.3099999999999998E-2</v>
      </c>
      <c r="S451" s="48" t="s">
        <v>1761</v>
      </c>
    </row>
    <row r="452" spans="1:19" ht="14.65" customHeight="1">
      <c r="A452" s="227"/>
      <c r="B452" s="236"/>
      <c r="C452" s="49" t="s">
        <v>26</v>
      </c>
      <c r="D452" s="274"/>
      <c r="E452" s="282"/>
      <c r="F452" s="285"/>
      <c r="G452" s="182"/>
      <c r="H452" s="230"/>
      <c r="I452" s="50" t="s">
        <v>43</v>
      </c>
      <c r="J452" s="51">
        <v>1.5</v>
      </c>
      <c r="K452" s="52" t="s">
        <v>21</v>
      </c>
      <c r="L452" s="53">
        <v>1.94</v>
      </c>
      <c r="M452" s="54"/>
      <c r="N452" s="233"/>
      <c r="O452" s="55" t="s">
        <v>1762</v>
      </c>
      <c r="P452" s="56" t="s">
        <v>1763</v>
      </c>
      <c r="Q452" s="25"/>
      <c r="R452" s="26"/>
      <c r="S452" s="26"/>
    </row>
    <row r="453" spans="1:19" ht="14.65" customHeight="1">
      <c r="A453" s="228"/>
      <c r="B453" s="237"/>
      <c r="C453" s="57" t="s">
        <v>28</v>
      </c>
      <c r="D453" s="275"/>
      <c r="E453" s="283"/>
      <c r="F453" s="272"/>
      <c r="G453" s="183"/>
      <c r="H453" s="231"/>
      <c r="I453" s="58"/>
      <c r="J453" s="59"/>
      <c r="K453" s="60"/>
      <c r="L453" s="61"/>
      <c r="M453" s="62"/>
      <c r="N453" s="234"/>
      <c r="O453" s="63"/>
      <c r="P453" s="64"/>
      <c r="Q453" s="36"/>
      <c r="R453" s="28"/>
      <c r="S453" s="28"/>
    </row>
    <row r="454" spans="1:19" ht="14.65" customHeight="1">
      <c r="A454" s="238">
        <f>$A451+1</f>
        <v>151</v>
      </c>
      <c r="B454" s="242" t="str">
        <f>IF(OR(C454="W",C455="W",C456="W",C454="1/2W",C455="1/2W",C456="1/2W",C454="1/2L",C455="1/2L",C456="1/2L"),"OK",IF(OR(C454="L",C455="L",C456="L"),"LOSS",IF(OR(C454="X",C455="X",C456="X"),"Anulado"," ")))</f>
        <v>OK</v>
      </c>
      <c r="C454" s="65" t="s">
        <v>24</v>
      </c>
      <c r="D454" s="290" t="str">
        <f>IF(G454="","",$D451)</f>
        <v>10</v>
      </c>
      <c r="E454" s="295" t="str">
        <f>IF(G454=""," ","– "&amp;COUNTIF(D$4:D456,$D454))</f>
        <v>– 4</v>
      </c>
      <c r="F454" s="297" t="e">
        <f ca="1">IF(G454="","",IF(OR(AND($C454&lt;&gt;" ",$C455=" "),AND($C455&lt;&gt;" ",$C454=" "),AND(L456&gt;0,OR(AND($C456&lt;&gt;" ",OR($C454=" ",$C455=" ")),AND($C456=" ",OR($C454&lt;&gt;" ",$C455&lt;&gt;" "))))),IF(SUM(F$4:F453)=0,1,LARGE(F$4:F453,1)+1),IF(MONTH(G454)=MONTH(TODAY()),IF(AND(DAY(G454)&lt;DAY(TODAY()),$B454=" "),IF(SUM(F$4:F453)=0,1,LARGE(F$4:F453,1)+1),IF($B454=" ",IF(AND(DAY(G454)=DAY(TODAY()),HOUR(G454)&lt;=HOUR(NOW())+1),IF(AND(HOUR(G454)+2&lt;=HOUR(NOW()),DAY(G454)&lt;=DAY(TODAY()),MINUTE(G454)&lt;=MINUTE(NOW())),IF(SUM(F$4:F453)=0,1,LARGE(F$4:F453,1)+1),IF(OR(MINUTE(G454)&lt;=MINUTE(NOW()),HOUR(G454)&lt;=HOUR(NOW())),"!!!","")),""),"")),"")))</f>
        <v>#VALUE!</v>
      </c>
      <c r="G454" s="188" t="s">
        <v>4444</v>
      </c>
      <c r="H454" s="239" t="s">
        <v>173</v>
      </c>
      <c r="I454" s="100">
        <v>1</v>
      </c>
      <c r="J454" s="80"/>
      <c r="K454" s="68" t="s">
        <v>23</v>
      </c>
      <c r="L454" s="69">
        <v>5.9</v>
      </c>
      <c r="M454" s="70">
        <v>1.5</v>
      </c>
      <c r="N454" s="241">
        <v>0</v>
      </c>
      <c r="O454" s="71" t="s">
        <v>1055</v>
      </c>
      <c r="P454" s="72" t="s">
        <v>1764</v>
      </c>
      <c r="Q454" s="73" t="s">
        <v>1765</v>
      </c>
      <c r="R454" s="74">
        <v>0.12870000000000001</v>
      </c>
      <c r="S454" s="75" t="s">
        <v>1766</v>
      </c>
    </row>
    <row r="455" spans="1:19" ht="14.65" customHeight="1">
      <c r="A455" s="227"/>
      <c r="B455" s="236"/>
      <c r="C455" s="17" t="s">
        <v>24</v>
      </c>
      <c r="D455" s="274"/>
      <c r="E455" s="282"/>
      <c r="F455" s="285"/>
      <c r="G455" s="182"/>
      <c r="H455" s="230"/>
      <c r="I455" s="18" t="s">
        <v>52</v>
      </c>
      <c r="J455" s="81" t="str">
        <f>IF(OR(I454="TO",I454="TU",I454="TO1",I454="TU1",I454="TO2",I454="TU2"),J454,IF(OR(I454="AH1",I454="AH2"),IF(OR(I455="AH1",I455="AH2"),-J454,IF(OR(I455="EH1",I455="EH2"),-J454+0.5,"")),IF(OR(I454="EH1",I454="EH2"),IF(OR(I455="AH1",I455="AH2"),-J454+0.5,IF(OR(I455="EH1",I455="EH2"),-J454+1,"")),IF(AND(OR(I454="DNB1",I454="DNB2"),OR(I455="AH1",I455="AH2")),0,IF(AND(I454="Not ScoreBoth",OR(I455="TO1",I455="TO2")),0.5,"")))))</f>
        <v/>
      </c>
      <c r="K455" s="77" t="s">
        <v>23</v>
      </c>
      <c r="L455" s="21">
        <v>5.9</v>
      </c>
      <c r="M455" s="22"/>
      <c r="N455" s="233"/>
      <c r="O455" s="23" t="s">
        <v>1055</v>
      </c>
      <c r="P455" s="24" t="s">
        <v>1764</v>
      </c>
      <c r="Q455" s="25"/>
      <c r="R455" s="26"/>
      <c r="S455" s="26"/>
    </row>
    <row r="456" spans="1:19" ht="14.65" customHeight="1">
      <c r="A456" s="228"/>
      <c r="B456" s="237"/>
      <c r="C456" s="27" t="s">
        <v>26</v>
      </c>
      <c r="D456" s="275"/>
      <c r="E456" s="283"/>
      <c r="F456" s="272"/>
      <c r="G456" s="183"/>
      <c r="H456" s="231"/>
      <c r="I456" s="86" t="s">
        <v>31</v>
      </c>
      <c r="J456" s="107">
        <v>-0.5</v>
      </c>
      <c r="K456" s="87" t="s">
        <v>22</v>
      </c>
      <c r="L456" s="88">
        <v>1.8260000000000001</v>
      </c>
      <c r="M456" s="33"/>
      <c r="N456" s="234"/>
      <c r="O456" s="89" t="s">
        <v>1245</v>
      </c>
      <c r="P456" s="90" t="s">
        <v>1424</v>
      </c>
      <c r="Q456" s="36"/>
      <c r="R456" s="28"/>
      <c r="S456" s="28"/>
    </row>
    <row r="457" spans="1:19" ht="14.65" customHeight="1">
      <c r="A457" s="226">
        <f>$A454+1</f>
        <v>152</v>
      </c>
      <c r="B457" s="235" t="str">
        <f>IF(OR(C457="W",C458="W",C459="W",C457="1/2W",C458="1/2W",C459="1/2W",C457="1/2L",C458="1/2L",C459="1/2L"),"OK",IF(OR(C457="L",C458="L",C459="L"),"LOSS",IF(OR(C457="X",C458="X",C459="X"),"Anulado"," ")))</f>
        <v>OK</v>
      </c>
      <c r="C457" s="38" t="s">
        <v>26</v>
      </c>
      <c r="D457" s="273" t="str">
        <f>IF(G457="","",$D454)</f>
        <v>10</v>
      </c>
      <c r="E457" s="281" t="str">
        <f>IF(G457=""," ","– "&amp;COUNTIF(D$4:D459,$D457))</f>
        <v>– 5</v>
      </c>
      <c r="F457" s="284" t="e">
        <f ca="1">IF(G457="","",IF(OR(AND($C457&lt;&gt;" ",$C458=" "),AND($C458&lt;&gt;" ",$C457=" "),AND(L459&gt;0,OR(AND($C459&lt;&gt;" ",OR($C457=" ",$C458=" ")),AND($C459=" ",OR($C457&lt;&gt;" ",$C458&lt;&gt;" "))))),IF(SUM(F$4:F456)=0,1,LARGE(F$4:F456,1)+1),IF(MONTH(G457)=MONTH(TODAY()),IF(AND(DAY(G457)&lt;DAY(TODAY()),$B457=" "),IF(SUM(F$4:F456)=0,1,LARGE(F$4:F456,1)+1),IF($B457=" ",IF(AND(DAY(G457)=DAY(TODAY()),HOUR(G457)&lt;=HOUR(NOW())+1),IF(AND(HOUR(G457)+2&lt;=HOUR(NOW()),DAY(G457)&lt;=DAY(TODAY()),MINUTE(G457)&lt;=MINUTE(NOW())),IF(SUM(F$4:F456)=0,1,LARGE(F$4:F456,1)+1),IF(OR(MINUTE(G457)&lt;=MINUTE(NOW()),HOUR(G457)&lt;=HOUR(NOW())),"!!!","")),""),"")),"")))</f>
        <v>#VALUE!</v>
      </c>
      <c r="G457" s="181" t="s">
        <v>4445</v>
      </c>
      <c r="H457" s="229" t="s">
        <v>174</v>
      </c>
      <c r="I457" s="39" t="s">
        <v>31</v>
      </c>
      <c r="J457" s="40">
        <v>0.5</v>
      </c>
      <c r="K457" s="41" t="s">
        <v>22</v>
      </c>
      <c r="L457" s="42">
        <v>1.8919999999999999</v>
      </c>
      <c r="M457" s="43"/>
      <c r="N457" s="232">
        <v>0</v>
      </c>
      <c r="O457" s="44" t="s">
        <v>1767</v>
      </c>
      <c r="P457" s="45" t="s">
        <v>1768</v>
      </c>
      <c r="Q457" s="46" t="s">
        <v>1095</v>
      </c>
      <c r="R457" s="47">
        <v>5.9799999999999999E-2</v>
      </c>
      <c r="S457" s="48" t="s">
        <v>1685</v>
      </c>
    </row>
    <row r="458" spans="1:19" ht="14.65" customHeight="1">
      <c r="A458" s="227"/>
      <c r="B458" s="236"/>
      <c r="C458" s="49" t="s">
        <v>24</v>
      </c>
      <c r="D458" s="274"/>
      <c r="E458" s="282"/>
      <c r="F458" s="285"/>
      <c r="G458" s="182"/>
      <c r="H458" s="230"/>
      <c r="I458" s="84">
        <v>1</v>
      </c>
      <c r="J458" s="85" t="str">
        <f>IF(OR(I457="TO",I457="TU",I457="TO1",I457="TU1",I457="TO2",I457="TU2"),J457,IF(OR(I457="AH1",I457="AH2"),IF(OR(I458="AH1",I458="AH2"),-J457,IF(OR(I458="EH1",I458="EH2"),-J457+0.5,"")),IF(OR(I457="EH1",I457="EH2"),IF(OR(I458="AH1",I458="AH2"),-J457+0.5,IF(OR(I458="EH1",I458="EH2"),-J457+1,"")),IF(AND(OR(I457="DNB1",I457="DNB2"),OR(I458="AH1",I458="AH2")),0,IF(AND(I457="Not ScoreBoth",OR(I458="TO1",I458="TO2")),0.5,"")))))</f>
        <v/>
      </c>
      <c r="K458" s="52" t="s">
        <v>21</v>
      </c>
      <c r="L458" s="53">
        <v>2.41</v>
      </c>
      <c r="M458" s="54">
        <v>15.96</v>
      </c>
      <c r="N458" s="233"/>
      <c r="O458" s="55" t="s">
        <v>1769</v>
      </c>
      <c r="P458" s="56" t="s">
        <v>1768</v>
      </c>
      <c r="Q458" s="25"/>
      <c r="R458" s="26"/>
      <c r="S458" s="26"/>
    </row>
    <row r="459" spans="1:19" ht="14.65" customHeight="1">
      <c r="A459" s="228"/>
      <c r="B459" s="237"/>
      <c r="C459" s="57" t="s">
        <v>28</v>
      </c>
      <c r="D459" s="275"/>
      <c r="E459" s="283"/>
      <c r="F459" s="272"/>
      <c r="G459" s="183"/>
      <c r="H459" s="231"/>
      <c r="I459" s="58"/>
      <c r="J459" s="59"/>
      <c r="K459" s="60"/>
      <c r="L459" s="61"/>
      <c r="M459" s="62"/>
      <c r="N459" s="234"/>
      <c r="O459" s="63"/>
      <c r="P459" s="64"/>
      <c r="Q459" s="36"/>
      <c r="R459" s="28"/>
      <c r="S459" s="28"/>
    </row>
    <row r="460" spans="1:19" ht="14.65" customHeight="1">
      <c r="A460" s="238">
        <f>$A457+1</f>
        <v>153</v>
      </c>
      <c r="B460" s="242" t="str">
        <f>IF(OR(C460="W",C461="W",C462="W",C460="1/2W",C461="1/2W",C462="1/2W",C460="1/2L",C461="1/2L",C462="1/2L"),"OK",IF(OR(C460="L",C461="L",C462="L"),"LOSS",IF(OR(C460="X",C461="X",C462="X"),"Anulado"," ")))</f>
        <v>OK</v>
      </c>
      <c r="C460" s="65" t="s">
        <v>24</v>
      </c>
      <c r="D460" s="290" t="str">
        <f>IF(G460="","",$D457)</f>
        <v>10</v>
      </c>
      <c r="E460" s="295" t="str">
        <f>IF(G460=""," ","– "&amp;COUNTIF(D$4:D462,$D460))</f>
        <v>– 6</v>
      </c>
      <c r="F460" s="297" t="e">
        <f ca="1">IF(G460="","",IF(OR(AND($C460&lt;&gt;" ",$C461=" "),AND($C461&lt;&gt;" ",$C460=" "),AND(L462&gt;0,OR(AND($C462&lt;&gt;" ",OR($C460=" ",$C461=" ")),AND($C462=" ",OR($C460&lt;&gt;" ",$C461&lt;&gt;" "))))),IF(SUM(F$4:F459)=0,1,LARGE(F$4:F459,1)+1),IF(MONTH(G460)=MONTH(TODAY()),IF(AND(DAY(G460)&lt;DAY(TODAY()),$B460=" "),IF(SUM(F$4:F459)=0,1,LARGE(F$4:F459,1)+1),IF($B460=" ",IF(AND(DAY(G460)=DAY(TODAY()),HOUR(G460)&lt;=HOUR(NOW())+1),IF(AND(HOUR(G460)+2&lt;=HOUR(NOW()),DAY(G460)&lt;=DAY(TODAY()),MINUTE(G460)&lt;=MINUTE(NOW())),IF(SUM(F$4:F459)=0,1,LARGE(F$4:F459,1)+1),IF(OR(MINUTE(G460)&lt;=MINUTE(NOW()),HOUR(G460)&lt;=HOUR(NOW())),"!!!","")),""),"")),"")))</f>
        <v>#VALUE!</v>
      </c>
      <c r="G460" s="188" t="s">
        <v>4445</v>
      </c>
      <c r="H460" s="239" t="s">
        <v>174</v>
      </c>
      <c r="I460" s="66" t="s">
        <v>30</v>
      </c>
      <c r="J460" s="67">
        <v>-0.5</v>
      </c>
      <c r="K460" s="68" t="s">
        <v>22</v>
      </c>
      <c r="L460" s="69">
        <v>1.8620000000000001</v>
      </c>
      <c r="M460" s="70">
        <v>20.66</v>
      </c>
      <c r="N460" s="241">
        <v>0</v>
      </c>
      <c r="O460" s="71" t="s">
        <v>1770</v>
      </c>
      <c r="P460" s="72" t="s">
        <v>1771</v>
      </c>
      <c r="Q460" s="73" t="s">
        <v>1772</v>
      </c>
      <c r="R460" s="74">
        <v>-7.8100000000000003E-2</v>
      </c>
      <c r="S460" s="75" t="s">
        <v>1773</v>
      </c>
    </row>
    <row r="461" spans="1:19" ht="14.65" customHeight="1">
      <c r="A461" s="227"/>
      <c r="B461" s="236"/>
      <c r="C461" s="17" t="s">
        <v>26</v>
      </c>
      <c r="D461" s="274"/>
      <c r="E461" s="282"/>
      <c r="F461" s="285"/>
      <c r="G461" s="182"/>
      <c r="H461" s="230"/>
      <c r="I461" s="18" t="s">
        <v>31</v>
      </c>
      <c r="J461" s="76">
        <f>IF(OR(I460="TO",I460="TU",I460="TO1",I460="TU1",I460="TO2",I460="TU2"),J460,IF(OR(I460="AH1",I460="AH2"),IF(OR(I461="AH1",I461="AH2"),-J460,IF(OR(I461="EH1",I461="EH2"),-J460+0.5,"")),IF(OR(I460="EH1",I460="EH2"),IF(OR(I461="AH1",I461="AH2"),-J460+0.5,IF(OR(I461="EH1",I461="EH2"),-J460+1,"")),IF(AND(OR(I460="DNB1",I460="DNB2"),OR(I461="AH1",I461="AH2")),0,IF(AND(I460="Not ScoreBoth",OR(I461="TO1",I461="TO2")),0.5,"")))))</f>
        <v>0.5</v>
      </c>
      <c r="K461" s="77" t="s">
        <v>22</v>
      </c>
      <c r="L461" s="21">
        <v>1.8260000000000001</v>
      </c>
      <c r="M461" s="22"/>
      <c r="N461" s="233"/>
      <c r="O461" s="23" t="s">
        <v>1774</v>
      </c>
      <c r="P461" s="24" t="s">
        <v>1771</v>
      </c>
      <c r="Q461" s="25"/>
      <c r="R461" s="26"/>
      <c r="S461" s="26"/>
    </row>
    <row r="462" spans="1:19" ht="14.65" customHeight="1">
      <c r="A462" s="228"/>
      <c r="B462" s="237"/>
      <c r="C462" s="27" t="s">
        <v>28</v>
      </c>
      <c r="D462" s="275"/>
      <c r="E462" s="283"/>
      <c r="F462" s="272"/>
      <c r="G462" s="183"/>
      <c r="H462" s="231"/>
      <c r="I462" s="30"/>
      <c r="J462" s="31"/>
      <c r="K462" s="37"/>
      <c r="L462" s="32"/>
      <c r="M462" s="33"/>
      <c r="N462" s="234"/>
      <c r="O462" s="34"/>
      <c r="P462" s="35"/>
      <c r="Q462" s="36"/>
      <c r="R462" s="28"/>
      <c r="S462" s="28"/>
    </row>
    <row r="463" spans="1:19" ht="14.65" customHeight="1">
      <c r="A463" s="226">
        <f>$A460+1</f>
        <v>154</v>
      </c>
      <c r="B463" s="235" t="str">
        <f>IF(OR(C463="W",C464="W",C465="W",C463="1/2W",C464="1/2W",C465="1/2W",C463="1/2L",C464="1/2L",C465="1/2L"),"OK",IF(OR(C463="L",C464="L",C465="L"),"LOSS",IF(OR(C463="X",C464="X",C465="X"),"Anulado"," ")))</f>
        <v>Anulado</v>
      </c>
      <c r="C463" s="38" t="s">
        <v>52</v>
      </c>
      <c r="D463" s="273" t="str">
        <f>IF(G463="","",$D460)</f>
        <v>10</v>
      </c>
      <c r="E463" s="281" t="str">
        <f>IF(G463=""," ","– "&amp;COUNTIF(D$4:D465,$D463))</f>
        <v>– 7</v>
      </c>
      <c r="F463" s="284" t="e">
        <f ca="1">IF(G463="","",IF(OR(AND($C463&lt;&gt;" ",$C464=" "),AND($C464&lt;&gt;" ",$C463=" "),AND(L465&gt;0,OR(AND($C465&lt;&gt;" ",OR($C463=" ",$C464=" ")),AND($C465=" ",OR($C463&lt;&gt;" ",$C464&lt;&gt;" "))))),IF(SUM(F$4:F462)=0,1,LARGE(F$4:F462,1)+1),IF(MONTH(G463)=MONTH(TODAY()),IF(AND(DAY(G463)&lt;DAY(TODAY()),$B463=" "),IF(SUM(F$4:F462)=0,1,LARGE(F$4:F462,1)+1),IF($B463=" ",IF(AND(DAY(G463)=DAY(TODAY()),HOUR(G463)&lt;=HOUR(NOW())+1),IF(AND(HOUR(G463)+2&lt;=HOUR(NOW()),DAY(G463)&lt;=DAY(TODAY()),MINUTE(G463)&lt;=MINUTE(NOW())),IF(SUM(F$4:F462)=0,1,LARGE(F$4:F462,1)+1),IF(OR(MINUTE(G463)&lt;=MINUTE(NOW()),HOUR(G463)&lt;=HOUR(NOW())),"!!!","")),""),"")),"")))</f>
        <v>#VALUE!</v>
      </c>
      <c r="G463" s="181" t="s">
        <v>4412</v>
      </c>
      <c r="H463" s="229" t="s">
        <v>129</v>
      </c>
      <c r="I463" s="39" t="s">
        <v>42</v>
      </c>
      <c r="J463" s="40">
        <v>1</v>
      </c>
      <c r="K463" s="41" t="s">
        <v>23</v>
      </c>
      <c r="L463" s="42">
        <v>3.25</v>
      </c>
      <c r="M463" s="43">
        <v>5.44</v>
      </c>
      <c r="N463" s="232">
        <v>0.1</v>
      </c>
      <c r="O463" s="44" t="s">
        <v>1075</v>
      </c>
      <c r="P463" s="45" t="s">
        <v>1775</v>
      </c>
      <c r="Q463" s="46" t="s">
        <v>1034</v>
      </c>
      <c r="R463" s="47">
        <v>0</v>
      </c>
      <c r="S463" s="48" t="s">
        <v>1773</v>
      </c>
    </row>
    <row r="464" spans="1:19" ht="14.65" customHeight="1">
      <c r="A464" s="227"/>
      <c r="B464" s="236"/>
      <c r="C464" s="49" t="s">
        <v>52</v>
      </c>
      <c r="D464" s="274"/>
      <c r="E464" s="282"/>
      <c r="F464" s="285"/>
      <c r="G464" s="182"/>
      <c r="H464" s="230"/>
      <c r="I464" s="50" t="s">
        <v>43</v>
      </c>
      <c r="J464" s="51">
        <f>IF(OR(I463="TO",I463="TU",I463="TO1",I463="TU1",I463="TO2",I463="TU2"),J463,IF(OR(I463="AH1",I463="AH2"),IF(OR(I464="AH1",I464="AH2"),-J463,IF(OR(I464="EH1",I464="EH2"),-J463+0.5,"")),IF(OR(I463="EH1",I463="EH2"),IF(OR(I464="AH1",I464="AH2"),-J463+0.5,IF(OR(I464="EH1",I464="EH2"),-J463+1,"")),IF(AND(OR(I463="DNB1",I463="DNB2"),OR(I464="AH1",I464="AH2")),0,IF(AND(I463="Not ScoreBoth",OR(I464="TO1",I464="TO2")),0.5,"")))))</f>
        <v>1</v>
      </c>
      <c r="K464" s="52" t="s">
        <v>21</v>
      </c>
      <c r="L464" s="53">
        <v>1.77</v>
      </c>
      <c r="M464" s="54"/>
      <c r="N464" s="233"/>
      <c r="O464" s="55" t="s">
        <v>1137</v>
      </c>
      <c r="P464" s="56" t="s">
        <v>1776</v>
      </c>
      <c r="Q464" s="25"/>
      <c r="R464" s="26"/>
      <c r="S464" s="26"/>
    </row>
    <row r="465" spans="1:19" ht="14.65" customHeight="1">
      <c r="A465" s="228"/>
      <c r="B465" s="237"/>
      <c r="C465" s="57" t="s">
        <v>28</v>
      </c>
      <c r="D465" s="275"/>
      <c r="E465" s="283"/>
      <c r="F465" s="272"/>
      <c r="G465" s="183"/>
      <c r="H465" s="231"/>
      <c r="I465" s="58"/>
      <c r="J465" s="59"/>
      <c r="K465" s="60"/>
      <c r="L465" s="61"/>
      <c r="M465" s="62"/>
      <c r="N465" s="234"/>
      <c r="O465" s="63"/>
      <c r="P465" s="64"/>
      <c r="Q465" s="36"/>
      <c r="R465" s="28"/>
      <c r="S465" s="28"/>
    </row>
    <row r="466" spans="1:19" ht="14.65" customHeight="1">
      <c r="A466" s="238">
        <f>$A463+1</f>
        <v>155</v>
      </c>
      <c r="B466" s="242" t="str">
        <f>IF(OR(C466="W",C467="W",C468="W",C466="1/2W",C467="1/2W",C468="1/2W",C466="1/2L",C467="1/2L",C468="1/2L"),"OK",IF(OR(C466="L",C467="L",C468="L"),"LOSS",IF(OR(C466="X",C467="X",C468="X"),"Anulado"," ")))</f>
        <v>OK</v>
      </c>
      <c r="C466" s="65" t="s">
        <v>26</v>
      </c>
      <c r="D466" s="290" t="str">
        <f>IF(G466="","",$D463)</f>
        <v>10</v>
      </c>
      <c r="E466" s="295" t="str">
        <f>IF(G466=""," ","– "&amp;COUNTIF(D$4:D468,$D466))</f>
        <v>– 8</v>
      </c>
      <c r="F466" s="297" t="e">
        <f ca="1">IF(G466="","",IF(OR(AND($C466&lt;&gt;" ",$C467=" "),AND($C467&lt;&gt;" ",$C466=" "),AND(L468&gt;0,OR(AND($C468&lt;&gt;" ",OR($C466=" ",$C467=" ")),AND($C468=" ",OR($C466&lt;&gt;" ",$C467&lt;&gt;" "))))),IF(SUM(F$4:F465)=0,1,LARGE(F$4:F465,1)+1),IF(MONTH(G466)=MONTH(TODAY()),IF(AND(DAY(G466)&lt;DAY(TODAY()),$B466=" "),IF(SUM(F$4:F465)=0,1,LARGE(F$4:F465,1)+1),IF($B466=" ",IF(AND(DAY(G466)=DAY(TODAY()),HOUR(G466)&lt;=HOUR(NOW())+1),IF(AND(HOUR(G466)+2&lt;=HOUR(NOW()),DAY(G466)&lt;=DAY(TODAY()),MINUTE(G466)&lt;=MINUTE(NOW())),IF(SUM(F$4:F465)=0,1,LARGE(F$4:F465,1)+1),IF(OR(MINUTE(G466)&lt;=MINUTE(NOW()),HOUR(G466)&lt;=HOUR(NOW())),"!!!","")),""),"")),"")))</f>
        <v>#VALUE!</v>
      </c>
      <c r="G466" s="188" t="s">
        <v>4412</v>
      </c>
      <c r="H466" s="239" t="s">
        <v>169</v>
      </c>
      <c r="I466" s="66" t="s">
        <v>30</v>
      </c>
      <c r="J466" s="80"/>
      <c r="K466" s="68" t="s">
        <v>22</v>
      </c>
      <c r="L466" s="69">
        <v>1.645</v>
      </c>
      <c r="M466" s="70"/>
      <c r="N466" s="241">
        <v>0</v>
      </c>
      <c r="O466" s="71" t="s">
        <v>1777</v>
      </c>
      <c r="P466" s="72" t="s">
        <v>1778</v>
      </c>
      <c r="Q466" s="73" t="s">
        <v>1754</v>
      </c>
      <c r="R466" s="74">
        <v>9.2399999999999996E-2</v>
      </c>
      <c r="S466" s="75" t="s">
        <v>1779</v>
      </c>
    </row>
    <row r="467" spans="1:19" ht="14.65" customHeight="1">
      <c r="A467" s="227"/>
      <c r="B467" s="236"/>
      <c r="C467" s="17" t="s">
        <v>24</v>
      </c>
      <c r="D467" s="274"/>
      <c r="E467" s="282"/>
      <c r="F467" s="285"/>
      <c r="G467" s="182"/>
      <c r="H467" s="230"/>
      <c r="I467" s="83">
        <v>2</v>
      </c>
      <c r="J467" s="81" t="str">
        <f>IF(OR(I466="TO",I466="TU",I466="TO1",I466="TU1",I466="TO2",I466="TU2"),J466,IF(OR(I466="AH1",I466="AH2"),IF(OR(I467="AH1",I467="AH2"),-J466,IF(OR(I467="EH1",I467="EH2"),-J466+0.5,"")),IF(OR(I466="EH1",I466="EH2"),IF(OR(I467="AH1",I467="AH2"),-J466+0.5,IF(OR(I467="EH1",I467="EH2"),-J466+1,"")),IF(AND(OR(I466="DNB1",I466="DNB2"),OR(I467="AH1",I467="AH2")),0,IF(AND(I466="Not ScoreBoth",OR(I467="TO1",I467="TO2")),0.5,"")))))</f>
        <v/>
      </c>
      <c r="K467" s="77" t="s">
        <v>21</v>
      </c>
      <c r="L467" s="21">
        <v>3.25</v>
      </c>
      <c r="M467" s="22">
        <v>10</v>
      </c>
      <c r="N467" s="233"/>
      <c r="O467" s="23" t="s">
        <v>1137</v>
      </c>
      <c r="P467" s="24" t="s">
        <v>1780</v>
      </c>
      <c r="Q467" s="25"/>
      <c r="R467" s="26"/>
      <c r="S467" s="26"/>
    </row>
    <row r="468" spans="1:19" ht="14.65" customHeight="1">
      <c r="A468" s="228"/>
      <c r="B468" s="237"/>
      <c r="C468" s="27" t="s">
        <v>28</v>
      </c>
      <c r="D468" s="275"/>
      <c r="E468" s="283"/>
      <c r="F468" s="272"/>
      <c r="G468" s="183"/>
      <c r="H468" s="231"/>
      <c r="I468" s="30"/>
      <c r="J468" s="31"/>
      <c r="K468" s="37"/>
      <c r="L468" s="32"/>
      <c r="M468" s="33"/>
      <c r="N468" s="234"/>
      <c r="O468" s="34"/>
      <c r="P468" s="35"/>
      <c r="Q468" s="36"/>
      <c r="R468" s="28"/>
      <c r="S468" s="28"/>
    </row>
    <row r="469" spans="1:19" ht="14.65" customHeight="1">
      <c r="A469" s="226">
        <f>$A466+1</f>
        <v>156</v>
      </c>
      <c r="B469" s="235" t="str">
        <f>IF(OR(C469="W",C470="W",C471="W",C469="1/2W",C470="1/2W",C471="1/2W",C469="1/2L",C470="1/2L",C471="1/2L"),"OK",IF(OR(C469="L",C470="L",C471="L"),"LOSS",IF(OR(C469="X",C470="X",C471="X"),"Anulado"," ")))</f>
        <v>OK</v>
      </c>
      <c r="C469" s="38" t="s">
        <v>24</v>
      </c>
      <c r="D469" s="273" t="str">
        <f>IF(G469="","",$D466)</f>
        <v>10</v>
      </c>
      <c r="E469" s="281" t="str">
        <f>IF(G469=""," ","– "&amp;COUNTIF(D$4:D471,$D469))</f>
        <v>– 9</v>
      </c>
      <c r="F469" s="284" t="e">
        <f ca="1">IF(G469="","",IF(OR(AND($C469&lt;&gt;" ",$C470=" "),AND($C470&lt;&gt;" ",$C469=" "),AND(L471&gt;0,OR(AND($C471&lt;&gt;" ",OR($C469=" ",$C470=" ")),AND($C471=" ",OR($C469&lt;&gt;" ",$C470&lt;&gt;" "))))),IF(SUM(F$4:F468)=0,1,LARGE(F$4:F468,1)+1),IF(MONTH(G469)=MONTH(TODAY()),IF(AND(DAY(G469)&lt;DAY(TODAY()),$B469=" "),IF(SUM(F$4:F468)=0,1,LARGE(F$4:F468,1)+1),IF($B469=" ",IF(AND(DAY(G469)=DAY(TODAY()),HOUR(G469)&lt;=HOUR(NOW())+1),IF(AND(HOUR(G469)+2&lt;=HOUR(NOW()),DAY(G469)&lt;=DAY(TODAY()),MINUTE(G469)&lt;=MINUTE(NOW())),IF(SUM(F$4:F468)=0,1,LARGE(F$4:F468,1)+1),IF(OR(MINUTE(G469)&lt;=MINUTE(NOW()),HOUR(G469)&lt;=HOUR(NOW())),"!!!","")),""),"")),"")))</f>
        <v>#VALUE!</v>
      </c>
      <c r="G469" s="181" t="s">
        <v>4412</v>
      </c>
      <c r="H469" s="229" t="s">
        <v>169</v>
      </c>
      <c r="I469" s="39" t="s">
        <v>30</v>
      </c>
      <c r="J469" s="40">
        <v>-1</v>
      </c>
      <c r="K469" s="41" t="s">
        <v>23</v>
      </c>
      <c r="L469" s="42">
        <v>2.21</v>
      </c>
      <c r="M469" s="43">
        <v>10.119999999999999</v>
      </c>
      <c r="N469" s="232">
        <v>0</v>
      </c>
      <c r="O469" s="44" t="s">
        <v>1617</v>
      </c>
      <c r="P469" s="45" t="s">
        <v>1120</v>
      </c>
      <c r="Q469" s="46" t="s">
        <v>1781</v>
      </c>
      <c r="R469" s="47">
        <v>8.9700000000000002E-2</v>
      </c>
      <c r="S469" s="48" t="s">
        <v>1782</v>
      </c>
    </row>
    <row r="470" spans="1:19" ht="14.65" customHeight="1">
      <c r="A470" s="227"/>
      <c r="B470" s="236"/>
      <c r="C470" s="49" t="s">
        <v>26</v>
      </c>
      <c r="D470" s="274"/>
      <c r="E470" s="282"/>
      <c r="F470" s="285"/>
      <c r="G470" s="182"/>
      <c r="H470" s="230"/>
      <c r="I470" s="50" t="s">
        <v>31</v>
      </c>
      <c r="J470" s="51">
        <f>IF(OR(I469="TO",I469="TU",I469="TO1",I469="TU1",I469="TO2",I469="TU2"),J469,IF(OR(I469="AH1",I469="AH2"),IF(OR(I470="AH1",I470="AH2"),-J469,IF(OR(I470="EH1",I470="EH2"),-J469+0.5,"")),IF(OR(I469="EH1",I469="EH2"),IF(OR(I470="AH1",I470="AH2"),-J469+0.5,IF(OR(I470="EH1",I470="EH2"),-J469+1,"")),IF(AND(OR(I469="DNB1",I469="DNB2"),OR(I470="AH1",I470="AH2")),0,IF(AND(I469="Not ScoreBoth",OR(I470="TO1",I470="TO2")),0.5,"")))))</f>
        <v>1</v>
      </c>
      <c r="K470" s="52" t="s">
        <v>21</v>
      </c>
      <c r="L470" s="53">
        <v>2.15</v>
      </c>
      <c r="M470" s="54"/>
      <c r="N470" s="233"/>
      <c r="O470" s="55" t="s">
        <v>920</v>
      </c>
      <c r="P470" s="56" t="s">
        <v>1783</v>
      </c>
      <c r="Q470" s="25"/>
      <c r="R470" s="26"/>
      <c r="S470" s="26"/>
    </row>
    <row r="471" spans="1:19" ht="14.65" customHeight="1">
      <c r="A471" s="228"/>
      <c r="B471" s="237"/>
      <c r="C471" s="57" t="s">
        <v>28</v>
      </c>
      <c r="D471" s="275"/>
      <c r="E471" s="283"/>
      <c r="F471" s="272"/>
      <c r="G471" s="183"/>
      <c r="H471" s="231"/>
      <c r="I471" s="58"/>
      <c r="J471" s="59"/>
      <c r="K471" s="60"/>
      <c r="L471" s="61"/>
      <c r="M471" s="62"/>
      <c r="N471" s="234"/>
      <c r="O471" s="63"/>
      <c r="P471" s="64"/>
      <c r="Q471" s="36"/>
      <c r="R471" s="28"/>
      <c r="S471" s="28"/>
    </row>
    <row r="472" spans="1:19" ht="14.65" customHeight="1">
      <c r="A472" s="238">
        <f>$A469+1</f>
        <v>157</v>
      </c>
      <c r="B472" s="242" t="str">
        <f>IF(OR(C472="W",C473="W",C474="W",C472="1/2W",C473="1/2W",C474="1/2W",C472="1/2L",C473="1/2L",C474="1/2L"),"OK",IF(OR(C472="L",C473="L",C474="L"),"LOSS",IF(OR(C472="X",C473="X",C474="X"),"Anulado"," ")))</f>
        <v>OK</v>
      </c>
      <c r="C472" s="65" t="s">
        <v>24</v>
      </c>
      <c r="D472" s="290" t="str">
        <f>IF(G472="","",$D469)</f>
        <v>10</v>
      </c>
      <c r="E472" s="295" t="str">
        <f>IF(G472=""," ","– "&amp;COUNTIF(D$4:D474,$D472))</f>
        <v>– 10</v>
      </c>
      <c r="F472" s="297" t="e">
        <f ca="1">IF(G472="","",IF(OR(AND($C472&lt;&gt;" ",$C473=" "),AND($C473&lt;&gt;" ",$C472=" "),AND(L474&gt;0,OR(AND($C474&lt;&gt;" ",OR($C472=" ",$C473=" ")),AND($C474=" ",OR($C472&lt;&gt;" ",$C473&lt;&gt;" "))))),IF(SUM(F$4:F471)=0,1,LARGE(F$4:F471,1)+1),IF(MONTH(G472)=MONTH(TODAY()),IF(AND(DAY(G472)&lt;DAY(TODAY()),$B472=" "),IF(SUM(F$4:F471)=0,1,LARGE(F$4:F471,1)+1),IF($B472=" ",IF(AND(DAY(G472)=DAY(TODAY()),HOUR(G472)&lt;=HOUR(NOW())+1),IF(AND(HOUR(G472)+2&lt;=HOUR(NOW()),DAY(G472)&lt;=DAY(TODAY()),MINUTE(G472)&lt;=MINUTE(NOW())),IF(SUM(F$4:F471)=0,1,LARGE(F$4:F471,1)+1),IF(OR(MINUTE(G472)&lt;=MINUTE(NOW()),HOUR(G472)&lt;=HOUR(NOW())),"!!!","")),""),"")),"")))</f>
        <v>#VALUE!</v>
      </c>
      <c r="G472" s="188" t="s">
        <v>4412</v>
      </c>
      <c r="H472" s="239" t="s">
        <v>169</v>
      </c>
      <c r="I472" s="66" t="s">
        <v>30</v>
      </c>
      <c r="J472" s="67">
        <v>-1.5</v>
      </c>
      <c r="K472" s="68" t="s">
        <v>23</v>
      </c>
      <c r="L472" s="69">
        <v>2.4</v>
      </c>
      <c r="M472" s="70">
        <v>8.75</v>
      </c>
      <c r="N472" s="241">
        <v>0</v>
      </c>
      <c r="O472" s="71" t="s">
        <v>1427</v>
      </c>
      <c r="P472" s="72" t="s">
        <v>1164</v>
      </c>
      <c r="Q472" s="73" t="s">
        <v>1754</v>
      </c>
      <c r="R472" s="74">
        <v>6.4899999999999999E-2</v>
      </c>
      <c r="S472" s="75" t="s">
        <v>1784</v>
      </c>
    </row>
    <row r="473" spans="1:19" ht="14.65" customHeight="1">
      <c r="A473" s="227"/>
      <c r="B473" s="236"/>
      <c r="C473" s="17" t="s">
        <v>24</v>
      </c>
      <c r="D473" s="274"/>
      <c r="E473" s="282"/>
      <c r="F473" s="285"/>
      <c r="G473" s="182"/>
      <c r="H473" s="230"/>
      <c r="I473" s="18" t="s">
        <v>30</v>
      </c>
      <c r="J473" s="76">
        <v>-0.5</v>
      </c>
      <c r="K473" s="77" t="s">
        <v>22</v>
      </c>
      <c r="L473" s="21">
        <v>1.909</v>
      </c>
      <c r="M473" s="22">
        <v>12.65</v>
      </c>
      <c r="N473" s="233"/>
      <c r="O473" s="23" t="s">
        <v>1096</v>
      </c>
      <c r="P473" s="24" t="s">
        <v>1294</v>
      </c>
      <c r="Q473" s="25"/>
      <c r="R473" s="26"/>
      <c r="S473" s="26"/>
    </row>
    <row r="474" spans="1:19" ht="14.65" customHeight="1">
      <c r="A474" s="228"/>
      <c r="B474" s="237"/>
      <c r="C474" s="27" t="s">
        <v>26</v>
      </c>
      <c r="D474" s="275"/>
      <c r="E474" s="283"/>
      <c r="F474" s="272"/>
      <c r="G474" s="183"/>
      <c r="H474" s="231"/>
      <c r="I474" s="86" t="s">
        <v>31</v>
      </c>
      <c r="J474" s="107">
        <v>1</v>
      </c>
      <c r="K474" s="87" t="s">
        <v>21</v>
      </c>
      <c r="L474" s="88">
        <v>2.15</v>
      </c>
      <c r="M474" s="33">
        <v>21</v>
      </c>
      <c r="N474" s="234"/>
      <c r="O474" s="89" t="s">
        <v>1164</v>
      </c>
      <c r="P474" s="90" t="s">
        <v>1525</v>
      </c>
      <c r="Q474" s="36"/>
      <c r="R474" s="28"/>
      <c r="S474" s="28"/>
    </row>
    <row r="475" spans="1:19" ht="14.65" customHeight="1">
      <c r="A475" s="226">
        <f>$A472+1</f>
        <v>158</v>
      </c>
      <c r="B475" s="235" t="str">
        <f>IF(OR(C475="W",C476="W",C477="W",C475="1/2W",C476="1/2W",C477="1/2W",C475="1/2L",C476="1/2L",C477="1/2L"),"OK",IF(OR(C475="L",C476="L",C477="L"),"LOSS",IF(OR(C475="X",C476="X",C477="X"),"Anulado"," ")))</f>
        <v>OK</v>
      </c>
      <c r="C475" s="38" t="s">
        <v>24</v>
      </c>
      <c r="D475" s="273" t="str">
        <f>IF(G475="","",$D472)</f>
        <v>10</v>
      </c>
      <c r="E475" s="281" t="str">
        <f>IF(G475=""," ","– "&amp;COUNTIF(D$4:D477,$D475))</f>
        <v>– 11</v>
      </c>
      <c r="F475" s="284" t="e">
        <f ca="1">IF(G475="","",IF(OR(AND($C475&lt;&gt;" ",$C476=" "),AND($C476&lt;&gt;" ",$C475=" "),AND(L477&gt;0,OR(AND($C477&lt;&gt;" ",OR($C475=" ",$C476=" ")),AND($C477=" ",OR($C475&lt;&gt;" ",$C476&lt;&gt;" "))))),IF(SUM(F$4:F474)=0,1,LARGE(F$4:F474,1)+1),IF(MONTH(G475)=MONTH(TODAY()),IF(AND(DAY(G475)&lt;DAY(TODAY()),$B475=" "),IF(SUM(F$4:F474)=0,1,LARGE(F$4:F474,1)+1),IF($B475=" ",IF(AND(DAY(G475)=DAY(TODAY()),HOUR(G475)&lt;=HOUR(NOW())+1),IF(AND(HOUR(G475)+2&lt;=HOUR(NOW()),DAY(G475)&lt;=DAY(TODAY()),MINUTE(G475)&lt;=MINUTE(NOW())),IF(SUM(F$4:F474)=0,1,LARGE(F$4:F474,1)+1),IF(OR(MINUTE(G475)&lt;=MINUTE(NOW()),HOUR(G475)&lt;=HOUR(NOW())),"!!!","")),""),"")),"")))</f>
        <v>#VALUE!</v>
      </c>
      <c r="G475" s="181" t="s">
        <v>4446</v>
      </c>
      <c r="H475" s="229" t="s">
        <v>175</v>
      </c>
      <c r="I475" s="39" t="s">
        <v>42</v>
      </c>
      <c r="J475" s="40">
        <v>2.5</v>
      </c>
      <c r="K475" s="41" t="s">
        <v>45</v>
      </c>
      <c r="L475" s="42">
        <v>2.1</v>
      </c>
      <c r="M475" s="43"/>
      <c r="N475" s="232">
        <v>0.1</v>
      </c>
      <c r="O475" s="44" t="s">
        <v>1137</v>
      </c>
      <c r="P475" s="45" t="s">
        <v>1164</v>
      </c>
      <c r="Q475" s="46" t="s">
        <v>1139</v>
      </c>
      <c r="R475" s="47">
        <v>6.3200000000000006E-2</v>
      </c>
      <c r="S475" s="48" t="s">
        <v>1579</v>
      </c>
    </row>
    <row r="476" spans="1:19" ht="14.65" customHeight="1">
      <c r="A476" s="227"/>
      <c r="B476" s="236"/>
      <c r="C476" s="49" t="s">
        <v>26</v>
      </c>
      <c r="D476" s="274"/>
      <c r="E476" s="282"/>
      <c r="F476" s="285"/>
      <c r="G476" s="182"/>
      <c r="H476" s="230"/>
      <c r="I476" s="50" t="s">
        <v>43</v>
      </c>
      <c r="J476" s="51">
        <f>IF(OR(I475="TO",I475="TU",I475="TO1",I475="TU1",I475="TO2",I475="TU2"),J475,IF(OR(I475="AH1",I475="AH2"),IF(OR(I476="AH1",I476="AH2"),-J475,IF(OR(I476="EH1",I476="EH2"),-J475+0.5,"")),IF(OR(I475="EH1",I475="EH2"),IF(OR(I476="AH1",I476="AH2"),-J475+0.5,IF(OR(I476="EH1",I476="EH2"),-J475+1,"")),IF(AND(OR(I475="DNB1",I475="DNB2"),OR(I476="AH1",I476="AH2")),0,IF(AND(I475="Not ScoreBoth",OR(I476="TO1",I476="TO2")),0.5,"")))))</f>
        <v>2.5</v>
      </c>
      <c r="K476" s="52" t="s">
        <v>21</v>
      </c>
      <c r="L476" s="53">
        <v>2.15</v>
      </c>
      <c r="M476" s="54">
        <v>9.7799999999999994</v>
      </c>
      <c r="N476" s="233"/>
      <c r="O476" s="55" t="s">
        <v>1604</v>
      </c>
      <c r="P476" s="56" t="s">
        <v>1601</v>
      </c>
      <c r="Q476" s="25"/>
      <c r="R476" s="26"/>
      <c r="S476" s="26"/>
    </row>
    <row r="477" spans="1:19" ht="14.65" customHeight="1">
      <c r="A477" s="228"/>
      <c r="B477" s="237"/>
      <c r="C477" s="57" t="s">
        <v>28</v>
      </c>
      <c r="D477" s="275"/>
      <c r="E477" s="283"/>
      <c r="F477" s="272"/>
      <c r="G477" s="183"/>
      <c r="H477" s="231"/>
      <c r="I477" s="58"/>
      <c r="J477" s="59"/>
      <c r="K477" s="60"/>
      <c r="L477" s="61"/>
      <c r="M477" s="62"/>
      <c r="N477" s="234"/>
      <c r="O477" s="63"/>
      <c r="P477" s="64"/>
      <c r="Q477" s="36"/>
      <c r="R477" s="28"/>
      <c r="S477" s="28"/>
    </row>
    <row r="478" spans="1:19" ht="14.65" customHeight="1">
      <c r="A478" s="238">
        <f>$A475+1</f>
        <v>159</v>
      </c>
      <c r="B478" s="242" t="str">
        <f>IF(OR(C478="W",C479="W",C480="W",C478="1/2W",C479="1/2W",C480="1/2W",C478="1/2L",C479="1/2L",C480="1/2L"),"OK",IF(OR(C478="L",C479="L",C480="L"),"LOSS",IF(OR(C478="X",C479="X",C480="X"),"Anulado"," ")))</f>
        <v>OK</v>
      </c>
      <c r="C478" s="65" t="s">
        <v>24</v>
      </c>
      <c r="D478" s="290" t="str">
        <f>IF(G478="","",$D475)</f>
        <v>10</v>
      </c>
      <c r="E478" s="295" t="str">
        <f>IF(G478=""," ","– "&amp;COUNTIF(D$4:D480,$D478))</f>
        <v>– 12</v>
      </c>
      <c r="F478" s="297" t="e">
        <f ca="1">IF(G478="","",IF(OR(AND($C478&lt;&gt;" ",$C479=" "),AND($C479&lt;&gt;" ",$C478=" "),AND(L480&gt;0,OR(AND($C480&lt;&gt;" ",OR($C478=" ",$C479=" ")),AND($C480=" ",OR($C478&lt;&gt;" ",$C479&lt;&gt;" "))))),IF(SUM(F$4:F477)=0,1,LARGE(F$4:F477,1)+1),IF(MONTH(G478)=MONTH(TODAY()),IF(AND(DAY(G478)&lt;DAY(TODAY()),$B478=" "),IF(SUM(F$4:F477)=0,1,LARGE(F$4:F477,1)+1),IF($B478=" ",IF(AND(DAY(G478)=DAY(TODAY()),HOUR(G478)&lt;=HOUR(NOW())+1),IF(AND(HOUR(G478)+2&lt;=HOUR(NOW()),DAY(G478)&lt;=DAY(TODAY()),MINUTE(G478)&lt;=MINUTE(NOW())),IF(SUM(F$4:F477)=0,1,LARGE(F$4:F477,1)+1),IF(OR(MINUTE(G478)&lt;=MINUTE(NOW()),HOUR(G478)&lt;=HOUR(NOW())),"!!!","")),""),"")),"")))</f>
        <v>#VALUE!</v>
      </c>
      <c r="G478" s="188" t="s">
        <v>4421</v>
      </c>
      <c r="H478" s="239" t="s">
        <v>140</v>
      </c>
      <c r="I478" s="66" t="s">
        <v>43</v>
      </c>
      <c r="J478" s="67">
        <v>5.25</v>
      </c>
      <c r="K478" s="68" t="s">
        <v>22</v>
      </c>
      <c r="L478" s="69">
        <v>1.833</v>
      </c>
      <c r="M478" s="70">
        <v>15.79</v>
      </c>
      <c r="N478" s="241">
        <v>0</v>
      </c>
      <c r="O478" s="71" t="s">
        <v>1785</v>
      </c>
      <c r="P478" s="72" t="s">
        <v>1786</v>
      </c>
      <c r="Q478" s="73" t="s">
        <v>1145</v>
      </c>
      <c r="R478" s="74">
        <v>5.6599999999999998E-2</v>
      </c>
      <c r="S478" s="75" t="s">
        <v>1751</v>
      </c>
    </row>
    <row r="479" spans="1:19" ht="14.65" customHeight="1">
      <c r="A479" s="227"/>
      <c r="B479" s="236"/>
      <c r="C479" s="17" t="s">
        <v>26</v>
      </c>
      <c r="D479" s="274"/>
      <c r="E479" s="282"/>
      <c r="F479" s="285"/>
      <c r="G479" s="182"/>
      <c r="H479" s="230"/>
      <c r="I479" s="18" t="s">
        <v>42</v>
      </c>
      <c r="J479" s="76">
        <v>4.5</v>
      </c>
      <c r="K479" s="77" t="s">
        <v>18</v>
      </c>
      <c r="L479" s="21">
        <v>1.82</v>
      </c>
      <c r="M479" s="22">
        <v>3.61</v>
      </c>
      <c r="N479" s="233"/>
      <c r="O479" s="23" t="s">
        <v>1787</v>
      </c>
      <c r="P479" s="24" t="s">
        <v>1788</v>
      </c>
      <c r="Q479" s="25"/>
      <c r="R479" s="26"/>
      <c r="S479" s="26"/>
    </row>
    <row r="480" spans="1:19" ht="14.65" customHeight="1">
      <c r="A480" s="228"/>
      <c r="B480" s="237"/>
      <c r="C480" s="27" t="s">
        <v>26</v>
      </c>
      <c r="D480" s="275"/>
      <c r="E480" s="283"/>
      <c r="F480" s="272"/>
      <c r="G480" s="183"/>
      <c r="H480" s="231"/>
      <c r="I480" s="86" t="s">
        <v>42</v>
      </c>
      <c r="J480" s="107">
        <v>5.5</v>
      </c>
      <c r="K480" s="87" t="s">
        <v>18</v>
      </c>
      <c r="L480" s="88">
        <v>2.8</v>
      </c>
      <c r="M480" s="33">
        <v>7.99</v>
      </c>
      <c r="N480" s="234"/>
      <c r="O480" s="89" t="s">
        <v>1789</v>
      </c>
      <c r="P480" s="90" t="s">
        <v>1120</v>
      </c>
      <c r="Q480" s="36"/>
      <c r="R480" s="28"/>
      <c r="S480" s="28"/>
    </row>
    <row r="481" spans="1:19" ht="14.65" customHeight="1">
      <c r="A481" s="226">
        <f>$A478+1</f>
        <v>160</v>
      </c>
      <c r="B481" s="235" t="str">
        <f>IF(OR(C481="W",C482="W",C483="W",C481="1/2W",C482="1/2W",C483="1/2W",C481="1/2L",C482="1/2L",C483="1/2L"),"OK",IF(OR(C481="L",C482="L",C483="L"),"LOSS",IF(OR(C481="X",C482="X",C483="X"),"Anulado"," ")))</f>
        <v>OK</v>
      </c>
      <c r="C481" s="38" t="s">
        <v>24</v>
      </c>
      <c r="D481" s="273" t="str">
        <f>IF(G481="","",$D478)</f>
        <v>10</v>
      </c>
      <c r="E481" s="281" t="str">
        <f>IF(G481=""," ","– "&amp;COUNTIF(D$4:D483,$D481))</f>
        <v>– 13</v>
      </c>
      <c r="F481" s="284" t="e">
        <f ca="1">IF(G481="","",IF(OR(AND($C481&lt;&gt;" ",$C482=" "),AND($C482&lt;&gt;" ",$C481=" "),AND(L483&gt;0,OR(AND($C483&lt;&gt;" ",OR($C481=" ",$C482=" ")),AND($C483=" ",OR($C481&lt;&gt;" ",$C482&lt;&gt;" "))))),IF(SUM(F$4:F480)=0,1,LARGE(F$4:F480,1)+1),IF(MONTH(G481)=MONTH(TODAY()),IF(AND(DAY(G481)&lt;DAY(TODAY()),$B481=" "),IF(SUM(F$4:F480)=0,1,LARGE(F$4:F480,1)+1),IF($B481=" ",IF(AND(DAY(G481)=DAY(TODAY()),HOUR(G481)&lt;=HOUR(NOW())+1),IF(AND(HOUR(G481)+2&lt;=HOUR(NOW()),DAY(G481)&lt;=DAY(TODAY()),MINUTE(G481)&lt;=MINUTE(NOW())),IF(SUM(F$4:F480)=0,1,LARGE(F$4:F480,1)+1),IF(OR(MINUTE(G481)&lt;=MINUTE(NOW()),HOUR(G481)&lt;=HOUR(NOW())),"!!!","")),""),"")),"")))</f>
        <v>#VALUE!</v>
      </c>
      <c r="G481" s="181" t="s">
        <v>4447</v>
      </c>
      <c r="H481" s="229" t="s">
        <v>176</v>
      </c>
      <c r="I481" s="39" t="s">
        <v>42</v>
      </c>
      <c r="J481" s="40">
        <v>4</v>
      </c>
      <c r="K481" s="41" t="s">
        <v>21</v>
      </c>
      <c r="L481" s="42">
        <v>1.97</v>
      </c>
      <c r="M481" s="43">
        <v>20.3</v>
      </c>
      <c r="N481" s="232">
        <v>0</v>
      </c>
      <c r="O481" s="44" t="s">
        <v>1790</v>
      </c>
      <c r="P481" s="45" t="s">
        <v>1791</v>
      </c>
      <c r="Q481" s="46" t="s">
        <v>1792</v>
      </c>
      <c r="R481" s="47">
        <v>4.6399999999999997E-2</v>
      </c>
      <c r="S481" s="48" t="s">
        <v>1667</v>
      </c>
    </row>
    <row r="482" spans="1:19" ht="14.65" customHeight="1">
      <c r="A482" s="227"/>
      <c r="B482" s="236"/>
      <c r="C482" s="49" t="s">
        <v>26</v>
      </c>
      <c r="D482" s="274"/>
      <c r="E482" s="282"/>
      <c r="F482" s="285"/>
      <c r="G482" s="182"/>
      <c r="H482" s="230"/>
      <c r="I482" s="50" t="s">
        <v>43</v>
      </c>
      <c r="J482" s="51">
        <v>4.5</v>
      </c>
      <c r="K482" s="52" t="s">
        <v>18</v>
      </c>
      <c r="L482" s="53">
        <v>1.85</v>
      </c>
      <c r="M482" s="54">
        <v>10.63</v>
      </c>
      <c r="N482" s="233"/>
      <c r="O482" s="55" t="s">
        <v>1793</v>
      </c>
      <c r="P482" s="56" t="s">
        <v>1794</v>
      </c>
      <c r="Q482" s="25"/>
      <c r="R482" s="26"/>
      <c r="S482" s="26"/>
    </row>
    <row r="483" spans="1:19" ht="14.65" customHeight="1">
      <c r="A483" s="228"/>
      <c r="B483" s="237"/>
      <c r="C483" s="57" t="s">
        <v>26</v>
      </c>
      <c r="D483" s="275"/>
      <c r="E483" s="283"/>
      <c r="F483" s="272"/>
      <c r="G483" s="183"/>
      <c r="H483" s="231"/>
      <c r="I483" s="101" t="s">
        <v>43</v>
      </c>
      <c r="J483" s="102">
        <v>3.5</v>
      </c>
      <c r="K483" s="103" t="s">
        <v>18</v>
      </c>
      <c r="L483" s="104">
        <v>2.8</v>
      </c>
      <c r="M483" s="62">
        <v>7.24</v>
      </c>
      <c r="N483" s="234"/>
      <c r="O483" s="105" t="s">
        <v>1795</v>
      </c>
      <c r="P483" s="106" t="s">
        <v>897</v>
      </c>
      <c r="Q483" s="36"/>
      <c r="R483" s="28"/>
      <c r="S483" s="28"/>
    </row>
    <row r="484" spans="1:19" ht="14.65" customHeight="1">
      <c r="A484" s="238">
        <f>$A481+1</f>
        <v>161</v>
      </c>
      <c r="B484" s="242" t="str">
        <f>IF(OR(C484="W",C485="W",C486="W",C484="1/2W",C485="1/2W",C486="1/2W",C484="1/2L",C485="1/2L",C486="1/2L"),"OK",IF(OR(C484="L",C485="L",C486="L"),"LOSS",IF(OR(C484="X",C485="X",C486="X"),"Anulado"," ")))</f>
        <v>OK</v>
      </c>
      <c r="C484" s="65" t="s">
        <v>24</v>
      </c>
      <c r="D484" s="290" t="str">
        <f>IF(G484="","",$D481)</f>
        <v>10</v>
      </c>
      <c r="E484" s="295" t="str">
        <f>IF(G484=""," ","– "&amp;COUNTIF(D$4:D486,$D484))</f>
        <v>– 14</v>
      </c>
      <c r="F484" s="297" t="e">
        <f ca="1">IF(G484="","",IF(OR(AND($C484&lt;&gt;" ",$C485=" "),AND($C485&lt;&gt;" ",$C484=" "),AND(L486&gt;0,OR(AND($C486&lt;&gt;" ",OR($C484=" ",$C485=" ")),AND($C486=" ",OR($C484&lt;&gt;" ",$C485&lt;&gt;" "))))),IF(SUM(F$4:F483)=0,1,LARGE(F$4:F483,1)+1),IF(MONTH(G484)=MONTH(TODAY()),IF(AND(DAY(G484)&lt;DAY(TODAY()),$B484=" "),IF(SUM(F$4:F483)=0,1,LARGE(F$4:F483,1)+1),IF($B484=" ",IF(AND(DAY(G484)=DAY(TODAY()),HOUR(G484)&lt;=HOUR(NOW())+1),IF(AND(HOUR(G484)+2&lt;=HOUR(NOW()),DAY(G484)&lt;=DAY(TODAY()),MINUTE(G484)&lt;=MINUTE(NOW())),IF(SUM(F$4:F483)=0,1,LARGE(F$4:F483,1)+1),IF(OR(MINUTE(G484)&lt;=MINUTE(NOW()),HOUR(G484)&lt;=HOUR(NOW())),"!!!","")),""),"")),"")))</f>
        <v>#VALUE!</v>
      </c>
      <c r="G484" s="188" t="s">
        <v>4448</v>
      </c>
      <c r="H484" s="239" t="s">
        <v>177</v>
      </c>
      <c r="I484" s="66" t="s">
        <v>42</v>
      </c>
      <c r="J484" s="67">
        <v>1.5</v>
      </c>
      <c r="K484" s="68" t="s">
        <v>33</v>
      </c>
      <c r="L484" s="69">
        <v>4.33</v>
      </c>
      <c r="M484" s="70">
        <v>5.39</v>
      </c>
      <c r="N484" s="241">
        <v>0</v>
      </c>
      <c r="O484" s="71" t="s">
        <v>889</v>
      </c>
      <c r="P484" s="72" t="s">
        <v>1796</v>
      </c>
      <c r="Q484" s="73" t="s">
        <v>1797</v>
      </c>
      <c r="R484" s="74">
        <v>0.14249999999999999</v>
      </c>
      <c r="S484" s="75" t="s">
        <v>1798</v>
      </c>
    </row>
    <row r="485" spans="1:19" ht="14.65" customHeight="1">
      <c r="A485" s="227"/>
      <c r="B485" s="236"/>
      <c r="C485" s="17" t="s">
        <v>26</v>
      </c>
      <c r="D485" s="274"/>
      <c r="E485" s="282"/>
      <c r="F485" s="285"/>
      <c r="G485" s="182"/>
      <c r="H485" s="230"/>
      <c r="I485" s="18" t="s">
        <v>43</v>
      </c>
      <c r="J485" s="76">
        <f>IF(OR(I484="TO",I484="TU",I484="TO1",I484="TU1",I484="TO2",I484="TU2"),J484,IF(OR(I484="AH1",I484="AH2"),IF(OR(I485="AH1",I485="AH2"),-J484,IF(OR(I485="EH1",I485="EH2"),-J484+0.5,"")),IF(OR(I484="EH1",I484="EH2"),IF(OR(I485="AH1",I485="AH2"),-J484+0.5,IF(OR(I485="EH1",I485="EH2"),-J484+1,"")),IF(AND(OR(I484="DNB1",I484="DNB2"),OR(I485="AH1",I485="AH2")),0,IF(AND(I484="Not ScoreBoth",OR(I485="TO1",I485="TO2")),0.5,"")))))</f>
        <v>1.5</v>
      </c>
      <c r="K485" s="77" t="s">
        <v>18</v>
      </c>
      <c r="L485" s="21">
        <v>1.55</v>
      </c>
      <c r="M485" s="22">
        <v>15.1</v>
      </c>
      <c r="N485" s="233"/>
      <c r="O485" s="23" t="s">
        <v>1799</v>
      </c>
      <c r="P485" s="24" t="s">
        <v>1800</v>
      </c>
      <c r="Q485" s="25"/>
      <c r="R485" s="26"/>
      <c r="S485" s="26"/>
    </row>
    <row r="486" spans="1:19" ht="14.65" customHeight="1">
      <c r="A486" s="228"/>
      <c r="B486" s="237"/>
      <c r="C486" s="27" t="s">
        <v>28</v>
      </c>
      <c r="D486" s="275"/>
      <c r="E486" s="283"/>
      <c r="F486" s="272"/>
      <c r="G486" s="183"/>
      <c r="H486" s="231"/>
      <c r="I486" s="30"/>
      <c r="J486" s="31"/>
      <c r="K486" s="37"/>
      <c r="L486" s="32"/>
      <c r="M486" s="33"/>
      <c r="N486" s="234"/>
      <c r="O486" s="34"/>
      <c r="P486" s="35"/>
      <c r="Q486" s="36"/>
      <c r="R486" s="28"/>
      <c r="S486" s="28"/>
    </row>
    <row r="487" spans="1:19" ht="14.65" customHeight="1">
      <c r="A487" s="226">
        <f>$A484+1</f>
        <v>162</v>
      </c>
      <c r="B487" s="235" t="str">
        <f>IF(OR(C487="W",C488="W",C489="W",C487="1/2W",C488="1/2W",C489="1/2W",C487="1/2L",C488="1/2L",C489="1/2L"),"OK",IF(OR(C487="L",C488="L",C489="L"),"LOSS",IF(OR(C487="X",C488="X",C489="X"),"Anulado"," ")))</f>
        <v>OK</v>
      </c>
      <c r="C487" s="38" t="s">
        <v>24</v>
      </c>
      <c r="D487" s="273" t="str">
        <f>IF(G487="","",$D484)</f>
        <v>10</v>
      </c>
      <c r="E487" s="281" t="str">
        <f>IF(G487=""," ","– "&amp;COUNTIF(D$4:D489,$D487))</f>
        <v>– 15</v>
      </c>
      <c r="F487" s="284" t="e">
        <f ca="1">IF(G487="","",IF(OR(AND($C487&lt;&gt;" ",$C488=" "),AND($C488&lt;&gt;" ",$C487=" "),AND(L489&gt;0,OR(AND($C489&lt;&gt;" ",OR($C487=" ",$C488=" ")),AND($C489=" ",OR($C487&lt;&gt;" ",$C488&lt;&gt;" "))))),IF(SUM(F$4:F486)=0,1,LARGE(F$4:F486,1)+1),IF(MONTH(G487)=MONTH(TODAY()),IF(AND(DAY(G487)&lt;DAY(TODAY()),$B487=" "),IF(SUM(F$4:F486)=0,1,LARGE(F$4:F486,1)+1),IF($B487=" ",IF(AND(DAY(G487)=DAY(TODAY()),HOUR(G487)&lt;=HOUR(NOW())+1),IF(AND(HOUR(G487)+2&lt;=HOUR(NOW()),DAY(G487)&lt;=DAY(TODAY()),MINUTE(G487)&lt;=MINUTE(NOW())),IF(SUM(F$4:F486)=0,1,LARGE(F$4:F486,1)+1),IF(OR(MINUTE(G487)&lt;=MINUTE(NOW()),HOUR(G487)&lt;=HOUR(NOW())),"!!!","")),""),"")),"")))</f>
        <v>#VALUE!</v>
      </c>
      <c r="G487" s="181" t="s">
        <v>4448</v>
      </c>
      <c r="H487" s="229" t="s">
        <v>178</v>
      </c>
      <c r="I487" s="39" t="s">
        <v>42</v>
      </c>
      <c r="J487" s="40">
        <v>0.5</v>
      </c>
      <c r="K487" s="41" t="s">
        <v>33</v>
      </c>
      <c r="L487" s="42">
        <v>3.2</v>
      </c>
      <c r="M487" s="43">
        <v>5.39</v>
      </c>
      <c r="N487" s="232">
        <v>0</v>
      </c>
      <c r="O487" s="44" t="s">
        <v>889</v>
      </c>
      <c r="P487" s="45" t="s">
        <v>1462</v>
      </c>
      <c r="Q487" s="46" t="s">
        <v>1055</v>
      </c>
      <c r="R487" s="47">
        <v>9.5299999999999996E-2</v>
      </c>
      <c r="S487" s="48" t="s">
        <v>1511</v>
      </c>
    </row>
    <row r="488" spans="1:19" ht="14.65" customHeight="1">
      <c r="A488" s="227"/>
      <c r="B488" s="236"/>
      <c r="C488" s="49" t="s">
        <v>26</v>
      </c>
      <c r="D488" s="274"/>
      <c r="E488" s="282"/>
      <c r="F488" s="285"/>
      <c r="G488" s="182"/>
      <c r="H488" s="230"/>
      <c r="I488" s="50" t="s">
        <v>43</v>
      </c>
      <c r="J488" s="51">
        <f>IF(OR(I487="TO",I487="TU",I487="TO1",I487="TU1",I487="TO2",I487="TU2"),J487,IF(OR(I487="AH1",I487="AH2"),IF(OR(I488="AH1",I488="AH2"),-J487,IF(OR(I488="EH1",I488="EH2"),-J487+0.5,"")),IF(OR(I487="EH1",I487="EH2"),IF(OR(I488="AH1",I488="AH2"),-J487+0.5,IF(OR(I488="EH1",I488="EH2"),-J487+1,"")),IF(AND(OR(I487="DNB1",I487="DNB2"),OR(I488="AH1",I488="AH2")),0,IF(AND(I487="Not ScoreBoth",OR(I488="TO1",I488="TO2")),0.5,"")))))</f>
        <v>0.5</v>
      </c>
      <c r="K488" s="52" t="s">
        <v>22</v>
      </c>
      <c r="L488" s="53">
        <v>1.6659999999999999</v>
      </c>
      <c r="M488" s="54"/>
      <c r="N488" s="233"/>
      <c r="O488" s="55" t="s">
        <v>1801</v>
      </c>
      <c r="P488" s="56" t="s">
        <v>1802</v>
      </c>
      <c r="Q488" s="25"/>
      <c r="R488" s="26"/>
      <c r="S488" s="26"/>
    </row>
    <row r="489" spans="1:19" ht="14.65" customHeight="1">
      <c r="A489" s="228"/>
      <c r="B489" s="237"/>
      <c r="C489" s="57" t="s">
        <v>28</v>
      </c>
      <c r="D489" s="275"/>
      <c r="E489" s="283"/>
      <c r="F489" s="272"/>
      <c r="G489" s="183"/>
      <c r="H489" s="231"/>
      <c r="I489" s="58"/>
      <c r="J489" s="59"/>
      <c r="K489" s="60"/>
      <c r="L489" s="61"/>
      <c r="M489" s="62"/>
      <c r="N489" s="234"/>
      <c r="O489" s="63"/>
      <c r="P489" s="64"/>
      <c r="Q489" s="36"/>
      <c r="R489" s="28"/>
      <c r="S489" s="28"/>
    </row>
    <row r="490" spans="1:19" ht="14.65" customHeight="1">
      <c r="A490" s="238">
        <f>$A487+1</f>
        <v>163</v>
      </c>
      <c r="B490" s="242" t="str">
        <f>IF(OR(C490="W",C491="W",C492="W",C490="1/2W",C491="1/2W",C492="1/2W",C490="1/2L",C491="1/2L",C492="1/2L"),"OK",IF(OR(C490="L",C491="L",C492="L"),"LOSS",IF(OR(C490="X",C491="X",C492="X"),"Anulado"," ")))</f>
        <v>OK</v>
      </c>
      <c r="C490" s="65" t="s">
        <v>24</v>
      </c>
      <c r="D490" s="290" t="str">
        <f>IF(G490="","",$D487)</f>
        <v>10</v>
      </c>
      <c r="E490" s="295" t="str">
        <f>IF(G490=""," ","– "&amp;COUNTIF(D$4:D492,$D490))</f>
        <v>– 16</v>
      </c>
      <c r="F490" s="297" t="e">
        <f ca="1">IF(G490="","",IF(OR(AND($C490&lt;&gt;" ",$C491=" "),AND($C491&lt;&gt;" ",$C490=" "),AND(L492&gt;0,OR(AND($C492&lt;&gt;" ",OR($C490=" ",$C491=" ")),AND($C492=" ",OR($C490&lt;&gt;" ",$C491&lt;&gt;" "))))),IF(SUM(F$4:F489)=0,1,LARGE(F$4:F489,1)+1),IF(MONTH(G490)=MONTH(TODAY()),IF(AND(DAY(G490)&lt;DAY(TODAY()),$B490=" "),IF(SUM(F$4:F489)=0,1,LARGE(F$4:F489,1)+1),IF($B490=" ",IF(AND(DAY(G490)=DAY(TODAY()),HOUR(G490)&lt;=HOUR(NOW())+1),IF(AND(HOUR(G490)+2&lt;=HOUR(NOW()),DAY(G490)&lt;=DAY(TODAY()),MINUTE(G490)&lt;=MINUTE(NOW())),IF(SUM(F$4:F489)=0,1,LARGE(F$4:F489,1)+1),IF(OR(MINUTE(G490)&lt;=MINUTE(NOW()),HOUR(G490)&lt;=HOUR(NOW())),"!!!","")),""),"")),"")))</f>
        <v>#VALUE!</v>
      </c>
      <c r="G490" s="188" t="s">
        <v>4427</v>
      </c>
      <c r="H490" s="239" t="s">
        <v>179</v>
      </c>
      <c r="I490" s="66" t="s">
        <v>42</v>
      </c>
      <c r="J490" s="67">
        <v>1.5</v>
      </c>
      <c r="K490" s="68" t="s">
        <v>17</v>
      </c>
      <c r="L490" s="69">
        <v>1.6659999999999999</v>
      </c>
      <c r="M490" s="70">
        <v>10.5</v>
      </c>
      <c r="N490" s="241">
        <v>0</v>
      </c>
      <c r="O490" s="71" t="s">
        <v>1803</v>
      </c>
      <c r="P490" s="72" t="s">
        <v>1804</v>
      </c>
      <c r="Q490" s="73" t="s">
        <v>1566</v>
      </c>
      <c r="R490" s="74">
        <v>4.4999999999999998E-2</v>
      </c>
      <c r="S490" s="75" t="s">
        <v>1800</v>
      </c>
    </row>
    <row r="491" spans="1:19" ht="14.65" customHeight="1">
      <c r="A491" s="227"/>
      <c r="B491" s="236"/>
      <c r="C491" s="17" t="s">
        <v>26</v>
      </c>
      <c r="D491" s="274"/>
      <c r="E491" s="282"/>
      <c r="F491" s="285"/>
      <c r="G491" s="182"/>
      <c r="H491" s="230"/>
      <c r="I491" s="18" t="s">
        <v>43</v>
      </c>
      <c r="J491" s="76">
        <f>IF(OR(I490="TO",I490="TU",I490="TO1",I490="TU1",I490="TO2",I490="TU2"),J490,IF(OR(I490="AH1",I490="AH2"),IF(OR(I491="AH1",I491="AH2"),-J490,IF(OR(I491="EH1",I491="EH2"),-J490+0.5,"")),IF(OR(I490="EH1",I490="EH2"),IF(OR(I491="AH1",I491="AH2"),-J490+0.5,IF(OR(I491="EH1",I491="EH2"),-J490+1,"")),IF(AND(OR(I490="DNB1",I490="DNB2"),OR(I491="AH1",I491="AH2")),0,IF(AND(I490="Not ScoreBoth",OR(I491="TO1",I491="TO2")),0.5,"")))))</f>
        <v>1.5</v>
      </c>
      <c r="K491" s="77" t="s">
        <v>21</v>
      </c>
      <c r="L491" s="21">
        <v>2.82</v>
      </c>
      <c r="M491" s="22">
        <v>6.18</v>
      </c>
      <c r="N491" s="233"/>
      <c r="O491" s="23" t="s">
        <v>1805</v>
      </c>
      <c r="P491" s="24" t="s">
        <v>1806</v>
      </c>
      <c r="Q491" s="25"/>
      <c r="R491" s="26"/>
      <c r="S491" s="26"/>
    </row>
    <row r="492" spans="1:19" ht="14.65" customHeight="1">
      <c r="A492" s="228"/>
      <c r="B492" s="237"/>
      <c r="C492" s="27" t="s">
        <v>28</v>
      </c>
      <c r="D492" s="275"/>
      <c r="E492" s="283"/>
      <c r="F492" s="272"/>
      <c r="G492" s="183"/>
      <c r="H492" s="231"/>
      <c r="I492" s="30"/>
      <c r="J492" s="31"/>
      <c r="K492" s="37"/>
      <c r="L492" s="32"/>
      <c r="M492" s="33"/>
      <c r="N492" s="234"/>
      <c r="O492" s="34"/>
      <c r="P492" s="35"/>
      <c r="Q492" s="36"/>
      <c r="R492" s="28"/>
      <c r="S492" s="28"/>
    </row>
    <row r="493" spans="1:19" ht="14.65" customHeight="1">
      <c r="A493" s="226">
        <f>$A490+1</f>
        <v>164</v>
      </c>
      <c r="B493" s="235" t="str">
        <f>IF(OR(C493="W",C494="W",C495="W",C493="1/2W",C494="1/2W",C495="1/2W",C493="1/2L",C494="1/2L",C495="1/2L"),"OK",IF(OR(C493="L",C494="L",C495="L"),"LOSS",IF(OR(C493="X",C494="X",C495="X"),"Anulado"," ")))</f>
        <v>OK</v>
      </c>
      <c r="C493" s="38" t="s">
        <v>26</v>
      </c>
      <c r="D493" s="273" t="str">
        <f>IF(G493="","",$D490)</f>
        <v>10</v>
      </c>
      <c r="E493" s="281" t="str">
        <f>IF(G493=""," ","– "&amp;COUNTIF(D$4:D495,$D493))</f>
        <v>– 17</v>
      </c>
      <c r="F493" s="284" t="e">
        <f ca="1">IF(G493="","",IF(OR(AND($C493&lt;&gt;" ",$C494=" "),AND($C494&lt;&gt;" ",$C493=" "),AND(L495&gt;0,OR(AND($C495&lt;&gt;" ",OR($C493=" ",$C494=" ")),AND($C495=" ",OR($C493&lt;&gt;" ",$C494&lt;&gt;" "))))),IF(SUM(F$4:F492)=0,1,LARGE(F$4:F492,1)+1),IF(MONTH(G493)=MONTH(TODAY()),IF(AND(DAY(G493)&lt;DAY(TODAY()),$B493=" "),IF(SUM(F$4:F492)=0,1,LARGE(F$4:F492,1)+1),IF($B493=" ",IF(AND(DAY(G493)=DAY(TODAY()),HOUR(G493)&lt;=HOUR(NOW())+1),IF(AND(HOUR(G493)+2&lt;=HOUR(NOW()),DAY(G493)&lt;=DAY(TODAY()),MINUTE(G493)&lt;=MINUTE(NOW())),IF(SUM(F$4:F492)=0,1,LARGE(F$4:F492,1)+1),IF(OR(MINUTE(G493)&lt;=MINUTE(NOW()),HOUR(G493)&lt;=HOUR(NOW())),"!!!","")),""),"")),"")))</f>
        <v>#VALUE!</v>
      </c>
      <c r="G493" s="181" t="s">
        <v>4444</v>
      </c>
      <c r="H493" s="229" t="s">
        <v>180</v>
      </c>
      <c r="I493" s="39" t="s">
        <v>42</v>
      </c>
      <c r="J493" s="40">
        <v>3</v>
      </c>
      <c r="K493" s="41" t="s">
        <v>21</v>
      </c>
      <c r="L493" s="42">
        <v>1.68</v>
      </c>
      <c r="M493" s="43">
        <v>16.54</v>
      </c>
      <c r="N493" s="232">
        <v>0.1</v>
      </c>
      <c r="O493" s="44" t="s">
        <v>1807</v>
      </c>
      <c r="P493" s="45" t="s">
        <v>1808</v>
      </c>
      <c r="Q493" s="46" t="s">
        <v>1809</v>
      </c>
      <c r="R493" s="47">
        <v>5.11E-2</v>
      </c>
      <c r="S493" s="48" t="s">
        <v>1810</v>
      </c>
    </row>
    <row r="494" spans="1:19" ht="14.65" customHeight="1">
      <c r="A494" s="227"/>
      <c r="B494" s="236"/>
      <c r="C494" s="49" t="s">
        <v>24</v>
      </c>
      <c r="D494" s="274"/>
      <c r="E494" s="282"/>
      <c r="F494" s="285"/>
      <c r="G494" s="182"/>
      <c r="H494" s="230"/>
      <c r="I494" s="50" t="s">
        <v>43</v>
      </c>
      <c r="J494" s="51">
        <f>IF(OR(I493="TO",I493="TU",I493="TO1",I493="TU1",I493="TO2",I493="TU2"),J493,IF(OR(I493="AH1",I493="AH2"),IF(OR(I494="AH1",I494="AH2"),-J493,IF(OR(I494="EH1",I494="EH2"),-J493+0.5,"")),IF(OR(I493="EH1",I493="EH2"),IF(OR(I494="AH1",I494="AH2"),-J493+0.5,IF(OR(I494="EH1",I494="EH2"),-J493+1,"")),IF(AND(OR(I493="DNB1",I493="DNB2"),OR(I494="AH1",I494="AH2")),0,IF(AND(I493="Not ScoreBoth",OR(I494="TO1",I494="TO2")),0.5,"")))))</f>
        <v>3</v>
      </c>
      <c r="K494" s="52" t="s">
        <v>33</v>
      </c>
      <c r="L494" s="53">
        <v>2.8</v>
      </c>
      <c r="M494" s="54">
        <v>9.9</v>
      </c>
      <c r="N494" s="233"/>
      <c r="O494" s="55" t="s">
        <v>1811</v>
      </c>
      <c r="P494" s="56" t="s">
        <v>1812</v>
      </c>
      <c r="Q494" s="25"/>
      <c r="R494" s="26"/>
      <c r="S494" s="26"/>
    </row>
    <row r="495" spans="1:19" ht="14.65" customHeight="1">
      <c r="A495" s="228"/>
      <c r="B495" s="237"/>
      <c r="C495" s="57" t="s">
        <v>28</v>
      </c>
      <c r="D495" s="275"/>
      <c r="E495" s="283"/>
      <c r="F495" s="272"/>
      <c r="G495" s="183"/>
      <c r="H495" s="231"/>
      <c r="I495" s="58"/>
      <c r="J495" s="59"/>
      <c r="K495" s="60"/>
      <c r="L495" s="61"/>
      <c r="M495" s="62"/>
      <c r="N495" s="234"/>
      <c r="O495" s="63"/>
      <c r="P495" s="64"/>
      <c r="Q495" s="36"/>
      <c r="R495" s="28"/>
      <c r="S495" s="28"/>
    </row>
    <row r="496" spans="1:19" ht="14.65" customHeight="1">
      <c r="A496" s="238">
        <f>$A493+1</f>
        <v>165</v>
      </c>
      <c r="B496" s="242" t="str">
        <f>IF(OR(C496="W",C497="W",C498="W",C496="1/2W",C497="1/2W",C498="1/2W",C496="1/2L",C497="1/2L",C498="1/2L"),"OK",IF(OR(C496="L",C497="L",C498="L"),"LOSS",IF(OR(C496="X",C497="X",C498="X"),"Anulado"," ")))</f>
        <v>OK</v>
      </c>
      <c r="C496" s="65" t="s">
        <v>24</v>
      </c>
      <c r="D496" s="290" t="str">
        <f>IF(G496="","",$D493)</f>
        <v>10</v>
      </c>
      <c r="E496" s="295" t="str">
        <f>IF(G496=""," ","– "&amp;COUNTIF(D$4:D498,$D496))</f>
        <v>– 18</v>
      </c>
      <c r="F496" s="297" t="e">
        <f ca="1">IF(G496="","",IF(OR(AND($C496&lt;&gt;" ",$C497=" "),AND($C497&lt;&gt;" ",$C496=" "),AND(L498&gt;0,OR(AND($C498&lt;&gt;" ",OR($C496=" ",$C497=" ")),AND($C498=" ",OR($C496&lt;&gt;" ",$C497&lt;&gt;" "))))),IF(SUM(F$4:F495)=0,1,LARGE(F$4:F495,1)+1),IF(MONTH(G496)=MONTH(TODAY()),IF(AND(DAY(G496)&lt;DAY(TODAY()),$B496=" "),IF(SUM(F$4:F495)=0,1,LARGE(F$4:F495,1)+1),IF($B496=" ",IF(AND(DAY(G496)=DAY(TODAY()),HOUR(G496)&lt;=HOUR(NOW())+1),IF(AND(HOUR(G496)+2&lt;=HOUR(NOW()),DAY(G496)&lt;=DAY(TODAY()),MINUTE(G496)&lt;=MINUTE(NOW())),IF(SUM(F$4:F495)=0,1,LARGE(F$4:F495,1)+1),IF(OR(MINUTE(G496)&lt;=MINUTE(NOW()),HOUR(G496)&lt;=HOUR(NOW())),"!!!","")),""),"")),"")))</f>
        <v>#VALUE!</v>
      </c>
      <c r="G496" s="188" t="s">
        <v>4444</v>
      </c>
      <c r="H496" s="239" t="s">
        <v>181</v>
      </c>
      <c r="I496" s="66" t="s">
        <v>42</v>
      </c>
      <c r="J496" s="67">
        <v>1</v>
      </c>
      <c r="K496" s="68" t="s">
        <v>21</v>
      </c>
      <c r="L496" s="69">
        <v>2.82</v>
      </c>
      <c r="M496" s="70">
        <v>6.18</v>
      </c>
      <c r="N496" s="241">
        <v>0</v>
      </c>
      <c r="O496" s="71" t="s">
        <v>1805</v>
      </c>
      <c r="P496" s="72" t="s">
        <v>1806</v>
      </c>
      <c r="Q496" s="73" t="s">
        <v>1813</v>
      </c>
      <c r="R496" s="74">
        <v>0.21490000000000001</v>
      </c>
      <c r="S496" s="75" t="s">
        <v>1814</v>
      </c>
    </row>
    <row r="497" spans="1:19" ht="14.65" customHeight="1">
      <c r="A497" s="227"/>
      <c r="B497" s="236"/>
      <c r="C497" s="17" t="s">
        <v>26</v>
      </c>
      <c r="D497" s="274"/>
      <c r="E497" s="282"/>
      <c r="F497" s="285"/>
      <c r="G497" s="182"/>
      <c r="H497" s="230"/>
      <c r="I497" s="18" t="s">
        <v>43</v>
      </c>
      <c r="J497" s="76">
        <f>IF(OR(I496="TO",I496="TU",I496="TO1",I496="TU1",I496="TO2",I496="TU2"),J496,IF(OR(I496="AH1",I496="AH2"),IF(OR(I497="AH1",I497="AH2"),-J496,IF(OR(I497="EH1",I497="EH2"),-J496+0.5,"")),IF(OR(I496="EH1",I496="EH2"),IF(OR(I497="AH1",I497="AH2"),-J496+0.5,IF(OR(I497="EH1",I497="EH2"),-J496+1,"")),IF(AND(OR(I496="DNB1",I496="DNB2"),OR(I497="AH1",I497="AH2")),0,IF(AND(I496="Not ScoreBoth",OR(I497="TO1",I497="TO2")),0.5,"")))))</f>
        <v>1</v>
      </c>
      <c r="K497" s="77" t="s">
        <v>23</v>
      </c>
      <c r="L497" s="21">
        <v>2.13</v>
      </c>
      <c r="M497" s="22">
        <v>8.1999999999999993</v>
      </c>
      <c r="N497" s="233"/>
      <c r="O497" s="23" t="s">
        <v>1578</v>
      </c>
      <c r="P497" s="24" t="s">
        <v>1815</v>
      </c>
      <c r="Q497" s="25"/>
      <c r="R497" s="26"/>
      <c r="S497" s="26"/>
    </row>
    <row r="498" spans="1:19" ht="14.65" customHeight="1">
      <c r="A498" s="228"/>
      <c r="B498" s="237"/>
      <c r="C498" s="27" t="s">
        <v>28</v>
      </c>
      <c r="D498" s="275"/>
      <c r="E498" s="283"/>
      <c r="F498" s="272"/>
      <c r="G498" s="183"/>
      <c r="H498" s="231"/>
      <c r="I498" s="30"/>
      <c r="J498" s="31"/>
      <c r="K498" s="37"/>
      <c r="L498" s="32"/>
      <c r="M498" s="33"/>
      <c r="N498" s="234"/>
      <c r="O498" s="34"/>
      <c r="P498" s="35"/>
      <c r="Q498" s="36"/>
      <c r="R498" s="28"/>
      <c r="S498" s="28"/>
    </row>
    <row r="499" spans="1:19" ht="14.65" customHeight="1">
      <c r="A499" s="226">
        <f>$A496+1</f>
        <v>166</v>
      </c>
      <c r="B499" s="235" t="str">
        <f>IF(OR(C499="W",C500="W",C501="W",C499="1/2W",C500="1/2W",C501="1/2W",C499="1/2L",C500="1/2L",C501="1/2L"),"OK",IF(OR(C499="L",C500="L",C501="L"),"LOSS",IF(OR(C499="X",C500="X",C501="X"),"Anulado"," ")))</f>
        <v>OK</v>
      </c>
      <c r="C499" s="38" t="s">
        <v>26</v>
      </c>
      <c r="D499" s="273" t="str">
        <f>IF(G499="","",$D496)</f>
        <v>10</v>
      </c>
      <c r="E499" s="281" t="str">
        <f>IF(G499=""," ","– "&amp;COUNTIF(D$4:D501,$D499))</f>
        <v>– 19</v>
      </c>
      <c r="F499" s="284" t="e">
        <f ca="1">IF(G499="","",IF(OR(AND($C499&lt;&gt;" ",$C500=" "),AND($C500&lt;&gt;" ",$C499=" "),AND(L501&gt;0,OR(AND($C501&lt;&gt;" ",OR($C499=" ",$C500=" ")),AND($C501=" ",OR($C499&lt;&gt;" ",$C500&lt;&gt;" "))))),IF(SUM(F$4:F498)=0,1,LARGE(F$4:F498,1)+1),IF(MONTH(G499)=MONTH(TODAY()),IF(AND(DAY(G499)&lt;DAY(TODAY()),$B499=" "),IF(SUM(F$4:F498)=0,1,LARGE(F$4:F498,1)+1),IF($B499=" ",IF(AND(DAY(G499)=DAY(TODAY()),HOUR(G499)&lt;=HOUR(NOW())+1),IF(AND(HOUR(G499)+2&lt;=HOUR(NOW()),DAY(G499)&lt;=DAY(TODAY()),MINUTE(G499)&lt;=MINUTE(NOW())),IF(SUM(F$4:F498)=0,1,LARGE(F$4:F498,1)+1),IF(OR(MINUTE(G499)&lt;=MINUTE(NOW()),HOUR(G499)&lt;=HOUR(NOW())),"!!!","")),""),"")),"")))</f>
        <v>#VALUE!</v>
      </c>
      <c r="G499" s="181" t="s">
        <v>4444</v>
      </c>
      <c r="H499" s="229" t="s">
        <v>181</v>
      </c>
      <c r="I499" s="39" t="s">
        <v>42</v>
      </c>
      <c r="J499" s="40">
        <v>3.5</v>
      </c>
      <c r="K499" s="41" t="s">
        <v>21</v>
      </c>
      <c r="L499" s="42">
        <v>2.1</v>
      </c>
      <c r="M499" s="43">
        <v>10.23</v>
      </c>
      <c r="N499" s="232">
        <v>0</v>
      </c>
      <c r="O499" s="44" t="s">
        <v>1816</v>
      </c>
      <c r="P499" s="45" t="s">
        <v>1817</v>
      </c>
      <c r="Q499" s="46" t="s">
        <v>1818</v>
      </c>
      <c r="R499" s="47">
        <v>0.1258</v>
      </c>
      <c r="S499" s="48" t="s">
        <v>1332</v>
      </c>
    </row>
    <row r="500" spans="1:19" ht="14.65" customHeight="1">
      <c r="A500" s="227"/>
      <c r="B500" s="236"/>
      <c r="C500" s="49" t="s">
        <v>24</v>
      </c>
      <c r="D500" s="274"/>
      <c r="E500" s="282"/>
      <c r="F500" s="285"/>
      <c r="G500" s="182"/>
      <c r="H500" s="230"/>
      <c r="I500" s="50" t="s">
        <v>43</v>
      </c>
      <c r="J500" s="51">
        <f>IF(OR(I499="TO",I499="TU",I499="TO1",I499="TU1",I499="TO2",I499="TU2"),J499,IF(OR(I499="AH1",I499="AH2"),IF(OR(I500="AH1",I500="AH2"),-J499,IF(OR(I500="EH1",I500="EH2"),-J499+0.5,"")),IF(OR(I499="EH1",I499="EH2"),IF(OR(I500="AH1",I500="AH2"),-J499+0.5,IF(OR(I500="EH1",I500="EH2"),-J499+1,"")),IF(AND(OR(I499="DNB1",I499="DNB2"),OR(I500="AH1",I500="AH2")),0,IF(AND(I499="Not ScoreBoth",OR(I500="TO1",I500="TO2")),0.5,"")))))</f>
        <v>3.5</v>
      </c>
      <c r="K500" s="52" t="s">
        <v>23</v>
      </c>
      <c r="L500" s="53">
        <v>2.4300000000000002</v>
      </c>
      <c r="M500" s="54">
        <v>8.85</v>
      </c>
      <c r="N500" s="233"/>
      <c r="O500" s="55" t="s">
        <v>1764</v>
      </c>
      <c r="P500" s="56" t="s">
        <v>1819</v>
      </c>
      <c r="Q500" s="25"/>
      <c r="R500" s="26"/>
      <c r="S500" s="26"/>
    </row>
    <row r="501" spans="1:19" ht="14.65" customHeight="1">
      <c r="A501" s="228"/>
      <c r="B501" s="237"/>
      <c r="C501" s="57" t="s">
        <v>28</v>
      </c>
      <c r="D501" s="275"/>
      <c r="E501" s="283"/>
      <c r="F501" s="272"/>
      <c r="G501" s="183"/>
      <c r="H501" s="231"/>
      <c r="I501" s="58"/>
      <c r="J501" s="59"/>
      <c r="K501" s="60"/>
      <c r="L501" s="61"/>
      <c r="M501" s="62"/>
      <c r="N501" s="234"/>
      <c r="O501" s="63"/>
      <c r="P501" s="64"/>
      <c r="Q501" s="36"/>
      <c r="R501" s="28"/>
      <c r="S501" s="28"/>
    </row>
    <row r="502" spans="1:19" ht="14.65" customHeight="1">
      <c r="A502" s="238">
        <f>$A499+1</f>
        <v>167</v>
      </c>
      <c r="B502" s="242" t="str">
        <f>IF(OR(C502="W",C503="W",C504="W",C502="1/2W",C503="1/2W",C504="1/2W",C502="1/2L",C503="1/2L",C504="1/2L"),"OK",IF(OR(C502="L",C503="L",C504="L"),"LOSS",IF(OR(C502="X",C503="X",C504="X"),"Anulado"," ")))</f>
        <v>Anulado</v>
      </c>
      <c r="C502" s="65" t="s">
        <v>52</v>
      </c>
      <c r="D502" s="290" t="str">
        <f>IF(G502="","",$D499)</f>
        <v>10</v>
      </c>
      <c r="E502" s="295" t="str">
        <f>IF(G502=""," ","– "&amp;COUNTIF(D$4:D504,$D502))</f>
        <v>– 20</v>
      </c>
      <c r="F502" s="297" t="e">
        <f ca="1">IF(G502="","",IF(OR(AND($C502&lt;&gt;" ",$C503=" "),AND($C503&lt;&gt;" ",$C502=" "),AND(L504&gt;0,OR(AND($C504&lt;&gt;" ",OR($C502=" ",$C503=" ")),AND($C504=" ",OR($C502&lt;&gt;" ",$C503&lt;&gt;" "))))),IF(SUM(F$4:F501)=0,1,LARGE(F$4:F501,1)+1),IF(MONTH(G502)=MONTH(TODAY()),IF(AND(DAY(G502)&lt;DAY(TODAY()),$B502=" "),IF(SUM(F$4:F501)=0,1,LARGE(F$4:F501,1)+1),IF($B502=" ",IF(AND(DAY(G502)=DAY(TODAY()),HOUR(G502)&lt;=HOUR(NOW())+1),IF(AND(HOUR(G502)+2&lt;=HOUR(NOW()),DAY(G502)&lt;=DAY(TODAY()),MINUTE(G502)&lt;=MINUTE(NOW())),IF(SUM(F$4:F501)=0,1,LARGE(F$4:F501,1)+1),IF(OR(MINUTE(G502)&lt;=MINUTE(NOW()),HOUR(G502)&lt;=HOUR(NOW())),"!!!","")),""),"")),"")))</f>
        <v>#VALUE!</v>
      </c>
      <c r="G502" s="188" t="s">
        <v>4444</v>
      </c>
      <c r="H502" s="239" t="s">
        <v>181</v>
      </c>
      <c r="I502" s="66" t="s">
        <v>42</v>
      </c>
      <c r="J502" s="67">
        <v>4</v>
      </c>
      <c r="K502" s="68" t="s">
        <v>22</v>
      </c>
      <c r="L502" s="69">
        <v>2.16</v>
      </c>
      <c r="M502" s="70"/>
      <c r="N502" s="241">
        <v>0</v>
      </c>
      <c r="O502" s="71" t="s">
        <v>1120</v>
      </c>
      <c r="P502" s="72" t="s">
        <v>1820</v>
      </c>
      <c r="Q502" s="73" t="s">
        <v>1034</v>
      </c>
      <c r="R502" s="74">
        <v>0</v>
      </c>
      <c r="S502" s="75" t="s">
        <v>1332</v>
      </c>
    </row>
    <row r="503" spans="1:19" ht="14.65" customHeight="1">
      <c r="A503" s="227"/>
      <c r="B503" s="236"/>
      <c r="C503" s="17" t="s">
        <v>52</v>
      </c>
      <c r="D503" s="274"/>
      <c r="E503" s="282"/>
      <c r="F503" s="285"/>
      <c r="G503" s="182"/>
      <c r="H503" s="230"/>
      <c r="I503" s="18" t="s">
        <v>43</v>
      </c>
      <c r="J503" s="76">
        <f>IF(OR(I502="TO",I502="TU",I502="TO1",I502="TU1",I502="TO2",I502="TU2"),J502,IF(OR(I502="AH1",I502="AH2"),IF(OR(I503="AH1",I503="AH2"),-J502,IF(OR(I503="EH1",I503="EH2"),-J502+0.5,"")),IF(OR(I502="EH1",I502="EH2"),IF(OR(I503="AH1",I503="AH2"),-J502+0.5,IF(OR(I503="EH1",I503="EH2"),-J502+1,"")),IF(AND(OR(I502="DNB1",I502="DNB2"),OR(I503="AH1",I503="AH2")),0,IF(AND(I502="Not ScoreBoth",OR(I503="TO1",I503="TO2")),0.5,"")))))</f>
        <v>4</v>
      </c>
      <c r="K503" s="77" t="s">
        <v>23</v>
      </c>
      <c r="L503" s="21">
        <v>2.0299999999999998</v>
      </c>
      <c r="M503" s="22">
        <v>23.8</v>
      </c>
      <c r="N503" s="233"/>
      <c r="O503" s="23" t="s">
        <v>1821</v>
      </c>
      <c r="P503" s="24" t="s">
        <v>1822</v>
      </c>
      <c r="Q503" s="25"/>
      <c r="R503" s="26"/>
      <c r="S503" s="26"/>
    </row>
    <row r="504" spans="1:19" ht="14.65" customHeight="1">
      <c r="A504" s="228"/>
      <c r="B504" s="237"/>
      <c r="C504" s="27" t="s">
        <v>28</v>
      </c>
      <c r="D504" s="275"/>
      <c r="E504" s="283"/>
      <c r="F504" s="272"/>
      <c r="G504" s="183"/>
      <c r="H504" s="231"/>
      <c r="I504" s="30"/>
      <c r="J504" s="31"/>
      <c r="K504" s="37"/>
      <c r="L504" s="32"/>
      <c r="M504" s="33"/>
      <c r="N504" s="234"/>
      <c r="O504" s="34"/>
      <c r="P504" s="35"/>
      <c r="Q504" s="36"/>
      <c r="R504" s="28"/>
      <c r="S504" s="28"/>
    </row>
    <row r="505" spans="1:19" ht="14.65" customHeight="1">
      <c r="A505" s="226">
        <f>$A502+1</f>
        <v>168</v>
      </c>
      <c r="B505" s="235" t="str">
        <f>IF(OR(C505="W",C506="W",C507="W",C505="1/2W",C506="1/2W",C507="1/2W",C505="1/2L",C506="1/2L",C507="1/2L"),"OK",IF(OR(C505="L",C506="L",C507="L"),"LOSS",IF(OR(C505="X",C506="X",C507="X"),"Anulado"," ")))</f>
        <v>OK</v>
      </c>
      <c r="C505" s="38" t="s">
        <v>24</v>
      </c>
      <c r="D505" s="273" t="str">
        <f>IF(G505="","",$D502)</f>
        <v>10</v>
      </c>
      <c r="E505" s="281" t="str">
        <f>IF(G505=""," ","– "&amp;COUNTIF(D$4:D507,$D505))</f>
        <v>– 21</v>
      </c>
      <c r="F505" s="284" t="e">
        <f ca="1">IF(G505="","",IF(OR(AND($C505&lt;&gt;" ",$C506=" "),AND($C506&lt;&gt;" ",$C505=" "),AND(L507&gt;0,OR(AND($C507&lt;&gt;" ",OR($C505=" ",$C506=" ")),AND($C507=" ",OR($C505&lt;&gt;" ",$C506&lt;&gt;" "))))),IF(SUM(F$4:F504)=0,1,LARGE(F$4:F504,1)+1),IF(MONTH(G505)=MONTH(TODAY()),IF(AND(DAY(G505)&lt;DAY(TODAY()),$B505=" "),IF(SUM(F$4:F504)=0,1,LARGE(F$4:F504,1)+1),IF($B505=" ",IF(AND(DAY(G505)=DAY(TODAY()),HOUR(G505)&lt;=HOUR(NOW())+1),IF(AND(HOUR(G505)+2&lt;=HOUR(NOW()),DAY(G505)&lt;=DAY(TODAY()),MINUTE(G505)&lt;=MINUTE(NOW())),IF(SUM(F$4:F504)=0,1,LARGE(F$4:F504,1)+1),IF(OR(MINUTE(G505)&lt;=MINUTE(NOW()),HOUR(G505)&lt;=HOUR(NOW())),"!!!","")),""),"")),"")))</f>
        <v>#VALUE!</v>
      </c>
      <c r="G505" s="181" t="s">
        <v>4449</v>
      </c>
      <c r="H505" s="229" t="s">
        <v>182</v>
      </c>
      <c r="I505" s="39" t="s">
        <v>31</v>
      </c>
      <c r="J505" s="78"/>
      <c r="K505" s="41" t="s">
        <v>22</v>
      </c>
      <c r="L505" s="42">
        <v>2.7</v>
      </c>
      <c r="M505" s="43"/>
      <c r="N505" s="232">
        <v>0</v>
      </c>
      <c r="O505" s="44" t="s">
        <v>1630</v>
      </c>
      <c r="P505" s="45" t="s">
        <v>1823</v>
      </c>
      <c r="Q505" s="46" t="s">
        <v>1824</v>
      </c>
      <c r="R505" s="47">
        <v>0.1293</v>
      </c>
      <c r="S505" s="48" t="s">
        <v>1825</v>
      </c>
    </row>
    <row r="506" spans="1:19" ht="14.65" customHeight="1">
      <c r="A506" s="227"/>
      <c r="B506" s="236"/>
      <c r="C506" s="49" t="s">
        <v>26</v>
      </c>
      <c r="D506" s="274"/>
      <c r="E506" s="282"/>
      <c r="F506" s="285"/>
      <c r="G506" s="182"/>
      <c r="H506" s="230"/>
      <c r="I506" s="84">
        <v>1</v>
      </c>
      <c r="J506" s="85" t="str">
        <f>IF(OR(I505="TO",I505="TU",I505="TO1",I505="TU1",I505="TO2",I505="TU2"),J505,IF(OR(I505="AH1",I505="AH2"),IF(OR(I506="AH1",I506="AH2"),-J505,IF(OR(I506="EH1",I506="EH2"),-J505+0.5,"")),IF(OR(I505="EH1",I505="EH2"),IF(OR(I506="AH1",I506="AH2"),-J505+0.5,IF(OR(I506="EH1",I506="EH2"),-J505+1,"")),IF(AND(OR(I505="DNB1",I505="DNB2"),OR(I506="AH1",I506="AH2")),0,IF(AND(I505="Not ScoreBoth",OR(I506="TO1",I506="TO2")),0.5,"")))))</f>
        <v/>
      </c>
      <c r="K506" s="52" t="s">
        <v>183</v>
      </c>
      <c r="L506" s="53">
        <v>1.94</v>
      </c>
      <c r="M506" s="54">
        <v>5.22</v>
      </c>
      <c r="N506" s="233"/>
      <c r="O506" s="55" t="s">
        <v>1233</v>
      </c>
      <c r="P506" s="56" t="s">
        <v>1823</v>
      </c>
      <c r="Q506" s="25"/>
      <c r="R506" s="26"/>
      <c r="S506" s="26"/>
    </row>
    <row r="507" spans="1:19" ht="14.65" customHeight="1">
      <c r="A507" s="228"/>
      <c r="B507" s="237"/>
      <c r="C507" s="57" t="s">
        <v>28</v>
      </c>
      <c r="D507" s="275"/>
      <c r="E507" s="283"/>
      <c r="F507" s="272"/>
      <c r="G507" s="183"/>
      <c r="H507" s="231"/>
      <c r="I507" s="58"/>
      <c r="J507" s="59"/>
      <c r="K507" s="60"/>
      <c r="L507" s="61"/>
      <c r="M507" s="62"/>
      <c r="N507" s="234"/>
      <c r="O507" s="63"/>
      <c r="P507" s="64"/>
      <c r="Q507" s="36"/>
      <c r="R507" s="28"/>
      <c r="S507" s="28"/>
    </row>
    <row r="508" spans="1:19" ht="14.65" customHeight="1">
      <c r="A508" s="238">
        <f>$A505+1</f>
        <v>169</v>
      </c>
      <c r="B508" s="242" t="str">
        <f>IF(OR(C508="W",C509="W",C510="W",C508="1/2W",C509="1/2W",C510="1/2W",C508="1/2L",C509="1/2L",C510="1/2L"),"OK",IF(OR(C508="L",C509="L",C510="L"),"LOSS",IF(OR(C508="X",C509="X",C510="X"),"Anulado"," ")))</f>
        <v>OK</v>
      </c>
      <c r="C508" s="65" t="s">
        <v>24</v>
      </c>
      <c r="D508" s="290" t="str">
        <f>IF(G508="","",$D505)</f>
        <v>10</v>
      </c>
      <c r="E508" s="295" t="str">
        <f>IF(G508=""," ","– "&amp;COUNTIF(D$4:D510,$D508))</f>
        <v>– 22</v>
      </c>
      <c r="F508" s="297" t="e">
        <f ca="1">IF(G508="","",IF(OR(AND($C508&lt;&gt;" ",$C509=" "),AND($C509&lt;&gt;" ",$C508=" "),AND(L510&gt;0,OR(AND($C510&lt;&gt;" ",OR($C508=" ",$C509=" ")),AND($C510=" ",OR($C508&lt;&gt;" ",$C509&lt;&gt;" "))))),IF(SUM(F$4:F507)=0,1,LARGE(F$4:F507,1)+1),IF(MONTH(G508)=MONTH(TODAY()),IF(AND(DAY(G508)&lt;DAY(TODAY()),$B508=" "),IF(SUM(F$4:F507)=0,1,LARGE(F$4:F507,1)+1),IF($B508=" ",IF(AND(DAY(G508)=DAY(TODAY()),HOUR(G508)&lt;=HOUR(NOW())+1),IF(AND(HOUR(G508)+2&lt;=HOUR(NOW()),DAY(G508)&lt;=DAY(TODAY()),MINUTE(G508)&lt;=MINUTE(NOW())),IF(SUM(F$4:F507)=0,1,LARGE(F$4:F507,1)+1),IF(OR(MINUTE(G508)&lt;=MINUTE(NOW()),HOUR(G508)&lt;=HOUR(NOW())),"!!!","")),""),"")),"")))</f>
        <v>#VALUE!</v>
      </c>
      <c r="G508" s="188" t="s">
        <v>4450</v>
      </c>
      <c r="H508" s="239" t="s">
        <v>184</v>
      </c>
      <c r="I508" s="100">
        <v>2</v>
      </c>
      <c r="J508" s="80"/>
      <c r="K508" s="68" t="s">
        <v>23</v>
      </c>
      <c r="L508" s="69">
        <v>2.67</v>
      </c>
      <c r="M508" s="70"/>
      <c r="N508" s="241">
        <v>0.1</v>
      </c>
      <c r="O508" s="71" t="s">
        <v>1826</v>
      </c>
      <c r="P508" s="72" t="s">
        <v>1827</v>
      </c>
      <c r="Q508" s="73" t="s">
        <v>1828</v>
      </c>
      <c r="R508" s="74">
        <v>5.3100000000000001E-2</v>
      </c>
      <c r="S508" s="75" t="s">
        <v>1829</v>
      </c>
    </row>
    <row r="509" spans="1:19" ht="14.65" customHeight="1">
      <c r="A509" s="227"/>
      <c r="B509" s="236"/>
      <c r="C509" s="17" t="s">
        <v>26</v>
      </c>
      <c r="D509" s="274"/>
      <c r="E509" s="282"/>
      <c r="F509" s="285"/>
      <c r="G509" s="182"/>
      <c r="H509" s="230"/>
      <c r="I509" s="18" t="s">
        <v>52</v>
      </c>
      <c r="J509" s="81" t="str">
        <f>IF(OR(I508="TO",I508="TU",I508="TO1",I508="TU1",I508="TO2",I508="TU2"),J508,IF(OR(I508="AH1",I508="AH2"),IF(OR(I509="AH1",I509="AH2"),-J508,IF(OR(I509="EH1",I509="EH2"),-J508+0.5,"")),IF(OR(I508="EH1",I508="EH2"),IF(OR(I509="AH1",I509="AH2"),-J508+0.5,IF(OR(I509="EH1",I509="EH2"),-J508+1,"")),IF(AND(OR(I508="DNB1",I508="DNB2"),OR(I509="AH1",I509="AH2")),0,IF(AND(I508="Not ScoreBoth",OR(I509="TO1",I509="TO2")),0.5,"")))))</f>
        <v/>
      </c>
      <c r="K509" s="77" t="s">
        <v>23</v>
      </c>
      <c r="L509" s="21">
        <v>6.7</v>
      </c>
      <c r="M509" s="22">
        <v>10.75</v>
      </c>
      <c r="N509" s="233"/>
      <c r="O509" s="23" t="s">
        <v>1830</v>
      </c>
      <c r="P509" s="24" t="s">
        <v>1831</v>
      </c>
      <c r="Q509" s="25"/>
      <c r="R509" s="26"/>
      <c r="S509" s="26"/>
    </row>
    <row r="510" spans="1:19" ht="14.65" customHeight="1">
      <c r="A510" s="228"/>
      <c r="B510" s="237"/>
      <c r="C510" s="27" t="s">
        <v>24</v>
      </c>
      <c r="D510" s="275"/>
      <c r="E510" s="283"/>
      <c r="F510" s="272"/>
      <c r="G510" s="183"/>
      <c r="H510" s="231"/>
      <c r="I510" s="109">
        <v>1</v>
      </c>
      <c r="J510" s="31"/>
      <c r="K510" s="87" t="s">
        <v>21</v>
      </c>
      <c r="L510" s="88">
        <v>2.35</v>
      </c>
      <c r="M510" s="33">
        <v>30.65</v>
      </c>
      <c r="N510" s="234"/>
      <c r="O510" s="89" t="s">
        <v>1832</v>
      </c>
      <c r="P510" s="90" t="s">
        <v>1831</v>
      </c>
      <c r="Q510" s="36"/>
      <c r="R510" s="28"/>
      <c r="S510" s="28"/>
    </row>
    <row r="511" spans="1:19" ht="14.65" customHeight="1">
      <c r="A511" s="226">
        <f>$A508+1</f>
        <v>170</v>
      </c>
      <c r="B511" s="235" t="str">
        <f>IF(OR(C511="W",C512="W",C513="W",C511="1/2W",C512="1/2W",C513="1/2W",C511="1/2L",C512="1/2L",C513="1/2L"),"OK",IF(OR(C511="L",C512="L",C513="L"),"LOSS",IF(OR(C511="X",C512="X",C513="X"),"Anulado"," ")))</f>
        <v>OK</v>
      </c>
      <c r="C511" s="38" t="s">
        <v>26</v>
      </c>
      <c r="D511" s="273" t="str">
        <f>IF(G511="","",$D508)</f>
        <v>10</v>
      </c>
      <c r="E511" s="281" t="str">
        <f>IF(G511=""," ","– "&amp;COUNTIF(D$4:D513,$D511))</f>
        <v>– 23</v>
      </c>
      <c r="F511" s="284" t="e">
        <f ca="1">IF(G511="","",IF(OR(AND($C511&lt;&gt;" ",$C512=" "),AND($C512&lt;&gt;" ",$C511=" "),AND(L513&gt;0,OR(AND($C513&lt;&gt;" ",OR($C511=" ",$C512=" ")),AND($C513=" ",OR($C511&lt;&gt;" ",$C512&lt;&gt;" "))))),IF(SUM(F$4:F510)=0,1,LARGE(F$4:F510,1)+1),IF(MONTH(G511)=MONTH(TODAY()),IF(AND(DAY(G511)&lt;DAY(TODAY()),$B511=" "),IF(SUM(F$4:F510)=0,1,LARGE(F$4:F510,1)+1),IF($B511=" ",IF(AND(DAY(G511)=DAY(TODAY()),HOUR(G511)&lt;=HOUR(NOW())+1),IF(AND(HOUR(G511)+2&lt;=HOUR(NOW()),DAY(G511)&lt;=DAY(TODAY()),MINUTE(G511)&lt;=MINUTE(NOW())),IF(SUM(F$4:F510)=0,1,LARGE(F$4:F510,1)+1),IF(OR(MINUTE(G511)&lt;=MINUTE(NOW()),HOUR(G511)&lt;=HOUR(NOW())),"!!!","")),""),"")),"")))</f>
        <v>#VALUE!</v>
      </c>
      <c r="G511" s="181" t="s">
        <v>4451</v>
      </c>
      <c r="H511" s="229" t="s">
        <v>185</v>
      </c>
      <c r="I511" s="39" t="s">
        <v>30</v>
      </c>
      <c r="J511" s="40">
        <v>-0.5</v>
      </c>
      <c r="K511" s="41" t="s">
        <v>22</v>
      </c>
      <c r="L511" s="42">
        <v>1.5640000000000001</v>
      </c>
      <c r="M511" s="43"/>
      <c r="N511" s="232">
        <v>0</v>
      </c>
      <c r="O511" s="44" t="s">
        <v>1458</v>
      </c>
      <c r="P511" s="45" t="s">
        <v>1833</v>
      </c>
      <c r="Q511" s="46" t="s">
        <v>1834</v>
      </c>
      <c r="R511" s="47">
        <v>0.1605</v>
      </c>
      <c r="S511" s="48" t="s">
        <v>1835</v>
      </c>
    </row>
    <row r="512" spans="1:19" ht="14.65" customHeight="1">
      <c r="A512" s="227"/>
      <c r="B512" s="236"/>
      <c r="C512" s="49" t="s">
        <v>24</v>
      </c>
      <c r="D512" s="274"/>
      <c r="E512" s="282"/>
      <c r="F512" s="285"/>
      <c r="G512" s="182"/>
      <c r="H512" s="230"/>
      <c r="I512" s="84">
        <v>2</v>
      </c>
      <c r="J512" s="85" t="str">
        <f>IF(OR(I511="TO",I511="TU",I511="TO1",I511="TU1",I511="TO2",I511="TU2"),J511,IF(OR(I511="AH1",I511="AH2"),IF(OR(I512="AH1",I512="AH2"),-J511,IF(OR(I512="EH1",I512="EH2"),-J511+0.5,"")),IF(OR(I511="EH1",I511="EH2"),IF(OR(I512="AH1",I512="AH2"),-J511+0.5,IF(OR(I512="EH1",I512="EH2"),-J511+1,"")),IF(AND(OR(I511="DNB1",I511="DNB2"),OR(I512="AH1",I512="AH2")),0,IF(AND(I511="Not ScoreBoth",OR(I512="TO1",I512="TO2")),0.5,"")))))</f>
        <v/>
      </c>
      <c r="K512" s="52" t="s">
        <v>17</v>
      </c>
      <c r="L512" s="53">
        <v>4.5</v>
      </c>
      <c r="M512" s="54">
        <v>4</v>
      </c>
      <c r="N512" s="233"/>
      <c r="O512" s="55" t="s">
        <v>1836</v>
      </c>
      <c r="P512" s="56" t="s">
        <v>1833</v>
      </c>
      <c r="Q512" s="25"/>
      <c r="R512" s="26"/>
      <c r="S512" s="26"/>
    </row>
    <row r="513" spans="1:19" ht="14.65" customHeight="1">
      <c r="A513" s="228"/>
      <c r="B513" s="237"/>
      <c r="C513" s="57" t="s">
        <v>28</v>
      </c>
      <c r="D513" s="275"/>
      <c r="E513" s="283"/>
      <c r="F513" s="272"/>
      <c r="G513" s="183"/>
      <c r="H513" s="231"/>
      <c r="I513" s="58"/>
      <c r="J513" s="59"/>
      <c r="K513" s="60"/>
      <c r="L513" s="61"/>
      <c r="M513" s="62"/>
      <c r="N513" s="234"/>
      <c r="O513" s="63"/>
      <c r="P513" s="64"/>
      <c r="Q513" s="36"/>
      <c r="R513" s="28"/>
      <c r="S513" s="28"/>
    </row>
    <row r="514" spans="1:19" ht="14.65" customHeight="1">
      <c r="A514" s="238">
        <f>$A511+1</f>
        <v>171</v>
      </c>
      <c r="B514" s="242" t="str">
        <f>IF(OR(C514="W",C515="W",C516="W",C514="1/2W",C515="1/2W",C516="1/2W",C514="1/2L",C515="1/2L",C516="1/2L"),"OK",IF(OR(C514="L",C515="L",C516="L"),"LOSS",IF(OR(C514="X",C515="X",C516="X"),"Anulado"," ")))</f>
        <v>OK</v>
      </c>
      <c r="C514" s="65" t="s">
        <v>186</v>
      </c>
      <c r="D514" s="290" t="str">
        <f>IF(G514="","",$D511)</f>
        <v>10</v>
      </c>
      <c r="E514" s="295" t="str">
        <f>IF(G514=""," ","– "&amp;COUNTIF(D$4:D516,$D514))</f>
        <v>– 24</v>
      </c>
      <c r="F514" s="297" t="e">
        <f ca="1">IF(G514="","",IF(OR(AND($C514&lt;&gt;" ",$C515=" "),AND($C515&lt;&gt;" ",$C514=" "),AND(L516&gt;0,OR(AND($C516&lt;&gt;" ",OR($C514=" ",$C515=" ")),AND($C516=" ",OR($C514&lt;&gt;" ",$C515&lt;&gt;" "))))),IF(SUM(F$4:F513)=0,1,LARGE(F$4:F513,1)+1),IF(MONTH(G514)=MONTH(TODAY()),IF(AND(DAY(G514)&lt;DAY(TODAY()),$B514=" "),IF(SUM(F$4:F513)=0,1,LARGE(F$4:F513,1)+1),IF($B514=" ",IF(AND(DAY(G514)=DAY(TODAY()),HOUR(G514)&lt;=HOUR(NOW())+1),IF(AND(HOUR(G514)+2&lt;=HOUR(NOW()),DAY(G514)&lt;=DAY(TODAY()),MINUTE(G514)&lt;=MINUTE(NOW())),IF(SUM(F$4:F513)=0,1,LARGE(F$4:F513,1)+1),IF(OR(MINUTE(G514)&lt;=MINUTE(NOW()),HOUR(G514)&lt;=HOUR(NOW())),"!!!","")),""),"")),"")))</f>
        <v>#VALUE!</v>
      </c>
      <c r="G514" s="188" t="s">
        <v>4452</v>
      </c>
      <c r="H514" s="239" t="s">
        <v>187</v>
      </c>
      <c r="I514" s="66" t="s">
        <v>30</v>
      </c>
      <c r="J514" s="67">
        <v>-0.75</v>
      </c>
      <c r="K514" s="68" t="s">
        <v>17</v>
      </c>
      <c r="L514" s="69">
        <v>1.9750000000000001</v>
      </c>
      <c r="M514" s="70">
        <v>28.72</v>
      </c>
      <c r="N514" s="241">
        <v>0</v>
      </c>
      <c r="O514" s="71" t="s">
        <v>1837</v>
      </c>
      <c r="P514" s="72" t="s">
        <v>1838</v>
      </c>
      <c r="Q514" s="73" t="s">
        <v>1212</v>
      </c>
      <c r="R514" s="74">
        <v>2.1499999999999998E-2</v>
      </c>
      <c r="S514" s="75" t="s">
        <v>1839</v>
      </c>
    </row>
    <row r="515" spans="1:19" ht="14.65" customHeight="1">
      <c r="A515" s="227"/>
      <c r="B515" s="236"/>
      <c r="C515" s="17" t="s">
        <v>108</v>
      </c>
      <c r="D515" s="274"/>
      <c r="E515" s="282"/>
      <c r="F515" s="285"/>
      <c r="G515" s="182"/>
      <c r="H515" s="230"/>
      <c r="I515" s="18" t="s">
        <v>31</v>
      </c>
      <c r="J515" s="76">
        <f>IF(OR(I514="TO",I514="TU",I514="TO1",I514="TU1",I514="TO2",I514="TU2"),J514,IF(OR(I514="AH1",I514="AH2"),IF(OR(I515="AH1",I515="AH2"),-J514,IF(OR(I515="EH1",I515="EH2"),-J514+0.5,"")),IF(OR(I514="EH1",I514="EH2"),IF(OR(I515="AH1",I515="AH2"),-J514+0.5,IF(OR(I515="EH1",I515="EH2"),-J514+1,"")),IF(AND(OR(I514="DNB1",I514="DNB2"),OR(I515="AH1",I515="AH2")),0,IF(AND(I514="Not ScoreBoth",OR(I515="TO1",I515="TO2")),0.5,"")))))</f>
        <v>0.75</v>
      </c>
      <c r="K515" s="77" t="s">
        <v>22</v>
      </c>
      <c r="L515" s="21">
        <v>2.21</v>
      </c>
      <c r="M515" s="22"/>
      <c r="N515" s="233"/>
      <c r="O515" s="23" t="s">
        <v>1840</v>
      </c>
      <c r="P515" s="24" t="s">
        <v>1841</v>
      </c>
      <c r="Q515" s="25"/>
      <c r="R515" s="26"/>
      <c r="S515" s="26"/>
    </row>
    <row r="516" spans="1:19" ht="14.65" customHeight="1">
      <c r="A516" s="228"/>
      <c r="B516" s="237"/>
      <c r="C516" s="27" t="s">
        <v>28</v>
      </c>
      <c r="D516" s="275"/>
      <c r="E516" s="283"/>
      <c r="F516" s="272"/>
      <c r="G516" s="183"/>
      <c r="H516" s="231"/>
      <c r="I516" s="30"/>
      <c r="J516" s="31"/>
      <c r="K516" s="37"/>
      <c r="L516" s="32"/>
      <c r="M516" s="33"/>
      <c r="N516" s="234"/>
      <c r="O516" s="34"/>
      <c r="P516" s="35"/>
      <c r="Q516" s="36"/>
      <c r="R516" s="28"/>
      <c r="S516" s="28"/>
    </row>
    <row r="517" spans="1:19" ht="14.65" customHeight="1">
      <c r="A517" s="226">
        <f>$A514+1</f>
        <v>172</v>
      </c>
      <c r="B517" s="235" t="str">
        <f>IF(OR(C517="W",C518="W",C519="W",C517="1/2W",C518="1/2W",C519="1/2W",C517="1/2L",C518="1/2L",C519="1/2L"),"OK",IF(OR(C517="L",C518="L",C519="L"),"LOSS",IF(OR(C517="X",C518="X",C519="X"),"Anulado"," ")))</f>
        <v>OK</v>
      </c>
      <c r="C517" s="38" t="s">
        <v>24</v>
      </c>
      <c r="D517" s="273" t="str">
        <f>IF(G517="","",$D514)</f>
        <v>10</v>
      </c>
      <c r="E517" s="281" t="str">
        <f>IF(G517=""," ","– "&amp;COUNTIF(D$4:D519,$D517))</f>
        <v>– 25</v>
      </c>
      <c r="F517" s="284" t="e">
        <f ca="1">IF(G517="","",IF(OR(AND($C517&lt;&gt;" ",$C518=" "),AND($C518&lt;&gt;" ",$C517=" "),AND(L519&gt;0,OR(AND($C519&lt;&gt;" ",OR($C517=" ",$C518=" ")),AND($C519=" ",OR($C517&lt;&gt;" ",$C518&lt;&gt;" "))))),IF(SUM(F$4:F516)=0,1,LARGE(F$4:F516,1)+1),IF(MONTH(G517)=MONTH(TODAY()),IF(AND(DAY(G517)&lt;DAY(TODAY()),$B517=" "),IF(SUM(F$4:F516)=0,1,LARGE(F$4:F516,1)+1),IF($B517=" ",IF(AND(DAY(G517)=DAY(TODAY()),HOUR(G517)&lt;=HOUR(NOW())+1),IF(AND(HOUR(G517)+2&lt;=HOUR(NOW()),DAY(G517)&lt;=DAY(TODAY()),MINUTE(G517)&lt;=MINUTE(NOW())),IF(SUM(F$4:F516)=0,1,LARGE(F$4:F516,1)+1),IF(OR(MINUTE(G517)&lt;=MINUTE(NOW()),HOUR(G517)&lt;=HOUR(NOW())),"!!!","")),""),"")),"")))</f>
        <v>#VALUE!</v>
      </c>
      <c r="G517" s="181" t="s">
        <v>4453</v>
      </c>
      <c r="H517" s="229" t="s">
        <v>188</v>
      </c>
      <c r="I517" s="39" t="s">
        <v>48</v>
      </c>
      <c r="J517" s="78"/>
      <c r="K517" s="41" t="s">
        <v>22</v>
      </c>
      <c r="L517" s="42">
        <v>2.19</v>
      </c>
      <c r="M517" s="43"/>
      <c r="N517" s="232">
        <v>0</v>
      </c>
      <c r="O517" s="44" t="s">
        <v>1842</v>
      </c>
      <c r="P517" s="45" t="s">
        <v>1843</v>
      </c>
      <c r="Q517" s="46" t="s">
        <v>914</v>
      </c>
      <c r="R517" s="47">
        <v>9.7500000000000003E-2</v>
      </c>
      <c r="S517" s="48" t="s">
        <v>1844</v>
      </c>
    </row>
    <row r="518" spans="1:19" ht="14.65" customHeight="1">
      <c r="A518" s="227"/>
      <c r="B518" s="236"/>
      <c r="C518" s="49" t="s">
        <v>26</v>
      </c>
      <c r="D518" s="274"/>
      <c r="E518" s="282"/>
      <c r="F518" s="285"/>
      <c r="G518" s="182"/>
      <c r="H518" s="230"/>
      <c r="I518" s="50" t="s">
        <v>47</v>
      </c>
      <c r="J518" s="85" t="str">
        <f>IF(OR(I517="TO",I517="TU",I517="TO1",I517="TU1",I517="TO2",I517="TU2"),J517,IF(OR(I517="AH1",I517="AH2"),IF(OR(I518="AH1",I518="AH2"),-J517,IF(OR(I518="EH1",I518="EH2"),-J517+0.5,"")),IF(OR(I517="EH1",I517="EH2"),IF(OR(I518="AH1",I518="AH2"),-J517+0.5,IF(OR(I518="EH1",I518="EH2"),-J517+1,"")),IF(AND(OR(I517="DNB1",I517="DNB2"),OR(I518="AH1",I518="AH2")),0,IF(AND(I517="Not ScoreBoth",OR(I518="TO1",I518="TO2")),0.5,"")))))</f>
        <v/>
      </c>
      <c r="K518" s="52" t="s">
        <v>17</v>
      </c>
      <c r="L518" s="53">
        <v>2.2000000000000002</v>
      </c>
      <c r="M518" s="54">
        <v>29.17</v>
      </c>
      <c r="N518" s="233"/>
      <c r="O518" s="55" t="s">
        <v>1845</v>
      </c>
      <c r="P518" s="56" t="s">
        <v>1843</v>
      </c>
      <c r="Q518" s="25"/>
      <c r="R518" s="26"/>
      <c r="S518" s="26"/>
    </row>
    <row r="519" spans="1:19" ht="14.65" customHeight="1">
      <c r="A519" s="228"/>
      <c r="B519" s="237"/>
      <c r="C519" s="57" t="s">
        <v>28</v>
      </c>
      <c r="D519" s="275"/>
      <c r="E519" s="283"/>
      <c r="F519" s="272"/>
      <c r="G519" s="183"/>
      <c r="H519" s="231"/>
      <c r="I519" s="58"/>
      <c r="J519" s="59"/>
      <c r="K519" s="60"/>
      <c r="L519" s="61"/>
      <c r="M519" s="62"/>
      <c r="N519" s="234"/>
      <c r="O519" s="63"/>
      <c r="P519" s="64"/>
      <c r="Q519" s="36"/>
      <c r="R519" s="28"/>
      <c r="S519" s="28"/>
    </row>
    <row r="520" spans="1:19" ht="14.65" customHeight="1">
      <c r="A520" s="238">
        <f>$A517+1</f>
        <v>173</v>
      </c>
      <c r="B520" s="242" t="str">
        <f>IF(OR(C520="W",C521="W",C522="W",C520="1/2W",C521="1/2W",C522="1/2W",C520="1/2L",C521="1/2L",C522="1/2L"),"OK",IF(OR(C520="L",C521="L",C522="L"),"LOSS",IF(OR(C520="X",C521="X",C522="X"),"Anulado"," ")))</f>
        <v>OK</v>
      </c>
      <c r="C520" s="65" t="s">
        <v>24</v>
      </c>
      <c r="D520" s="290" t="str">
        <f>IF(G520="","",$D517)</f>
        <v>10</v>
      </c>
      <c r="E520" s="295" t="str">
        <f>IF(G520=""," ","– "&amp;COUNTIF(D$4:D522,$D520))</f>
        <v>– 26</v>
      </c>
      <c r="F520" s="297" t="e">
        <f ca="1">IF(G520="","",IF(OR(AND($C520&lt;&gt;" ",$C521=" "),AND($C521&lt;&gt;" ",$C520=" "),AND(L522&gt;0,OR(AND($C522&lt;&gt;" ",OR($C520=" ",$C521=" ")),AND($C522=" ",OR($C520&lt;&gt;" ",$C521&lt;&gt;" "))))),IF(SUM(F$4:F519)=0,1,LARGE(F$4:F519,1)+1),IF(MONTH(G520)=MONTH(TODAY()),IF(AND(DAY(G520)&lt;DAY(TODAY()),$B520=" "),IF(SUM(F$4:F519)=0,1,LARGE(F$4:F519,1)+1),IF($B520=" ",IF(AND(DAY(G520)=DAY(TODAY()),HOUR(G520)&lt;=HOUR(NOW())+1),IF(AND(HOUR(G520)+2&lt;=HOUR(NOW()),DAY(G520)&lt;=DAY(TODAY()),MINUTE(G520)&lt;=MINUTE(NOW())),IF(SUM(F$4:F519)=0,1,LARGE(F$4:F519,1)+1),IF(OR(MINUTE(G520)&lt;=MINUTE(NOW()),HOUR(G520)&lt;=HOUR(NOW())),"!!!","")),""),"")),"")))</f>
        <v>#VALUE!</v>
      </c>
      <c r="G520" s="188" t="s">
        <v>4453</v>
      </c>
      <c r="H520" s="239" t="s">
        <v>188</v>
      </c>
      <c r="I520" s="66" t="s">
        <v>31</v>
      </c>
      <c r="J520" s="80"/>
      <c r="K520" s="68" t="s">
        <v>22</v>
      </c>
      <c r="L520" s="69">
        <v>1.962</v>
      </c>
      <c r="M520" s="70"/>
      <c r="N520" s="241">
        <v>0</v>
      </c>
      <c r="O520" s="71" t="s">
        <v>1846</v>
      </c>
      <c r="P520" s="72" t="s">
        <v>1847</v>
      </c>
      <c r="Q520" s="73" t="s">
        <v>1848</v>
      </c>
      <c r="R520" s="74">
        <v>5.8900000000000001E-2</v>
      </c>
      <c r="S520" s="75" t="s">
        <v>1849</v>
      </c>
    </row>
    <row r="521" spans="1:19" ht="14.65" customHeight="1">
      <c r="A521" s="227"/>
      <c r="B521" s="236"/>
      <c r="C521" s="17" t="s">
        <v>26</v>
      </c>
      <c r="D521" s="274"/>
      <c r="E521" s="282"/>
      <c r="F521" s="285"/>
      <c r="G521" s="182"/>
      <c r="H521" s="230"/>
      <c r="I521" s="83">
        <v>1</v>
      </c>
      <c r="J521" s="81" t="str">
        <f>IF(OR(I520="TO",I520="TU",I520="TO1",I520="TU1",I520="TO2",I520="TU2"),J520,IF(OR(I520="AH1",I520="AH2"),IF(OR(I521="AH1",I521="AH2"),-J520,IF(OR(I521="EH1",I521="EH2"),-J520+0.5,"")),IF(OR(I520="EH1",I520="EH2"),IF(OR(I521="AH1",I521="AH2"),-J520+0.5,IF(OR(I521="EH1",I521="EH2"),-J520+1,"")),IF(AND(OR(I520="DNB1",I520="DNB2"),OR(I521="AH1",I521="AH2")),0,IF(AND(I520="Not ScoreBoth",OR(I521="TO1",I521="TO2")),0.5,"")))))</f>
        <v/>
      </c>
      <c r="K521" s="77" t="s">
        <v>189</v>
      </c>
      <c r="L521" s="21">
        <v>2.2999999999999998</v>
      </c>
      <c r="M521" s="22">
        <v>5</v>
      </c>
      <c r="N521" s="233"/>
      <c r="O521" s="23" t="s">
        <v>1607</v>
      </c>
      <c r="P521" s="24" t="s">
        <v>1847</v>
      </c>
      <c r="Q521" s="25"/>
      <c r="R521" s="26"/>
      <c r="S521" s="26"/>
    </row>
    <row r="522" spans="1:19" ht="14.65" customHeight="1">
      <c r="A522" s="228"/>
      <c r="B522" s="237"/>
      <c r="C522" s="27" t="s">
        <v>28</v>
      </c>
      <c r="D522" s="275"/>
      <c r="E522" s="283"/>
      <c r="F522" s="272"/>
      <c r="G522" s="183"/>
      <c r="H522" s="231"/>
      <c r="I522" s="30"/>
      <c r="J522" s="31"/>
      <c r="K522" s="37"/>
      <c r="L522" s="32"/>
      <c r="M522" s="33"/>
      <c r="N522" s="234"/>
      <c r="O522" s="34"/>
      <c r="P522" s="35"/>
      <c r="Q522" s="36"/>
      <c r="R522" s="28"/>
      <c r="S522" s="28"/>
    </row>
    <row r="523" spans="1:19" ht="14.65" customHeight="1">
      <c r="A523" s="226">
        <f>$A520+1</f>
        <v>174</v>
      </c>
      <c r="B523" s="235" t="str">
        <f>IF(OR(C523="W",C524="W",C525="W",C523="1/2W",C524="1/2W",C525="1/2W",C523="1/2L",C524="1/2L",C525="1/2L"),"OK",IF(OR(C523="L",C524="L",C525="L"),"LOSS",IF(OR(C523="X",C524="X",C525="X"),"Anulado"," ")))</f>
        <v>OK</v>
      </c>
      <c r="C523" s="38" t="s">
        <v>26</v>
      </c>
      <c r="D523" s="273" t="str">
        <f>IF(G523="","",$D520)</f>
        <v>10</v>
      </c>
      <c r="E523" s="281" t="str">
        <f>IF(G523=""," ","– "&amp;COUNTIF(D$4:D525,$D523))</f>
        <v>– 27</v>
      </c>
      <c r="F523" s="284" t="e">
        <f ca="1">IF(G523="","",IF(OR(AND($C523&lt;&gt;" ",$C524=" "),AND($C524&lt;&gt;" ",$C523=" "),AND(L525&gt;0,OR(AND($C525&lt;&gt;" ",OR($C523=" ",$C524=" ")),AND($C525=" ",OR($C523&lt;&gt;" ",$C524&lt;&gt;" "))))),IF(SUM(F$4:F522)=0,1,LARGE(F$4:F522,1)+1),IF(MONTH(G523)=MONTH(TODAY()),IF(AND(DAY(G523)&lt;DAY(TODAY()),$B523=" "),IF(SUM(F$4:F522)=0,1,LARGE(F$4:F522,1)+1),IF($B523=" ",IF(AND(DAY(G523)=DAY(TODAY()),HOUR(G523)&lt;=HOUR(NOW())+1),IF(AND(HOUR(G523)+2&lt;=HOUR(NOW()),DAY(G523)&lt;=DAY(TODAY()),MINUTE(G523)&lt;=MINUTE(NOW())),IF(SUM(F$4:F522)=0,1,LARGE(F$4:F522,1)+1),IF(OR(MINUTE(G523)&lt;=MINUTE(NOW()),HOUR(G523)&lt;=HOUR(NOW())),"!!!","")),""),"")),"")))</f>
        <v>#VALUE!</v>
      </c>
      <c r="G523" s="181" t="s">
        <v>4434</v>
      </c>
      <c r="H523" s="229" t="s">
        <v>190</v>
      </c>
      <c r="I523" s="108">
        <v>1</v>
      </c>
      <c r="J523" s="78"/>
      <c r="K523" s="41" t="s">
        <v>23</v>
      </c>
      <c r="L523" s="42">
        <v>1.45</v>
      </c>
      <c r="M523" s="43">
        <v>163.43</v>
      </c>
      <c r="N523" s="232">
        <v>0</v>
      </c>
      <c r="O523" s="44" t="s">
        <v>1850</v>
      </c>
      <c r="P523" s="45" t="s">
        <v>1851</v>
      </c>
      <c r="Q523" s="46" t="s">
        <v>1852</v>
      </c>
      <c r="R523" s="47">
        <v>3.9399999999999998E-2</v>
      </c>
      <c r="S523" s="48" t="s">
        <v>1678</v>
      </c>
    </row>
    <row r="524" spans="1:19" ht="14.65" customHeight="1">
      <c r="A524" s="227"/>
      <c r="B524" s="236"/>
      <c r="C524" s="49" t="s">
        <v>24</v>
      </c>
      <c r="D524" s="274"/>
      <c r="E524" s="282"/>
      <c r="F524" s="285"/>
      <c r="G524" s="182"/>
      <c r="H524" s="230"/>
      <c r="I524" s="50" t="s">
        <v>71</v>
      </c>
      <c r="J524" s="85" t="str">
        <f>IF(OR(I523="TO",I523="TU",I523="TO1",I523="TU1",I523="TO2",I523="TU2"),J523,IF(OR(I523="AH1",I523="AH2"),IF(OR(I524="AH1",I524="AH2"),-J523,IF(OR(I524="EH1",I524="EH2"),-J523+0.5,"")),IF(OR(I523="EH1",I523="EH2"),IF(OR(I524="AH1",I524="AH2"),-J523+0.5,IF(OR(I524="EH1",I524="EH2"),-J523+1,"")),IF(AND(OR(I523="DNB1",I523="DNB2"),OR(I524="AH1",I524="AH2")),0,IF(AND(I523="Not ScoreBoth",OR(I524="TO1",I524="TO2")),0.5,"")))))</f>
        <v/>
      </c>
      <c r="K524" s="52" t="s">
        <v>19</v>
      </c>
      <c r="L524" s="53">
        <v>1.35</v>
      </c>
      <c r="M524" s="54"/>
      <c r="N524" s="233"/>
      <c r="O524" s="55" t="s">
        <v>1853</v>
      </c>
      <c r="P524" s="56" t="s">
        <v>1854</v>
      </c>
      <c r="Q524" s="25"/>
      <c r="R524" s="26"/>
      <c r="S524" s="26"/>
    </row>
    <row r="525" spans="1:19" ht="14.65" customHeight="1">
      <c r="A525" s="228"/>
      <c r="B525" s="237"/>
      <c r="C525" s="57" t="s">
        <v>28</v>
      </c>
      <c r="D525" s="275"/>
      <c r="E525" s="283"/>
      <c r="F525" s="272"/>
      <c r="G525" s="183"/>
      <c r="H525" s="231"/>
      <c r="I525" s="58"/>
      <c r="J525" s="59"/>
      <c r="K525" s="60"/>
      <c r="L525" s="61"/>
      <c r="M525" s="62"/>
      <c r="N525" s="234"/>
      <c r="O525" s="63"/>
      <c r="P525" s="106" t="s">
        <v>1855</v>
      </c>
      <c r="Q525" s="36"/>
      <c r="R525" s="28"/>
      <c r="S525" s="28"/>
    </row>
    <row r="526" spans="1:19" ht="14.65" customHeight="1">
      <c r="A526" s="238">
        <f>$A523+1</f>
        <v>175</v>
      </c>
      <c r="B526" s="242" t="str">
        <f>IF(OR(C526="W",C527="W",C528="W",C526="1/2W",C527="1/2W",C528="1/2W",C526="1/2L",C527="1/2L",C528="1/2L"),"OK",IF(OR(C526="L",C527="L",C528="L"),"LOSS",IF(OR(C526="X",C527="X",C528="X"),"Anulado"," ")))</f>
        <v>OK</v>
      </c>
      <c r="C526" s="65" t="s">
        <v>26</v>
      </c>
      <c r="D526" s="290" t="str">
        <f>IF(G526="","",$D523)</f>
        <v>10</v>
      </c>
      <c r="E526" s="295" t="str">
        <f>IF(G526=""," ","– "&amp;COUNTIF(D$4:D528,$D526))</f>
        <v>– 28</v>
      </c>
      <c r="F526" s="297" t="e">
        <f ca="1">IF(G526="","",IF(OR(AND($C526&lt;&gt;" ",$C527=" "),AND($C527&lt;&gt;" ",$C526=" "),AND(L528&gt;0,OR(AND($C528&lt;&gt;" ",OR($C526=" ",$C527=" ")),AND($C528=" ",OR($C526&lt;&gt;" ",$C527&lt;&gt;" "))))),IF(SUM(F$4:F525)=0,1,LARGE(F$4:F525,1)+1),IF(MONTH(G526)=MONTH(TODAY()),IF(AND(DAY(G526)&lt;DAY(TODAY()),$B526=" "),IF(SUM(F$4:F525)=0,1,LARGE(F$4:F525,1)+1),IF($B526=" ",IF(AND(DAY(G526)=DAY(TODAY()),HOUR(G526)&lt;=HOUR(NOW())+1),IF(AND(HOUR(G526)+2&lt;=HOUR(NOW()),DAY(G526)&lt;=DAY(TODAY()),MINUTE(G526)&lt;=MINUTE(NOW())),IF(SUM(F$4:F525)=0,1,LARGE(F$4:F525,1)+1),IF(OR(MINUTE(G526)&lt;=MINUTE(NOW()),HOUR(G526)&lt;=HOUR(NOW())),"!!!","")),""),"")),"")))</f>
        <v>#VALUE!</v>
      </c>
      <c r="G526" s="188" t="s">
        <v>4434</v>
      </c>
      <c r="H526" s="239" t="s">
        <v>190</v>
      </c>
      <c r="I526" s="100">
        <v>1</v>
      </c>
      <c r="J526" s="80"/>
      <c r="K526" s="68" t="s">
        <v>23</v>
      </c>
      <c r="L526" s="69">
        <v>1.42</v>
      </c>
      <c r="M526" s="70">
        <v>175.11</v>
      </c>
      <c r="N526" s="241">
        <v>0</v>
      </c>
      <c r="O526" s="71" t="s">
        <v>1856</v>
      </c>
      <c r="P526" s="72" t="s">
        <v>1857</v>
      </c>
      <c r="Q526" s="73" t="s">
        <v>1858</v>
      </c>
      <c r="R526" s="74">
        <v>2.4E-2</v>
      </c>
      <c r="S526" s="75" t="s">
        <v>1859</v>
      </c>
    </row>
    <row r="527" spans="1:19" ht="14.65" customHeight="1">
      <c r="A527" s="227"/>
      <c r="B527" s="236"/>
      <c r="C527" s="17" t="s">
        <v>24</v>
      </c>
      <c r="D527" s="274"/>
      <c r="E527" s="282"/>
      <c r="F527" s="285"/>
      <c r="G527" s="182"/>
      <c r="H527" s="230"/>
      <c r="I527" s="18" t="s">
        <v>71</v>
      </c>
      <c r="J527" s="81" t="str">
        <f>IF(OR(I526="TO",I526="TU",I526="TO1",I526="TU1",I526="TO2",I526="TU2"),J526,IF(OR(I526="AH1",I526="AH2"),IF(OR(I527="AH1",I527="AH2"),-J526,IF(OR(I527="EH1",I527="EH2"),-J526+0.5,"")),IF(OR(I526="EH1",I526="EH2"),IF(OR(I527="AH1",I527="AH2"),-J526+0.5,IF(OR(I527="EH1",I527="EH2"),-J526+1,"")),IF(AND(OR(I526="DNB1",I526="DNB2"),OR(I527="AH1",I527="AH2")),0,IF(AND(I526="Not ScoreBoth",OR(I527="TO1",I527="TO2")),0.5,"")))))</f>
        <v/>
      </c>
      <c r="K527" s="77" t="s">
        <v>19</v>
      </c>
      <c r="L527" s="21">
        <v>1.35</v>
      </c>
      <c r="M527" s="22"/>
      <c r="N527" s="233"/>
      <c r="O527" s="23" t="s">
        <v>1860</v>
      </c>
      <c r="P527" s="24" t="s">
        <v>1861</v>
      </c>
      <c r="Q527" s="25"/>
      <c r="R527" s="26"/>
      <c r="S527" s="26"/>
    </row>
    <row r="528" spans="1:19" ht="14.65" customHeight="1">
      <c r="A528" s="228"/>
      <c r="B528" s="237"/>
      <c r="C528" s="27" t="s">
        <v>28</v>
      </c>
      <c r="D528" s="275"/>
      <c r="E528" s="283"/>
      <c r="F528" s="272"/>
      <c r="G528" s="183"/>
      <c r="H528" s="231"/>
      <c r="I528" s="30"/>
      <c r="J528" s="31"/>
      <c r="K528" s="37"/>
      <c r="L528" s="32"/>
      <c r="M528" s="33"/>
      <c r="N528" s="234"/>
      <c r="O528" s="34"/>
      <c r="P528" s="90" t="s">
        <v>1862</v>
      </c>
      <c r="Q528" s="36"/>
      <c r="R528" s="28"/>
      <c r="S528" s="28"/>
    </row>
    <row r="529" spans="1:19" ht="14.65" customHeight="1">
      <c r="A529" s="226">
        <f>$A526+1</f>
        <v>176</v>
      </c>
      <c r="B529" s="235" t="str">
        <f>IF(OR(C529="W",C530="W",C531="W",C529="1/2W",C530="1/2W",C531="1/2W",C529="1/2L",C530="1/2L",C531="1/2L"),"OK",IF(OR(C529="L",C530="L",C531="L"),"LOSS",IF(OR(C529="X",C530="X",C531="X"),"Anulado"," ")))</f>
        <v>OK</v>
      </c>
      <c r="C529" s="38" t="s">
        <v>26</v>
      </c>
      <c r="D529" s="273" t="str">
        <f>IF(G529="","",$D526)</f>
        <v>10</v>
      </c>
      <c r="E529" s="281" t="str">
        <f>IF(G529=""," ","– "&amp;COUNTIF(D$4:D531,$D529))</f>
        <v>– 29</v>
      </c>
      <c r="F529" s="284" t="e">
        <f ca="1">IF(G529="","",IF(OR(AND($C529&lt;&gt;" ",$C530=" "),AND($C530&lt;&gt;" ",$C529=" "),AND(L531&gt;0,OR(AND($C531&lt;&gt;" ",OR($C529=" ",$C530=" ")),AND($C531=" ",OR($C529&lt;&gt;" ",$C530&lt;&gt;" "))))),IF(SUM(F$4:F528)=0,1,LARGE(F$4:F528,1)+1),IF(MONTH(G529)=MONTH(TODAY()),IF(AND(DAY(G529)&lt;DAY(TODAY()),$B529=" "),IF(SUM(F$4:F528)=0,1,LARGE(F$4:F528,1)+1),IF($B529=" ",IF(AND(DAY(G529)=DAY(TODAY()),HOUR(G529)&lt;=HOUR(NOW())+1),IF(AND(HOUR(G529)+2&lt;=HOUR(NOW()),DAY(G529)&lt;=DAY(TODAY()),MINUTE(G529)&lt;=MINUTE(NOW())),IF(SUM(F$4:F528)=0,1,LARGE(F$4:F528,1)+1),IF(OR(MINUTE(G529)&lt;=MINUTE(NOW()),HOUR(G529)&lt;=HOUR(NOW())),"!!!","")),""),"")),"")))</f>
        <v>#VALUE!</v>
      </c>
      <c r="G529" s="181" t="s">
        <v>4434</v>
      </c>
      <c r="H529" s="229" t="s">
        <v>190</v>
      </c>
      <c r="I529" s="108">
        <v>1</v>
      </c>
      <c r="J529" s="78"/>
      <c r="K529" s="41" t="s">
        <v>21</v>
      </c>
      <c r="L529" s="42">
        <v>1.48</v>
      </c>
      <c r="M529" s="43">
        <v>255.57</v>
      </c>
      <c r="N529" s="232">
        <v>0</v>
      </c>
      <c r="O529" s="44" t="s">
        <v>1863</v>
      </c>
      <c r="P529" s="45" t="s">
        <v>1864</v>
      </c>
      <c r="Q529" s="46" t="s">
        <v>1865</v>
      </c>
      <c r="R529" s="47">
        <v>5.4800000000000001E-2</v>
      </c>
      <c r="S529" s="48" t="s">
        <v>1866</v>
      </c>
    </row>
    <row r="530" spans="1:19" ht="14.65" customHeight="1">
      <c r="A530" s="227"/>
      <c r="B530" s="236"/>
      <c r="C530" s="49" t="s">
        <v>24</v>
      </c>
      <c r="D530" s="274"/>
      <c r="E530" s="282"/>
      <c r="F530" s="285"/>
      <c r="G530" s="182"/>
      <c r="H530" s="230"/>
      <c r="I530" s="50" t="s">
        <v>71</v>
      </c>
      <c r="J530" s="85" t="str">
        <f>IF(OR(I529="TO",I529="TU",I529="TO1",I529="TU1",I529="TO2",I529="TU2"),J529,IF(OR(I529="AH1",I529="AH2"),IF(OR(I530="AH1",I530="AH2"),-J529,IF(OR(I530="EH1",I530="EH2"),-J529+0.5,"")),IF(OR(I529="EH1",I529="EH2"),IF(OR(I530="AH1",I530="AH2"),-J529+0.5,IF(OR(I530="EH1",I530="EH2"),-J529+1,"")),IF(AND(OR(I529="DNB1",I529="DNB2"),OR(I530="AH1",I530="AH2")),0,IF(AND(I529="Not ScoreBoth",OR(I530="TO1",I530="TO2")),0.5,"")))))</f>
        <v/>
      </c>
      <c r="K530" s="52" t="s">
        <v>19</v>
      </c>
      <c r="L530" s="53">
        <v>1.35</v>
      </c>
      <c r="M530" s="54">
        <v>103.03</v>
      </c>
      <c r="N530" s="233"/>
      <c r="O530" s="55" t="s">
        <v>1867</v>
      </c>
      <c r="P530" s="56" t="s">
        <v>1868</v>
      </c>
      <c r="Q530" s="25"/>
      <c r="R530" s="26"/>
      <c r="S530" s="26"/>
    </row>
    <row r="531" spans="1:19" ht="14.65" customHeight="1">
      <c r="A531" s="228"/>
      <c r="B531" s="237"/>
      <c r="C531" s="57" t="s">
        <v>28</v>
      </c>
      <c r="D531" s="275"/>
      <c r="E531" s="283"/>
      <c r="F531" s="272"/>
      <c r="G531" s="183"/>
      <c r="H531" s="231"/>
      <c r="I531" s="58"/>
      <c r="J531" s="59"/>
      <c r="K531" s="60"/>
      <c r="L531" s="61"/>
      <c r="M531" s="62"/>
      <c r="N531" s="234"/>
      <c r="O531" s="63"/>
      <c r="P531" s="106" t="s">
        <v>1869</v>
      </c>
      <c r="Q531" s="36"/>
      <c r="R531" s="28"/>
      <c r="S531" s="28"/>
    </row>
    <row r="532" spans="1:19" ht="14.65" customHeight="1">
      <c r="A532" s="238">
        <f>$A529+1</f>
        <v>177</v>
      </c>
      <c r="B532" s="242" t="str">
        <f>IF(OR(C532="W",C533="W",C534="W",C532="1/2W",C533="1/2W",C534="1/2W",C532="1/2L",C533="1/2L",C534="1/2L"),"OK",IF(OR(C532="L",C533="L",C534="L"),"LOSS",IF(OR(C532="X",C533="X",C534="X"),"Anulado"," ")))</f>
        <v>OK</v>
      </c>
      <c r="C532" s="65" t="s">
        <v>26</v>
      </c>
      <c r="D532" s="290" t="str">
        <f>IF(G532="","",$D529)</f>
        <v>10</v>
      </c>
      <c r="E532" s="295" t="str">
        <f>IF(G532=""," ","– "&amp;COUNTIF(D$4:D534,$D532))</f>
        <v>– 30</v>
      </c>
      <c r="F532" s="297" t="e">
        <f ca="1">IF(G532="","",IF(OR(AND($C532&lt;&gt;" ",$C533=" "),AND($C533&lt;&gt;" ",$C532=" "),AND(L534&gt;0,OR(AND($C534&lt;&gt;" ",OR($C532=" ",$C533=" ")),AND($C534=" ",OR($C532&lt;&gt;" ",$C533&lt;&gt;" "))))),IF(SUM(F$4:F531)=0,1,LARGE(F$4:F531,1)+1),IF(MONTH(G532)=MONTH(TODAY()),IF(AND(DAY(G532)&lt;DAY(TODAY()),$B532=" "),IF(SUM(F$4:F531)=0,1,LARGE(F$4:F531,1)+1),IF($B532=" ",IF(AND(DAY(G532)=DAY(TODAY()),HOUR(G532)&lt;=HOUR(NOW())+1),IF(AND(HOUR(G532)+2&lt;=HOUR(NOW()),DAY(G532)&lt;=DAY(TODAY()),MINUTE(G532)&lt;=MINUTE(NOW())),IF(SUM(F$4:F531)=0,1,LARGE(F$4:F531,1)+1),IF(OR(MINUTE(G532)&lt;=MINUTE(NOW()),HOUR(G532)&lt;=HOUR(NOW())),"!!!","")),""),"")),"")))</f>
        <v>#VALUE!</v>
      </c>
      <c r="G532" s="188" t="s">
        <v>4415</v>
      </c>
      <c r="H532" s="239" t="s">
        <v>191</v>
      </c>
      <c r="I532" s="66" t="s">
        <v>42</v>
      </c>
      <c r="J532" s="67">
        <v>1</v>
      </c>
      <c r="K532" s="68" t="s">
        <v>23</v>
      </c>
      <c r="L532" s="69">
        <v>2.21</v>
      </c>
      <c r="M532" s="70">
        <v>10.1</v>
      </c>
      <c r="N532" s="241">
        <v>0.1</v>
      </c>
      <c r="O532" s="71" t="s">
        <v>1528</v>
      </c>
      <c r="P532" s="72" t="s">
        <v>1870</v>
      </c>
      <c r="Q532" s="73" t="s">
        <v>1254</v>
      </c>
      <c r="R532" s="74">
        <v>6.7900000000000002E-2</v>
      </c>
      <c r="S532" s="75" t="s">
        <v>1871</v>
      </c>
    </row>
    <row r="533" spans="1:19" ht="14.65" customHeight="1">
      <c r="A533" s="227"/>
      <c r="B533" s="236"/>
      <c r="C533" s="17" t="s">
        <v>24</v>
      </c>
      <c r="D533" s="274"/>
      <c r="E533" s="282"/>
      <c r="F533" s="285"/>
      <c r="G533" s="182"/>
      <c r="H533" s="230"/>
      <c r="I533" s="18" t="s">
        <v>43</v>
      </c>
      <c r="J533" s="76">
        <f>IF(OR(I532="TO",I532="TU",I532="TO1",I532="TU1",I532="TO2",I532="TU2"),J532,IF(OR(I532="AH1",I532="AH2"),IF(OR(I533="AH1",I533="AH2"),-J532,IF(OR(I533="EH1",I533="EH2"),-J532+0.5,"")),IF(OR(I532="EH1",I532="EH2"),IF(OR(I533="AH1",I533="AH2"),-J532+0.5,IF(OR(I533="EH1",I533="EH2"),-J532+1,"")),IF(AND(OR(I532="DNB1",I532="DNB2"),OR(I533="AH1",I533="AH2")),0,IF(AND(I532="Not ScoreBoth",OR(I533="TO1",I533="TO2")),0.5,"")))))</f>
        <v>1</v>
      </c>
      <c r="K533" s="77" t="s">
        <v>21</v>
      </c>
      <c r="L533" s="21">
        <v>2.0699999999999998</v>
      </c>
      <c r="M533" s="22"/>
      <c r="N533" s="233"/>
      <c r="O533" s="23" t="s">
        <v>1872</v>
      </c>
      <c r="P533" s="24" t="s">
        <v>1783</v>
      </c>
      <c r="Q533" s="25"/>
      <c r="R533" s="26"/>
      <c r="S533" s="26"/>
    </row>
    <row r="534" spans="1:19" ht="14.65" customHeight="1">
      <c r="A534" s="228"/>
      <c r="B534" s="237"/>
      <c r="C534" s="27" t="s">
        <v>28</v>
      </c>
      <c r="D534" s="275"/>
      <c r="E534" s="283"/>
      <c r="F534" s="272"/>
      <c r="G534" s="183"/>
      <c r="H534" s="231"/>
      <c r="I534" s="30"/>
      <c r="J534" s="31"/>
      <c r="K534" s="37"/>
      <c r="L534" s="32"/>
      <c r="M534" s="33"/>
      <c r="N534" s="234"/>
      <c r="O534" s="34"/>
      <c r="P534" s="35"/>
      <c r="Q534" s="36"/>
      <c r="R534" s="28"/>
      <c r="S534" s="28"/>
    </row>
    <row r="535" spans="1:19" ht="14.65" customHeight="1">
      <c r="A535" s="226">
        <f>$A532+1</f>
        <v>178</v>
      </c>
      <c r="B535" s="235" t="str">
        <f>IF(OR(C535="W",C536="W",C537="W",C535="1/2W",C536="1/2W",C537="1/2W",C535="1/2L",C536="1/2L",C537="1/2L"),"OK",IF(OR(C535="L",C536="L",C537="L"),"LOSS",IF(OR(C535="X",C536="X",C537="X"),"Anulado"," ")))</f>
        <v>OK</v>
      </c>
      <c r="C535" s="38" t="s">
        <v>24</v>
      </c>
      <c r="D535" s="273" t="str">
        <f>IF(G535="","",$D532)</f>
        <v>10</v>
      </c>
      <c r="E535" s="281" t="str">
        <f>IF(G535=""," ","– "&amp;COUNTIF(D$4:D537,$D535))</f>
        <v>– 31</v>
      </c>
      <c r="F535" s="284" t="e">
        <f ca="1">IF(G535="","",IF(OR(AND($C535&lt;&gt;" ",$C536=" "),AND($C536&lt;&gt;" ",$C535=" "),AND(L537&gt;0,OR(AND($C537&lt;&gt;" ",OR($C535=" ",$C536=" ")),AND($C537=" ",OR($C535&lt;&gt;" ",$C536&lt;&gt;" "))))),IF(SUM(F$4:F534)=0,1,LARGE(F$4:F534,1)+1),IF(MONTH(G535)=MONTH(TODAY()),IF(AND(DAY(G535)&lt;DAY(TODAY()),$B535=" "),IF(SUM(F$4:F534)=0,1,LARGE(F$4:F534,1)+1),IF($B535=" ",IF(AND(DAY(G535)=DAY(TODAY()),HOUR(G535)&lt;=HOUR(NOW())+1),IF(AND(HOUR(G535)+2&lt;=HOUR(NOW()),DAY(G535)&lt;=DAY(TODAY()),MINUTE(G535)&lt;=MINUTE(NOW())),IF(SUM(F$4:F534)=0,1,LARGE(F$4:F534,1)+1),IF(OR(MINUTE(G535)&lt;=MINUTE(NOW()),HOUR(G535)&lt;=HOUR(NOW())),"!!!","")),""),"")),"")))</f>
        <v>#VALUE!</v>
      </c>
      <c r="G535" s="181" t="s">
        <v>4447</v>
      </c>
      <c r="H535" s="229" t="s">
        <v>192</v>
      </c>
      <c r="I535" s="39" t="s">
        <v>43</v>
      </c>
      <c r="J535" s="40">
        <v>4</v>
      </c>
      <c r="K535" s="41" t="s">
        <v>21</v>
      </c>
      <c r="L535" s="42">
        <v>2.0499999999999998</v>
      </c>
      <c r="M535" s="43">
        <v>6.4</v>
      </c>
      <c r="N535" s="232">
        <v>0</v>
      </c>
      <c r="O535" s="44" t="s">
        <v>1873</v>
      </c>
      <c r="P535" s="45" t="s">
        <v>1874</v>
      </c>
      <c r="Q535" s="46" t="s">
        <v>1212</v>
      </c>
      <c r="R535" s="47">
        <v>9.8400000000000001E-2</v>
      </c>
      <c r="S535" s="48" t="s">
        <v>1875</v>
      </c>
    </row>
    <row r="536" spans="1:19" ht="14.65" customHeight="1">
      <c r="A536" s="227"/>
      <c r="B536" s="236"/>
      <c r="C536" s="49" t="s">
        <v>26</v>
      </c>
      <c r="D536" s="274"/>
      <c r="E536" s="282"/>
      <c r="F536" s="285"/>
      <c r="G536" s="182"/>
      <c r="H536" s="230"/>
      <c r="I536" s="50" t="s">
        <v>42</v>
      </c>
      <c r="J536" s="51">
        <v>3.5</v>
      </c>
      <c r="K536" s="52" t="s">
        <v>18</v>
      </c>
      <c r="L536" s="53">
        <v>1.95</v>
      </c>
      <c r="M536" s="54">
        <v>3.44</v>
      </c>
      <c r="N536" s="233"/>
      <c r="O536" s="55" t="s">
        <v>1515</v>
      </c>
      <c r="P536" s="56" t="s">
        <v>1876</v>
      </c>
      <c r="Q536" s="25"/>
      <c r="R536" s="26"/>
      <c r="S536" s="26"/>
    </row>
    <row r="537" spans="1:19" ht="14.65" customHeight="1">
      <c r="A537" s="228"/>
      <c r="B537" s="237"/>
      <c r="C537" s="57" t="s">
        <v>26</v>
      </c>
      <c r="D537" s="275"/>
      <c r="E537" s="283"/>
      <c r="F537" s="272"/>
      <c r="G537" s="183"/>
      <c r="H537" s="231"/>
      <c r="I537" s="101" t="s">
        <v>42</v>
      </c>
      <c r="J537" s="102">
        <v>4.5</v>
      </c>
      <c r="K537" s="103" t="s">
        <v>18</v>
      </c>
      <c r="L537" s="104">
        <v>3.1</v>
      </c>
      <c r="M537" s="62">
        <v>2.0499999999999998</v>
      </c>
      <c r="N537" s="234"/>
      <c r="O537" s="105" t="s">
        <v>1043</v>
      </c>
      <c r="P537" s="106" t="s">
        <v>1877</v>
      </c>
      <c r="Q537" s="36"/>
      <c r="R537" s="28"/>
      <c r="S537" s="28"/>
    </row>
    <row r="538" spans="1:19" ht="14.65" customHeight="1">
      <c r="A538" s="238">
        <f>$A535+1</f>
        <v>179</v>
      </c>
      <c r="B538" s="242" t="str">
        <f>IF(OR(C538="W",C539="W",C540="W",C538="1/2W",C539="1/2W",C540="1/2W",C538="1/2L",C539="1/2L",C540="1/2L"),"OK",IF(OR(C538="L",C539="L",C540="L"),"LOSS",IF(OR(C538="X",C539="X",C540="X"),"Anulado"," ")))</f>
        <v>OK</v>
      </c>
      <c r="C538" s="65" t="s">
        <v>26</v>
      </c>
      <c r="D538" s="290" t="str">
        <f>IF(G538="","",$D535)</f>
        <v>10</v>
      </c>
      <c r="E538" s="295" t="str">
        <f>IF(G538=""," ","– "&amp;COUNTIF(D$4:D540,$D538))</f>
        <v>– 32</v>
      </c>
      <c r="F538" s="297" t="e">
        <f ca="1">IF(G538="","",IF(OR(AND($C538&lt;&gt;" ",$C539=" "),AND($C539&lt;&gt;" ",$C538=" "),AND(L540&gt;0,OR(AND($C540&lt;&gt;" ",OR($C538=" ",$C539=" ")),AND($C540=" ",OR($C538&lt;&gt;" ",$C539&lt;&gt;" "))))),IF(SUM(F$4:F537)=0,1,LARGE(F$4:F537,1)+1),IF(MONTH(G538)=MONTH(TODAY()),IF(AND(DAY(G538)&lt;DAY(TODAY()),$B538=" "),IF(SUM(F$4:F537)=0,1,LARGE(F$4:F537,1)+1),IF($B538=" ",IF(AND(DAY(G538)=DAY(TODAY()),HOUR(G538)&lt;=HOUR(NOW())+1),IF(AND(HOUR(G538)+2&lt;=HOUR(NOW()),DAY(G538)&lt;=DAY(TODAY()),MINUTE(G538)&lt;=MINUTE(NOW())),IF(SUM(F$4:F537)=0,1,LARGE(F$4:F537,1)+1),IF(OR(MINUTE(G538)&lt;=MINUTE(NOW()),HOUR(G538)&lt;=HOUR(NOW())),"!!!","")),""),"")),"")))</f>
        <v>#VALUE!</v>
      </c>
      <c r="G538" s="188" t="s">
        <v>4454</v>
      </c>
      <c r="H538" s="239" t="s">
        <v>193</v>
      </c>
      <c r="I538" s="66" t="s">
        <v>42</v>
      </c>
      <c r="J538" s="67">
        <v>9</v>
      </c>
      <c r="K538" s="68" t="s">
        <v>22</v>
      </c>
      <c r="L538" s="69">
        <v>1.9430000000000001</v>
      </c>
      <c r="M538" s="70">
        <v>10.220000000000001</v>
      </c>
      <c r="N538" s="241">
        <v>0</v>
      </c>
      <c r="O538" s="71" t="s">
        <v>1878</v>
      </c>
      <c r="P538" s="72" t="s">
        <v>1879</v>
      </c>
      <c r="Q538" s="73" t="s">
        <v>1653</v>
      </c>
      <c r="R538" s="74">
        <v>7.5800000000000006E-2</v>
      </c>
      <c r="S538" s="75" t="s">
        <v>1880</v>
      </c>
    </row>
    <row r="539" spans="1:19" ht="14.65" customHeight="1">
      <c r="A539" s="227"/>
      <c r="B539" s="236"/>
      <c r="C539" s="17" t="s">
        <v>24</v>
      </c>
      <c r="D539" s="274"/>
      <c r="E539" s="282"/>
      <c r="F539" s="285"/>
      <c r="G539" s="182"/>
      <c r="H539" s="230"/>
      <c r="I539" s="18" t="s">
        <v>43</v>
      </c>
      <c r="J539" s="76">
        <v>9.5</v>
      </c>
      <c r="K539" s="77" t="s">
        <v>18</v>
      </c>
      <c r="L539" s="21">
        <v>2.1</v>
      </c>
      <c r="M539" s="22">
        <v>4.59</v>
      </c>
      <c r="N539" s="233"/>
      <c r="O539" s="23" t="s">
        <v>1881</v>
      </c>
      <c r="P539" s="24" t="s">
        <v>1752</v>
      </c>
      <c r="Q539" s="25"/>
      <c r="R539" s="26"/>
      <c r="S539" s="26"/>
    </row>
    <row r="540" spans="1:19" ht="14.65" customHeight="1">
      <c r="A540" s="228"/>
      <c r="B540" s="237"/>
      <c r="C540" s="27" t="s">
        <v>24</v>
      </c>
      <c r="D540" s="275"/>
      <c r="E540" s="283"/>
      <c r="F540" s="272"/>
      <c r="G540" s="183"/>
      <c r="H540" s="231"/>
      <c r="I540" s="86" t="s">
        <v>43</v>
      </c>
      <c r="J540" s="107">
        <v>8.5</v>
      </c>
      <c r="K540" s="87" t="s">
        <v>18</v>
      </c>
      <c r="L540" s="88">
        <v>2.8</v>
      </c>
      <c r="M540" s="33">
        <v>3.65</v>
      </c>
      <c r="N540" s="234"/>
      <c r="O540" s="89" t="s">
        <v>1882</v>
      </c>
      <c r="P540" s="90" t="s">
        <v>1878</v>
      </c>
      <c r="Q540" s="36"/>
      <c r="R540" s="28"/>
      <c r="S540" s="28"/>
    </row>
    <row r="541" spans="1:19" ht="14.65" customHeight="1">
      <c r="A541" s="226">
        <f>$A538+1</f>
        <v>180</v>
      </c>
      <c r="B541" s="235" t="str">
        <f>IF(OR(C541="W",C542="W",C543="W",C541="1/2W",C542="1/2W",C543="1/2W",C541="1/2L",C542="1/2L",C543="1/2L"),"OK",IF(OR(C541="L",C542="L",C543="L"),"LOSS",IF(OR(C541="X",C542="X",C543="X"),"Anulado"," ")))</f>
        <v>OK</v>
      </c>
      <c r="C541" s="38" t="s">
        <v>26</v>
      </c>
      <c r="D541" s="273" t="str">
        <f>IF(G541="","",$D538)</f>
        <v>10</v>
      </c>
      <c r="E541" s="281" t="str">
        <f>IF(G541=""," ","– "&amp;COUNTIF(D$4:D543,$D541))</f>
        <v>– 33</v>
      </c>
      <c r="F541" s="284" t="e">
        <f ca="1">IF(G541="","",IF(OR(AND($C541&lt;&gt;" ",$C542=" "),AND($C542&lt;&gt;" ",$C541=" "),AND(L543&gt;0,OR(AND($C543&lt;&gt;" ",OR($C541=" ",$C542=" ")),AND($C543=" ",OR($C541&lt;&gt;" ",$C542&lt;&gt;" "))))),IF(SUM(F$4:F540)=0,1,LARGE(F$4:F540,1)+1),IF(MONTH(G541)=MONTH(TODAY()),IF(AND(DAY(G541)&lt;DAY(TODAY()),$B541=" "),IF(SUM(F$4:F540)=0,1,LARGE(F$4:F540,1)+1),IF($B541=" ",IF(AND(DAY(G541)=DAY(TODAY()),HOUR(G541)&lt;=HOUR(NOW())+1),IF(AND(HOUR(G541)+2&lt;=HOUR(NOW()),DAY(G541)&lt;=DAY(TODAY()),MINUTE(G541)&lt;=MINUTE(NOW())),IF(SUM(F$4:F540)=0,1,LARGE(F$4:F540,1)+1),IF(OR(MINUTE(G541)&lt;=MINUTE(NOW()),HOUR(G541)&lt;=HOUR(NOW())),"!!!","")),""),"")),"")))</f>
        <v>#VALUE!</v>
      </c>
      <c r="G541" s="181" t="s">
        <v>4450</v>
      </c>
      <c r="H541" s="229" t="s">
        <v>194</v>
      </c>
      <c r="I541" s="39" t="s">
        <v>52</v>
      </c>
      <c r="J541" s="78"/>
      <c r="K541" s="41" t="s">
        <v>18</v>
      </c>
      <c r="L541" s="42">
        <v>2.7</v>
      </c>
      <c r="M541" s="43">
        <v>12.8</v>
      </c>
      <c r="N541" s="232">
        <v>0</v>
      </c>
      <c r="O541" s="44" t="s">
        <v>1074</v>
      </c>
      <c r="P541" s="45" t="s">
        <v>1883</v>
      </c>
      <c r="Q541" s="46" t="s">
        <v>1308</v>
      </c>
      <c r="R541" s="47">
        <v>5.0500000000000003E-2</v>
      </c>
      <c r="S541" s="48" t="s">
        <v>1884</v>
      </c>
    </row>
    <row r="542" spans="1:19" ht="14.65" customHeight="1">
      <c r="A542" s="227"/>
      <c r="B542" s="236"/>
      <c r="C542" s="49" t="s">
        <v>24</v>
      </c>
      <c r="D542" s="274"/>
      <c r="E542" s="282"/>
      <c r="F542" s="285"/>
      <c r="G542" s="182"/>
      <c r="H542" s="230"/>
      <c r="I542" s="50" t="s">
        <v>71</v>
      </c>
      <c r="J542" s="85" t="str">
        <f>IF(OR(I541="TO",I541="TU",I541="TO1",I541="TU1",I541="TO2",I541="TU2"),J541,IF(OR(I541="AH1",I541="AH2"),IF(OR(I542="AH1",I542="AH2"),-J541,IF(OR(I542="EH1",I542="EH2"),-J541+0.5,"")),IF(OR(I541="EH1",I541="EH2"),IF(OR(I542="AH1",I542="AH2"),-J541+0.5,IF(OR(I542="EH1",I542="EH2"),-J541+1,"")),IF(AND(OR(I541="DNB1",I541="DNB2"),OR(I542="AH1",I542="AH2")),0,IF(AND(I541="Not ScoreBoth",OR(I542="TO1",I542="TO2")),0.5,"")))))</f>
        <v/>
      </c>
      <c r="K542" s="52" t="s">
        <v>19</v>
      </c>
      <c r="L542" s="53">
        <v>2.2999999999999998</v>
      </c>
      <c r="M542" s="54"/>
      <c r="N542" s="233"/>
      <c r="O542" s="55" t="s">
        <v>1885</v>
      </c>
      <c r="P542" s="56" t="s">
        <v>1883</v>
      </c>
      <c r="Q542" s="25"/>
      <c r="R542" s="26"/>
      <c r="S542" s="26"/>
    </row>
    <row r="543" spans="1:19" ht="14.65" customHeight="1">
      <c r="A543" s="228"/>
      <c r="B543" s="237"/>
      <c r="C543" s="57" t="s">
        <v>28</v>
      </c>
      <c r="D543" s="275"/>
      <c r="E543" s="283"/>
      <c r="F543" s="272"/>
      <c r="G543" s="183"/>
      <c r="H543" s="231"/>
      <c r="I543" s="58"/>
      <c r="J543" s="59"/>
      <c r="K543" s="60"/>
      <c r="L543" s="61"/>
      <c r="M543" s="62"/>
      <c r="N543" s="234"/>
      <c r="O543" s="63"/>
      <c r="P543" s="106" t="s">
        <v>1886</v>
      </c>
      <c r="Q543" s="36"/>
      <c r="R543" s="28"/>
      <c r="S543" s="28"/>
    </row>
    <row r="544" spans="1:19" ht="14.65" customHeight="1">
      <c r="A544" s="238">
        <f>$A541+1</f>
        <v>181</v>
      </c>
      <c r="B544" s="242" t="str">
        <f>IF(OR(C544="W",C545="W",C546="W",C544="1/2W",C545="1/2W",C546="1/2W",C544="1/2L",C545="1/2L",C546="1/2L"),"OK",IF(OR(C544="L",C545="L",C546="L"),"LOSS",IF(OR(C544="X",C545="X",C546="X"),"Anulado"," ")))</f>
        <v>OK</v>
      </c>
      <c r="C544" s="65" t="s">
        <v>26</v>
      </c>
      <c r="D544" s="290" t="str">
        <f>IF(G544="","",$D541)</f>
        <v>10</v>
      </c>
      <c r="E544" s="295" t="str">
        <f>IF(G544=""," ","– "&amp;COUNTIF(D$4:D546,$D544))</f>
        <v>– 34</v>
      </c>
      <c r="F544" s="297" t="e">
        <f ca="1">IF(G544="","",IF(OR(AND($C544&lt;&gt;" ",$C545=" "),AND($C545&lt;&gt;" ",$C544=" "),AND(L546&gt;0,OR(AND($C546&lt;&gt;" ",OR($C544=" ",$C545=" ")),AND($C546=" ",OR($C544&lt;&gt;" ",$C545&lt;&gt;" "))))),IF(SUM(F$4:F543)=0,1,LARGE(F$4:F543,1)+1),IF(MONTH(G544)=MONTH(TODAY()),IF(AND(DAY(G544)&lt;DAY(TODAY()),$B544=" "),IF(SUM(F$4:F543)=0,1,LARGE(F$4:F543,1)+1),IF($B544=" ",IF(AND(DAY(G544)=DAY(TODAY()),HOUR(G544)&lt;=HOUR(NOW())+1),IF(AND(HOUR(G544)+2&lt;=HOUR(NOW()),DAY(G544)&lt;=DAY(TODAY()),MINUTE(G544)&lt;=MINUTE(NOW())),IF(SUM(F$4:F543)=0,1,LARGE(F$4:F543,1)+1),IF(OR(MINUTE(G544)&lt;=MINUTE(NOW()),HOUR(G544)&lt;=HOUR(NOW())),"!!!","")),""),"")),"")))</f>
        <v>#VALUE!</v>
      </c>
      <c r="G544" s="188" t="s">
        <v>4455</v>
      </c>
      <c r="H544" s="239" t="s">
        <v>195</v>
      </c>
      <c r="I544" s="66" t="s">
        <v>31</v>
      </c>
      <c r="J544" s="67">
        <v>1.5</v>
      </c>
      <c r="K544" s="68" t="s">
        <v>21</v>
      </c>
      <c r="L544" s="69">
        <v>2.15</v>
      </c>
      <c r="M544" s="70"/>
      <c r="N544" s="241">
        <v>0.1</v>
      </c>
      <c r="O544" s="71" t="s">
        <v>1887</v>
      </c>
      <c r="P544" s="72" t="s">
        <v>1888</v>
      </c>
      <c r="Q544" s="73" t="s">
        <v>1338</v>
      </c>
      <c r="R544" s="74">
        <v>8.8499999999999995E-2</v>
      </c>
      <c r="S544" s="75" t="s">
        <v>1889</v>
      </c>
    </row>
    <row r="545" spans="1:19" ht="14.65" customHeight="1">
      <c r="A545" s="227"/>
      <c r="B545" s="236"/>
      <c r="C545" s="17" t="s">
        <v>24</v>
      </c>
      <c r="D545" s="274"/>
      <c r="E545" s="282"/>
      <c r="F545" s="285"/>
      <c r="G545" s="182"/>
      <c r="H545" s="230"/>
      <c r="I545" s="18" t="s">
        <v>30</v>
      </c>
      <c r="J545" s="76">
        <f>IF(OR(I544="TO",I544="TU",I544="TO1",I544="TU1",I544="TO2",I544="TU2"),J544,IF(OR(I544="AH1",I544="AH2"),IF(OR(I545="AH1",I545="AH2"),-J544,IF(OR(I545="EH1",I545="EH2"),-J544+0.5,"")),IF(OR(I544="EH1",I544="EH2"),IF(OR(I545="AH1",I545="AH2"),-J544+0.5,IF(OR(I545="EH1",I545="EH2"),-J544+1,"")),IF(AND(OR(I544="DNB1",I544="DNB2"),OR(I545="AH1",I545="AH2")),0,IF(AND(I544="Not ScoreBoth",OR(I545="TO1",I545="TO2")),0.5,"")))))</f>
        <v>-1.5</v>
      </c>
      <c r="K545" s="77" t="s">
        <v>18</v>
      </c>
      <c r="L545" s="21">
        <v>2.2000000000000002</v>
      </c>
      <c r="M545" s="22">
        <v>12</v>
      </c>
      <c r="N545" s="233"/>
      <c r="O545" s="23" t="s">
        <v>1890</v>
      </c>
      <c r="P545" s="24" t="s">
        <v>1891</v>
      </c>
      <c r="Q545" s="25"/>
      <c r="R545" s="26"/>
      <c r="S545" s="26"/>
    </row>
    <row r="546" spans="1:19" ht="14.65" customHeight="1">
      <c r="A546" s="228"/>
      <c r="B546" s="237"/>
      <c r="C546" s="27" t="s">
        <v>28</v>
      </c>
      <c r="D546" s="275"/>
      <c r="E546" s="283"/>
      <c r="F546" s="272"/>
      <c r="G546" s="183"/>
      <c r="H546" s="231"/>
      <c r="I546" s="30"/>
      <c r="J546" s="31"/>
      <c r="K546" s="127"/>
      <c r="L546" s="128"/>
      <c r="M546" s="22"/>
      <c r="N546" s="234"/>
      <c r="O546" s="34"/>
      <c r="P546" s="35"/>
      <c r="Q546" s="36"/>
      <c r="R546" s="28"/>
      <c r="S546" s="28"/>
    </row>
    <row r="547" spans="1:19" ht="14.65" customHeight="1">
      <c r="A547" s="226">
        <f>$A544+1</f>
        <v>182</v>
      </c>
      <c r="B547" s="235" t="str">
        <f>IF(OR(C547="W",C548="W",C549="W",C547="1/2W",C548="1/2W",C549="1/2W",C547="1/2L",C548="1/2L",C549="1/2L"),"OK",IF(OR(C547="L",C548="L",C549="L"),"LOSS",IF(OR(C547="X",C548="X",C549="X"),"Anulado"," ")))</f>
        <v>OK</v>
      </c>
      <c r="C547" s="38" t="s">
        <v>24</v>
      </c>
      <c r="D547" s="273" t="str">
        <f>IF(G547="","",$D544)</f>
        <v>10</v>
      </c>
      <c r="E547" s="281" t="str">
        <f>IF(G547=""," ","– "&amp;COUNTIF(D$4:D549,$D547))</f>
        <v>– 35</v>
      </c>
      <c r="F547" s="284" t="e">
        <f ca="1">IF(G547="","",IF(OR(AND($C547&lt;&gt;" ",$C548=" "),AND($C548&lt;&gt;" ",$C547=" "),AND(L549&gt;0,OR(AND($C549&lt;&gt;" ",OR($C547=" ",$C548=" ")),AND($C549=" ",OR($C547&lt;&gt;" ",$C548&lt;&gt;" "))))),IF(SUM(F$4:F546)=0,1,LARGE(F$4:F546,1)+1),IF(MONTH(G547)=MONTH(TODAY()),IF(AND(DAY(G547)&lt;DAY(TODAY()),$B547=" "),IF(SUM(F$4:F546)=0,1,LARGE(F$4:F546,1)+1),IF($B547=" ",IF(AND(DAY(G547)=DAY(TODAY()),HOUR(G547)&lt;=HOUR(NOW())+1),IF(AND(HOUR(G547)+2&lt;=HOUR(NOW()),DAY(G547)&lt;=DAY(TODAY()),MINUTE(G547)&lt;=MINUTE(NOW())),IF(SUM(F$4:F546)=0,1,LARGE(F$4:F546,1)+1),IF(OR(MINUTE(G547)&lt;=MINUTE(NOW()),HOUR(G547)&lt;=HOUR(NOW())),"!!!","")),""),"")),"")))</f>
        <v>#VALUE!</v>
      </c>
      <c r="G547" s="181" t="s">
        <v>4456</v>
      </c>
      <c r="H547" s="229" t="s">
        <v>196</v>
      </c>
      <c r="I547" s="39" t="s">
        <v>42</v>
      </c>
      <c r="J547" s="40">
        <v>4.5</v>
      </c>
      <c r="K547" s="52" t="s">
        <v>18</v>
      </c>
      <c r="L547" s="53">
        <v>2.0499999999999998</v>
      </c>
      <c r="M547" s="54"/>
      <c r="N547" s="232">
        <v>0</v>
      </c>
      <c r="O547" s="44" t="s">
        <v>1892</v>
      </c>
      <c r="P547" s="45" t="s">
        <v>1893</v>
      </c>
      <c r="Q547" s="46" t="s">
        <v>1013</v>
      </c>
      <c r="R547" s="47">
        <v>4.2099999999999999E-2</v>
      </c>
      <c r="S547" s="48" t="s">
        <v>1894</v>
      </c>
    </row>
    <row r="548" spans="1:19" ht="14.65" customHeight="1" thickBot="1">
      <c r="A548" s="227"/>
      <c r="B548" s="236"/>
      <c r="C548" s="49" t="s">
        <v>26</v>
      </c>
      <c r="D548" s="274"/>
      <c r="E548" s="282"/>
      <c r="F548" s="285"/>
      <c r="G548" s="182"/>
      <c r="H548" s="230"/>
      <c r="I548" s="50" t="s">
        <v>43</v>
      </c>
      <c r="J548" s="51">
        <v>4.5</v>
      </c>
      <c r="K548" s="129" t="s">
        <v>21</v>
      </c>
      <c r="L548" s="130">
        <v>2.12</v>
      </c>
      <c r="M548" s="119">
        <v>20.09</v>
      </c>
      <c r="N548" s="233"/>
      <c r="O548" s="55" t="s">
        <v>1895</v>
      </c>
      <c r="P548" s="56" t="s">
        <v>1896</v>
      </c>
      <c r="Q548" s="25"/>
      <c r="R548" s="26"/>
      <c r="S548" s="26"/>
    </row>
    <row r="549" spans="1:19" ht="14.65" customHeight="1">
      <c r="A549" s="228"/>
      <c r="B549" s="237"/>
      <c r="C549" s="57" t="s">
        <v>28</v>
      </c>
      <c r="D549" s="275"/>
      <c r="E549" s="283"/>
      <c r="F549" s="272"/>
      <c r="G549" s="183"/>
      <c r="H549" s="231"/>
      <c r="I549" s="58"/>
      <c r="J549" s="59"/>
      <c r="K549" s="131"/>
      <c r="L549" s="132"/>
      <c r="M549" s="133"/>
      <c r="N549" s="234"/>
      <c r="O549" s="63"/>
      <c r="P549" s="64"/>
      <c r="Q549" s="36"/>
      <c r="R549" s="28"/>
      <c r="S549" s="28"/>
    </row>
    <row r="550" spans="1:19" ht="14.65" customHeight="1">
      <c r="A550" s="238">
        <f>$A547+1</f>
        <v>183</v>
      </c>
      <c r="B550" s="242" t="str">
        <f>IF(OR(C550="W",C551="W",C552="W",C550="1/2W",C551="1/2W",C552="1/2W",C550="1/2L",C551="1/2L",C552="1/2L"),"OK",IF(OR(C550="L",C551="L",C552="L"),"LOSS",IF(OR(C550="X",C551="X",C552="X"),"Anulado"," ")))</f>
        <v>OK</v>
      </c>
      <c r="C550" s="65" t="s">
        <v>26</v>
      </c>
      <c r="D550" s="290" t="str">
        <f>IF(G550="","",$D547)</f>
        <v>10</v>
      </c>
      <c r="E550" s="295" t="str">
        <f>IF(G550=""," ","– "&amp;COUNTIF(D$4:D552,$D550))</f>
        <v>– 36</v>
      </c>
      <c r="F550" s="297" t="e">
        <f ca="1">IF(G550="","",IF(OR(AND($C550&lt;&gt;" ",$C551=" "),AND($C551&lt;&gt;" ",$C550=" "),AND(L552&gt;0,OR(AND($C552&lt;&gt;" ",OR($C550=" ",$C551=" ")),AND($C552=" ",OR($C550&lt;&gt;" ",$C551&lt;&gt;" "))))),IF(SUM(F$4:F549)=0,1,LARGE(F$4:F549,1)+1),IF(MONTH(G550)=MONTH(TODAY()),IF(AND(DAY(G550)&lt;DAY(TODAY()),$B550=" "),IF(SUM(F$4:F549)=0,1,LARGE(F$4:F549,1)+1),IF($B550=" ",IF(AND(DAY(G550)=DAY(TODAY()),HOUR(G550)&lt;=HOUR(NOW())+1),IF(AND(HOUR(G550)+2&lt;=HOUR(NOW()),DAY(G550)&lt;=DAY(TODAY()),MINUTE(G550)&lt;=MINUTE(NOW())),IF(SUM(F$4:F549)=0,1,LARGE(F$4:F549,1)+1),IF(OR(MINUTE(G550)&lt;=MINUTE(NOW()),HOUR(G550)&lt;=HOUR(NOW())),"!!!","")),""),"")),"")))</f>
        <v>#VALUE!</v>
      </c>
      <c r="G550" s="188" t="s">
        <v>4447</v>
      </c>
      <c r="H550" s="239" t="s">
        <v>197</v>
      </c>
      <c r="I550" s="66" t="s">
        <v>30</v>
      </c>
      <c r="J550" s="67">
        <v>-1</v>
      </c>
      <c r="K550" s="68" t="s">
        <v>21</v>
      </c>
      <c r="L550" s="69">
        <v>2.4900000000000002</v>
      </c>
      <c r="M550" s="70">
        <v>30.2</v>
      </c>
      <c r="N550" s="241">
        <v>0</v>
      </c>
      <c r="O550" s="71" t="s">
        <v>942</v>
      </c>
      <c r="P550" s="72" t="s">
        <v>1897</v>
      </c>
      <c r="Q550" s="73" t="s">
        <v>1898</v>
      </c>
      <c r="R550" s="74">
        <v>8.8599999999999998E-2</v>
      </c>
      <c r="S550" s="75" t="s">
        <v>1899</v>
      </c>
    </row>
    <row r="551" spans="1:19" ht="14.65" customHeight="1">
      <c r="A551" s="227"/>
      <c r="B551" s="236"/>
      <c r="C551" s="17" t="s">
        <v>24</v>
      </c>
      <c r="D551" s="274"/>
      <c r="E551" s="282"/>
      <c r="F551" s="285"/>
      <c r="G551" s="182"/>
      <c r="H551" s="230"/>
      <c r="I551" s="18" t="s">
        <v>31</v>
      </c>
      <c r="J551" s="76">
        <f>IF(OR(I550="TO",I550="TU",I550="TO1",I550="TU1",I550="TO2",I550="TU2"),J550,IF(OR(I550="AH1",I550="AH2"),IF(OR(I551="AH1",I551="AH2"),-J550,IF(OR(I551="EH1",I551="EH2"),-J550+0.5,"")),IF(OR(I550="EH1",I550="EH2"),IF(OR(I551="AH1",I551="AH2"),-J550+0.5,IF(OR(I551="EH1",I551="EH2"),-J550+1,"")),IF(AND(OR(I550="DNB1",I550="DNB2"),OR(I551="AH1",I551="AH2")),0,IF(AND(I550="Not ScoreBoth",OR(I551="TO1",I551="TO2")),0.5,"")))))</f>
        <v>1</v>
      </c>
      <c r="K551" s="77" t="s">
        <v>22</v>
      </c>
      <c r="L551" s="21">
        <v>1.9339999999999999</v>
      </c>
      <c r="M551" s="22"/>
      <c r="N551" s="233"/>
      <c r="O551" s="23" t="s">
        <v>1900</v>
      </c>
      <c r="P551" s="24" t="s">
        <v>1901</v>
      </c>
      <c r="Q551" s="25"/>
      <c r="R551" s="26"/>
      <c r="S551" s="26"/>
    </row>
    <row r="552" spans="1:19" ht="14.65" customHeight="1">
      <c r="A552" s="228"/>
      <c r="B552" s="237"/>
      <c r="C552" s="27" t="s">
        <v>28</v>
      </c>
      <c r="D552" s="275"/>
      <c r="E552" s="283"/>
      <c r="F552" s="272"/>
      <c r="G552" s="183"/>
      <c r="H552" s="231"/>
      <c r="I552" s="30"/>
      <c r="J552" s="31"/>
      <c r="K552" s="37"/>
      <c r="L552" s="32"/>
      <c r="M552" s="33"/>
      <c r="N552" s="234"/>
      <c r="O552" s="34"/>
      <c r="P552" s="35"/>
      <c r="Q552" s="36"/>
      <c r="R552" s="28"/>
      <c r="S552" s="28"/>
    </row>
    <row r="553" spans="1:19" ht="14.65" customHeight="1">
      <c r="A553" s="226">
        <f>$A550+1</f>
        <v>184</v>
      </c>
      <c r="B553" s="235" t="str">
        <f>IF(OR(C553="W",C554="W",C555="W",C553="1/2W",C554="1/2W",C555="1/2W",C553="1/2L",C554="1/2L",C555="1/2L"),"OK",IF(OR(C553="L",C554="L",C555="L"),"LOSS",IF(OR(C553="X",C554="X",C555="X"),"Anulado"," ")))</f>
        <v>OK</v>
      </c>
      <c r="C553" s="38" t="s">
        <v>26</v>
      </c>
      <c r="D553" s="273" t="str">
        <f>IF(G553="","",$D550)</f>
        <v>10</v>
      </c>
      <c r="E553" s="281" t="str">
        <f>IF(G553=""," ","– "&amp;COUNTIF(D$4:D555,$D553))</f>
        <v>– 37</v>
      </c>
      <c r="F553" s="284" t="e">
        <f ca="1">IF(G553="","",IF(OR(AND($C553&lt;&gt;" ",$C554=" "),AND($C554&lt;&gt;" ",$C553=" "),AND(L555&gt;0,OR(AND($C555&lt;&gt;" ",OR($C553=" ",$C554=" ")),AND($C555=" ",OR($C553&lt;&gt;" ",$C554&lt;&gt;" "))))),IF(SUM(F$4:F552)=0,1,LARGE(F$4:F552,1)+1),IF(MONTH(G553)=MONTH(TODAY()),IF(AND(DAY(G553)&lt;DAY(TODAY()),$B553=" "),IF(SUM(F$4:F552)=0,1,LARGE(F$4:F552,1)+1),IF($B553=" ",IF(AND(DAY(G553)=DAY(TODAY()),HOUR(G553)&lt;=HOUR(NOW())+1),IF(AND(HOUR(G553)+2&lt;=HOUR(NOW()),DAY(G553)&lt;=DAY(TODAY()),MINUTE(G553)&lt;=MINUTE(NOW())),IF(SUM(F$4:F552)=0,1,LARGE(F$4:F552,1)+1),IF(OR(MINUTE(G553)&lt;=MINUTE(NOW()),HOUR(G553)&lt;=HOUR(NOW())),"!!!","")),""),"")),"")))</f>
        <v>#VALUE!</v>
      </c>
      <c r="G553" s="181" t="s">
        <v>4447</v>
      </c>
      <c r="H553" s="229" t="s">
        <v>198</v>
      </c>
      <c r="I553" s="39" t="s">
        <v>30</v>
      </c>
      <c r="J553" s="40">
        <v>0</v>
      </c>
      <c r="K553" s="41" t="s">
        <v>21</v>
      </c>
      <c r="L553" s="42">
        <v>1.87</v>
      </c>
      <c r="M553" s="43">
        <v>18.399999999999999</v>
      </c>
      <c r="N553" s="232">
        <v>0</v>
      </c>
      <c r="O553" s="44" t="s">
        <v>1902</v>
      </c>
      <c r="P553" s="45" t="s">
        <v>1903</v>
      </c>
      <c r="Q553" s="46" t="s">
        <v>1904</v>
      </c>
      <c r="R553" s="47">
        <v>7.5999999999999998E-2</v>
      </c>
      <c r="S553" s="48" t="s">
        <v>1905</v>
      </c>
    </row>
    <row r="554" spans="1:19" ht="14.65" customHeight="1">
      <c r="A554" s="227"/>
      <c r="B554" s="236"/>
      <c r="C554" s="49" t="s">
        <v>24</v>
      </c>
      <c r="D554" s="274"/>
      <c r="E554" s="282"/>
      <c r="F554" s="285"/>
      <c r="G554" s="182"/>
      <c r="H554" s="230"/>
      <c r="I554" s="50" t="s">
        <v>31</v>
      </c>
      <c r="J554" s="51">
        <v>0.5</v>
      </c>
      <c r="K554" s="52" t="s">
        <v>23</v>
      </c>
      <c r="L554" s="53">
        <v>2.15</v>
      </c>
      <c r="M554" s="54">
        <v>7.45</v>
      </c>
      <c r="N554" s="233"/>
      <c r="O554" s="55" t="s">
        <v>1712</v>
      </c>
      <c r="P554" s="56" t="s">
        <v>1906</v>
      </c>
      <c r="Q554" s="25"/>
      <c r="R554" s="26"/>
      <c r="S554" s="26"/>
    </row>
    <row r="555" spans="1:19" ht="14.65" customHeight="1">
      <c r="A555" s="228"/>
      <c r="B555" s="237"/>
      <c r="C555" s="57" t="s">
        <v>24</v>
      </c>
      <c r="D555" s="275"/>
      <c r="E555" s="283"/>
      <c r="F555" s="272"/>
      <c r="G555" s="183"/>
      <c r="H555" s="231"/>
      <c r="I555" s="134">
        <v>2</v>
      </c>
      <c r="J555" s="59"/>
      <c r="K555" s="103" t="s">
        <v>23</v>
      </c>
      <c r="L555" s="104">
        <v>3</v>
      </c>
      <c r="M555" s="62">
        <v>6.13</v>
      </c>
      <c r="N555" s="234"/>
      <c r="O555" s="105" t="s">
        <v>1907</v>
      </c>
      <c r="P555" s="106" t="s">
        <v>1908</v>
      </c>
      <c r="Q555" s="36"/>
      <c r="R555" s="28"/>
      <c r="S555" s="28"/>
    </row>
    <row r="556" spans="1:19" ht="14.65" customHeight="1">
      <c r="A556" s="238">
        <f>$A553+1</f>
        <v>185</v>
      </c>
      <c r="B556" s="242" t="str">
        <f>IF(OR(C556="W",C557="W",C558="W",C556="1/2W",C557="1/2W",C558="1/2W",C556="1/2L",C557="1/2L",C558="1/2L"),"OK",IF(OR(C556="L",C557="L",C558="L"),"LOSS",IF(OR(C556="X",C557="X",C558="X"),"Anulado"," ")))</f>
        <v>OK</v>
      </c>
      <c r="C556" s="65" t="s">
        <v>26</v>
      </c>
      <c r="D556" s="290" t="str">
        <f>IF(G556="","",$D553)</f>
        <v>10</v>
      </c>
      <c r="E556" s="295" t="str">
        <f>IF(G556=""," ","– "&amp;COUNTIF(D$4:D558,$D556))</f>
        <v>– 38</v>
      </c>
      <c r="F556" s="297" t="e">
        <f ca="1">IF(G556="","",IF(OR(AND($C556&lt;&gt;" ",$C557=" "),AND($C557&lt;&gt;" ",$C556=" "),AND(L558&gt;0,OR(AND($C558&lt;&gt;" ",OR($C556=" ",$C557=" ")),AND($C558=" ",OR($C556&lt;&gt;" ",$C557&lt;&gt;" "))))),IF(SUM(F$4:F555)=0,1,LARGE(F$4:F555,1)+1),IF(MONTH(G556)=MONTH(TODAY()),IF(AND(DAY(G556)&lt;DAY(TODAY()),$B556=" "),IF(SUM(F$4:F555)=0,1,LARGE(F$4:F555,1)+1),IF($B556=" ",IF(AND(DAY(G556)=DAY(TODAY()),HOUR(G556)&lt;=HOUR(NOW())+1),IF(AND(HOUR(G556)+2&lt;=HOUR(NOW()),DAY(G556)&lt;=DAY(TODAY()),MINUTE(G556)&lt;=MINUTE(NOW())),IF(SUM(F$4:F555)=0,1,LARGE(F$4:F555,1)+1),IF(OR(MINUTE(G556)&lt;=MINUTE(NOW()),HOUR(G556)&lt;=HOUR(NOW())),"!!!","")),""),"")),"")))</f>
        <v>#VALUE!</v>
      </c>
      <c r="G556" s="188" t="s">
        <v>4447</v>
      </c>
      <c r="H556" s="239" t="s">
        <v>197</v>
      </c>
      <c r="I556" s="66" t="s">
        <v>30</v>
      </c>
      <c r="J556" s="67">
        <v>0</v>
      </c>
      <c r="K556" s="68" t="s">
        <v>21</v>
      </c>
      <c r="L556" s="69">
        <v>1.87</v>
      </c>
      <c r="M556" s="70">
        <v>33.32</v>
      </c>
      <c r="N556" s="241">
        <v>0</v>
      </c>
      <c r="O556" s="71" t="s">
        <v>1909</v>
      </c>
      <c r="P556" s="72" t="s">
        <v>1910</v>
      </c>
      <c r="Q556" s="73" t="s">
        <v>1911</v>
      </c>
      <c r="R556" s="74">
        <v>6.9900000000000004E-2</v>
      </c>
      <c r="S556" s="75" t="s">
        <v>1912</v>
      </c>
    </row>
    <row r="557" spans="1:19" ht="14.65" customHeight="1">
      <c r="A557" s="227"/>
      <c r="B557" s="236"/>
      <c r="C557" s="17" t="s">
        <v>24</v>
      </c>
      <c r="D557" s="274"/>
      <c r="E557" s="282"/>
      <c r="F557" s="285"/>
      <c r="G557" s="182"/>
      <c r="H557" s="230"/>
      <c r="I557" s="18" t="s">
        <v>31</v>
      </c>
      <c r="J557" s="76">
        <f>IF(OR(I556="TO",I556="TU",I556="TO1",I556="TU1",I556="TO2",I556="TU2"),J556,IF(OR(I556="AH1",I556="AH2"),IF(OR(I557="AH1",I557="AH2"),-J556,IF(OR(I557="EH1",I557="EH2"),-J556+0.5,"")),IF(OR(I556="EH1",I556="EH2"),IF(OR(I557="AH1",I557="AH2"),-J556+0.5,IF(OR(I557="EH1",I557="EH2"),-J556+1,"")),IF(AND(OR(I556="DNB1",I556="DNB2"),OR(I557="AH1",I557="AH2")),0,IF(AND(I556="Not ScoreBoth",OR(I557="TO1",I557="TO2")),0.5,"")))))</f>
        <v>0</v>
      </c>
      <c r="K557" s="77" t="s">
        <v>22</v>
      </c>
      <c r="L557" s="21">
        <v>2.5</v>
      </c>
      <c r="M557" s="22"/>
      <c r="N557" s="233"/>
      <c r="O557" s="23" t="s">
        <v>1913</v>
      </c>
      <c r="P557" s="24" t="s">
        <v>1914</v>
      </c>
      <c r="Q557" s="25"/>
      <c r="R557" s="26"/>
      <c r="S557" s="26"/>
    </row>
    <row r="558" spans="1:19" ht="14.65" customHeight="1">
      <c r="A558" s="228"/>
      <c r="B558" s="237"/>
      <c r="C558" s="27" t="s">
        <v>28</v>
      </c>
      <c r="D558" s="275"/>
      <c r="E558" s="283"/>
      <c r="F558" s="272"/>
      <c r="G558" s="183"/>
      <c r="H558" s="231"/>
      <c r="I558" s="30"/>
      <c r="J558" s="31"/>
      <c r="K558" s="37"/>
      <c r="L558" s="32"/>
      <c r="M558" s="33"/>
      <c r="N558" s="234"/>
      <c r="O558" s="34"/>
      <c r="P558" s="35"/>
      <c r="Q558" s="36"/>
      <c r="R558" s="28"/>
      <c r="S558" s="28"/>
    </row>
    <row r="559" spans="1:19" ht="14.65" customHeight="1">
      <c r="A559" s="226">
        <f>$A556+1</f>
        <v>186</v>
      </c>
      <c r="B559" s="235" t="str">
        <f>IF(OR(C559="W",C560="W",C561="W",C559="1/2W",C560="1/2W",C561="1/2W",C559="1/2L",C560="1/2L",C561="1/2L"),"OK",IF(OR(C559="L",C560="L",C561="L"),"LOSS",IF(OR(C559="X",C560="X",C561="X"),"Anulado"," ")))</f>
        <v>OK</v>
      </c>
      <c r="C559" s="38" t="s">
        <v>26</v>
      </c>
      <c r="D559" s="273" t="str">
        <f>IF(G559="","",$D556)</f>
        <v>10</v>
      </c>
      <c r="E559" s="281" t="str">
        <f>IF(G559=""," ","– "&amp;COUNTIF(D$4:D561,$D559))</f>
        <v>– 39</v>
      </c>
      <c r="F559" s="284" t="e">
        <f ca="1">IF(G559="","",IF(OR(AND($C559&lt;&gt;" ",$C560=" "),AND($C560&lt;&gt;" ",$C559=" "),AND(L561&gt;0,OR(AND($C561&lt;&gt;" ",OR($C559=" ",$C560=" ")),AND($C561=" ",OR($C559&lt;&gt;" ",$C560&lt;&gt;" "))))),IF(SUM(F$4:F558)=0,1,LARGE(F$4:F558,1)+1),IF(MONTH(G559)=MONTH(TODAY()),IF(AND(DAY(G559)&lt;DAY(TODAY()),$B559=" "),IF(SUM(F$4:F558)=0,1,LARGE(F$4:F558,1)+1),IF($B559=" ",IF(AND(DAY(G559)=DAY(TODAY()),HOUR(G559)&lt;=HOUR(NOW())+1),IF(AND(HOUR(G559)+2&lt;=HOUR(NOW()),DAY(G559)&lt;=DAY(TODAY()),MINUTE(G559)&lt;=MINUTE(NOW())),IF(SUM(F$4:F558)=0,1,LARGE(F$4:F558,1)+1),IF(OR(MINUTE(G559)&lt;=MINUTE(NOW()),HOUR(G559)&lt;=HOUR(NOW())),"!!!","")),""),"")),"")))</f>
        <v>#VALUE!</v>
      </c>
      <c r="G559" s="181" t="s">
        <v>4447</v>
      </c>
      <c r="H559" s="229" t="s">
        <v>198</v>
      </c>
      <c r="I559" s="39" t="s">
        <v>42</v>
      </c>
      <c r="J559" s="40">
        <v>4</v>
      </c>
      <c r="K559" s="41" t="s">
        <v>23</v>
      </c>
      <c r="L559" s="42">
        <v>2.21</v>
      </c>
      <c r="M559" s="43">
        <v>10.1</v>
      </c>
      <c r="N559" s="232">
        <v>0.1</v>
      </c>
      <c r="O559" s="44" t="s">
        <v>1528</v>
      </c>
      <c r="P559" s="45" t="s">
        <v>1870</v>
      </c>
      <c r="Q559" s="46" t="s">
        <v>1915</v>
      </c>
      <c r="R559" s="47">
        <v>6.2899999999999998E-2</v>
      </c>
      <c r="S559" s="48" t="s">
        <v>1916</v>
      </c>
    </row>
    <row r="560" spans="1:19" ht="14.65" customHeight="1">
      <c r="A560" s="227"/>
      <c r="B560" s="236"/>
      <c r="C560" s="49" t="s">
        <v>24</v>
      </c>
      <c r="D560" s="274"/>
      <c r="E560" s="282"/>
      <c r="F560" s="285"/>
      <c r="G560" s="182"/>
      <c r="H560" s="230"/>
      <c r="I560" s="50" t="s">
        <v>43</v>
      </c>
      <c r="J560" s="51">
        <f>IF(OR(I559="TO",I559="TU",I559="TO1",I559="TU1",I559="TO2",I559="TU2"),J559,IF(OR(I559="AH1",I559="AH2"),IF(OR(I560="AH1",I560="AH2"),-J559,IF(OR(I560="EH1",I560="EH2"),-J559+0.5,"")),IF(OR(I559="EH1",I559="EH2"),IF(OR(I560="AH1",I560="AH2"),-J559+0.5,IF(OR(I560="EH1",I560="EH2"),-J559+1,"")),IF(AND(OR(I559="DNB1",I559="DNB2"),OR(I560="AH1",I560="AH2")),0,IF(AND(I559="Not ScoreBoth",OR(I560="TO1",I560="TO2")),0.5,"")))))</f>
        <v>4</v>
      </c>
      <c r="K560" s="52" t="s">
        <v>21</v>
      </c>
      <c r="L560" s="53">
        <v>2.0499999999999998</v>
      </c>
      <c r="M560" s="54"/>
      <c r="N560" s="233"/>
      <c r="O560" s="55" t="s">
        <v>1917</v>
      </c>
      <c r="P560" s="56" t="s">
        <v>1918</v>
      </c>
      <c r="Q560" s="25"/>
      <c r="R560" s="26"/>
      <c r="S560" s="26"/>
    </row>
    <row r="561" spans="1:19" ht="14.65" customHeight="1">
      <c r="A561" s="228"/>
      <c r="B561" s="237"/>
      <c r="C561" s="57" t="s">
        <v>28</v>
      </c>
      <c r="D561" s="275"/>
      <c r="E561" s="283"/>
      <c r="F561" s="272"/>
      <c r="G561" s="183"/>
      <c r="H561" s="231"/>
      <c r="I561" s="58"/>
      <c r="J561" s="59"/>
      <c r="K561" s="60"/>
      <c r="L561" s="61"/>
      <c r="M561" s="62"/>
      <c r="N561" s="234"/>
      <c r="O561" s="63"/>
      <c r="P561" s="64"/>
      <c r="Q561" s="36"/>
      <c r="R561" s="28"/>
      <c r="S561" s="28"/>
    </row>
    <row r="562" spans="1:19" ht="14.65" customHeight="1">
      <c r="A562" s="238">
        <f>$A559+1</f>
        <v>187</v>
      </c>
      <c r="B562" s="242" t="str">
        <f>IF(OR(C562="W",C563="W",C564="W",C562="1/2W",C563="1/2W",C564="1/2W",C562="1/2L",C563="1/2L",C564="1/2L"),"OK",IF(OR(C562="L",C563="L",C564="L"),"LOSS",IF(OR(C562="X",C563="X",C564="X"),"Anulado"," ")))</f>
        <v>OK</v>
      </c>
      <c r="C562" s="65" t="s">
        <v>26</v>
      </c>
      <c r="D562" s="290" t="str">
        <f>IF(G562="","",$D559)</f>
        <v>10</v>
      </c>
      <c r="E562" s="295" t="str">
        <f>IF(G562=""," ","– "&amp;COUNTIF(D$4:D564,$D562))</f>
        <v>– 40</v>
      </c>
      <c r="F562" s="297" t="e">
        <f ca="1">IF(G562="","",IF(OR(AND($C562&lt;&gt;" ",$C563=" "),AND($C563&lt;&gt;" ",$C562=" "),AND(L564&gt;0,OR(AND($C564&lt;&gt;" ",OR($C562=" ",$C563=" ")),AND($C564=" ",OR($C562&lt;&gt;" ",$C563&lt;&gt;" "))))),IF(SUM(F$4:F561)=0,1,LARGE(F$4:F561,1)+1),IF(MONTH(G562)=MONTH(TODAY()),IF(AND(DAY(G562)&lt;DAY(TODAY()),$B562=" "),IF(SUM(F$4:F561)=0,1,LARGE(F$4:F561,1)+1),IF($B562=" ",IF(AND(DAY(G562)=DAY(TODAY()),HOUR(G562)&lt;=HOUR(NOW())+1),IF(AND(HOUR(G562)+2&lt;=HOUR(NOW()),DAY(G562)&lt;=DAY(TODAY()),MINUTE(G562)&lt;=MINUTE(NOW())),IF(SUM(F$4:F561)=0,1,LARGE(F$4:F561,1)+1),IF(OR(MINUTE(G562)&lt;=MINUTE(NOW()),HOUR(G562)&lt;=HOUR(NOW())),"!!!","")),""),"")),"")))</f>
        <v>#VALUE!</v>
      </c>
      <c r="G562" s="188" t="s">
        <v>4457</v>
      </c>
      <c r="H562" s="239" t="s">
        <v>199</v>
      </c>
      <c r="I562" s="66" t="s">
        <v>48</v>
      </c>
      <c r="J562" s="80"/>
      <c r="K562" s="68" t="s">
        <v>23</v>
      </c>
      <c r="L562" s="69">
        <v>1.59</v>
      </c>
      <c r="M562" s="70"/>
      <c r="N562" s="241">
        <v>0</v>
      </c>
      <c r="O562" s="71" t="s">
        <v>1919</v>
      </c>
      <c r="P562" s="72" t="s">
        <v>1920</v>
      </c>
      <c r="Q562" s="73" t="s">
        <v>1921</v>
      </c>
      <c r="R562" s="74">
        <v>5.1200000000000002E-2</v>
      </c>
      <c r="S562" s="75" t="s">
        <v>1922</v>
      </c>
    </row>
    <row r="563" spans="1:19" ht="14.65" customHeight="1">
      <c r="A563" s="227"/>
      <c r="B563" s="236"/>
      <c r="C563" s="17" t="s">
        <v>24</v>
      </c>
      <c r="D563" s="274"/>
      <c r="E563" s="282"/>
      <c r="F563" s="285"/>
      <c r="G563" s="182"/>
      <c r="H563" s="230"/>
      <c r="I563" s="18" t="s">
        <v>47</v>
      </c>
      <c r="J563" s="81" t="str">
        <f>IF(OR(I562="TO",I562="TU",I562="TO1",I562="TU1",I562="TO2",I562="TU2"),J562,IF(OR(I562="AH1",I562="AH2"),IF(OR(I563="AH1",I563="AH2"),-J562,IF(OR(I563="EH1",I563="EH2"),-J562+0.5,"")),IF(OR(I562="EH1",I562="EH2"),IF(OR(I563="AH1",I563="AH2"),-J562+0.5,IF(OR(I563="EH1",I563="EH2"),-J562+1,"")),IF(AND(OR(I562="DNB1",I562="DNB2"),OR(I563="AH1",I563="AH2")),0,IF(AND(I562="Not ScoreBoth",OR(I563="TO1",I563="TO2")),0.5,"")))))</f>
        <v/>
      </c>
      <c r="K563" s="77" t="s">
        <v>21</v>
      </c>
      <c r="L563" s="21">
        <v>3.1</v>
      </c>
      <c r="M563" s="22">
        <v>5.36</v>
      </c>
      <c r="N563" s="233"/>
      <c r="O563" s="23" t="s">
        <v>1923</v>
      </c>
      <c r="P563" s="24" t="s">
        <v>1920</v>
      </c>
      <c r="Q563" s="25"/>
      <c r="R563" s="26"/>
      <c r="S563" s="26"/>
    </row>
    <row r="564" spans="1:19" ht="14.65" customHeight="1" thickBot="1">
      <c r="A564" s="228"/>
      <c r="B564" s="237"/>
      <c r="C564" s="27" t="s">
        <v>28</v>
      </c>
      <c r="D564" s="275"/>
      <c r="E564" s="283"/>
      <c r="F564" s="272"/>
      <c r="G564" s="183"/>
      <c r="H564" s="240"/>
      <c r="I564" s="30"/>
      <c r="J564" s="31"/>
      <c r="K564" s="37"/>
      <c r="L564" s="32"/>
      <c r="M564" s="33"/>
      <c r="N564" s="234"/>
      <c r="O564" s="34"/>
      <c r="P564" s="35"/>
      <c r="Q564" s="36"/>
      <c r="R564" s="28"/>
      <c r="S564" s="28"/>
    </row>
    <row r="565" spans="1:19" ht="14.65" customHeight="1">
      <c r="A565" s="226">
        <f>$A562+1</f>
        <v>188</v>
      </c>
      <c r="B565" s="235" t="str">
        <f>IF(OR(C565="W",C566="W",C567="W",C565="1/2W",C566="1/2W",C567="1/2W",C565="1/2L",C566="1/2L",C567="1/2L"),"OK",IF(OR(C565="L",C566="L",C567="L"),"LOSS",IF(OR(C565="X",C566="X",C567="X"),"Anulado"," ")))</f>
        <v>OK</v>
      </c>
      <c r="C565" s="38" t="s">
        <v>24</v>
      </c>
      <c r="D565" s="273" t="s">
        <v>200</v>
      </c>
      <c r="E565" s="281" t="str">
        <f>IF(G565=""," ","– "&amp;COUNTIF(D$4:D567,$D565))</f>
        <v>– 1</v>
      </c>
      <c r="F565" s="284" t="e">
        <f ca="1">IF(G565="","",IF(OR(AND($C565&lt;&gt;" ",$C566=" "),AND($C566&lt;&gt;" ",$C565=" "),AND(L567&gt;0,OR(AND($C567&lt;&gt;" ",OR($C565=" ",$C566=" ")),AND($C567=" ",OR($C565&lt;&gt;" ",$C566&lt;&gt;" "))))),IF(SUM(F$4:F564)=0,1,LARGE(F$4:F564,1)+1),IF(MONTH(G565)=MONTH(TODAY()),IF(AND(DAY(G565)&lt;DAY(TODAY()),$B565=" "),IF(SUM(F$4:F564)=0,1,LARGE(F$4:F564,1)+1),IF($B565=" ",IF(AND(DAY(G565)=DAY(TODAY()),HOUR(G565)&lt;=HOUR(NOW())+1),IF(AND(HOUR(G565)+2&lt;=HOUR(NOW()),DAY(G565)&lt;=DAY(TODAY()),MINUTE(G565)&lt;=MINUTE(NOW())),IF(SUM(F$4:F564)=0,1,LARGE(F$4:F564,1)+1),IF(OR(MINUTE(G565)&lt;=MINUTE(NOW()),HOUR(G565)&lt;=HOUR(NOW())),"!!!","")),""),"")),"")))</f>
        <v>#VALUE!</v>
      </c>
      <c r="G565" s="181" t="s">
        <v>4458</v>
      </c>
      <c r="H565" s="302" t="s">
        <v>201</v>
      </c>
      <c r="I565" s="108">
        <v>2</v>
      </c>
      <c r="J565" s="78"/>
      <c r="K565" s="41" t="s">
        <v>23</v>
      </c>
      <c r="L565" s="42">
        <v>12</v>
      </c>
      <c r="M565" s="43">
        <v>2.23</v>
      </c>
      <c r="N565" s="232">
        <v>0.1</v>
      </c>
      <c r="O565" s="44" t="s">
        <v>1924</v>
      </c>
      <c r="P565" s="45" t="s">
        <v>1925</v>
      </c>
      <c r="Q565" s="46" t="s">
        <v>1756</v>
      </c>
      <c r="R565" s="47">
        <v>0.58209999999999995</v>
      </c>
      <c r="S565" s="48" t="s">
        <v>1756</v>
      </c>
    </row>
    <row r="566" spans="1:19" ht="14.65" customHeight="1">
      <c r="A566" s="227"/>
      <c r="B566" s="236"/>
      <c r="C566" s="49" t="s">
        <v>26</v>
      </c>
      <c r="D566" s="274"/>
      <c r="E566" s="282"/>
      <c r="F566" s="285"/>
      <c r="G566" s="182"/>
      <c r="H566" s="230"/>
      <c r="I566" s="50" t="s">
        <v>52</v>
      </c>
      <c r="J566" s="85" t="str">
        <f>IF(OR(I565="TO",I565="TU",I565="TO1",I565="TU1",I565="TO2",I565="TU2"),J565,IF(OR(I565="AH1",I565="AH2"),IF(OR(I566="AH1",I566="AH2"),-J565,IF(OR(I566="EH1",I566="EH2"),-J565+0.5,"")),IF(OR(I565="EH1",I565="EH2"),IF(OR(I566="AH1",I566="AH2"),-J565+0.5,IF(OR(I566="EH1",I566="EH2"),-J565+1,"")),IF(AND(OR(I565="DNB1",I565="DNB2"),OR(I566="AH1",I566="AH2")),0,IF(AND(I565="Not ScoreBoth",OR(I566="TO1",I566="TO2")),0.5,"")))))</f>
        <v/>
      </c>
      <c r="K566" s="52" t="s">
        <v>23</v>
      </c>
      <c r="L566" s="53">
        <v>2.7</v>
      </c>
      <c r="M566" s="54">
        <v>9.9</v>
      </c>
      <c r="N566" s="233"/>
      <c r="O566" s="55" t="s">
        <v>1811</v>
      </c>
      <c r="P566" s="56" t="s">
        <v>1926</v>
      </c>
      <c r="Q566" s="25"/>
      <c r="R566" s="26"/>
      <c r="S566" s="26"/>
    </row>
    <row r="567" spans="1:19" ht="14.65" customHeight="1">
      <c r="A567" s="228"/>
      <c r="B567" s="237"/>
      <c r="C567" s="57" t="s">
        <v>52</v>
      </c>
      <c r="D567" s="275"/>
      <c r="E567" s="283"/>
      <c r="F567" s="272"/>
      <c r="G567" s="183"/>
      <c r="H567" s="231"/>
      <c r="I567" s="134">
        <v>1</v>
      </c>
      <c r="J567" s="59"/>
      <c r="K567" s="103" t="s">
        <v>21</v>
      </c>
      <c r="L567" s="104">
        <v>2.0699999999999998</v>
      </c>
      <c r="M567" s="62">
        <v>12.95</v>
      </c>
      <c r="N567" s="234"/>
      <c r="O567" s="105" t="s">
        <v>1927</v>
      </c>
      <c r="P567" s="106" t="s">
        <v>1928</v>
      </c>
      <c r="Q567" s="36"/>
      <c r="R567" s="28"/>
      <c r="S567" s="28"/>
    </row>
    <row r="568" spans="1:19" ht="14.65" customHeight="1">
      <c r="A568" s="238">
        <f>$A565+1</f>
        <v>189</v>
      </c>
      <c r="B568" s="242" t="str">
        <f>IF(OR(C568="W",C569="W",C570="W",C568="1/2W",C569="1/2W",C570="1/2W",C568="1/2L",C569="1/2L",C570="1/2L"),"OK",IF(OR(C568="L",C569="L",C570="L"),"LOSS",IF(OR(C568="X",C569="X",C570="X"),"Anulado"," ")))</f>
        <v>OK</v>
      </c>
      <c r="C568" s="65" t="s">
        <v>26</v>
      </c>
      <c r="D568" s="290" t="str">
        <f>IF(G568="","",$D565)</f>
        <v>11</v>
      </c>
      <c r="E568" s="295" t="str">
        <f>IF(G568=""," ","– "&amp;COUNTIF(D$4:D570,$D568))</f>
        <v>– 2</v>
      </c>
      <c r="F568" s="297" t="e">
        <f ca="1">IF(G568="","",IF(OR(AND($C568&lt;&gt;" ",$C569=" "),AND($C569&lt;&gt;" ",$C568=" "),AND(L570&gt;0,OR(AND($C570&lt;&gt;" ",OR($C568=" ",$C569=" ")),AND($C570=" ",OR($C568&lt;&gt;" ",$C569&lt;&gt;" "))))),IF(SUM(F$4:F567)=0,1,LARGE(F$4:F567,1)+1),IF(MONTH(G568)=MONTH(TODAY()),IF(AND(DAY(G568)&lt;DAY(TODAY()),$B568=" "),IF(SUM(F$4:F567)=0,1,LARGE(F$4:F567,1)+1),IF($B568=" ",IF(AND(DAY(G568)=DAY(TODAY()),HOUR(G568)&lt;=HOUR(NOW())+1),IF(AND(HOUR(G568)+2&lt;=HOUR(NOW()),DAY(G568)&lt;=DAY(TODAY()),MINUTE(G568)&lt;=MINUTE(NOW())),IF(SUM(F$4:F567)=0,1,LARGE(F$4:F567,1)+1),IF(OR(MINUTE(G568)&lt;=MINUTE(NOW()),HOUR(G568)&lt;=HOUR(NOW())),"!!!","")),""),"")),"")))</f>
        <v>#VALUE!</v>
      </c>
      <c r="G568" s="188" t="s">
        <v>4445</v>
      </c>
      <c r="H568" s="239" t="s">
        <v>174</v>
      </c>
      <c r="I568" s="66" t="s">
        <v>42</v>
      </c>
      <c r="J568" s="67">
        <v>4.5</v>
      </c>
      <c r="K568" s="68" t="s">
        <v>21</v>
      </c>
      <c r="L568" s="69">
        <v>2.2400000000000002</v>
      </c>
      <c r="M568" s="70">
        <v>9.0500000000000007</v>
      </c>
      <c r="N568" s="241">
        <v>0.1</v>
      </c>
      <c r="O568" s="71" t="s">
        <v>1929</v>
      </c>
      <c r="P568" s="72" t="s">
        <v>897</v>
      </c>
      <c r="Q568" s="73" t="s">
        <v>1930</v>
      </c>
      <c r="R568" s="74">
        <v>6.4000000000000001E-2</v>
      </c>
      <c r="S568" s="75" t="s">
        <v>1931</v>
      </c>
    </row>
    <row r="569" spans="1:19" ht="14.65" customHeight="1">
      <c r="A569" s="227"/>
      <c r="B569" s="236"/>
      <c r="C569" s="17" t="s">
        <v>24</v>
      </c>
      <c r="D569" s="274"/>
      <c r="E569" s="282"/>
      <c r="F569" s="285"/>
      <c r="G569" s="182"/>
      <c r="H569" s="230"/>
      <c r="I569" s="18" t="s">
        <v>43</v>
      </c>
      <c r="J569" s="76">
        <f>IF(OR(I568="TO",I568="TU",I568="TO1",I568="TU1",I568="TO2",I568="TU2"),J568,IF(OR(I568="AH1",I568="AH2"),IF(OR(I569="AH1",I569="AH2"),-J568,IF(OR(I569="EH1",I569="EH2"),-J568+0.5,"")),IF(OR(I568="EH1",I568="EH2"),IF(OR(I569="AH1",I569="AH2"),-J568+0.5,IF(OR(I569="EH1",I569="EH2"),-J568+1,"")),IF(AND(OR(I568="DNB1",I568="DNB2"),OR(I569="AH1",I569="AH2")),0,IF(AND(I568="Not ScoreBoth",OR(I569="TO1",I569="TO2")),0.5,"")))))</f>
        <v>4.5</v>
      </c>
      <c r="K569" s="77" t="s">
        <v>23</v>
      </c>
      <c r="L569" s="21">
        <v>2.0299999999999998</v>
      </c>
      <c r="M569" s="22"/>
      <c r="N569" s="233"/>
      <c r="O569" s="23" t="s">
        <v>1137</v>
      </c>
      <c r="P569" s="24" t="s">
        <v>1790</v>
      </c>
      <c r="Q569" s="25"/>
      <c r="R569" s="26"/>
      <c r="S569" s="26"/>
    </row>
    <row r="570" spans="1:19" ht="14.65" customHeight="1">
      <c r="A570" s="228"/>
      <c r="B570" s="237"/>
      <c r="C570" s="27" t="s">
        <v>28</v>
      </c>
      <c r="D570" s="275"/>
      <c r="E570" s="283"/>
      <c r="F570" s="272"/>
      <c r="G570" s="183"/>
      <c r="H570" s="231"/>
      <c r="I570" s="30"/>
      <c r="J570" s="31"/>
      <c r="K570" s="37"/>
      <c r="L570" s="32"/>
      <c r="M570" s="33"/>
      <c r="N570" s="234"/>
      <c r="O570" s="34"/>
      <c r="P570" s="35"/>
      <c r="Q570" s="36"/>
      <c r="R570" s="28"/>
      <c r="S570" s="28"/>
    </row>
    <row r="571" spans="1:19" ht="14.65" customHeight="1">
      <c r="A571" s="226">
        <f>$A568+1</f>
        <v>190</v>
      </c>
      <c r="B571" s="235" t="str">
        <f>IF(OR(C571="W",C572="W",C573="W",C571="1/2W",C572="1/2W",C573="1/2W",C571="1/2L",C572="1/2L",C573="1/2L"),"OK",IF(OR(C571="L",C572="L",C573="L"),"LOSS",IF(OR(C571="X",C572="X",C573="X"),"Anulado"," ")))</f>
        <v>OK</v>
      </c>
      <c r="C571" s="38" t="s">
        <v>26</v>
      </c>
      <c r="D571" s="273" t="str">
        <f>IF(G571="","",$D568)</f>
        <v>11</v>
      </c>
      <c r="E571" s="281" t="str">
        <f>IF(G571=""," ","– "&amp;COUNTIF(D$4:D573,$D571))</f>
        <v>– 3</v>
      </c>
      <c r="F571" s="284" t="e">
        <f ca="1">IF(G571="","",IF(OR(AND($C571&lt;&gt;" ",$C572=" "),AND($C572&lt;&gt;" ",$C571=" "),AND(L573&gt;0,OR(AND($C573&lt;&gt;" ",OR($C571=" ",$C572=" ")),AND($C573=" ",OR($C571&lt;&gt;" ",$C572&lt;&gt;" "))))),IF(SUM(F$4:F570)=0,1,LARGE(F$4:F570,1)+1),IF(MONTH(G571)=MONTH(TODAY()),IF(AND(DAY(G571)&lt;DAY(TODAY()),$B571=" "),IF(SUM(F$4:F570)=0,1,LARGE(F$4:F570,1)+1),IF($B571=" ",IF(AND(DAY(G571)=DAY(TODAY()),HOUR(G571)&lt;=HOUR(NOW())+1),IF(AND(HOUR(G571)+2&lt;=HOUR(NOW()),DAY(G571)&lt;=DAY(TODAY()),MINUTE(G571)&lt;=MINUTE(NOW())),IF(SUM(F$4:F570)=0,1,LARGE(F$4:F570,1)+1),IF(OR(MINUTE(G571)&lt;=MINUTE(NOW()),HOUR(G571)&lt;=HOUR(NOW())),"!!!","")),""),"")),"")))</f>
        <v>#VALUE!</v>
      </c>
      <c r="G571" s="181" t="s">
        <v>4445</v>
      </c>
      <c r="H571" s="229" t="s">
        <v>174</v>
      </c>
      <c r="I571" s="39" t="s">
        <v>42</v>
      </c>
      <c r="J571" s="40">
        <v>4</v>
      </c>
      <c r="K571" s="41" t="s">
        <v>21</v>
      </c>
      <c r="L571" s="42">
        <v>1.82</v>
      </c>
      <c r="M571" s="43">
        <v>22.15</v>
      </c>
      <c r="N571" s="232">
        <v>0</v>
      </c>
      <c r="O571" s="44" t="s">
        <v>1932</v>
      </c>
      <c r="P571" s="45" t="s">
        <v>1933</v>
      </c>
      <c r="Q571" s="46" t="s">
        <v>1934</v>
      </c>
      <c r="R571" s="47">
        <v>6.2199999999999998E-2</v>
      </c>
      <c r="S571" s="48" t="s">
        <v>1935</v>
      </c>
    </row>
    <row r="572" spans="1:19" ht="14.65" customHeight="1">
      <c r="A572" s="227"/>
      <c r="B572" s="236"/>
      <c r="C572" s="49" t="s">
        <v>24</v>
      </c>
      <c r="D572" s="274"/>
      <c r="E572" s="282"/>
      <c r="F572" s="285"/>
      <c r="G572" s="182"/>
      <c r="H572" s="230"/>
      <c r="I572" s="50" t="s">
        <v>43</v>
      </c>
      <c r="J572" s="51">
        <f>IF(OR(I571="TO",I571="TU",I571="TO1",I571="TU1",I571="TO2",I571="TU2"),J571,IF(OR(I571="AH1",I571="AH2"),IF(OR(I572="AH1",I572="AH2"),-J571,IF(OR(I572="EH1",I572="EH2"),-J571+0.5,"")),IF(OR(I571="EH1",I571="EH2"),IF(OR(I572="AH1",I572="AH2"),-J571+0.5,IF(OR(I572="EH1",I572="EH2"),-J571+1,"")),IF(AND(OR(I571="DNB1",I571="DNB2"),OR(I572="AH1",I572="AH2")),0,IF(AND(I571="Not ScoreBoth",OR(I572="TO1",I572="TO2")),0.5,"")))))</f>
        <v>4</v>
      </c>
      <c r="K572" s="52" t="s">
        <v>23</v>
      </c>
      <c r="L572" s="53">
        <v>2.5499999999999998</v>
      </c>
      <c r="M572" s="54">
        <v>15.8</v>
      </c>
      <c r="N572" s="233"/>
      <c r="O572" s="55" t="s">
        <v>1285</v>
      </c>
      <c r="P572" s="56" t="s">
        <v>1936</v>
      </c>
      <c r="Q572" s="25"/>
      <c r="R572" s="26"/>
      <c r="S572" s="26"/>
    </row>
    <row r="573" spans="1:19" ht="14.65" customHeight="1">
      <c r="A573" s="228"/>
      <c r="B573" s="237"/>
      <c r="C573" s="57" t="s">
        <v>28</v>
      </c>
      <c r="D573" s="275"/>
      <c r="E573" s="283"/>
      <c r="F573" s="272"/>
      <c r="G573" s="183"/>
      <c r="H573" s="231"/>
      <c r="I573" s="58"/>
      <c r="J573" s="59"/>
      <c r="K573" s="60"/>
      <c r="L573" s="61"/>
      <c r="M573" s="62"/>
      <c r="N573" s="234"/>
      <c r="O573" s="63"/>
      <c r="P573" s="64"/>
      <c r="Q573" s="36"/>
      <c r="R573" s="28"/>
      <c r="S573" s="28"/>
    </row>
    <row r="574" spans="1:19" ht="14.65" customHeight="1">
      <c r="A574" s="238">
        <f>$A571+1</f>
        <v>191</v>
      </c>
      <c r="B574" s="242" t="str">
        <f>IF(OR(C574="W",C575="W",C576="W",C574="1/2W",C575="1/2W",C576="1/2W",C574="1/2L",C575="1/2L",C576="1/2L"),"OK",IF(OR(C574="L",C575="L",C576="L"),"LOSS",IF(OR(C574="X",C575="X",C576="X"),"Anulado"," ")))</f>
        <v>Anulado</v>
      </c>
      <c r="C574" s="65" t="s">
        <v>52</v>
      </c>
      <c r="D574" s="290" t="str">
        <f>IF(G574="","",$D571)</f>
        <v>11</v>
      </c>
      <c r="E574" s="295" t="str">
        <f>IF(G574=""," ","– "&amp;COUNTIF(D$4:D576,$D574))</f>
        <v>– 4</v>
      </c>
      <c r="F574" s="297" t="e">
        <f ca="1">IF(G574="","",IF(OR(AND($C574&lt;&gt;" ",$C575=" "),AND($C575&lt;&gt;" ",$C574=" "),AND(L576&gt;0,OR(AND($C576&lt;&gt;" ",OR($C574=" ",$C575=" ")),AND($C576=" ",OR($C574&lt;&gt;" ",$C575&lt;&gt;" "))))),IF(SUM(F$4:F573)=0,1,LARGE(F$4:F573,1)+1),IF(MONTH(G574)=MONTH(TODAY()),IF(AND(DAY(G574)&lt;DAY(TODAY()),$B574=" "),IF(SUM(F$4:F573)=0,1,LARGE(F$4:F573,1)+1),IF($B574=" ",IF(AND(DAY(G574)=DAY(TODAY()),HOUR(G574)&lt;=HOUR(NOW())+1),IF(AND(HOUR(G574)+2&lt;=HOUR(NOW()),DAY(G574)&lt;=DAY(TODAY()),MINUTE(G574)&lt;=MINUTE(NOW())),IF(SUM(F$4:F573)=0,1,LARGE(F$4:F573,1)+1),IF(OR(MINUTE(G574)&lt;=MINUTE(NOW()),HOUR(G574)&lt;=HOUR(NOW())),"!!!","")),""),"")),"")))</f>
        <v>#VALUE!</v>
      </c>
      <c r="G574" s="188" t="s">
        <v>4459</v>
      </c>
      <c r="H574" s="239" t="s">
        <v>202</v>
      </c>
      <c r="I574" s="66" t="s">
        <v>30</v>
      </c>
      <c r="J574" s="67">
        <v>-1</v>
      </c>
      <c r="K574" s="68" t="s">
        <v>22</v>
      </c>
      <c r="L574" s="69">
        <v>1.8260000000000001</v>
      </c>
      <c r="M574" s="70"/>
      <c r="N574" s="241">
        <v>0</v>
      </c>
      <c r="O574" s="71" t="s">
        <v>1937</v>
      </c>
      <c r="P574" s="72" t="s">
        <v>1938</v>
      </c>
      <c r="Q574" s="73" t="s">
        <v>1034</v>
      </c>
      <c r="R574" s="74">
        <v>0</v>
      </c>
      <c r="S574" s="75" t="s">
        <v>1935</v>
      </c>
    </row>
    <row r="575" spans="1:19" ht="14.65" customHeight="1">
      <c r="A575" s="227"/>
      <c r="B575" s="236"/>
      <c r="C575" s="17" t="s">
        <v>52</v>
      </c>
      <c r="D575" s="274"/>
      <c r="E575" s="282"/>
      <c r="F575" s="285"/>
      <c r="G575" s="182"/>
      <c r="H575" s="230"/>
      <c r="I575" s="18" t="s">
        <v>31</v>
      </c>
      <c r="J575" s="76">
        <f>IF(OR(I574="TO",I574="TU",I574="TO1",I574="TU1",I574="TO2",I574="TU2"),J574,IF(OR(I574="AH1",I574="AH2"),IF(OR(I575="AH1",I575="AH2"),-J574,IF(OR(I575="EH1",I575="EH2"),-J574+0.5,"")),IF(OR(I574="EH1",I574="EH2"),IF(OR(I575="AH1",I575="AH2"),-J574+0.5,IF(OR(I575="EH1",I575="EH2"),-J574+1,"")),IF(AND(OR(I574="DNB1",I574="DNB2"),OR(I575="AH1",I575="AH2")),0,IF(AND(I574="Not ScoreBoth",OR(I575="TO1",I575="TO2")),0.5,"")))))</f>
        <v>1</v>
      </c>
      <c r="K575" s="77" t="s">
        <v>21</v>
      </c>
      <c r="L575" s="21">
        <v>2.5</v>
      </c>
      <c r="M575" s="22">
        <v>7.5</v>
      </c>
      <c r="N575" s="233"/>
      <c r="O575" s="23" t="s">
        <v>1347</v>
      </c>
      <c r="P575" s="24" t="s">
        <v>1938</v>
      </c>
      <c r="Q575" s="25"/>
      <c r="R575" s="26"/>
      <c r="S575" s="26"/>
    </row>
    <row r="576" spans="1:19" ht="14.65" customHeight="1">
      <c r="A576" s="228"/>
      <c r="B576" s="237"/>
      <c r="C576" s="27" t="s">
        <v>28</v>
      </c>
      <c r="D576" s="275"/>
      <c r="E576" s="283"/>
      <c r="F576" s="272"/>
      <c r="G576" s="183"/>
      <c r="H576" s="231"/>
      <c r="I576" s="30"/>
      <c r="J576" s="31"/>
      <c r="K576" s="37"/>
      <c r="L576" s="32"/>
      <c r="M576" s="33"/>
      <c r="N576" s="234"/>
      <c r="O576" s="34"/>
      <c r="P576" s="35"/>
      <c r="Q576" s="36"/>
      <c r="R576" s="28"/>
      <c r="S576" s="28"/>
    </row>
    <row r="577" spans="1:19" ht="14.65" customHeight="1">
      <c r="A577" s="226">
        <f>$A574+1</f>
        <v>192</v>
      </c>
      <c r="B577" s="235" t="str">
        <f>IF(OR(C577="W",C578="W",C579="W",C577="1/2W",C578="1/2W",C579="1/2W",C577="1/2L",C578="1/2L",C579="1/2L"),"OK",IF(OR(C577="L",C578="L",C579="L"),"LOSS",IF(OR(C577="X",C578="X",C579="X"),"Anulado"," ")))</f>
        <v>OK</v>
      </c>
      <c r="C577" s="38" t="s">
        <v>26</v>
      </c>
      <c r="D577" s="273" t="str">
        <f>IF(G577="","",$D574)</f>
        <v>11</v>
      </c>
      <c r="E577" s="281" t="str">
        <f>IF(G577=""," ","– "&amp;COUNTIF(D$4:D579,$D577))</f>
        <v>– 5</v>
      </c>
      <c r="F577" s="284" t="e">
        <f ca="1">IF(G577="","",IF(OR(AND($C577&lt;&gt;" ",$C578=" "),AND($C578&lt;&gt;" ",$C577=" "),AND(L579&gt;0,OR(AND($C579&lt;&gt;" ",OR($C577=" ",$C578=" ")),AND($C579=" ",OR($C577&lt;&gt;" ",$C578&lt;&gt;" "))))),IF(SUM(F$4:F576)=0,1,LARGE(F$4:F576,1)+1),IF(MONTH(G577)=MONTH(TODAY()),IF(AND(DAY(G577)&lt;DAY(TODAY()),$B577=" "),IF(SUM(F$4:F576)=0,1,LARGE(F$4:F576,1)+1),IF($B577=" ",IF(AND(DAY(G577)=DAY(TODAY()),HOUR(G577)&lt;=HOUR(NOW())+1),IF(AND(HOUR(G577)+2&lt;=HOUR(NOW()),DAY(G577)&lt;=DAY(TODAY()),MINUTE(G577)&lt;=MINUTE(NOW())),IF(SUM(F$4:F576)=0,1,LARGE(F$4:F576,1)+1),IF(OR(MINUTE(G577)&lt;=MINUTE(NOW()),HOUR(G577)&lt;=HOUR(NOW())),"!!!","")),""),"")),"")))</f>
        <v>#VALUE!</v>
      </c>
      <c r="G577" s="181" t="s">
        <v>4459</v>
      </c>
      <c r="H577" s="229" t="s">
        <v>202</v>
      </c>
      <c r="I577" s="108">
        <v>1</v>
      </c>
      <c r="J577" s="78"/>
      <c r="K577" s="41" t="s">
        <v>23</v>
      </c>
      <c r="L577" s="42">
        <v>1.53</v>
      </c>
      <c r="M577" s="43"/>
      <c r="N577" s="232">
        <v>0.1</v>
      </c>
      <c r="O577" s="44" t="s">
        <v>1803</v>
      </c>
      <c r="P577" s="45" t="s">
        <v>1939</v>
      </c>
      <c r="Q577" s="46" t="s">
        <v>1940</v>
      </c>
      <c r="R577" s="47">
        <v>5.0999999999999997E-2</v>
      </c>
      <c r="S577" s="48" t="s">
        <v>1557</v>
      </c>
    </row>
    <row r="578" spans="1:19" ht="14.65" customHeight="1">
      <c r="A578" s="227"/>
      <c r="B578" s="236"/>
      <c r="C578" s="49" t="s">
        <v>24</v>
      </c>
      <c r="D578" s="274"/>
      <c r="E578" s="282"/>
      <c r="F578" s="285"/>
      <c r="G578" s="182"/>
      <c r="H578" s="230"/>
      <c r="I578" s="50" t="s">
        <v>27</v>
      </c>
      <c r="J578" s="85" t="str">
        <f>IF(OR(I577="TO",I577="TU",I577="TO1",I577="TU1",I577="TO2",I577="TU2"),J577,IF(OR(I577="AH1",I577="AH2"),IF(OR(I578="AH1",I578="AH2"),-J577,IF(OR(I578="EH1",I578="EH2"),-J577+0.5,"")),IF(OR(I577="EH1",I577="EH2"),IF(OR(I578="AH1",I578="AH2"),-J577+0.5,IF(OR(I578="EH1",I578="EH2"),-J577+1,"")),IF(AND(OR(I577="DNB1",I577="DNB2"),OR(I578="AH1",I578="AH2")),0,IF(AND(I577="Not ScoreBoth",OR(I578="TO1",I578="TO2")),0.5,"")))))</f>
        <v/>
      </c>
      <c r="K578" s="52" t="s">
        <v>21</v>
      </c>
      <c r="L578" s="53">
        <v>3.35</v>
      </c>
      <c r="M578" s="54">
        <v>4.79</v>
      </c>
      <c r="N578" s="233"/>
      <c r="O578" s="55" t="s">
        <v>1941</v>
      </c>
      <c r="P578" s="56" t="s">
        <v>1363</v>
      </c>
      <c r="Q578" s="25"/>
      <c r="R578" s="26"/>
      <c r="S578" s="26"/>
    </row>
    <row r="579" spans="1:19" ht="14.65" customHeight="1">
      <c r="A579" s="228"/>
      <c r="B579" s="237"/>
      <c r="C579" s="57" t="s">
        <v>28</v>
      </c>
      <c r="D579" s="275"/>
      <c r="E579" s="283"/>
      <c r="F579" s="272"/>
      <c r="G579" s="183"/>
      <c r="H579" s="231"/>
      <c r="I579" s="58"/>
      <c r="J579" s="59"/>
      <c r="K579" s="60"/>
      <c r="L579" s="61"/>
      <c r="M579" s="62"/>
      <c r="N579" s="234"/>
      <c r="O579" s="63"/>
      <c r="P579" s="64"/>
      <c r="Q579" s="36"/>
      <c r="R579" s="28"/>
      <c r="S579" s="28"/>
    </row>
    <row r="580" spans="1:19" ht="14.65" customHeight="1">
      <c r="A580" s="238">
        <f>$A577+1</f>
        <v>193</v>
      </c>
      <c r="B580" s="242" t="str">
        <f>IF(OR(C580="W",C581="W",C582="W",C580="1/2W",C581="1/2W",C582="1/2W",C580="1/2L",C581="1/2L",C582="1/2L"),"OK",IF(OR(C580="L",C581="L",C582="L"),"LOSS",IF(OR(C580="X",C581="X",C582="X"),"Anulado"," ")))</f>
        <v>Anulado</v>
      </c>
      <c r="C580" s="65" t="s">
        <v>52</v>
      </c>
      <c r="D580" s="290" t="str">
        <f>IF(G580="","",$D577)</f>
        <v>11</v>
      </c>
      <c r="E580" s="295" t="str">
        <f>IF(G580=""," ","– "&amp;COUNTIF(D$4:D582,$D580))</f>
        <v>– 6</v>
      </c>
      <c r="F580" s="297" t="e">
        <f ca="1">IF(G580="","",IF(OR(AND($C580&lt;&gt;" ",$C581=" "),AND($C581&lt;&gt;" ",$C580=" "),AND(L582&gt;0,OR(AND($C582&lt;&gt;" ",OR($C580=" ",$C581=" ")),AND($C582=" ",OR($C580&lt;&gt;" ",$C581&lt;&gt;" "))))),IF(SUM(F$4:F579)=0,1,LARGE(F$4:F579,1)+1),IF(MONTH(G580)=MONTH(TODAY()),IF(AND(DAY(G580)&lt;DAY(TODAY()),$B580=" "),IF(SUM(F$4:F579)=0,1,LARGE(F$4:F579,1)+1),IF($B580=" ",IF(AND(DAY(G580)=DAY(TODAY()),HOUR(G580)&lt;=HOUR(NOW())+1),IF(AND(HOUR(G580)+2&lt;=HOUR(NOW()),DAY(G580)&lt;=DAY(TODAY()),MINUTE(G580)&lt;=MINUTE(NOW())),IF(SUM(F$4:F579)=0,1,LARGE(F$4:F579,1)+1),IF(OR(MINUTE(G580)&lt;=MINUTE(NOW()),HOUR(G580)&lt;=HOUR(NOW())),"!!!","")),""),"")),"")))</f>
        <v>#VALUE!</v>
      </c>
      <c r="G580" s="188" t="s">
        <v>4460</v>
      </c>
      <c r="H580" s="239" t="s">
        <v>203</v>
      </c>
      <c r="I580" s="66" t="s">
        <v>48</v>
      </c>
      <c r="J580" s="80"/>
      <c r="K580" s="68" t="s">
        <v>18</v>
      </c>
      <c r="L580" s="69">
        <v>2.15</v>
      </c>
      <c r="M580" s="70"/>
      <c r="N580" s="241">
        <v>0</v>
      </c>
      <c r="O580" s="71" t="s">
        <v>1942</v>
      </c>
      <c r="P580" s="72" t="s">
        <v>1943</v>
      </c>
      <c r="Q580" s="73" t="s">
        <v>1034</v>
      </c>
      <c r="R580" s="74">
        <v>0</v>
      </c>
      <c r="S580" s="75" t="s">
        <v>1557</v>
      </c>
    </row>
    <row r="581" spans="1:19" ht="14.65" customHeight="1">
      <c r="A581" s="227"/>
      <c r="B581" s="236"/>
      <c r="C581" s="17" t="s">
        <v>52</v>
      </c>
      <c r="D581" s="274"/>
      <c r="E581" s="282"/>
      <c r="F581" s="285"/>
      <c r="G581" s="182"/>
      <c r="H581" s="230"/>
      <c r="I581" s="18" t="s">
        <v>30</v>
      </c>
      <c r="J581" s="76">
        <f>IF(OR(I580="TO",I580="TU",I580="TO1",I580="TU1",I580="TO2",I580="TU2"),J580,IF(OR(I580="AH1",I580="AH2"),IF(OR(I581="AH1",I581="AH2"),-J580,IF(OR(I581="EH1",I581="EH2"),-J580+0.5,"")),IF(OR(I580="EH1",I580="EH2"),IF(OR(I581="AH1",I581="AH2"),-J580+0.5,IF(OR(I581="EH1",I581="EH2"),-J580+1,"")),IF(AND(OR(I580="DNB1",I580="DNB2"),OR(I581="AH1",I581="AH2")),0,IF(AND(I580="Not ScoreBoth",OR(I581="TO1",I581="TO2")),0.5,"")))))</f>
        <v>0</v>
      </c>
      <c r="K581" s="77" t="s">
        <v>21</v>
      </c>
      <c r="L581" s="21">
        <v>2.02</v>
      </c>
      <c r="M581" s="22">
        <v>17.649999999999999</v>
      </c>
      <c r="N581" s="233"/>
      <c r="O581" s="23" t="s">
        <v>1944</v>
      </c>
      <c r="P581" s="24" t="s">
        <v>1943</v>
      </c>
      <c r="Q581" s="25"/>
      <c r="R581" s="26"/>
      <c r="S581" s="26"/>
    </row>
    <row r="582" spans="1:19" ht="14.65" customHeight="1">
      <c r="A582" s="228"/>
      <c r="B582" s="237"/>
      <c r="C582" s="27" t="s">
        <v>28</v>
      </c>
      <c r="D582" s="275"/>
      <c r="E582" s="283"/>
      <c r="F582" s="272"/>
      <c r="G582" s="183"/>
      <c r="H582" s="231"/>
      <c r="I582" s="30"/>
      <c r="J582" s="31"/>
      <c r="K582" s="37"/>
      <c r="L582" s="32"/>
      <c r="M582" s="33"/>
      <c r="N582" s="234"/>
      <c r="O582" s="34"/>
      <c r="P582" s="35"/>
      <c r="Q582" s="36"/>
      <c r="R582" s="28"/>
      <c r="S582" s="28"/>
    </row>
    <row r="583" spans="1:19" ht="14.65" customHeight="1">
      <c r="A583" s="226">
        <f>$A580+1</f>
        <v>194</v>
      </c>
      <c r="B583" s="235" t="str">
        <f>IF(OR(C583="W",C584="W",C585="W",C583="1/2W",C584="1/2W",C585="1/2W",C583="1/2L",C584="1/2L",C585="1/2L"),"OK",IF(OR(C583="L",C584="L",C585="L"),"LOSS",IF(OR(C583="X",C584="X",C585="X"),"Anulado"," ")))</f>
        <v>OK</v>
      </c>
      <c r="C583" s="38" t="s">
        <v>26</v>
      </c>
      <c r="D583" s="273" t="str">
        <f>IF(G583="","",$D580)</f>
        <v>11</v>
      </c>
      <c r="E583" s="281" t="str">
        <f>IF(G583=""," ","– "&amp;COUNTIF(D$4:D585,$D583))</f>
        <v>– 7</v>
      </c>
      <c r="F583" s="284" t="e">
        <f ca="1">IF(G583="","",IF(OR(AND($C583&lt;&gt;" ",$C584=" "),AND($C584&lt;&gt;" ",$C583=" "),AND(L585&gt;0,OR(AND($C585&lt;&gt;" ",OR($C583=" ",$C584=" ")),AND($C585=" ",OR($C583&lt;&gt;" ",$C584&lt;&gt;" "))))),IF(SUM(F$4:F582)=0,1,LARGE(F$4:F582,1)+1),IF(MONTH(G583)=MONTH(TODAY()),IF(AND(DAY(G583)&lt;DAY(TODAY()),$B583=" "),IF(SUM(F$4:F582)=0,1,LARGE(F$4:F582,1)+1),IF($B583=" ",IF(AND(DAY(G583)=DAY(TODAY()),HOUR(G583)&lt;=HOUR(NOW())+1),IF(AND(HOUR(G583)+2&lt;=HOUR(NOW()),DAY(G583)&lt;=DAY(TODAY()),MINUTE(G583)&lt;=MINUTE(NOW())),IF(SUM(F$4:F582)=0,1,LARGE(F$4:F582,1)+1),IF(OR(MINUTE(G583)&lt;=MINUTE(NOW()),HOUR(G583)&lt;=HOUR(NOW())),"!!!","")),""),"")),"")))</f>
        <v>#VALUE!</v>
      </c>
      <c r="G583" s="181" t="s">
        <v>4461</v>
      </c>
      <c r="H583" s="229" t="s">
        <v>204</v>
      </c>
      <c r="I583" s="39" t="s">
        <v>48</v>
      </c>
      <c r="J583" s="78"/>
      <c r="K583" s="41" t="s">
        <v>21</v>
      </c>
      <c r="L583" s="42">
        <v>1.56</v>
      </c>
      <c r="M583" s="43">
        <v>904.02</v>
      </c>
      <c r="N583" s="232">
        <v>0</v>
      </c>
      <c r="O583" s="44" t="s">
        <v>1945</v>
      </c>
      <c r="P583" s="45" t="s">
        <v>1946</v>
      </c>
      <c r="Q583" s="46" t="s">
        <v>1947</v>
      </c>
      <c r="R583" s="47">
        <v>7.8100000000000003E-2</v>
      </c>
      <c r="S583" s="48" t="s">
        <v>1948</v>
      </c>
    </row>
    <row r="584" spans="1:19" ht="14.65" customHeight="1">
      <c r="A584" s="227"/>
      <c r="B584" s="236"/>
      <c r="C584" s="49" t="s">
        <v>24</v>
      </c>
      <c r="D584" s="274"/>
      <c r="E584" s="282"/>
      <c r="F584" s="285"/>
      <c r="G584" s="182"/>
      <c r="H584" s="230"/>
      <c r="I584" s="50" t="s">
        <v>47</v>
      </c>
      <c r="J584" s="85" t="str">
        <f>IF(OR(I583="TO",I583="TU",I583="TO1",I583="TU1",I583="TO2",I583="TU2"),J583,IF(OR(I583="AH1",I583="AH2"),IF(OR(I584="AH1",I584="AH2"),-J583,IF(OR(I584="EH1",I584="EH2"),-J583+0.5,"")),IF(OR(I583="EH1",I583="EH2"),IF(OR(I584="AH1",I584="AH2"),-J583+0.5,IF(OR(I584="EH1",I584="EH2"),-J583+1,"")),IF(AND(OR(I583="DNB1",I583="DNB2"),OR(I584="AH1",I584="AH2")),0,IF(AND(I583="Not ScoreBoth",OR(I584="TO1",I584="TO2")),0.5,"")))))</f>
        <v/>
      </c>
      <c r="K584" s="52" t="s">
        <v>22</v>
      </c>
      <c r="L584" s="53">
        <v>3.49</v>
      </c>
      <c r="M584" s="54"/>
      <c r="N584" s="233"/>
      <c r="O584" s="55" t="s">
        <v>1949</v>
      </c>
      <c r="P584" s="56" t="s">
        <v>1946</v>
      </c>
      <c r="Q584" s="25"/>
      <c r="R584" s="26"/>
      <c r="S584" s="26"/>
    </row>
    <row r="585" spans="1:19" ht="14.65" customHeight="1">
      <c r="A585" s="228"/>
      <c r="B585" s="237"/>
      <c r="C585" s="57" t="s">
        <v>28</v>
      </c>
      <c r="D585" s="275"/>
      <c r="E585" s="283"/>
      <c r="F585" s="272"/>
      <c r="G585" s="183"/>
      <c r="H585" s="231"/>
      <c r="I585" s="58"/>
      <c r="J585" s="59"/>
      <c r="K585" s="60"/>
      <c r="L585" s="61"/>
      <c r="M585" s="62"/>
      <c r="N585" s="234"/>
      <c r="O585" s="63"/>
      <c r="P585" s="64"/>
      <c r="Q585" s="36"/>
      <c r="R585" s="28"/>
      <c r="S585" s="28"/>
    </row>
    <row r="586" spans="1:19" ht="14.65" customHeight="1">
      <c r="A586" s="238">
        <f>$A583+1</f>
        <v>195</v>
      </c>
      <c r="B586" s="242" t="str">
        <f>IF(OR(C586="W",C587="W",C588="W",C586="1/2W",C587="1/2W",C588="1/2W",C586="1/2L",C587="1/2L",C588="1/2L"),"OK",IF(OR(C586="L",C587="L",C588="L"),"LOSS",IF(OR(C586="X",C587="X",C588="X"),"Anulado"," ")))</f>
        <v>OK</v>
      </c>
      <c r="C586" s="65" t="s">
        <v>24</v>
      </c>
      <c r="D586" s="290" t="str">
        <f>IF(G586="","",$D583)</f>
        <v>11</v>
      </c>
      <c r="E586" s="295" t="str">
        <f>IF(G586=""," ","– "&amp;COUNTIF(D$4:D588,$D586))</f>
        <v>– 8</v>
      </c>
      <c r="F586" s="297" t="e">
        <f ca="1">IF(G586="","",IF(OR(AND($C586&lt;&gt;" ",$C587=" "),AND($C587&lt;&gt;" ",$C586=" "),AND(L588&gt;0,OR(AND($C588&lt;&gt;" ",OR($C586=" ",$C587=" ")),AND($C588=" ",OR($C586&lt;&gt;" ",$C587&lt;&gt;" "))))),IF(SUM(F$4:F585)=0,1,LARGE(F$4:F585,1)+1),IF(MONTH(G586)=MONTH(TODAY()),IF(AND(DAY(G586)&lt;DAY(TODAY()),$B586=" "),IF(SUM(F$4:F585)=0,1,LARGE(F$4:F585,1)+1),IF($B586=" ",IF(AND(DAY(G586)=DAY(TODAY()),HOUR(G586)&lt;=HOUR(NOW())+1),IF(AND(HOUR(G586)+2&lt;=HOUR(NOW()),DAY(G586)&lt;=DAY(TODAY()),MINUTE(G586)&lt;=MINUTE(NOW())),IF(SUM(F$4:F585)=0,1,LARGE(F$4:F585,1)+1),IF(OR(MINUTE(G586)&lt;=MINUTE(NOW()),HOUR(G586)&lt;=HOUR(NOW())),"!!!","")),""),"")),"")))</f>
        <v>#VALUE!</v>
      </c>
      <c r="G586" s="188" t="s">
        <v>4434</v>
      </c>
      <c r="H586" s="239" t="s">
        <v>205</v>
      </c>
      <c r="I586" s="66" t="s">
        <v>43</v>
      </c>
      <c r="J586" s="67">
        <v>2.5</v>
      </c>
      <c r="K586" s="68" t="s">
        <v>18</v>
      </c>
      <c r="L586" s="69">
        <v>2.1</v>
      </c>
      <c r="M586" s="70">
        <v>10.54</v>
      </c>
      <c r="N586" s="241">
        <v>0</v>
      </c>
      <c r="O586" s="71" t="s">
        <v>1950</v>
      </c>
      <c r="P586" s="72" t="s">
        <v>1570</v>
      </c>
      <c r="Q586" s="73" t="s">
        <v>1951</v>
      </c>
      <c r="R586" s="74">
        <v>4.9799999999999997E-2</v>
      </c>
      <c r="S586" s="75" t="s">
        <v>1952</v>
      </c>
    </row>
    <row r="587" spans="1:19" ht="14.65" customHeight="1">
      <c r="A587" s="227"/>
      <c r="B587" s="236"/>
      <c r="C587" s="17" t="s">
        <v>26</v>
      </c>
      <c r="D587" s="274"/>
      <c r="E587" s="282"/>
      <c r="F587" s="285"/>
      <c r="G587" s="182"/>
      <c r="H587" s="230"/>
      <c r="I587" s="18" t="s">
        <v>71</v>
      </c>
      <c r="J587" s="76">
        <f>IF(OR(I586="TO",I586="TU",I586="TO1",I586="TU1",I586="TO2",I586="TU2"),J586,IF(OR(I586="AH1",I586="AH2"),IF(OR(I587="AH1",I587="AH2"),-J586,IF(OR(I587="EH1",I587="EH2"),-J586+0.5,"")),IF(OR(I586="EH1",I586="EH2"),IF(OR(I587="AH1",I587="AH2"),-J586+0.5,IF(OR(I587="EH1",I587="EH2"),-J586+1,"")),IF(AND(OR(I586="DNB1",I586="DNB2"),OR(I587="AH1",I587="AH2")),0,IF(AND(I586="Not ScoreBoth",OR(I587="TO1",I587="TO2")),0.5,"")))))</f>
        <v>2.5</v>
      </c>
      <c r="K587" s="77" t="s">
        <v>19</v>
      </c>
      <c r="L587" s="21">
        <v>1.85</v>
      </c>
      <c r="M587" s="22"/>
      <c r="N587" s="233"/>
      <c r="O587" s="23" t="s">
        <v>1950</v>
      </c>
      <c r="P587" s="24" t="s">
        <v>1570</v>
      </c>
      <c r="Q587" s="25"/>
      <c r="R587" s="26"/>
      <c r="S587" s="26"/>
    </row>
    <row r="588" spans="1:19" ht="14.65" customHeight="1">
      <c r="A588" s="228"/>
      <c r="B588" s="237"/>
      <c r="C588" s="27" t="s">
        <v>28</v>
      </c>
      <c r="D588" s="275"/>
      <c r="E588" s="283"/>
      <c r="F588" s="272"/>
      <c r="G588" s="183"/>
      <c r="H588" s="231"/>
      <c r="I588" s="30"/>
      <c r="J588" s="31"/>
      <c r="K588" s="37"/>
      <c r="L588" s="32"/>
      <c r="M588" s="33"/>
      <c r="N588" s="234"/>
      <c r="O588" s="34"/>
      <c r="P588" s="90" t="s">
        <v>1315</v>
      </c>
      <c r="Q588" s="36"/>
      <c r="R588" s="28"/>
      <c r="S588" s="28"/>
    </row>
    <row r="589" spans="1:19" ht="14.65" customHeight="1">
      <c r="A589" s="226">
        <f>$A586+1</f>
        <v>196</v>
      </c>
      <c r="B589" s="235" t="str">
        <f>IF(OR(C589="W",C590="W",C591="W",C589="1/2W",C590="1/2W",C591="1/2W",C589="1/2L",C590="1/2L",C591="1/2L"),"OK",IF(OR(C589="L",C590="L",C591="L"),"LOSS",IF(OR(C589="X",C590="X",C591="X"),"Anulado"," ")))</f>
        <v>OK</v>
      </c>
      <c r="C589" s="38" t="s">
        <v>24</v>
      </c>
      <c r="D589" s="273" t="str">
        <f>IF(G589="","",$D586)</f>
        <v>11</v>
      </c>
      <c r="E589" s="281" t="str">
        <f>IF(G589=""," ","– "&amp;COUNTIF(D$4:D591,$D589))</f>
        <v>– 9</v>
      </c>
      <c r="F589" s="284" t="e">
        <f ca="1">IF(G589="","",IF(OR(AND($C589&lt;&gt;" ",$C590=" "),AND($C590&lt;&gt;" ",$C589=" "),AND(L591&gt;0,OR(AND($C591&lt;&gt;" ",OR($C589=" ",$C590=" ")),AND($C591=" ",OR($C589&lt;&gt;" ",$C590&lt;&gt;" "))))),IF(SUM(F$4:F588)=0,1,LARGE(F$4:F588,1)+1),IF(MONTH(G589)=MONTH(TODAY()),IF(AND(DAY(G589)&lt;DAY(TODAY()),$B589=" "),IF(SUM(F$4:F588)=0,1,LARGE(F$4:F588,1)+1),IF($B589=" ",IF(AND(DAY(G589)=DAY(TODAY()),HOUR(G589)&lt;=HOUR(NOW())+1),IF(AND(HOUR(G589)+2&lt;=HOUR(NOW()),DAY(G589)&lt;=DAY(TODAY()),MINUTE(G589)&lt;=MINUTE(NOW())),IF(SUM(F$4:F588)=0,1,LARGE(F$4:F588,1)+1),IF(OR(MINUTE(G589)&lt;=MINUTE(NOW()),HOUR(G589)&lt;=HOUR(NOW())),"!!!","")),""),"")),"")))</f>
        <v>#VALUE!</v>
      </c>
      <c r="G589" s="181" t="s">
        <v>4434</v>
      </c>
      <c r="H589" s="229" t="s">
        <v>205</v>
      </c>
      <c r="I589" s="39" t="s">
        <v>43</v>
      </c>
      <c r="J589" s="40">
        <v>2.5</v>
      </c>
      <c r="K589" s="41" t="s">
        <v>23</v>
      </c>
      <c r="L589" s="42">
        <v>1.98</v>
      </c>
      <c r="M589" s="43">
        <v>75.05</v>
      </c>
      <c r="N589" s="232">
        <v>0</v>
      </c>
      <c r="O589" s="44" t="s">
        <v>1953</v>
      </c>
      <c r="P589" s="45" t="s">
        <v>1954</v>
      </c>
      <c r="Q589" s="46" t="s">
        <v>1955</v>
      </c>
      <c r="R589" s="47">
        <v>1.9099999999999999E-2</v>
      </c>
      <c r="S589" s="48" t="s">
        <v>1956</v>
      </c>
    </row>
    <row r="590" spans="1:19" ht="14.65" customHeight="1">
      <c r="A590" s="227"/>
      <c r="B590" s="236"/>
      <c r="C590" s="49" t="s">
        <v>26</v>
      </c>
      <c r="D590" s="274"/>
      <c r="E590" s="282"/>
      <c r="F590" s="285"/>
      <c r="G590" s="182"/>
      <c r="H590" s="230"/>
      <c r="I590" s="50" t="s">
        <v>71</v>
      </c>
      <c r="J590" s="51">
        <f>IF(OR(I589="TO",I589="TU",I589="TO1",I589="TU1",I589="TO2",I589="TU2"),J589,IF(OR(I589="AH1",I589="AH2"),IF(OR(I590="AH1",I590="AH2"),-J589,IF(OR(I590="EH1",I590="EH2"),-J589+0.5,"")),IF(OR(I589="EH1",I589="EH2"),IF(OR(I590="AH1",I590="AH2"),-J589+0.5,IF(OR(I590="EH1",I590="EH2"),-J589+1,"")),IF(AND(OR(I589="DNB1",I589="DNB2"),OR(I590="AH1",I590="AH2")),0,IF(AND(I589="Not ScoreBoth",OR(I590="TO1",I590="TO2")),0.5,"")))))</f>
        <v>2.5</v>
      </c>
      <c r="K590" s="52" t="s">
        <v>19</v>
      </c>
      <c r="L590" s="53">
        <v>1.85</v>
      </c>
      <c r="M590" s="54"/>
      <c r="N590" s="233"/>
      <c r="O590" s="55" t="s">
        <v>1957</v>
      </c>
      <c r="P590" s="56" t="s">
        <v>1954</v>
      </c>
      <c r="Q590" s="25"/>
      <c r="R590" s="26"/>
      <c r="S590" s="26"/>
    </row>
    <row r="591" spans="1:19" ht="14.65" customHeight="1">
      <c r="A591" s="228"/>
      <c r="B591" s="237"/>
      <c r="C591" s="57" t="s">
        <v>28</v>
      </c>
      <c r="D591" s="275"/>
      <c r="E591" s="283"/>
      <c r="F591" s="272"/>
      <c r="G591" s="183"/>
      <c r="H591" s="231"/>
      <c r="I591" s="58"/>
      <c r="J591" s="59"/>
      <c r="K591" s="60"/>
      <c r="L591" s="61"/>
      <c r="M591" s="62"/>
      <c r="N591" s="234"/>
      <c r="O591" s="63"/>
      <c r="P591" s="106" t="s">
        <v>1958</v>
      </c>
      <c r="Q591" s="36"/>
      <c r="R591" s="28"/>
      <c r="S591" s="28"/>
    </row>
    <row r="592" spans="1:19" ht="14.65" customHeight="1">
      <c r="A592" s="238">
        <f>$A589+1</f>
        <v>197</v>
      </c>
      <c r="B592" s="242" t="str">
        <f>IF(OR(C592="W",C593="W",C594="W",C592="1/2W",C593="1/2W",C594="1/2W",C592="1/2L",C593="1/2L",C594="1/2L"),"OK",IF(OR(C592="L",C593="L",C594="L"),"LOSS",IF(OR(C592="X",C593="X",C594="X"),"Anulado"," ")))</f>
        <v>OK</v>
      </c>
      <c r="C592" s="65" t="s">
        <v>26</v>
      </c>
      <c r="D592" s="290" t="str">
        <f>IF(G592="","",$D589)</f>
        <v>11</v>
      </c>
      <c r="E592" s="295" t="str">
        <f>IF(G592=""," ","– "&amp;COUNTIF(D$4:D594,$D592))</f>
        <v>– 10</v>
      </c>
      <c r="F592" s="297" t="e">
        <f ca="1">IF(G592="","",IF(OR(AND($C592&lt;&gt;" ",$C593=" "),AND($C593&lt;&gt;" ",$C592=" "),AND(L594&gt;0,OR(AND($C594&lt;&gt;" ",OR($C592=" ",$C593=" ")),AND($C594=" ",OR($C592&lt;&gt;" ",$C593&lt;&gt;" "))))),IF(SUM(F$4:F591)=0,1,LARGE(F$4:F591,1)+1),IF(MONTH(G592)=MONTH(TODAY()),IF(AND(DAY(G592)&lt;DAY(TODAY()),$B592=" "),IF(SUM(F$4:F591)=0,1,LARGE(F$4:F591,1)+1),IF($B592=" ",IF(AND(DAY(G592)=DAY(TODAY()),HOUR(G592)&lt;=HOUR(NOW())+1),IF(AND(HOUR(G592)+2&lt;=HOUR(NOW()),DAY(G592)&lt;=DAY(TODAY()),MINUTE(G592)&lt;=MINUTE(NOW())),IF(SUM(F$4:F591)=0,1,LARGE(F$4:F591,1)+1),IF(OR(MINUTE(G592)&lt;=MINUTE(NOW()),HOUR(G592)&lt;=HOUR(NOW())),"!!!","")),""),"")),"")))</f>
        <v>#VALUE!</v>
      </c>
      <c r="G592" s="188" t="s">
        <v>4462</v>
      </c>
      <c r="H592" s="239" t="s">
        <v>206</v>
      </c>
      <c r="I592" s="66" t="s">
        <v>52</v>
      </c>
      <c r="J592" s="80"/>
      <c r="K592" s="68" t="s">
        <v>21</v>
      </c>
      <c r="L592" s="69">
        <v>3.8</v>
      </c>
      <c r="M592" s="70">
        <v>42.18</v>
      </c>
      <c r="N592" s="241">
        <v>0</v>
      </c>
      <c r="O592" s="71" t="s">
        <v>1959</v>
      </c>
      <c r="P592" s="72" t="s">
        <v>1960</v>
      </c>
      <c r="Q592" s="73" t="s">
        <v>1961</v>
      </c>
      <c r="R592" s="74">
        <v>4.4200000000000003E-2</v>
      </c>
      <c r="S592" s="75" t="s">
        <v>1962</v>
      </c>
    </row>
    <row r="593" spans="1:19" ht="14.65" customHeight="1">
      <c r="A593" s="227"/>
      <c r="B593" s="236"/>
      <c r="C593" s="17" t="s">
        <v>24</v>
      </c>
      <c r="D593" s="274"/>
      <c r="E593" s="282"/>
      <c r="F593" s="285"/>
      <c r="G593" s="182"/>
      <c r="H593" s="230"/>
      <c r="I593" s="83">
        <v>12</v>
      </c>
      <c r="J593" s="81" t="str">
        <f>IF(OR(I592="TO",I592="TU",I592="TO1",I592="TU1",I592="TO2",I592="TU2"),J592,IF(OR(I592="AH1",I592="AH2"),IF(OR(I593="AH1",I593="AH2"),-J592,IF(OR(I593="EH1",I593="EH2"),-J592+0.5,"")),IF(OR(I592="EH1",I592="EH2"),IF(OR(I593="AH1",I593="AH2"),-J592+0.5,IF(OR(I593="EH1",I593="EH2"),-J592+1,"")),IF(AND(OR(I592="DNB1",I592="DNB2"),OR(I593="AH1",I593="AH2")),0,IF(AND(I592="Not ScoreBoth",OR(I593="TO1",I593="TO2")),0.5,"")))))</f>
        <v/>
      </c>
      <c r="K593" s="77" t="s">
        <v>18</v>
      </c>
      <c r="L593" s="21">
        <v>1.44</v>
      </c>
      <c r="M593" s="22"/>
      <c r="N593" s="233"/>
      <c r="O593" s="23" t="s">
        <v>1963</v>
      </c>
      <c r="P593" s="24" t="s">
        <v>1964</v>
      </c>
      <c r="Q593" s="25"/>
      <c r="R593" s="26"/>
      <c r="S593" s="26"/>
    </row>
    <row r="594" spans="1:19" ht="14.65" customHeight="1">
      <c r="A594" s="228"/>
      <c r="B594" s="237"/>
      <c r="C594" s="27" t="s">
        <v>28</v>
      </c>
      <c r="D594" s="275"/>
      <c r="E594" s="283"/>
      <c r="F594" s="272"/>
      <c r="G594" s="183"/>
      <c r="H594" s="231"/>
      <c r="I594" s="30"/>
      <c r="J594" s="31"/>
      <c r="K594" s="37"/>
      <c r="L594" s="32"/>
      <c r="M594" s="33"/>
      <c r="N594" s="234"/>
      <c r="O594" s="34"/>
      <c r="P594" s="35"/>
      <c r="Q594" s="36"/>
      <c r="R594" s="28"/>
      <c r="S594" s="28"/>
    </row>
    <row r="595" spans="1:19" ht="14.65" customHeight="1">
      <c r="A595" s="226">
        <f>$A592+1</f>
        <v>198</v>
      </c>
      <c r="B595" s="235" t="str">
        <f>IF(OR(C595="W",C596="W",C597="W",C595="1/2W",C596="1/2W",C597="1/2W",C595="1/2L",C596="1/2L",C597="1/2L"),"OK",IF(OR(C595="L",C596="L",C597="L"),"LOSS",IF(OR(C595="X",C596="X",C597="X"),"Anulado"," ")))</f>
        <v>OK</v>
      </c>
      <c r="C595" s="38" t="s">
        <v>26</v>
      </c>
      <c r="D595" s="273" t="str">
        <f>IF(G595="","",$D592)</f>
        <v>11</v>
      </c>
      <c r="E595" s="281" t="str">
        <f>IF(G595=""," ","– "&amp;COUNTIF(D$4:D597,$D595))</f>
        <v>– 11</v>
      </c>
      <c r="F595" s="284" t="e">
        <f ca="1">IF(G595="","",IF(OR(AND($C595&lt;&gt;" ",$C596=" "),AND($C596&lt;&gt;" ",$C595=" "),AND(L597&gt;0,OR(AND($C597&lt;&gt;" ",OR($C595=" ",$C596=" ")),AND($C597=" ",OR($C595&lt;&gt;" ",$C596&lt;&gt;" "))))),IF(SUM(F$4:F594)=0,1,LARGE(F$4:F594,1)+1),IF(MONTH(G595)=MONTH(TODAY()),IF(AND(DAY(G595)&lt;DAY(TODAY()),$B595=" "),IF(SUM(F$4:F594)=0,1,LARGE(F$4:F594,1)+1),IF($B595=" ",IF(AND(DAY(G595)=DAY(TODAY()),HOUR(G595)&lt;=HOUR(NOW())+1),IF(AND(HOUR(G595)+2&lt;=HOUR(NOW()),DAY(G595)&lt;=DAY(TODAY()),MINUTE(G595)&lt;=MINUTE(NOW())),IF(SUM(F$4:F594)=0,1,LARGE(F$4:F594,1)+1),IF(OR(MINUTE(G595)&lt;=MINUTE(NOW()),HOUR(G595)&lt;=HOUR(NOW())),"!!!","")),""),"")),"")))</f>
        <v>#VALUE!</v>
      </c>
      <c r="G595" s="181" t="s">
        <v>4462</v>
      </c>
      <c r="H595" s="229" t="s">
        <v>206</v>
      </c>
      <c r="I595" s="39" t="s">
        <v>52</v>
      </c>
      <c r="J595" s="78"/>
      <c r="K595" s="41" t="s">
        <v>23</v>
      </c>
      <c r="L595" s="42">
        <v>3.57</v>
      </c>
      <c r="M595" s="43">
        <v>9.5399999999999991</v>
      </c>
      <c r="N595" s="232">
        <v>0</v>
      </c>
      <c r="O595" s="44" t="s">
        <v>1965</v>
      </c>
      <c r="P595" s="45" t="s">
        <v>1966</v>
      </c>
      <c r="Q595" s="46" t="s">
        <v>1700</v>
      </c>
      <c r="R595" s="47">
        <v>2.7799999999999998E-2</v>
      </c>
      <c r="S595" s="48" t="s">
        <v>1967</v>
      </c>
    </row>
    <row r="596" spans="1:19" ht="14.65" customHeight="1">
      <c r="A596" s="227"/>
      <c r="B596" s="236"/>
      <c r="C596" s="49" t="s">
        <v>24</v>
      </c>
      <c r="D596" s="274"/>
      <c r="E596" s="282"/>
      <c r="F596" s="285"/>
      <c r="G596" s="182"/>
      <c r="H596" s="230"/>
      <c r="I596" s="84">
        <v>12</v>
      </c>
      <c r="J596" s="85" t="str">
        <f>IF(OR(I595="TO",I595="TU",I595="TO1",I595="TU1",I595="TO2",I595="TU2"),J595,IF(OR(I595="AH1",I595="AH2"),IF(OR(I596="AH1",I596="AH2"),-J595,IF(OR(I596="EH1",I596="EH2"),-J595+0.5,"")),IF(OR(I595="EH1",I595="EH2"),IF(OR(I596="AH1",I596="AH2"),-J595+0.5,IF(OR(I596="EH1",I596="EH2"),-J595+1,"")),IF(AND(OR(I595="DNB1",I595="DNB2"),OR(I596="AH1",I596="AH2")),0,IF(AND(I595="Not ScoreBoth",OR(I596="TO1",I596="TO2")),0.5,"")))))</f>
        <v/>
      </c>
      <c r="K596" s="52" t="s">
        <v>18</v>
      </c>
      <c r="L596" s="53">
        <v>1.44</v>
      </c>
      <c r="M596" s="54">
        <v>23.6</v>
      </c>
      <c r="N596" s="233"/>
      <c r="O596" s="55" t="s">
        <v>1968</v>
      </c>
      <c r="P596" s="56" t="s">
        <v>1969</v>
      </c>
      <c r="Q596" s="25"/>
      <c r="R596" s="26"/>
      <c r="S596" s="26"/>
    </row>
    <row r="597" spans="1:19" ht="14.65" customHeight="1">
      <c r="A597" s="228"/>
      <c r="B597" s="237"/>
      <c r="C597" s="57" t="s">
        <v>28</v>
      </c>
      <c r="D597" s="275"/>
      <c r="E597" s="283"/>
      <c r="F597" s="272"/>
      <c r="G597" s="183"/>
      <c r="H597" s="231"/>
      <c r="I597" s="58"/>
      <c r="J597" s="59"/>
      <c r="K597" s="60"/>
      <c r="L597" s="61"/>
      <c r="M597" s="62"/>
      <c r="N597" s="234"/>
      <c r="O597" s="63"/>
      <c r="P597" s="64"/>
      <c r="Q597" s="36"/>
      <c r="R597" s="28"/>
      <c r="S597" s="28"/>
    </row>
    <row r="598" spans="1:19" ht="14.65" customHeight="1">
      <c r="A598" s="238">
        <f>$A595+1</f>
        <v>199</v>
      </c>
      <c r="B598" s="242" t="str">
        <f>IF(OR(C598="W",C599="W",C600="W",C598="1/2W",C599="1/2W",C600="1/2W",C598="1/2L",C599="1/2L",C600="1/2L"),"OK",IF(OR(C598="L",C599="L",C600="L"),"LOSS",IF(OR(C598="X",C599="X",C600="X"),"Anulado"," ")))</f>
        <v>OK</v>
      </c>
      <c r="C598" s="65" t="s">
        <v>26</v>
      </c>
      <c r="D598" s="290" t="s">
        <v>207</v>
      </c>
      <c r="E598" s="295" t="str">
        <f>IF(G598=""," ","– "&amp;COUNTIF(D$4:D600,$D598))</f>
        <v>– 1</v>
      </c>
      <c r="F598" s="297" t="e">
        <f ca="1">IF(G598="","",IF(OR(AND($C598&lt;&gt;" ",$C599=" "),AND($C599&lt;&gt;" ",$C598=" "),AND(L600&gt;0,OR(AND($C600&lt;&gt;" ",OR($C598=" ",$C599=" ")),AND($C600=" ",OR($C598&lt;&gt;" ",$C599&lt;&gt;" "))))),IF(SUM(F$4:F597)=0,1,LARGE(F$4:F597,1)+1),IF(MONTH(G598)=MONTH(TODAY()),IF(AND(DAY(G598)&lt;DAY(TODAY()),$B598=" "),IF(SUM(F$4:F597)=0,1,LARGE(F$4:F597,1)+1),IF($B598=" ",IF(AND(DAY(G598)=DAY(TODAY()),HOUR(G598)&lt;=HOUR(NOW())+1),IF(AND(HOUR(G598)+2&lt;=HOUR(NOW()),DAY(G598)&lt;=DAY(TODAY()),MINUTE(G598)&lt;=MINUTE(NOW())),IF(SUM(F$4:F597)=0,1,LARGE(F$4:F597,1)+1),IF(OR(MINUTE(G598)&lt;=MINUTE(NOW()),HOUR(G598)&lt;=HOUR(NOW())),"!!!","")),""),"")),"")))</f>
        <v>#VALUE!</v>
      </c>
      <c r="G598" s="188" t="s">
        <v>4463</v>
      </c>
      <c r="H598" s="239" t="s">
        <v>208</v>
      </c>
      <c r="I598" s="100">
        <v>1</v>
      </c>
      <c r="J598" s="80"/>
      <c r="K598" s="68" t="s">
        <v>21</v>
      </c>
      <c r="L598" s="69">
        <v>2.5299999999999998</v>
      </c>
      <c r="M598" s="70">
        <v>14.71</v>
      </c>
      <c r="N598" s="241">
        <v>0</v>
      </c>
      <c r="O598" s="71" t="s">
        <v>1101</v>
      </c>
      <c r="P598" s="72" t="s">
        <v>1970</v>
      </c>
      <c r="Q598" s="73" t="s">
        <v>1277</v>
      </c>
      <c r="R598" s="74">
        <v>3.5900000000000001E-2</v>
      </c>
      <c r="S598" s="75" t="s">
        <v>1277</v>
      </c>
    </row>
    <row r="599" spans="1:19" ht="14.65" customHeight="1">
      <c r="A599" s="227"/>
      <c r="B599" s="236"/>
      <c r="C599" s="17" t="s">
        <v>24</v>
      </c>
      <c r="D599" s="274"/>
      <c r="E599" s="282"/>
      <c r="F599" s="285"/>
      <c r="G599" s="182"/>
      <c r="H599" s="230"/>
      <c r="I599" s="18" t="s">
        <v>71</v>
      </c>
      <c r="J599" s="81" t="str">
        <f>IF(OR(I598="TO",I598="TU",I598="TO1",I598="TU1",I598="TO2",I598="TU2"),J598,IF(OR(I598="AH1",I598="AH2"),IF(OR(I599="AH1",I599="AH2"),-J598,IF(OR(I599="EH1",I599="EH2"),-J598+0.5,"")),IF(OR(I598="EH1",I598="EH2"),IF(OR(I599="AH1",I599="AH2"),-J598+0.5,IF(OR(I599="EH1",I599="EH2"),-J598+1,"")),IF(AND(OR(I598="DNB1",I598="DNB2"),OR(I599="AH1",I599="AH2")),0,IF(AND(I598="Not ScoreBoth",OR(I599="TO1",I599="TO2")),0.5,"")))))</f>
        <v/>
      </c>
      <c r="K599" s="77" t="s">
        <v>19</v>
      </c>
      <c r="L599" s="21">
        <v>2.2400000000000002</v>
      </c>
      <c r="M599" s="22"/>
      <c r="N599" s="233"/>
      <c r="O599" s="23" t="s">
        <v>1971</v>
      </c>
      <c r="P599" s="24" t="s">
        <v>1970</v>
      </c>
      <c r="Q599" s="25"/>
      <c r="R599" s="26"/>
      <c r="S599" s="26"/>
    </row>
    <row r="600" spans="1:19" ht="14.65" customHeight="1">
      <c r="A600" s="228"/>
      <c r="B600" s="237"/>
      <c r="C600" s="27" t="s">
        <v>28</v>
      </c>
      <c r="D600" s="275"/>
      <c r="E600" s="283"/>
      <c r="F600" s="272"/>
      <c r="G600" s="183"/>
      <c r="H600" s="231"/>
      <c r="I600" s="30"/>
      <c r="J600" s="31"/>
      <c r="K600" s="37"/>
      <c r="L600" s="32"/>
      <c r="M600" s="33"/>
      <c r="N600" s="234"/>
      <c r="O600" s="34"/>
      <c r="P600" s="90" t="s">
        <v>1972</v>
      </c>
      <c r="Q600" s="36"/>
      <c r="R600" s="28"/>
      <c r="S600" s="28"/>
    </row>
    <row r="601" spans="1:19" ht="14.65" customHeight="1">
      <c r="A601" s="226">
        <f>$A598+1</f>
        <v>200</v>
      </c>
      <c r="B601" s="235" t="str">
        <f>IF(OR(C601="W",C602="W",C603="W",C601="1/2W",C602="1/2W",C603="1/2W",C601="1/2L",C602="1/2L",C603="1/2L"),"OK",IF(OR(C601="L",C602="L",C603="L"),"LOSS",IF(OR(C601="X",C602="X",C603="X"),"Anulado"," ")))</f>
        <v>OK</v>
      </c>
      <c r="C601" s="38" t="s">
        <v>24</v>
      </c>
      <c r="D601" s="273" t="str">
        <f>IF(G601="","",$D598)</f>
        <v>13</v>
      </c>
      <c r="E601" s="281" t="str">
        <f>IF(G601=""," ","– "&amp;COUNTIF(D$4:D603,$D601))</f>
        <v>– 2</v>
      </c>
      <c r="F601" s="284" t="e">
        <f ca="1">IF(G601="","",IF(OR(AND($C601&lt;&gt;" ",$C602=" "),AND($C602&lt;&gt;" ",$C601=" "),AND(L603&gt;0,OR(AND($C603&lt;&gt;" ",OR($C601=" ",$C602=" ")),AND($C603=" ",OR($C601&lt;&gt;" ",$C602&lt;&gt;" "))))),IF(SUM(F$4:F600)=0,1,LARGE(F$4:F600,1)+1),IF(MONTH(G601)=MONTH(TODAY()),IF(AND(DAY(G601)&lt;DAY(TODAY()),$B601=" "),IF(SUM(F$4:F600)=0,1,LARGE(F$4:F600,1)+1),IF($B601=" ",IF(AND(DAY(G601)=DAY(TODAY()),HOUR(G601)&lt;=HOUR(NOW())+1),IF(AND(HOUR(G601)+2&lt;=HOUR(NOW()),DAY(G601)&lt;=DAY(TODAY()),MINUTE(G601)&lt;=MINUTE(NOW())),IF(SUM(F$4:F600)=0,1,LARGE(F$4:F600,1)+1),IF(OR(MINUTE(G601)&lt;=MINUTE(NOW()),HOUR(G601)&lt;=HOUR(NOW())),"!!!","")),""),"")),"")))</f>
        <v>#VALUE!</v>
      </c>
      <c r="G601" s="181" t="s">
        <v>4464</v>
      </c>
      <c r="H601" s="229" t="s">
        <v>209</v>
      </c>
      <c r="I601" s="39" t="s">
        <v>42</v>
      </c>
      <c r="J601" s="40">
        <v>4.5</v>
      </c>
      <c r="K601" s="41" t="s">
        <v>20</v>
      </c>
      <c r="L601" s="42">
        <v>2.0499999999999998</v>
      </c>
      <c r="M601" s="43">
        <v>5.37</v>
      </c>
      <c r="N601" s="232">
        <v>0.1</v>
      </c>
      <c r="O601" s="44" t="s">
        <v>1973</v>
      </c>
      <c r="P601" s="45" t="s">
        <v>1974</v>
      </c>
      <c r="Q601" s="46" t="s">
        <v>1824</v>
      </c>
      <c r="R601" s="47">
        <v>0.11749999999999999</v>
      </c>
      <c r="S601" s="48" t="s">
        <v>1975</v>
      </c>
    </row>
    <row r="602" spans="1:19" ht="14.65" customHeight="1">
      <c r="A602" s="227"/>
      <c r="B602" s="236"/>
      <c r="C602" s="49" t="s">
        <v>26</v>
      </c>
      <c r="D602" s="274"/>
      <c r="E602" s="282"/>
      <c r="F602" s="285"/>
      <c r="G602" s="182"/>
      <c r="H602" s="230"/>
      <c r="I602" s="50" t="s">
        <v>43</v>
      </c>
      <c r="J602" s="51">
        <f>IF(OR(I601="TO",I601="TU",I601="TO1",I601="TU1",I601="TO2",I601="TU2"),J601,IF(OR(I601="AH1",I601="AH2"),IF(OR(I602="AH1",I602="AH2"),-J601,IF(OR(I602="EH1",I602="EH2"),-J601+0.5,"")),IF(OR(I601="EH1",I601="EH2"),IF(OR(I602="AH1",I602="AH2"),-J601+0.5,IF(OR(I602="EH1",I602="EH2"),-J601+1,"")),IF(AND(OR(I601="DNB1",I601="DNB2"),OR(I602="AH1",I602="AH2")),0,IF(AND(I601="Not ScoreBoth",OR(I602="TO1",I602="TO2")),0.5,"")))))</f>
        <v>4.5</v>
      </c>
      <c r="K602" s="52" t="s">
        <v>21</v>
      </c>
      <c r="L602" s="53">
        <v>2.4500000000000002</v>
      </c>
      <c r="M602" s="54"/>
      <c r="N602" s="233"/>
      <c r="O602" s="55" t="s">
        <v>1976</v>
      </c>
      <c r="P602" s="56" t="s">
        <v>1187</v>
      </c>
      <c r="Q602" s="25"/>
      <c r="R602" s="26"/>
      <c r="S602" s="26"/>
    </row>
    <row r="603" spans="1:19" ht="14.65" customHeight="1">
      <c r="A603" s="228"/>
      <c r="B603" s="237"/>
      <c r="C603" s="57" t="s">
        <v>28</v>
      </c>
      <c r="D603" s="275"/>
      <c r="E603" s="283"/>
      <c r="F603" s="272"/>
      <c r="G603" s="183"/>
      <c r="H603" s="231"/>
      <c r="I603" s="58"/>
      <c r="J603" s="59"/>
      <c r="K603" s="60"/>
      <c r="L603" s="61"/>
      <c r="M603" s="62"/>
      <c r="N603" s="234"/>
      <c r="O603" s="63"/>
      <c r="P603" s="64"/>
      <c r="Q603" s="36"/>
      <c r="R603" s="28"/>
      <c r="S603" s="28"/>
    </row>
    <row r="604" spans="1:19" ht="14.65" customHeight="1">
      <c r="A604" s="238">
        <f>$A601+1</f>
        <v>201</v>
      </c>
      <c r="B604" s="242" t="str">
        <f>IF(OR(C604="W",C605="W",C606="W",C604="1/2W",C605="1/2W",C606="1/2W",C604="1/2L",C605="1/2L",C606="1/2L"),"OK",IF(OR(C604="L",C605="L",C606="L"),"LOSS",IF(OR(C604="X",C605="X",C606="X"),"Anulado"," ")))</f>
        <v>OK</v>
      </c>
      <c r="C604" s="65" t="s">
        <v>24</v>
      </c>
      <c r="D604" s="290" t="str">
        <f>IF(G604="","",$D601)</f>
        <v>13</v>
      </c>
      <c r="E604" s="295" t="str">
        <f>IF(G604=""," ","– "&amp;COUNTIF(D$4:D606,$D604))</f>
        <v>– 3</v>
      </c>
      <c r="F604" s="297" t="e">
        <f ca="1">IF(G604="","",IF(OR(AND($C604&lt;&gt;" ",$C605=" "),AND($C605&lt;&gt;" ",$C604=" "),AND(L606&gt;0,OR(AND($C606&lt;&gt;" ",OR($C604=" ",$C605=" ")),AND($C606=" ",OR($C604&lt;&gt;" ",$C605&lt;&gt;" "))))),IF(SUM(F$4:F603)=0,1,LARGE(F$4:F603,1)+1),IF(MONTH(G604)=MONTH(TODAY()),IF(AND(DAY(G604)&lt;DAY(TODAY()),$B604=" "),IF(SUM(F$4:F603)=0,1,LARGE(F$4:F603,1)+1),IF($B604=" ",IF(AND(DAY(G604)=DAY(TODAY()),HOUR(G604)&lt;=HOUR(NOW())+1),IF(AND(HOUR(G604)+2&lt;=HOUR(NOW()),DAY(G604)&lt;=DAY(TODAY()),MINUTE(G604)&lt;=MINUTE(NOW())),IF(SUM(F$4:F603)=0,1,LARGE(F$4:F603,1)+1),IF(OR(MINUTE(G604)&lt;=MINUTE(NOW()),HOUR(G604)&lt;=HOUR(NOW())),"!!!","")),""),"")),"")))</f>
        <v>#VALUE!</v>
      </c>
      <c r="G604" s="188" t="s">
        <v>4464</v>
      </c>
      <c r="H604" s="239" t="s">
        <v>209</v>
      </c>
      <c r="I604" s="66" t="s">
        <v>42</v>
      </c>
      <c r="J604" s="67">
        <v>4.5</v>
      </c>
      <c r="K604" s="68" t="s">
        <v>20</v>
      </c>
      <c r="L604" s="69">
        <v>2.0499999999999998</v>
      </c>
      <c r="M604" s="70">
        <v>5.37</v>
      </c>
      <c r="N604" s="241">
        <v>0.1</v>
      </c>
      <c r="O604" s="71" t="s">
        <v>1973</v>
      </c>
      <c r="P604" s="72" t="s">
        <v>1974</v>
      </c>
      <c r="Q604" s="73" t="s">
        <v>1824</v>
      </c>
      <c r="R604" s="74">
        <v>0.11749999999999999</v>
      </c>
      <c r="S604" s="75" t="s">
        <v>1787</v>
      </c>
    </row>
    <row r="605" spans="1:19" ht="14.65" customHeight="1">
      <c r="A605" s="227"/>
      <c r="B605" s="236"/>
      <c r="C605" s="17" t="s">
        <v>26</v>
      </c>
      <c r="D605" s="274"/>
      <c r="E605" s="282"/>
      <c r="F605" s="285"/>
      <c r="G605" s="182"/>
      <c r="H605" s="230"/>
      <c r="I605" s="18" t="s">
        <v>43</v>
      </c>
      <c r="J605" s="76">
        <f>IF(OR(I604="TO",I604="TU",I604="TO1",I604="TU1",I604="TO2",I604="TU2"),J604,IF(OR(I604="AH1",I604="AH2"),IF(OR(I605="AH1",I605="AH2"),-J604,IF(OR(I605="EH1",I605="EH2"),-J604+0.5,"")),IF(OR(I604="EH1",I604="EH2"),IF(OR(I605="AH1",I605="AH2"),-J604+0.5,IF(OR(I605="EH1",I605="EH2"),-J604+1,"")),IF(AND(OR(I604="DNB1",I604="DNB2"),OR(I605="AH1",I605="AH2")),0,IF(AND(I604="Not ScoreBoth",OR(I605="TO1",I605="TO2")),0.5,"")))))</f>
        <v>4.5</v>
      </c>
      <c r="K605" s="77" t="s">
        <v>21</v>
      </c>
      <c r="L605" s="21">
        <v>2.4500000000000002</v>
      </c>
      <c r="M605" s="22"/>
      <c r="N605" s="233"/>
      <c r="O605" s="23" t="s">
        <v>1976</v>
      </c>
      <c r="P605" s="24" t="s">
        <v>1187</v>
      </c>
      <c r="Q605" s="25"/>
      <c r="R605" s="26"/>
      <c r="S605" s="26"/>
    </row>
    <row r="606" spans="1:19" ht="14.65" customHeight="1">
      <c r="A606" s="228"/>
      <c r="B606" s="237"/>
      <c r="C606" s="27" t="s">
        <v>28</v>
      </c>
      <c r="D606" s="275"/>
      <c r="E606" s="283"/>
      <c r="F606" s="272"/>
      <c r="G606" s="183"/>
      <c r="H606" s="231"/>
      <c r="I606" s="30"/>
      <c r="J606" s="31"/>
      <c r="K606" s="37"/>
      <c r="L606" s="32"/>
      <c r="M606" s="33"/>
      <c r="N606" s="234"/>
      <c r="O606" s="34"/>
      <c r="P606" s="35"/>
      <c r="Q606" s="36"/>
      <c r="R606" s="28"/>
      <c r="S606" s="28"/>
    </row>
    <row r="607" spans="1:19" ht="14.65" customHeight="1">
      <c r="A607" s="226">
        <f>$A604+1</f>
        <v>202</v>
      </c>
      <c r="B607" s="235" t="str">
        <f>IF(OR(C607="W",C608="W",C609="W",C607="1/2W",C608="1/2W",C609="1/2W",C607="1/2L",C608="1/2L",C609="1/2L"),"OK",IF(OR(C607="L",C608="L",C609="L"),"LOSS",IF(OR(C607="X",C608="X",C609="X"),"Anulado"," ")))</f>
        <v>OK</v>
      </c>
      <c r="C607" s="38" t="s">
        <v>26</v>
      </c>
      <c r="D607" s="273" t="str">
        <f>IF(G607="","",$D604)</f>
        <v>13</v>
      </c>
      <c r="E607" s="281" t="str">
        <f>IF(G607=""," ","– "&amp;COUNTIF(D$4:D609,$D607))</f>
        <v>– 4</v>
      </c>
      <c r="F607" s="284" t="e">
        <f ca="1">IF(G607="","",IF(OR(AND($C607&lt;&gt;" ",$C608=" "),AND($C608&lt;&gt;" ",$C607=" "),AND(L609&gt;0,OR(AND($C609&lt;&gt;" ",OR($C607=" ",$C608=" ")),AND($C609=" ",OR($C607&lt;&gt;" ",$C608&lt;&gt;" "))))),IF(SUM(F$4:F606)=0,1,LARGE(F$4:F606,1)+1),IF(MONTH(G607)=MONTH(TODAY()),IF(AND(DAY(G607)&lt;DAY(TODAY()),$B607=" "),IF(SUM(F$4:F606)=0,1,LARGE(F$4:F606,1)+1),IF($B607=" ",IF(AND(DAY(G607)=DAY(TODAY()),HOUR(G607)&lt;=HOUR(NOW())+1),IF(AND(HOUR(G607)+2&lt;=HOUR(NOW()),DAY(G607)&lt;=DAY(TODAY()),MINUTE(G607)&lt;=MINUTE(NOW())),IF(SUM(F$4:F606)=0,1,LARGE(F$4:F606,1)+1),IF(OR(MINUTE(G607)&lt;=MINUTE(NOW()),HOUR(G607)&lt;=HOUR(NOW())),"!!!","")),""),"")),"")))</f>
        <v>#VALUE!</v>
      </c>
      <c r="G607" s="181" t="s">
        <v>4464</v>
      </c>
      <c r="H607" s="229" t="s">
        <v>209</v>
      </c>
      <c r="I607" s="39" t="s">
        <v>42</v>
      </c>
      <c r="J607" s="40">
        <v>4.5</v>
      </c>
      <c r="K607" s="41" t="s">
        <v>20</v>
      </c>
      <c r="L607" s="42">
        <v>2.0499999999999998</v>
      </c>
      <c r="M607" s="43">
        <v>5.37</v>
      </c>
      <c r="N607" s="232">
        <v>0.1</v>
      </c>
      <c r="O607" s="44" t="s">
        <v>1973</v>
      </c>
      <c r="P607" s="45" t="s">
        <v>1974</v>
      </c>
      <c r="Q607" s="46" t="s">
        <v>1977</v>
      </c>
      <c r="R607" s="47">
        <v>0.11550000000000001</v>
      </c>
      <c r="S607" s="48" t="s">
        <v>1978</v>
      </c>
    </row>
    <row r="608" spans="1:19" ht="14.65" customHeight="1">
      <c r="A608" s="227"/>
      <c r="B608" s="236"/>
      <c r="C608" s="49" t="s">
        <v>24</v>
      </c>
      <c r="D608" s="274"/>
      <c r="E608" s="282"/>
      <c r="F608" s="285"/>
      <c r="G608" s="182"/>
      <c r="H608" s="230"/>
      <c r="I608" s="50" t="s">
        <v>43</v>
      </c>
      <c r="J608" s="51">
        <f>IF(OR(I607="TO",I607="TU",I607="TO1",I607="TU1",I607="TO2",I607="TU2"),J607,IF(OR(I607="AH1",I607="AH2"),IF(OR(I608="AH1",I608="AH2"),-J607,IF(OR(I608="EH1",I608="EH2"),-J607+0.5,"")),IF(OR(I607="EH1",I607="EH2"),IF(OR(I608="AH1",I608="AH2"),-J607+0.5,IF(OR(I608="EH1",I608="EH2"),-J607+1,"")),IF(AND(OR(I607="DNB1",I607="DNB2"),OR(I608="AH1",I608="AH2")),0,IF(AND(I607="Not ScoreBoth",OR(I608="TO1",I608="TO2")),0.5,"")))))</f>
        <v>4.5</v>
      </c>
      <c r="K608" s="52" t="s">
        <v>21</v>
      </c>
      <c r="L608" s="53">
        <v>2.4500000000000002</v>
      </c>
      <c r="M608" s="54"/>
      <c r="N608" s="233"/>
      <c r="O608" s="55" t="s">
        <v>1976</v>
      </c>
      <c r="P608" s="56" t="s">
        <v>1187</v>
      </c>
      <c r="Q608" s="25"/>
      <c r="R608" s="26"/>
      <c r="S608" s="26"/>
    </row>
    <row r="609" spans="1:19" ht="14.65" customHeight="1">
      <c r="A609" s="228"/>
      <c r="B609" s="237"/>
      <c r="C609" s="57" t="s">
        <v>28</v>
      </c>
      <c r="D609" s="275"/>
      <c r="E609" s="283"/>
      <c r="F609" s="272"/>
      <c r="G609" s="183"/>
      <c r="H609" s="231"/>
      <c r="I609" s="58"/>
      <c r="J609" s="59"/>
      <c r="K609" s="60"/>
      <c r="L609" s="61"/>
      <c r="M609" s="62"/>
      <c r="N609" s="234"/>
      <c r="O609" s="63"/>
      <c r="P609" s="64"/>
      <c r="Q609" s="36"/>
      <c r="R609" s="28"/>
      <c r="S609" s="28"/>
    </row>
    <row r="610" spans="1:19" ht="14.65" customHeight="1">
      <c r="A610" s="238">
        <f>$A607+1</f>
        <v>203</v>
      </c>
      <c r="B610" s="242" t="str">
        <f>IF(OR(C610="W",C611="W",C612="W",C610="1/2W",C611="1/2W",C612="1/2W",C610="1/2L",C611="1/2L",C612="1/2L"),"OK",IF(OR(C610="L",C611="L",C612="L"),"LOSS",IF(OR(C610="X",C611="X",C612="X"),"Anulado"," ")))</f>
        <v>OK</v>
      </c>
      <c r="C610" s="65" t="s">
        <v>26</v>
      </c>
      <c r="D610" s="290" t="str">
        <f>IF(G610="","",$D607)</f>
        <v>13</v>
      </c>
      <c r="E610" s="295" t="str">
        <f>IF(G610=""," ","– "&amp;COUNTIF(D$4:D612,$D610))</f>
        <v>– 5</v>
      </c>
      <c r="F610" s="297" t="e">
        <f ca="1">IF(G610="","",IF(OR(AND($C610&lt;&gt;" ",$C611=" "),AND($C611&lt;&gt;" ",$C610=" "),AND(L612&gt;0,OR(AND($C612&lt;&gt;" ",OR($C610=" ",$C611=" ")),AND($C612=" ",OR($C610&lt;&gt;" ",$C611&lt;&gt;" "))))),IF(SUM(F$4:F609)=0,1,LARGE(F$4:F609,1)+1),IF(MONTH(G610)=MONTH(TODAY()),IF(AND(DAY(G610)&lt;DAY(TODAY()),$B610=" "),IF(SUM(F$4:F609)=0,1,LARGE(F$4:F609,1)+1),IF($B610=" ",IF(AND(DAY(G610)=DAY(TODAY()),HOUR(G610)&lt;=HOUR(NOW())+1),IF(AND(HOUR(G610)+2&lt;=HOUR(NOW()),DAY(G610)&lt;=DAY(TODAY()),MINUTE(G610)&lt;=MINUTE(NOW())),IF(SUM(F$4:F609)=0,1,LARGE(F$4:F609,1)+1),IF(OR(MINUTE(G610)&lt;=MINUTE(NOW()),HOUR(G610)&lt;=HOUR(NOW())),"!!!","")),""),"")),"")))</f>
        <v>#VALUE!</v>
      </c>
      <c r="G610" s="188" t="s">
        <v>4464</v>
      </c>
      <c r="H610" s="239" t="s">
        <v>209</v>
      </c>
      <c r="I610" s="66" t="s">
        <v>42</v>
      </c>
      <c r="J610" s="67">
        <v>4.5</v>
      </c>
      <c r="K610" s="68" t="s">
        <v>20</v>
      </c>
      <c r="L610" s="69">
        <v>2.0499999999999998</v>
      </c>
      <c r="M610" s="70">
        <v>5.37</v>
      </c>
      <c r="N610" s="241">
        <v>0.1</v>
      </c>
      <c r="O610" s="71" t="s">
        <v>1973</v>
      </c>
      <c r="P610" s="72" t="s">
        <v>1974</v>
      </c>
      <c r="Q610" s="73" t="s">
        <v>1977</v>
      </c>
      <c r="R610" s="74">
        <v>0.11550000000000001</v>
      </c>
      <c r="S610" s="75" t="s">
        <v>1979</v>
      </c>
    </row>
    <row r="611" spans="1:19" ht="14.65" customHeight="1">
      <c r="A611" s="227"/>
      <c r="B611" s="236"/>
      <c r="C611" s="17" t="s">
        <v>24</v>
      </c>
      <c r="D611" s="274"/>
      <c r="E611" s="282"/>
      <c r="F611" s="285"/>
      <c r="G611" s="182"/>
      <c r="H611" s="230"/>
      <c r="I611" s="18" t="s">
        <v>43</v>
      </c>
      <c r="J611" s="76">
        <f>IF(OR(I610="TO",I610="TU",I610="TO1",I610="TU1",I610="TO2",I610="TU2"),J610,IF(OR(I610="AH1",I610="AH2"),IF(OR(I611="AH1",I611="AH2"),-J610,IF(OR(I611="EH1",I611="EH2"),-J610+0.5,"")),IF(OR(I610="EH1",I610="EH2"),IF(OR(I611="AH1",I611="AH2"),-J610+0.5,IF(OR(I611="EH1",I611="EH2"),-J610+1,"")),IF(AND(OR(I610="DNB1",I610="DNB2"),OR(I611="AH1",I611="AH2")),0,IF(AND(I610="Not ScoreBoth",OR(I611="TO1",I611="TO2")),0.5,"")))))</f>
        <v>4.5</v>
      </c>
      <c r="K611" s="77" t="s">
        <v>21</v>
      </c>
      <c r="L611" s="21">
        <v>2.4500000000000002</v>
      </c>
      <c r="M611" s="22"/>
      <c r="N611" s="233"/>
      <c r="O611" s="23" t="s">
        <v>1976</v>
      </c>
      <c r="P611" s="24" t="s">
        <v>1187</v>
      </c>
      <c r="Q611" s="25"/>
      <c r="R611" s="26"/>
      <c r="S611" s="26"/>
    </row>
    <row r="612" spans="1:19" ht="14.65" customHeight="1">
      <c r="A612" s="228"/>
      <c r="B612" s="237"/>
      <c r="C612" s="27" t="s">
        <v>28</v>
      </c>
      <c r="D612" s="275"/>
      <c r="E612" s="283"/>
      <c r="F612" s="272"/>
      <c r="G612" s="183"/>
      <c r="H612" s="231"/>
      <c r="I612" s="30"/>
      <c r="J612" s="31"/>
      <c r="K612" s="37"/>
      <c r="L612" s="32"/>
      <c r="M612" s="33"/>
      <c r="N612" s="234"/>
      <c r="O612" s="34"/>
      <c r="P612" s="35"/>
      <c r="Q612" s="36"/>
      <c r="R612" s="28"/>
      <c r="S612" s="28"/>
    </row>
    <row r="613" spans="1:19" ht="14.65" customHeight="1">
      <c r="A613" s="226">
        <f>$A610+1</f>
        <v>204</v>
      </c>
      <c r="B613" s="235" t="str">
        <f>IF(OR(C613="W",C614="W",C615="W",C613="1/2W",C614="1/2W",C615="1/2W",C613="1/2L",C614="1/2L",C615="1/2L"),"OK",IF(OR(C613="L",C614="L",C615="L"),"LOSS",IF(OR(C613="X",C614="X",C615="X"),"Anulado"," ")))</f>
        <v>LOSS</v>
      </c>
      <c r="C613" s="38" t="s">
        <v>52</v>
      </c>
      <c r="D613" s="273" t="str">
        <f>IF(G613="","",$D610)</f>
        <v>13</v>
      </c>
      <c r="E613" s="281" t="str">
        <f>IF(G613=""," ","– "&amp;COUNTIF(D$4:D615,$D613))</f>
        <v>– 6</v>
      </c>
      <c r="F613" s="284" t="e">
        <f ca="1">IF(G613="","",IF(OR(AND($C613&lt;&gt;" ",$C614=" "),AND($C614&lt;&gt;" ",$C613=" "),AND(L615&gt;0,OR(AND($C615&lt;&gt;" ",OR($C613=" ",$C614=" ")),AND($C615=" ",OR($C613&lt;&gt;" ",$C614&lt;&gt;" "))))),IF(SUM(F$4:F612)=0,1,LARGE(F$4:F612,1)+1),IF(MONTH(G613)=MONTH(TODAY()),IF(AND(DAY(G613)&lt;DAY(TODAY()),$B613=" "),IF(SUM(F$4:F612)=0,1,LARGE(F$4:F612,1)+1),IF($B613=" ",IF(AND(DAY(G613)=DAY(TODAY()),HOUR(G613)&lt;=HOUR(NOW())+1),IF(AND(HOUR(G613)+2&lt;=HOUR(NOW()),DAY(G613)&lt;=DAY(TODAY()),MINUTE(G613)&lt;=MINUTE(NOW())),IF(SUM(F$4:F612)=0,1,LARGE(F$4:F612,1)+1),IF(OR(MINUTE(G613)&lt;=MINUTE(NOW()),HOUR(G613)&lt;=HOUR(NOW())),"!!!","")),""),"")),"")))</f>
        <v>#VALUE!</v>
      </c>
      <c r="G613" s="181" t="s">
        <v>4464</v>
      </c>
      <c r="H613" s="229" t="s">
        <v>209</v>
      </c>
      <c r="I613" s="39" t="s">
        <v>42</v>
      </c>
      <c r="J613" s="40">
        <v>4.5</v>
      </c>
      <c r="K613" s="41" t="s">
        <v>20</v>
      </c>
      <c r="L613" s="42">
        <v>2.0499999999999998</v>
      </c>
      <c r="M613" s="43">
        <v>5.37</v>
      </c>
      <c r="N613" s="232">
        <v>0.1</v>
      </c>
      <c r="O613" s="44" t="s">
        <v>1973</v>
      </c>
      <c r="P613" s="45" t="s">
        <v>1974</v>
      </c>
      <c r="Q613" s="46" t="s">
        <v>1980</v>
      </c>
      <c r="R613" s="47">
        <v>-0.45590000000000003</v>
      </c>
      <c r="S613" s="48" t="s">
        <v>1015</v>
      </c>
    </row>
    <row r="614" spans="1:19" ht="14.65" customHeight="1">
      <c r="A614" s="227"/>
      <c r="B614" s="236"/>
      <c r="C614" s="49" t="s">
        <v>24</v>
      </c>
      <c r="D614" s="274"/>
      <c r="E614" s="282"/>
      <c r="F614" s="285"/>
      <c r="G614" s="182"/>
      <c r="H614" s="230"/>
      <c r="I614" s="50" t="s">
        <v>43</v>
      </c>
      <c r="J614" s="51">
        <f>IF(OR(I613="TO",I613="TU",I613="TO1",I613="TU1",I613="TO2",I613="TU2"),J613,IF(OR(I613="AH1",I613="AH2"),IF(OR(I614="AH1",I614="AH2"),-J613,IF(OR(I614="EH1",I614="EH2"),-J613+0.5,"")),IF(OR(I613="EH1",I613="EH2"),IF(OR(I614="AH1",I614="AH2"),-J613+0.5,IF(OR(I614="EH1",I614="EH2"),-J613+1,"")),IF(AND(OR(I613="DNB1",I613="DNB2"),OR(I614="AH1",I614="AH2")),0,IF(AND(I613="Not ScoreBoth",OR(I614="TO1",I614="TO2")),0.5,"")))))</f>
        <v>4.5</v>
      </c>
      <c r="K614" s="52" t="s">
        <v>21</v>
      </c>
      <c r="L614" s="53">
        <v>2.4500000000000002</v>
      </c>
      <c r="M614" s="54"/>
      <c r="N614" s="233"/>
      <c r="O614" s="55" t="s">
        <v>1976</v>
      </c>
      <c r="P614" s="56" t="s">
        <v>1187</v>
      </c>
      <c r="Q614" s="25"/>
      <c r="R614" s="26"/>
      <c r="S614" s="26"/>
    </row>
    <row r="615" spans="1:19" ht="14.65" customHeight="1">
      <c r="A615" s="228"/>
      <c r="B615" s="237"/>
      <c r="C615" s="57" t="s">
        <v>28</v>
      </c>
      <c r="D615" s="275"/>
      <c r="E615" s="283"/>
      <c r="F615" s="272"/>
      <c r="G615" s="183"/>
      <c r="H615" s="231"/>
      <c r="I615" s="58"/>
      <c r="J615" s="59"/>
      <c r="K615" s="60"/>
      <c r="L615" s="61"/>
      <c r="M615" s="62"/>
      <c r="N615" s="234"/>
      <c r="O615" s="63"/>
      <c r="P615" s="64"/>
      <c r="Q615" s="36"/>
      <c r="R615" s="28"/>
      <c r="S615" s="28"/>
    </row>
    <row r="616" spans="1:19" ht="14.65" customHeight="1">
      <c r="A616" s="238">
        <f>$A613+1</f>
        <v>205</v>
      </c>
      <c r="B616" s="242" t="str">
        <f>IF(OR(C616="W",C617="W",C618="W",C616="1/2W",C617="1/2W",C618="1/2W",C616="1/2L",C617="1/2L",C618="1/2L"),"OK",IF(OR(C616="L",C617="L",C618="L"),"LOSS",IF(OR(C616="X",C617="X",C618="X"),"Anulado"," ")))</f>
        <v>OK</v>
      </c>
      <c r="C616" s="65" t="s">
        <v>26</v>
      </c>
      <c r="D616" s="290" t="str">
        <f>IF(G616="","",$D613)</f>
        <v>13</v>
      </c>
      <c r="E616" s="295" t="str">
        <f>IF(G616=""," ","– "&amp;COUNTIF(D$4:D618,$D616))</f>
        <v>– 7</v>
      </c>
      <c r="F616" s="297" t="e">
        <f ca="1">IF(G616="","",IF(OR(AND($C616&lt;&gt;" ",$C617=" "),AND($C617&lt;&gt;" ",$C616=" "),AND(L618&gt;0,OR(AND($C618&lt;&gt;" ",OR($C616=" ",$C617=" ")),AND($C618=" ",OR($C616&lt;&gt;" ",$C617&lt;&gt;" "))))),IF(SUM(F$4:F615)=0,1,LARGE(F$4:F615,1)+1),IF(MONTH(G616)=MONTH(TODAY()),IF(AND(DAY(G616)&lt;DAY(TODAY()),$B616=" "),IF(SUM(F$4:F615)=0,1,LARGE(F$4:F615,1)+1),IF($B616=" ",IF(AND(DAY(G616)=DAY(TODAY()),HOUR(G616)&lt;=HOUR(NOW())+1),IF(AND(HOUR(G616)+2&lt;=HOUR(NOW()),DAY(G616)&lt;=DAY(TODAY()),MINUTE(G616)&lt;=MINUTE(NOW())),IF(SUM(F$4:F615)=0,1,LARGE(F$4:F615,1)+1),IF(OR(MINUTE(G616)&lt;=MINUTE(NOW()),HOUR(G616)&lt;=HOUR(NOW())),"!!!","")),""),"")),"")))</f>
        <v>#VALUE!</v>
      </c>
      <c r="G616" s="188" t="s">
        <v>4465</v>
      </c>
      <c r="H616" s="239" t="s">
        <v>210</v>
      </c>
      <c r="I616" s="66" t="s">
        <v>60</v>
      </c>
      <c r="J616" s="80"/>
      <c r="K616" s="68" t="s">
        <v>33</v>
      </c>
      <c r="L616" s="69">
        <v>2.75</v>
      </c>
      <c r="M616" s="70">
        <v>4.75</v>
      </c>
      <c r="N616" s="241">
        <v>0</v>
      </c>
      <c r="O616" s="71" t="s">
        <v>1978</v>
      </c>
      <c r="P616" s="72" t="s">
        <v>1981</v>
      </c>
      <c r="Q616" s="73" t="s">
        <v>1982</v>
      </c>
      <c r="R616" s="74">
        <v>8.9200000000000002E-2</v>
      </c>
      <c r="S616" s="75" t="s">
        <v>1659</v>
      </c>
    </row>
    <row r="617" spans="1:19" ht="14.65" customHeight="1">
      <c r="A617" s="227"/>
      <c r="B617" s="236"/>
      <c r="C617" s="17" t="s">
        <v>24</v>
      </c>
      <c r="D617" s="274"/>
      <c r="E617" s="282"/>
      <c r="F617" s="285"/>
      <c r="G617" s="182"/>
      <c r="H617" s="230"/>
      <c r="I617" s="18" t="s">
        <v>63</v>
      </c>
      <c r="J617" s="81" t="str">
        <f>IF(OR(I616="TO",I616="TU",I616="TO1",I616="TU1",I616="TO2",I616="TU2"),J616,IF(OR(I616="AH1",I616="AH2"),IF(OR(I617="AH1",I617="AH2"),-J616,IF(OR(I617="EH1",I617="EH2"),-J616+0.5,"")),IF(OR(I616="EH1",I616="EH2"),IF(OR(I617="AH1",I617="AH2"),-J616+0.5,IF(OR(I617="EH1",I617="EH2"),-J616+1,"")),IF(AND(OR(I616="DNB1",I616="DNB2"),OR(I617="AH1",I617="AH2")),0,IF(AND(I616="Not ScoreBoth",OR(I617="TO1",I617="TO2")),0.5,"")))))</f>
        <v/>
      </c>
      <c r="K617" s="77" t="s">
        <v>18</v>
      </c>
      <c r="L617" s="21">
        <v>1.8</v>
      </c>
      <c r="M617" s="22">
        <v>7.24</v>
      </c>
      <c r="N617" s="233"/>
      <c r="O617" s="23" t="s">
        <v>1795</v>
      </c>
      <c r="P617" s="24" t="s">
        <v>1372</v>
      </c>
      <c r="Q617" s="25"/>
      <c r="R617" s="26"/>
      <c r="S617" s="26"/>
    </row>
    <row r="618" spans="1:19" ht="14.65" customHeight="1">
      <c r="A618" s="228"/>
      <c r="B618" s="237"/>
      <c r="C618" s="27" t="s">
        <v>28</v>
      </c>
      <c r="D618" s="275"/>
      <c r="E618" s="283"/>
      <c r="F618" s="272"/>
      <c r="G618" s="183"/>
      <c r="H618" s="231"/>
      <c r="I618" s="30"/>
      <c r="J618" s="31"/>
      <c r="K618" s="37"/>
      <c r="L618" s="32"/>
      <c r="M618" s="33"/>
      <c r="N618" s="234"/>
      <c r="O618" s="34"/>
      <c r="P618" s="35"/>
      <c r="Q618" s="36"/>
      <c r="R618" s="28"/>
      <c r="S618" s="28"/>
    </row>
    <row r="619" spans="1:19" ht="14.65" customHeight="1">
      <c r="A619" s="226">
        <f>$A616+1</f>
        <v>206</v>
      </c>
      <c r="B619" s="235" t="str">
        <f>IF(OR(C619="W",C620="W",C621="W",C619="1/2W",C620="1/2W",C621="1/2W",C619="1/2L",C620="1/2L",C621="1/2L"),"OK",IF(OR(C619="L",C620="L",C621="L"),"LOSS",IF(OR(C619="X",C620="X",C621="X"),"Anulado"," ")))</f>
        <v>OK</v>
      </c>
      <c r="C619" s="38" t="s">
        <v>24</v>
      </c>
      <c r="D619" s="273" t="str">
        <f>IF(G619="","",$D616)</f>
        <v>13</v>
      </c>
      <c r="E619" s="281" t="str">
        <f>IF(G619=""," ","– "&amp;COUNTIF(D$4:D621,$D619))</f>
        <v>– 8</v>
      </c>
      <c r="F619" s="284" t="e">
        <f ca="1">IF(G619="","",IF(OR(AND($C619&lt;&gt;" ",$C620=" "),AND($C620&lt;&gt;" ",$C619=" "),AND(L621&gt;0,OR(AND($C621&lt;&gt;" ",OR($C619=" ",$C620=" ")),AND($C621=" ",OR($C619&lt;&gt;" ",$C620&lt;&gt;" "))))),IF(SUM(F$4:F618)=0,1,LARGE(F$4:F618,1)+1),IF(MONTH(G619)=MONTH(TODAY()),IF(AND(DAY(G619)&lt;DAY(TODAY()),$B619=" "),IF(SUM(F$4:F618)=0,1,LARGE(F$4:F618,1)+1),IF($B619=" ",IF(AND(DAY(G619)=DAY(TODAY()),HOUR(G619)&lt;=HOUR(NOW())+1),IF(AND(HOUR(G619)+2&lt;=HOUR(NOW()),DAY(G619)&lt;=DAY(TODAY()),MINUTE(G619)&lt;=MINUTE(NOW())),IF(SUM(F$4:F618)=0,1,LARGE(F$4:F618,1)+1),IF(OR(MINUTE(G619)&lt;=MINUTE(NOW()),HOUR(G619)&lt;=HOUR(NOW())),"!!!","")),""),"")),"")))</f>
        <v>#VALUE!</v>
      </c>
      <c r="G619" s="181" t="s">
        <v>4466</v>
      </c>
      <c r="H619" s="229" t="s">
        <v>211</v>
      </c>
      <c r="I619" s="108">
        <v>1</v>
      </c>
      <c r="J619" s="78"/>
      <c r="K619" s="41" t="s">
        <v>18</v>
      </c>
      <c r="L619" s="42">
        <v>2.25</v>
      </c>
      <c r="M619" s="43">
        <v>26.06</v>
      </c>
      <c r="N619" s="232">
        <v>0</v>
      </c>
      <c r="O619" s="44" t="s">
        <v>1983</v>
      </c>
      <c r="P619" s="45" t="s">
        <v>1984</v>
      </c>
      <c r="Q619" s="46" t="s">
        <v>1985</v>
      </c>
      <c r="R619" s="47">
        <v>0.1545</v>
      </c>
      <c r="S619" s="48" t="s">
        <v>1986</v>
      </c>
    </row>
    <row r="620" spans="1:19" ht="14.65" customHeight="1">
      <c r="A620" s="227"/>
      <c r="B620" s="236"/>
      <c r="C620" s="49" t="s">
        <v>26</v>
      </c>
      <c r="D620" s="274"/>
      <c r="E620" s="282"/>
      <c r="F620" s="285"/>
      <c r="G620" s="182"/>
      <c r="H620" s="230"/>
      <c r="I620" s="50" t="s">
        <v>31</v>
      </c>
      <c r="J620" s="51">
        <v>0.5</v>
      </c>
      <c r="K620" s="52" t="s">
        <v>22</v>
      </c>
      <c r="L620" s="53">
        <v>2.37</v>
      </c>
      <c r="M620" s="54">
        <v>24.75</v>
      </c>
      <c r="N620" s="233"/>
      <c r="O620" s="55" t="s">
        <v>1987</v>
      </c>
      <c r="P620" s="56" t="s">
        <v>1988</v>
      </c>
      <c r="Q620" s="25"/>
      <c r="R620" s="26"/>
      <c r="S620" s="26"/>
    </row>
    <row r="621" spans="1:19" ht="14.65" customHeight="1">
      <c r="A621" s="228"/>
      <c r="B621" s="237"/>
      <c r="C621" s="57" t="s">
        <v>28</v>
      </c>
      <c r="D621" s="275"/>
      <c r="E621" s="283"/>
      <c r="F621" s="272"/>
      <c r="G621" s="183"/>
      <c r="H621" s="231"/>
      <c r="I621" s="58"/>
      <c r="J621" s="59"/>
      <c r="K621" s="60"/>
      <c r="L621" s="61"/>
      <c r="M621" s="62"/>
      <c r="N621" s="234"/>
      <c r="O621" s="63"/>
      <c r="P621" s="64"/>
      <c r="Q621" s="36"/>
      <c r="R621" s="28"/>
      <c r="S621" s="28"/>
    </row>
    <row r="622" spans="1:19" ht="14.65" customHeight="1">
      <c r="A622" s="238">
        <f>$A619+1</f>
        <v>207</v>
      </c>
      <c r="B622" s="242" t="str">
        <f>IF(OR(C622="W",C623="W",C624="W",C622="1/2W",C623="1/2W",C624="1/2W",C622="1/2L",C623="1/2L",C624="1/2L"),"OK",IF(OR(C622="L",C623="L",C624="L"),"LOSS",IF(OR(C622="X",C623="X",C624="X"),"Anulado"," ")))</f>
        <v>OK</v>
      </c>
      <c r="C622" s="65" t="s">
        <v>24</v>
      </c>
      <c r="D622" s="290" t="str">
        <f>IF(G622="","",$D619)</f>
        <v>13</v>
      </c>
      <c r="E622" s="295" t="str">
        <f>IF(G622=""," ","– "&amp;COUNTIF(D$4:D624,$D622))</f>
        <v>– 9</v>
      </c>
      <c r="F622" s="297" t="e">
        <f ca="1">IF(G622="","",IF(OR(AND($C622&lt;&gt;" ",$C623=" "),AND($C623&lt;&gt;" ",$C622=" "),AND(L624&gt;0,OR(AND($C624&lt;&gt;" ",OR($C622=" ",$C623=" ")),AND($C624=" ",OR($C622&lt;&gt;" ",$C623&lt;&gt;" "))))),IF(SUM(F$4:F621)=0,1,LARGE(F$4:F621,1)+1),IF(MONTH(G622)=MONTH(TODAY()),IF(AND(DAY(G622)&lt;DAY(TODAY()),$B622=" "),IF(SUM(F$4:F621)=0,1,LARGE(F$4:F621,1)+1),IF($B622=" ",IF(AND(DAY(G622)=DAY(TODAY()),HOUR(G622)&lt;=HOUR(NOW())+1),IF(AND(HOUR(G622)+2&lt;=HOUR(NOW()),DAY(G622)&lt;=DAY(TODAY()),MINUTE(G622)&lt;=MINUTE(NOW())),IF(SUM(F$4:F621)=0,1,LARGE(F$4:F621,1)+1),IF(OR(MINUTE(G622)&lt;=MINUTE(NOW()),HOUR(G622)&lt;=HOUR(NOW())),"!!!","")),""),"")),"")))</f>
        <v>#VALUE!</v>
      </c>
      <c r="G622" s="188" t="s">
        <v>4466</v>
      </c>
      <c r="H622" s="239" t="s">
        <v>211</v>
      </c>
      <c r="I622" s="66" t="s">
        <v>42</v>
      </c>
      <c r="J622" s="67">
        <v>3.5</v>
      </c>
      <c r="K622" s="68" t="s">
        <v>18</v>
      </c>
      <c r="L622" s="69">
        <v>2.2000000000000002</v>
      </c>
      <c r="M622" s="70">
        <v>11.93</v>
      </c>
      <c r="N622" s="241">
        <v>0</v>
      </c>
      <c r="O622" s="71" t="s">
        <v>1989</v>
      </c>
      <c r="P622" s="72" t="s">
        <v>1990</v>
      </c>
      <c r="Q622" s="73" t="s">
        <v>1352</v>
      </c>
      <c r="R622" s="74">
        <v>7.1900000000000006E-2</v>
      </c>
      <c r="S622" s="75" t="s">
        <v>1991</v>
      </c>
    </row>
    <row r="623" spans="1:19" ht="14.65" customHeight="1">
      <c r="A623" s="227"/>
      <c r="B623" s="236"/>
      <c r="C623" s="17" t="s">
        <v>26</v>
      </c>
      <c r="D623" s="274"/>
      <c r="E623" s="282"/>
      <c r="F623" s="285"/>
      <c r="G623" s="182"/>
      <c r="H623" s="230"/>
      <c r="I623" s="18" t="s">
        <v>43</v>
      </c>
      <c r="J623" s="76">
        <v>3.5</v>
      </c>
      <c r="K623" s="77" t="s">
        <v>22</v>
      </c>
      <c r="L623" s="21">
        <v>2.09</v>
      </c>
      <c r="M623" s="22"/>
      <c r="N623" s="233"/>
      <c r="O623" s="23" t="s">
        <v>1992</v>
      </c>
      <c r="P623" s="24" t="s">
        <v>1990</v>
      </c>
      <c r="Q623" s="25"/>
      <c r="R623" s="26"/>
      <c r="S623" s="26"/>
    </row>
    <row r="624" spans="1:19" ht="14.65" customHeight="1">
      <c r="A624" s="228"/>
      <c r="B624" s="237"/>
      <c r="C624" s="27" t="s">
        <v>28</v>
      </c>
      <c r="D624" s="275"/>
      <c r="E624" s="283"/>
      <c r="F624" s="272"/>
      <c r="G624" s="183"/>
      <c r="H624" s="231"/>
      <c r="I624" s="30"/>
      <c r="J624" s="31"/>
      <c r="K624" s="37"/>
      <c r="L624" s="32"/>
      <c r="M624" s="33"/>
      <c r="N624" s="234"/>
      <c r="O624" s="34"/>
      <c r="P624" s="35"/>
      <c r="Q624" s="36"/>
      <c r="R624" s="28"/>
      <c r="S624" s="28"/>
    </row>
    <row r="625" spans="1:19" ht="14.65" customHeight="1">
      <c r="A625" s="226">
        <f>$A622+1</f>
        <v>208</v>
      </c>
      <c r="B625" s="235" t="str">
        <f>IF(OR(C625="W",C626="W",C627="W",C625="1/2W",C626="1/2W",C627="1/2W",C625="1/2L",C626="1/2L",C627="1/2L"),"OK",IF(OR(C625="L",C626="L",C627="L"),"LOSS",IF(OR(C625="X",C626="X",C627="X"),"Anulado"," ")))</f>
        <v>OK</v>
      </c>
      <c r="C625" s="38" t="s">
        <v>24</v>
      </c>
      <c r="D625" s="273" t="str">
        <f>IF(G625="","",$D622)</f>
        <v>13</v>
      </c>
      <c r="E625" s="281" t="str">
        <f>IF(G625=""," ","– "&amp;COUNTIF(D$4:D627,$D625))</f>
        <v>– 10</v>
      </c>
      <c r="F625" s="284" t="e">
        <f ca="1">IF(G625="","",IF(OR(AND($C625&lt;&gt;" ",$C626=" "),AND($C626&lt;&gt;" ",$C625=" "),AND(L627&gt;0,OR(AND($C627&lt;&gt;" ",OR($C625=" ",$C626=" ")),AND($C627=" ",OR($C625&lt;&gt;" ",$C626&lt;&gt;" "))))),IF(SUM(F$4:F624)=0,1,LARGE(F$4:F624,1)+1),IF(MONTH(G625)=MONTH(TODAY()),IF(AND(DAY(G625)&lt;DAY(TODAY()),$B625=" "),IF(SUM(F$4:F624)=0,1,LARGE(F$4:F624,1)+1),IF($B625=" ",IF(AND(DAY(G625)=DAY(TODAY()),HOUR(G625)&lt;=HOUR(NOW())+1),IF(AND(HOUR(G625)+2&lt;=HOUR(NOW()),DAY(G625)&lt;=DAY(TODAY()),MINUTE(G625)&lt;=MINUTE(NOW())),IF(SUM(F$4:F624)=0,1,LARGE(F$4:F624,1)+1),IF(OR(MINUTE(G625)&lt;=MINUTE(NOW()),HOUR(G625)&lt;=HOUR(NOW())),"!!!","")),""),"")),"")))</f>
        <v>#VALUE!</v>
      </c>
      <c r="G625" s="181" t="s">
        <v>4466</v>
      </c>
      <c r="H625" s="229" t="s">
        <v>211</v>
      </c>
      <c r="I625" s="39" t="s">
        <v>42</v>
      </c>
      <c r="J625" s="40">
        <v>4.5</v>
      </c>
      <c r="K625" s="41" t="s">
        <v>18</v>
      </c>
      <c r="L625" s="42">
        <v>3.7</v>
      </c>
      <c r="M625" s="43">
        <v>5.33</v>
      </c>
      <c r="N625" s="232">
        <v>0</v>
      </c>
      <c r="O625" s="44" t="s">
        <v>1993</v>
      </c>
      <c r="P625" s="45" t="s">
        <v>1994</v>
      </c>
      <c r="Q625" s="46" t="s">
        <v>1283</v>
      </c>
      <c r="R625" s="47">
        <v>8.8900000000000007E-2</v>
      </c>
      <c r="S625" s="48" t="s">
        <v>1995</v>
      </c>
    </row>
    <row r="626" spans="1:19" ht="14.65" customHeight="1">
      <c r="A626" s="227"/>
      <c r="B626" s="236"/>
      <c r="C626" s="49" t="s">
        <v>26</v>
      </c>
      <c r="D626" s="274"/>
      <c r="E626" s="282"/>
      <c r="F626" s="285"/>
      <c r="G626" s="182"/>
      <c r="H626" s="230"/>
      <c r="I626" s="50" t="s">
        <v>43</v>
      </c>
      <c r="J626" s="51">
        <v>4.5</v>
      </c>
      <c r="K626" s="52" t="s">
        <v>22</v>
      </c>
      <c r="L626" s="53">
        <v>1.5429999999999999</v>
      </c>
      <c r="M626" s="54"/>
      <c r="N626" s="233"/>
      <c r="O626" s="55" t="s">
        <v>900</v>
      </c>
      <c r="P626" s="56" t="s">
        <v>1994</v>
      </c>
      <c r="Q626" s="25"/>
      <c r="R626" s="26"/>
      <c r="S626" s="26"/>
    </row>
    <row r="627" spans="1:19" ht="14.65" customHeight="1">
      <c r="A627" s="228"/>
      <c r="B627" s="237"/>
      <c r="C627" s="57" t="s">
        <v>28</v>
      </c>
      <c r="D627" s="275"/>
      <c r="E627" s="283"/>
      <c r="F627" s="272"/>
      <c r="G627" s="183"/>
      <c r="H627" s="231"/>
      <c r="I627" s="58"/>
      <c r="J627" s="59"/>
      <c r="K627" s="60"/>
      <c r="L627" s="61"/>
      <c r="M627" s="62"/>
      <c r="N627" s="234"/>
      <c r="O627" s="63"/>
      <c r="P627" s="64"/>
      <c r="Q627" s="36"/>
      <c r="R627" s="28"/>
      <c r="S627" s="28"/>
    </row>
    <row r="628" spans="1:19" ht="14.65" customHeight="1">
      <c r="A628" s="238">
        <f>$A625+1</f>
        <v>209</v>
      </c>
      <c r="B628" s="242" t="str">
        <f>IF(OR(C628="W",C629="W",C630="W",C628="1/2W",C629="1/2W",C630="1/2W",C628="1/2L",C629="1/2L",C630="1/2L"),"OK",IF(OR(C628="L",C629="L",C630="L"),"LOSS",IF(OR(C628="X",C629="X",C630="X"),"Anulado"," ")))</f>
        <v>OK</v>
      </c>
      <c r="C628" s="65" t="s">
        <v>24</v>
      </c>
      <c r="D628" s="290" t="str">
        <f>IF(G628="","",$D625)</f>
        <v>13</v>
      </c>
      <c r="E628" s="295" t="str">
        <f>IF(G628=""," ","– "&amp;COUNTIF(D$4:D630,$D628))</f>
        <v>– 11</v>
      </c>
      <c r="F628" s="297" t="e">
        <f ca="1">IF(G628="","",IF(OR(AND($C628&lt;&gt;" ",$C629=" "),AND($C629&lt;&gt;" ",$C628=" "),AND(L630&gt;0,OR(AND($C630&lt;&gt;" ",OR($C628=" ",$C629=" ")),AND($C630=" ",OR($C628&lt;&gt;" ",$C629&lt;&gt;" "))))),IF(SUM(F$4:F627)=0,1,LARGE(F$4:F627,1)+1),IF(MONTH(G628)=MONTH(TODAY()),IF(AND(DAY(G628)&lt;DAY(TODAY()),$B628=" "),IF(SUM(F$4:F627)=0,1,LARGE(F$4:F627,1)+1),IF($B628=" ",IF(AND(DAY(G628)=DAY(TODAY()),HOUR(G628)&lt;=HOUR(NOW())+1),IF(AND(HOUR(G628)+2&lt;=HOUR(NOW()),DAY(G628)&lt;=DAY(TODAY()),MINUTE(G628)&lt;=MINUTE(NOW())),IF(SUM(F$4:F627)=0,1,LARGE(F$4:F627,1)+1),IF(OR(MINUTE(G628)&lt;=MINUTE(NOW()),HOUR(G628)&lt;=HOUR(NOW())),"!!!","")),""),"")),"")))</f>
        <v>#VALUE!</v>
      </c>
      <c r="G628" s="188" t="s">
        <v>4467</v>
      </c>
      <c r="H628" s="239" t="s">
        <v>212</v>
      </c>
      <c r="I628" s="66" t="s">
        <v>30</v>
      </c>
      <c r="J628" s="67">
        <v>0.5</v>
      </c>
      <c r="K628" s="68" t="s">
        <v>22</v>
      </c>
      <c r="L628" s="69">
        <v>2.15</v>
      </c>
      <c r="M628" s="70">
        <v>19.690000000000001</v>
      </c>
      <c r="N628" s="241">
        <v>0</v>
      </c>
      <c r="O628" s="71" t="s">
        <v>974</v>
      </c>
      <c r="P628" s="72" t="s">
        <v>1996</v>
      </c>
      <c r="Q628" s="73" t="s">
        <v>1572</v>
      </c>
      <c r="R628" s="74">
        <v>7.7799999999999994E-2</v>
      </c>
      <c r="S628" s="75" t="s">
        <v>1749</v>
      </c>
    </row>
    <row r="629" spans="1:19" ht="14.65" customHeight="1">
      <c r="A629" s="227"/>
      <c r="B629" s="236"/>
      <c r="C629" s="17" t="s">
        <v>26</v>
      </c>
      <c r="D629" s="274"/>
      <c r="E629" s="282"/>
      <c r="F629" s="285"/>
      <c r="G629" s="182"/>
      <c r="H629" s="230"/>
      <c r="I629" s="83">
        <v>2</v>
      </c>
      <c r="J629" s="81" t="str">
        <f>IF(OR(I628="TO",I628="TU",I628="TO1",I628="TU1",I628="TO2",I628="TU2"),J628,IF(OR(I628="AH1",I628="AH2"),IF(OR(I629="AH1",I629="AH2"),-J628,IF(OR(I629="EH1",I629="EH2"),-J628+0.5,"")),IF(OR(I628="EH1",I628="EH2"),IF(OR(I629="AH1",I629="AH2"),-J628+0.5,IF(OR(I629="EH1",I629="EH2"),-J628+1,"")),IF(AND(OR(I628="DNB1",I628="DNB2"),OR(I629="AH1",I629="AH2")),0,IF(AND(I628="Not ScoreBoth",OR(I629="TO1",I629="TO2")),0.5,"")))))</f>
        <v/>
      </c>
      <c r="K629" s="77" t="s">
        <v>21</v>
      </c>
      <c r="L629" s="21">
        <v>2.38</v>
      </c>
      <c r="M629" s="22">
        <v>16.3</v>
      </c>
      <c r="N629" s="233"/>
      <c r="O629" s="23" t="s">
        <v>1997</v>
      </c>
      <c r="P629" s="24" t="s">
        <v>1998</v>
      </c>
      <c r="Q629" s="25"/>
      <c r="R629" s="26"/>
      <c r="S629" s="26"/>
    </row>
    <row r="630" spans="1:19" ht="14.65" customHeight="1">
      <c r="A630" s="228"/>
      <c r="B630" s="237"/>
      <c r="C630" s="27" t="s">
        <v>28</v>
      </c>
      <c r="D630" s="275"/>
      <c r="E630" s="283"/>
      <c r="F630" s="272"/>
      <c r="G630" s="183"/>
      <c r="H630" s="231"/>
      <c r="I630" s="30"/>
      <c r="J630" s="31"/>
      <c r="K630" s="37"/>
      <c r="L630" s="32"/>
      <c r="M630" s="33"/>
      <c r="N630" s="234"/>
      <c r="O630" s="34"/>
      <c r="P630" s="35"/>
      <c r="Q630" s="36"/>
      <c r="R630" s="28"/>
      <c r="S630" s="28"/>
    </row>
    <row r="631" spans="1:19" ht="14.65" customHeight="1">
      <c r="A631" s="226">
        <f>$A628+1</f>
        <v>210</v>
      </c>
      <c r="B631" s="235" t="str">
        <f>IF(OR(C631="W",C632="W",C633="W",C631="1/2W",C632="1/2W",C633="1/2W",C631="1/2L",C632="1/2L",C633="1/2L"),"OK",IF(OR(C631="L",C632="L",C633="L"),"LOSS",IF(OR(C631="X",C632="X",C633="X"),"Anulado"," ")))</f>
        <v>OK</v>
      </c>
      <c r="C631" s="38" t="s">
        <v>24</v>
      </c>
      <c r="D631" s="273" t="str">
        <f>IF(G631="","",$D628)</f>
        <v>13</v>
      </c>
      <c r="E631" s="281" t="str">
        <f>IF(G631=""," ","– "&amp;COUNTIF(D$4:D633,$D631))</f>
        <v>– 12</v>
      </c>
      <c r="F631" s="284" t="e">
        <f ca="1">IF(G631="","",IF(OR(AND($C631&lt;&gt;" ",$C632=" "),AND($C632&lt;&gt;" ",$C631=" "),AND(L633&gt;0,OR(AND($C633&lt;&gt;" ",OR($C631=" ",$C632=" ")),AND($C633=" ",OR($C631&lt;&gt;" ",$C632&lt;&gt;" "))))),IF(SUM(F$4:F630)=0,1,LARGE(F$4:F630,1)+1),IF(MONTH(G631)=MONTH(TODAY()),IF(AND(DAY(G631)&lt;DAY(TODAY()),$B631=" "),IF(SUM(F$4:F630)=0,1,LARGE(F$4:F630,1)+1),IF($B631=" ",IF(AND(DAY(G631)=DAY(TODAY()),HOUR(G631)&lt;=HOUR(NOW())+1),IF(AND(HOUR(G631)+2&lt;=HOUR(NOW()),DAY(G631)&lt;=DAY(TODAY()),MINUTE(G631)&lt;=MINUTE(NOW())),IF(SUM(F$4:F630)=0,1,LARGE(F$4:F630,1)+1),IF(OR(MINUTE(G631)&lt;=MINUTE(NOW()),HOUR(G631)&lt;=HOUR(NOW())),"!!!","")),""),"")),"")))</f>
        <v>#VALUE!</v>
      </c>
      <c r="G631" s="181" t="s">
        <v>4467</v>
      </c>
      <c r="H631" s="229" t="s">
        <v>212</v>
      </c>
      <c r="I631" s="39" t="s">
        <v>30</v>
      </c>
      <c r="J631" s="40">
        <v>0.5</v>
      </c>
      <c r="K631" s="41" t="s">
        <v>22</v>
      </c>
      <c r="L631" s="42">
        <v>2.04</v>
      </c>
      <c r="M631" s="43">
        <v>9.5500000000000007</v>
      </c>
      <c r="N631" s="232">
        <v>0</v>
      </c>
      <c r="O631" s="44" t="s">
        <v>1999</v>
      </c>
      <c r="P631" s="45" t="s">
        <v>2000</v>
      </c>
      <c r="Q631" s="46" t="s">
        <v>1190</v>
      </c>
      <c r="R631" s="47">
        <v>9.5100000000000004E-2</v>
      </c>
      <c r="S631" s="48" t="s">
        <v>1935</v>
      </c>
    </row>
    <row r="632" spans="1:19" ht="14.65" customHeight="1">
      <c r="A632" s="227"/>
      <c r="B632" s="236"/>
      <c r="C632" s="49" t="s">
        <v>26</v>
      </c>
      <c r="D632" s="274"/>
      <c r="E632" s="282"/>
      <c r="F632" s="285"/>
      <c r="G632" s="182"/>
      <c r="H632" s="230"/>
      <c r="I632" s="50" t="s">
        <v>31</v>
      </c>
      <c r="J632" s="51">
        <f>IF(OR(I631="TO",I631="TU",I631="TO1",I631="TU1",I631="TO2",I631="TU2"),J631,IF(OR(I631="AH1",I631="AH2"),IF(OR(I632="AH1",I632="AH2"),-J631,IF(OR(I632="EH1",I632="EH2"),-J631+0.5,"")),IF(OR(I631="EH1",I631="EH2"),IF(OR(I632="AH1",I632="AH2"),-J631+0.5,IF(OR(I632="EH1",I632="EH2"),-J631+1,"")),IF(AND(OR(I631="DNB1",I631="DNB2"),OR(I632="AH1",I632="AH2")),0,IF(AND(I631="Not ScoreBoth",OR(I632="TO1",I632="TO2")),0.5,"")))))</f>
        <v>-0.5</v>
      </c>
      <c r="K632" s="52" t="s">
        <v>21</v>
      </c>
      <c r="L632" s="53">
        <v>2.35</v>
      </c>
      <c r="M632" s="54">
        <v>8.33</v>
      </c>
      <c r="N632" s="233"/>
      <c r="O632" s="55" t="s">
        <v>2001</v>
      </c>
      <c r="P632" s="56" t="s">
        <v>2002</v>
      </c>
      <c r="Q632" s="25"/>
      <c r="R632" s="26"/>
      <c r="S632" s="26"/>
    </row>
    <row r="633" spans="1:19" ht="14.65" customHeight="1">
      <c r="A633" s="228"/>
      <c r="B633" s="237"/>
      <c r="C633" s="57" t="s">
        <v>28</v>
      </c>
      <c r="D633" s="275"/>
      <c r="E633" s="283"/>
      <c r="F633" s="272"/>
      <c r="G633" s="183"/>
      <c r="H633" s="231"/>
      <c r="I633" s="58"/>
      <c r="J633" s="59"/>
      <c r="K633" s="60"/>
      <c r="L633" s="61"/>
      <c r="M633" s="62"/>
      <c r="N633" s="234"/>
      <c r="O633" s="63"/>
      <c r="P633" s="64"/>
      <c r="Q633" s="36"/>
      <c r="R633" s="28"/>
      <c r="S633" s="28"/>
    </row>
    <row r="634" spans="1:19" ht="14.65" customHeight="1">
      <c r="A634" s="238">
        <f>$A631+1</f>
        <v>211</v>
      </c>
      <c r="B634" s="242" t="str">
        <f>IF(OR(C634="W",C635="W",C636="W",C634="1/2W",C635="1/2W",C636="1/2W",C634="1/2L",C635="1/2L",C636="1/2L"),"OK",IF(OR(C634="L",C635="L",C636="L"),"LOSS",IF(OR(C634="X",C635="X",C636="X"),"Anulado"," ")))</f>
        <v>OK</v>
      </c>
      <c r="C634" s="65" t="s">
        <v>24</v>
      </c>
      <c r="D634" s="290" t="str">
        <f>IF(G634="","",$D631)</f>
        <v>13</v>
      </c>
      <c r="E634" s="295" t="str">
        <f>IF(G634=""," ","– "&amp;COUNTIF(D$4:D636,$D634))</f>
        <v>– 13</v>
      </c>
      <c r="F634" s="297" t="e">
        <f ca="1">IF(G634="","",IF(OR(AND($C634&lt;&gt;" ",$C635=" "),AND($C635&lt;&gt;" ",$C634=" "),AND(L636&gt;0,OR(AND($C636&lt;&gt;" ",OR($C634=" ",$C635=" ")),AND($C636=" ",OR($C634&lt;&gt;" ",$C635&lt;&gt;" "))))),IF(SUM(F$4:F633)=0,1,LARGE(F$4:F633,1)+1),IF(MONTH(G634)=MONTH(TODAY()),IF(AND(DAY(G634)&lt;DAY(TODAY()),$B634=" "),IF(SUM(F$4:F633)=0,1,LARGE(F$4:F633,1)+1),IF($B634=" ",IF(AND(DAY(G634)=DAY(TODAY()),HOUR(G634)&lt;=HOUR(NOW())+1),IF(AND(HOUR(G634)+2&lt;=HOUR(NOW()),DAY(G634)&lt;=DAY(TODAY()),MINUTE(G634)&lt;=MINUTE(NOW())),IF(SUM(F$4:F633)=0,1,LARGE(F$4:F633,1)+1),IF(OR(MINUTE(G634)&lt;=MINUTE(NOW()),HOUR(G634)&lt;=HOUR(NOW())),"!!!","")),""),"")),"")))</f>
        <v>#VALUE!</v>
      </c>
      <c r="G634" s="188" t="s">
        <v>4468</v>
      </c>
      <c r="H634" s="239" t="s">
        <v>213</v>
      </c>
      <c r="I634" s="66" t="s">
        <v>31</v>
      </c>
      <c r="J634" s="67">
        <v>-3</v>
      </c>
      <c r="K634" s="68" t="s">
        <v>21</v>
      </c>
      <c r="L634" s="69">
        <v>1.9</v>
      </c>
      <c r="M634" s="70">
        <v>15</v>
      </c>
      <c r="N634" s="241">
        <v>0</v>
      </c>
      <c r="O634" s="71" t="s">
        <v>2003</v>
      </c>
      <c r="P634" s="72" t="s">
        <v>1306</v>
      </c>
      <c r="Q634" s="73" t="s">
        <v>2004</v>
      </c>
      <c r="R634" s="74">
        <v>7.9500000000000001E-2</v>
      </c>
      <c r="S634" s="75" t="s">
        <v>2005</v>
      </c>
    </row>
    <row r="635" spans="1:19" ht="14.65" customHeight="1">
      <c r="A635" s="227"/>
      <c r="B635" s="236"/>
      <c r="C635" s="17" t="s">
        <v>26</v>
      </c>
      <c r="D635" s="274"/>
      <c r="E635" s="282"/>
      <c r="F635" s="285"/>
      <c r="G635" s="182"/>
      <c r="H635" s="230"/>
      <c r="I635" s="18" t="s">
        <v>30</v>
      </c>
      <c r="J635" s="76">
        <f>IF(OR(I634="TO",I634="TU",I634="TO1",I634="TU1",I634="TO2",I634="TU2"),J634,IF(OR(I634="AH1",I634="AH2"),IF(OR(I635="AH1",I635="AH2"),-J634,IF(OR(I635="EH1",I635="EH2"),-J634+0.5,"")),IF(OR(I634="EH1",I634="EH2"),IF(OR(I635="AH1",I635="AH2"),-J634+0.5,IF(OR(I635="EH1",I635="EH2"),-J634+1,"")),IF(AND(OR(I634="DNB1",I634="DNB2"),OR(I635="AH1",I635="AH2")),0,IF(AND(I634="Not ScoreBoth",OR(I635="TO1",I635="TO2")),0.5,"")))))</f>
        <v>3</v>
      </c>
      <c r="K635" s="77" t="s">
        <v>23</v>
      </c>
      <c r="L635" s="21">
        <v>2.5</v>
      </c>
      <c r="M635" s="22"/>
      <c r="N635" s="233"/>
      <c r="O635" s="23" t="s">
        <v>2006</v>
      </c>
      <c r="P635" s="24" t="s">
        <v>1306</v>
      </c>
      <c r="Q635" s="25"/>
      <c r="R635" s="26"/>
      <c r="S635" s="26"/>
    </row>
    <row r="636" spans="1:19" ht="14.65" customHeight="1">
      <c r="A636" s="228"/>
      <c r="B636" s="237"/>
      <c r="C636" s="27" t="s">
        <v>28</v>
      </c>
      <c r="D636" s="275"/>
      <c r="E636" s="283"/>
      <c r="F636" s="272"/>
      <c r="G636" s="183"/>
      <c r="H636" s="231"/>
      <c r="I636" s="30"/>
      <c r="J636" s="31"/>
      <c r="K636" s="37"/>
      <c r="L636" s="32"/>
      <c r="M636" s="33"/>
      <c r="N636" s="234"/>
      <c r="O636" s="34"/>
      <c r="P636" s="35"/>
      <c r="Q636" s="36"/>
      <c r="R636" s="28"/>
      <c r="S636" s="28"/>
    </row>
    <row r="637" spans="1:19" ht="14.65" customHeight="1">
      <c r="A637" s="226">
        <f>$A634+1</f>
        <v>212</v>
      </c>
      <c r="B637" s="235" t="str">
        <f>IF(OR(C637="W",C638="W",C639="W",C637="1/2W",C638="1/2W",C639="1/2W",C637="1/2L",C638="1/2L",C639="1/2L"),"OK",IF(OR(C637="L",C638="L",C639="L"),"LOSS",IF(OR(C637="X",C638="X",C639="X"),"Anulado"," ")))</f>
        <v>OK</v>
      </c>
      <c r="C637" s="38" t="str">
        <f>$C634</f>
        <v>L</v>
      </c>
      <c r="D637" s="273" t="str">
        <f>IF(G637="","",$D634)</f>
        <v>13</v>
      </c>
      <c r="E637" s="281" t="str">
        <f>IF(G637=""," ","– "&amp;COUNTIF(D$4:D639,$D637))</f>
        <v>– 14</v>
      </c>
      <c r="F637" s="284" t="e">
        <f ca="1">IF(G637="","",IF(OR(AND($C637&lt;&gt;" ",$C638=" "),AND($C638&lt;&gt;" ",$C637=" "),AND(L639&gt;0,OR(AND($C639&lt;&gt;" ",OR($C637=" ",$C638=" ")),AND($C639=" ",OR($C637&lt;&gt;" ",$C638&lt;&gt;" "))))),IF(SUM(F$4:F636)=0,1,LARGE(F$4:F636,1)+1),IF(MONTH(G637)=MONTH(TODAY()),IF(AND(DAY(G637)&lt;DAY(TODAY()),$B637=" "),IF(SUM(F$4:F636)=0,1,LARGE(F$4:F636,1)+1),IF($B637=" ",IF(AND(DAY(G637)=DAY(TODAY()),HOUR(G637)&lt;=HOUR(NOW())+1),IF(AND(HOUR(G637)+2&lt;=HOUR(NOW()),DAY(G637)&lt;=DAY(TODAY()),MINUTE(G637)&lt;=MINUTE(NOW())),IF(SUM(F$4:F636)=0,1,LARGE(F$4:F636,1)+1),IF(OR(MINUTE(G637)&lt;=MINUTE(NOW()),HOUR(G637)&lt;=HOUR(NOW())),"!!!","")),""),"")),"")))</f>
        <v>#VALUE!</v>
      </c>
      <c r="G637" s="181" t="s">
        <v>4468</v>
      </c>
      <c r="H637" s="229" t="s">
        <v>213</v>
      </c>
      <c r="I637" s="39" t="s">
        <v>31</v>
      </c>
      <c r="J637" s="40">
        <v>-2.5</v>
      </c>
      <c r="K637" s="41" t="s">
        <v>21</v>
      </c>
      <c r="L637" s="42">
        <v>1.67</v>
      </c>
      <c r="M637" s="43">
        <v>20.149999999999999</v>
      </c>
      <c r="N637" s="232">
        <v>0</v>
      </c>
      <c r="O637" s="44" t="s">
        <v>2007</v>
      </c>
      <c r="P637" s="45" t="s">
        <v>2008</v>
      </c>
      <c r="Q637" s="46" t="s">
        <v>2009</v>
      </c>
      <c r="R637" s="47">
        <v>4.6300000000000001E-2</v>
      </c>
      <c r="S637" s="48" t="s">
        <v>2010</v>
      </c>
    </row>
    <row r="638" spans="1:19" ht="14.65" customHeight="1">
      <c r="A638" s="227"/>
      <c r="B638" s="236"/>
      <c r="C638" s="49" t="str">
        <f>$C635</f>
        <v>W</v>
      </c>
      <c r="D638" s="274"/>
      <c r="E638" s="282"/>
      <c r="F638" s="285"/>
      <c r="G638" s="182"/>
      <c r="H638" s="230"/>
      <c r="I638" s="50" t="s">
        <v>30</v>
      </c>
      <c r="J638" s="51">
        <f>IF(OR(I637="TO",I637="TU",I637="TO1",I637="TU1",I637="TO2",I637="TU2"),J637,IF(OR(I637="AH1",I637="AH2"),IF(OR(I638="AH1",I638="AH2"),-J637,IF(OR(I638="EH1",I638="EH2"),-J637+0.5,"")),IF(OR(I637="EH1",I637="EH2"),IF(OR(I638="AH1",I638="AH2"),-J637+0.5,IF(OR(I638="EH1",I638="EH2"),-J637+1,"")),IF(AND(OR(I637="DNB1",I637="DNB2"),OR(I638="AH1",I638="AH2")),0,IF(AND(I637="Not ScoreBoth",OR(I638="TO1",I638="TO2")),0.5,"")))))</f>
        <v>2.5</v>
      </c>
      <c r="K638" s="52" t="s">
        <v>23</v>
      </c>
      <c r="L638" s="53">
        <v>2.8</v>
      </c>
      <c r="M638" s="54"/>
      <c r="N638" s="233"/>
      <c r="O638" s="55" t="s">
        <v>2011</v>
      </c>
      <c r="P638" s="56" t="s">
        <v>2012</v>
      </c>
      <c r="Q638" s="25"/>
      <c r="R638" s="26"/>
      <c r="S638" s="26"/>
    </row>
    <row r="639" spans="1:19" ht="14.65" customHeight="1">
      <c r="A639" s="228"/>
      <c r="B639" s="237"/>
      <c r="C639" s="57" t="s">
        <v>28</v>
      </c>
      <c r="D639" s="275"/>
      <c r="E639" s="283"/>
      <c r="F639" s="272"/>
      <c r="G639" s="183"/>
      <c r="H639" s="231"/>
      <c r="I639" s="58"/>
      <c r="J639" s="59"/>
      <c r="K639" s="60"/>
      <c r="L639" s="61"/>
      <c r="M639" s="62"/>
      <c r="N639" s="234"/>
      <c r="O639" s="63"/>
      <c r="P639" s="64"/>
      <c r="Q639" s="36"/>
      <c r="R639" s="28"/>
      <c r="S639" s="28"/>
    </row>
    <row r="640" spans="1:19" ht="14.65" customHeight="1">
      <c r="A640" s="238">
        <f>$A637+1</f>
        <v>213</v>
      </c>
      <c r="B640" s="242" t="str">
        <f>IF(OR(C640="W",C641="W",C642="W",C640="1/2W",C641="1/2W",C642="1/2W",C640="1/2L",C641="1/2L",C642="1/2L"),"OK",IF(OR(C640="L",C641="L",C642="L"),"LOSS",IF(OR(C640="X",C641="X",C642="X"),"Anulado"," ")))</f>
        <v>OK</v>
      </c>
      <c r="C640" s="65" t="str">
        <f>$C637</f>
        <v>L</v>
      </c>
      <c r="D640" s="290" t="str">
        <f>IF(G640="","",$D637)</f>
        <v>13</v>
      </c>
      <c r="E640" s="295" t="str">
        <f>IF(G640=""," ","– "&amp;COUNTIF(D$4:D642,$D640))</f>
        <v>– 15</v>
      </c>
      <c r="F640" s="297" t="e">
        <f ca="1">IF(G640="","",IF(OR(AND($C640&lt;&gt;" ",$C641=" "),AND($C641&lt;&gt;" ",$C640=" "),AND(L642&gt;0,OR(AND($C642&lt;&gt;" ",OR($C640=" ",$C641=" ")),AND($C642=" ",OR($C640&lt;&gt;" ",$C641&lt;&gt;" "))))),IF(SUM(F$4:F639)=0,1,LARGE(F$4:F639,1)+1),IF(MONTH(G640)=MONTH(TODAY()),IF(AND(DAY(G640)&lt;DAY(TODAY()),$B640=" "),IF(SUM(F$4:F639)=0,1,LARGE(F$4:F639,1)+1),IF($B640=" ",IF(AND(DAY(G640)=DAY(TODAY()),HOUR(G640)&lt;=HOUR(NOW())+1),IF(AND(HOUR(G640)+2&lt;=HOUR(NOW()),DAY(G640)&lt;=DAY(TODAY()),MINUTE(G640)&lt;=MINUTE(NOW())),IF(SUM(F$4:F639)=0,1,LARGE(F$4:F639,1)+1),IF(OR(MINUTE(G640)&lt;=MINUTE(NOW()),HOUR(G640)&lt;=HOUR(NOW())),"!!!","")),""),"")),"")))</f>
        <v>#VALUE!</v>
      </c>
      <c r="G640" s="188" t="s">
        <v>4468</v>
      </c>
      <c r="H640" s="239" t="s">
        <v>213</v>
      </c>
      <c r="I640" s="66" t="s">
        <v>31</v>
      </c>
      <c r="J640" s="67">
        <v>-3</v>
      </c>
      <c r="K640" s="68" t="s">
        <v>21</v>
      </c>
      <c r="L640" s="69">
        <v>1.9</v>
      </c>
      <c r="M640" s="70">
        <v>15</v>
      </c>
      <c r="N640" s="241">
        <v>0</v>
      </c>
      <c r="O640" s="71" t="s">
        <v>2003</v>
      </c>
      <c r="P640" s="72" t="s">
        <v>1306</v>
      </c>
      <c r="Q640" s="73" t="s">
        <v>2004</v>
      </c>
      <c r="R640" s="74">
        <v>7.9500000000000001E-2</v>
      </c>
      <c r="S640" s="75" t="s">
        <v>2013</v>
      </c>
    </row>
    <row r="641" spans="1:19" ht="14.65" customHeight="1">
      <c r="A641" s="227"/>
      <c r="B641" s="236"/>
      <c r="C641" s="17" t="str">
        <f>$C638</f>
        <v>W</v>
      </c>
      <c r="D641" s="274"/>
      <c r="E641" s="282"/>
      <c r="F641" s="285"/>
      <c r="G641" s="182"/>
      <c r="H641" s="230"/>
      <c r="I641" s="18" t="s">
        <v>30</v>
      </c>
      <c r="J641" s="76">
        <f>IF(OR(I640="TO",I640="TU",I640="TO1",I640="TU1",I640="TO2",I640="TU2"),J640,IF(OR(I640="AH1",I640="AH2"),IF(OR(I641="AH1",I641="AH2"),-J640,IF(OR(I641="EH1",I641="EH2"),-J640+0.5,"")),IF(OR(I640="EH1",I640="EH2"),IF(OR(I641="AH1",I641="AH2"),-J640+0.5,IF(OR(I641="EH1",I641="EH2"),-J640+1,"")),IF(AND(OR(I640="DNB1",I640="DNB2"),OR(I641="AH1",I641="AH2")),0,IF(AND(I640="Not ScoreBoth",OR(I641="TO1",I641="TO2")),0.5,"")))))</f>
        <v>3</v>
      </c>
      <c r="K641" s="77" t="s">
        <v>23</v>
      </c>
      <c r="L641" s="21">
        <v>2.5</v>
      </c>
      <c r="M641" s="22"/>
      <c r="N641" s="233"/>
      <c r="O641" s="23" t="s">
        <v>2006</v>
      </c>
      <c r="P641" s="24" t="s">
        <v>1306</v>
      </c>
      <c r="Q641" s="25"/>
      <c r="R641" s="26"/>
      <c r="S641" s="26"/>
    </row>
    <row r="642" spans="1:19" ht="14.65" customHeight="1">
      <c r="A642" s="228"/>
      <c r="B642" s="237"/>
      <c r="C642" s="27" t="s">
        <v>28</v>
      </c>
      <c r="D642" s="275"/>
      <c r="E642" s="283"/>
      <c r="F642" s="272"/>
      <c r="G642" s="183"/>
      <c r="H642" s="231"/>
      <c r="I642" s="30"/>
      <c r="J642" s="31"/>
      <c r="K642" s="37"/>
      <c r="L642" s="32"/>
      <c r="M642" s="33"/>
      <c r="N642" s="234"/>
      <c r="O642" s="34"/>
      <c r="P642" s="35"/>
      <c r="Q642" s="36"/>
      <c r="R642" s="28"/>
      <c r="S642" s="28"/>
    </row>
    <row r="643" spans="1:19" ht="14.65" customHeight="1">
      <c r="A643" s="226">
        <f>$A640+1</f>
        <v>214</v>
      </c>
      <c r="B643" s="235" t="str">
        <f>IF(OR(C643="W",C644="W",C645="W",C643="1/2W",C644="1/2W",C645="1/2W",C643="1/2L",C644="1/2L",C645="1/2L"),"OK",IF(OR(C643="L",C644="L",C645="L"),"LOSS",IF(OR(C643="X",C644="X",C645="X"),"Anulado"," ")))</f>
        <v>OK</v>
      </c>
      <c r="C643" s="38" t="str">
        <f>$C640</f>
        <v>L</v>
      </c>
      <c r="D643" s="273" t="str">
        <f>IF(G643="","",$D640)</f>
        <v>13</v>
      </c>
      <c r="E643" s="281" t="str">
        <f>IF(G643=""," ","– "&amp;COUNTIF(D$4:D645,$D643))</f>
        <v>– 16</v>
      </c>
      <c r="F643" s="284" t="e">
        <f ca="1">IF(G643="","",IF(OR(AND($C643&lt;&gt;" ",$C644=" "),AND($C644&lt;&gt;" ",$C643=" "),AND(L645&gt;0,OR(AND($C645&lt;&gt;" ",OR($C643=" ",$C644=" ")),AND($C645=" ",OR($C643&lt;&gt;" ",$C644&lt;&gt;" "))))),IF(SUM(F$4:F642)=0,1,LARGE(F$4:F642,1)+1),IF(MONTH(G643)=MONTH(TODAY()),IF(AND(DAY(G643)&lt;DAY(TODAY()),$B643=" "),IF(SUM(F$4:F642)=0,1,LARGE(F$4:F642,1)+1),IF($B643=" ",IF(AND(DAY(G643)=DAY(TODAY()),HOUR(G643)&lt;=HOUR(NOW())+1),IF(AND(HOUR(G643)+2&lt;=HOUR(NOW()),DAY(G643)&lt;=DAY(TODAY()),MINUTE(G643)&lt;=MINUTE(NOW())),IF(SUM(F$4:F642)=0,1,LARGE(F$4:F642,1)+1),IF(OR(MINUTE(G643)&lt;=MINUTE(NOW()),HOUR(G643)&lt;=HOUR(NOW())),"!!!","")),""),"")),"")))</f>
        <v>#VALUE!</v>
      </c>
      <c r="G643" s="181" t="s">
        <v>4468</v>
      </c>
      <c r="H643" s="229" t="s">
        <v>213</v>
      </c>
      <c r="I643" s="39" t="s">
        <v>31</v>
      </c>
      <c r="J643" s="40">
        <v>-2.5</v>
      </c>
      <c r="K643" s="41" t="s">
        <v>21</v>
      </c>
      <c r="L643" s="42">
        <v>1.67</v>
      </c>
      <c r="M643" s="43">
        <v>20.149999999999999</v>
      </c>
      <c r="N643" s="232">
        <v>0</v>
      </c>
      <c r="O643" s="44" t="s">
        <v>2007</v>
      </c>
      <c r="P643" s="45" t="s">
        <v>2008</v>
      </c>
      <c r="Q643" s="46" t="s">
        <v>2009</v>
      </c>
      <c r="R643" s="47">
        <v>4.6300000000000001E-2</v>
      </c>
      <c r="S643" s="48" t="s">
        <v>2014</v>
      </c>
    </row>
    <row r="644" spans="1:19" ht="14.65" customHeight="1">
      <c r="A644" s="227"/>
      <c r="B644" s="236"/>
      <c r="C644" s="49" t="str">
        <f>$C641</f>
        <v>W</v>
      </c>
      <c r="D644" s="274"/>
      <c r="E644" s="282"/>
      <c r="F644" s="285"/>
      <c r="G644" s="182"/>
      <c r="H644" s="230"/>
      <c r="I644" s="50" t="s">
        <v>30</v>
      </c>
      <c r="J644" s="51">
        <f>IF(OR(I643="TO",I643="TU",I643="TO1",I643="TU1",I643="TO2",I643="TU2"),J643,IF(OR(I643="AH1",I643="AH2"),IF(OR(I644="AH1",I644="AH2"),-J643,IF(OR(I644="EH1",I644="EH2"),-J643+0.5,"")),IF(OR(I643="EH1",I643="EH2"),IF(OR(I644="AH1",I644="AH2"),-J643+0.5,IF(OR(I644="EH1",I644="EH2"),-J643+1,"")),IF(AND(OR(I643="DNB1",I643="DNB2"),OR(I644="AH1",I644="AH2")),0,IF(AND(I643="Not ScoreBoth",OR(I644="TO1",I644="TO2")),0.5,"")))))</f>
        <v>2.5</v>
      </c>
      <c r="K644" s="52" t="s">
        <v>23</v>
      </c>
      <c r="L644" s="53">
        <v>2.8</v>
      </c>
      <c r="M644" s="54"/>
      <c r="N644" s="233"/>
      <c r="O644" s="55" t="s">
        <v>2011</v>
      </c>
      <c r="P644" s="56" t="s">
        <v>2012</v>
      </c>
      <c r="Q644" s="25"/>
      <c r="R644" s="26"/>
      <c r="S644" s="26"/>
    </row>
    <row r="645" spans="1:19" ht="14.65" customHeight="1">
      <c r="A645" s="228"/>
      <c r="B645" s="237"/>
      <c r="C645" s="57" t="s">
        <v>28</v>
      </c>
      <c r="D645" s="275"/>
      <c r="E645" s="283"/>
      <c r="F645" s="272"/>
      <c r="G645" s="183"/>
      <c r="H645" s="231"/>
      <c r="I645" s="58"/>
      <c r="J645" s="59"/>
      <c r="K645" s="60"/>
      <c r="L645" s="61"/>
      <c r="M645" s="62"/>
      <c r="N645" s="234"/>
      <c r="O645" s="63"/>
      <c r="P645" s="64"/>
      <c r="Q645" s="36"/>
      <c r="R645" s="28"/>
      <c r="S645" s="28"/>
    </row>
    <row r="646" spans="1:19" ht="14.65" customHeight="1">
      <c r="A646" s="238">
        <f>$A643+1</f>
        <v>215</v>
      </c>
      <c r="B646" s="242" t="str">
        <f>IF(OR(C646="W",C647="W",C648="W",C646="1/2W",C647="1/2W",C648="1/2W",C646="1/2L",C647="1/2L",C648="1/2L"),"OK",IF(OR(C646="L",C647="L",C648="L"),"LOSS",IF(OR(C646="X",C647="X",C648="X"),"Anulado"," ")))</f>
        <v>OK</v>
      </c>
      <c r="C646" s="65" t="str">
        <f>$C643</f>
        <v>L</v>
      </c>
      <c r="D646" s="290" t="str">
        <f>IF(G646="","",$D643)</f>
        <v>13</v>
      </c>
      <c r="E646" s="295" t="str">
        <f>IF(G646=""," ","– "&amp;COUNTIF(D$4:D648,$D646))</f>
        <v>– 17</v>
      </c>
      <c r="F646" s="297" t="e">
        <f ca="1">IF(G646="","",IF(OR(AND($C646&lt;&gt;" ",$C647=" "),AND($C647&lt;&gt;" ",$C646=" "),AND(L648&gt;0,OR(AND($C648&lt;&gt;" ",OR($C646=" ",$C647=" ")),AND($C648=" ",OR($C646&lt;&gt;" ",$C647&lt;&gt;" "))))),IF(SUM(F$4:F645)=0,1,LARGE(F$4:F645,1)+1),IF(MONTH(G646)=MONTH(TODAY()),IF(AND(DAY(G646)&lt;DAY(TODAY()),$B646=" "),IF(SUM(F$4:F645)=0,1,LARGE(F$4:F645,1)+1),IF($B646=" ",IF(AND(DAY(G646)=DAY(TODAY()),HOUR(G646)&lt;=HOUR(NOW())+1),IF(AND(HOUR(G646)+2&lt;=HOUR(NOW()),DAY(G646)&lt;=DAY(TODAY()),MINUTE(G646)&lt;=MINUTE(NOW())),IF(SUM(F$4:F645)=0,1,LARGE(F$4:F645,1)+1),IF(OR(MINUTE(G646)&lt;=MINUTE(NOW()),HOUR(G646)&lt;=HOUR(NOW())),"!!!","")),""),"")),"")))</f>
        <v>#VALUE!</v>
      </c>
      <c r="G646" s="188" t="s">
        <v>4468</v>
      </c>
      <c r="H646" s="239" t="s">
        <v>213</v>
      </c>
      <c r="I646" s="66" t="s">
        <v>31</v>
      </c>
      <c r="J646" s="67">
        <v>-3</v>
      </c>
      <c r="K646" s="68" t="s">
        <v>21</v>
      </c>
      <c r="L646" s="69">
        <v>1.9</v>
      </c>
      <c r="M646" s="70">
        <v>15</v>
      </c>
      <c r="N646" s="241">
        <v>0</v>
      </c>
      <c r="O646" s="71" t="s">
        <v>2003</v>
      </c>
      <c r="P646" s="72" t="s">
        <v>1306</v>
      </c>
      <c r="Q646" s="73" t="s">
        <v>2004</v>
      </c>
      <c r="R646" s="74">
        <v>7.9500000000000001E-2</v>
      </c>
      <c r="S646" s="75" t="s">
        <v>2015</v>
      </c>
    </row>
    <row r="647" spans="1:19" ht="14.65" customHeight="1">
      <c r="A647" s="227"/>
      <c r="B647" s="236"/>
      <c r="C647" s="17" t="str">
        <f>$C644</f>
        <v>W</v>
      </c>
      <c r="D647" s="274"/>
      <c r="E647" s="282"/>
      <c r="F647" s="285"/>
      <c r="G647" s="182"/>
      <c r="H647" s="230"/>
      <c r="I647" s="18" t="s">
        <v>30</v>
      </c>
      <c r="J647" s="76">
        <f>IF(OR(I646="TO",I646="TU",I646="TO1",I646="TU1",I646="TO2",I646="TU2"),J646,IF(OR(I646="AH1",I646="AH2"),IF(OR(I647="AH1",I647="AH2"),-J646,IF(OR(I647="EH1",I647="EH2"),-J646+0.5,"")),IF(OR(I646="EH1",I646="EH2"),IF(OR(I647="AH1",I647="AH2"),-J646+0.5,IF(OR(I647="EH1",I647="EH2"),-J646+1,"")),IF(AND(OR(I646="DNB1",I646="DNB2"),OR(I647="AH1",I647="AH2")),0,IF(AND(I646="Not ScoreBoth",OR(I647="TO1",I647="TO2")),0.5,"")))))</f>
        <v>3</v>
      </c>
      <c r="K647" s="77" t="s">
        <v>23</v>
      </c>
      <c r="L647" s="21">
        <v>2.5</v>
      </c>
      <c r="M647" s="22"/>
      <c r="N647" s="233"/>
      <c r="O647" s="23" t="s">
        <v>2006</v>
      </c>
      <c r="P647" s="24" t="s">
        <v>1306</v>
      </c>
      <c r="Q647" s="25"/>
      <c r="R647" s="26"/>
      <c r="S647" s="26"/>
    </row>
    <row r="648" spans="1:19" ht="14.65" customHeight="1">
      <c r="A648" s="228"/>
      <c r="B648" s="237"/>
      <c r="C648" s="27" t="s">
        <v>28</v>
      </c>
      <c r="D648" s="275"/>
      <c r="E648" s="283"/>
      <c r="F648" s="272"/>
      <c r="G648" s="183"/>
      <c r="H648" s="231"/>
      <c r="I648" s="30"/>
      <c r="J648" s="31"/>
      <c r="K648" s="37"/>
      <c r="L648" s="32"/>
      <c r="M648" s="33"/>
      <c r="N648" s="234"/>
      <c r="O648" s="34"/>
      <c r="P648" s="35"/>
      <c r="Q648" s="36"/>
      <c r="R648" s="28"/>
      <c r="S648" s="28"/>
    </row>
    <row r="649" spans="1:19" ht="14.65" customHeight="1">
      <c r="A649" s="226">
        <f>$A646+1</f>
        <v>216</v>
      </c>
      <c r="B649" s="235" t="str">
        <f>IF(OR(C649="W",C650="W",C651="W",C649="1/2W",C650="1/2W",C651="1/2W",C649="1/2L",C650="1/2L",C651="1/2L"),"OK",IF(OR(C649="L",C650="L",C651="L"),"LOSS",IF(OR(C649="X",C650="X",C651="X"),"Anulado"," ")))</f>
        <v>OK</v>
      </c>
      <c r="C649" s="38" t="str">
        <f>$C646</f>
        <v>L</v>
      </c>
      <c r="D649" s="273" t="str">
        <f>IF(G649="","",$D646)</f>
        <v>13</v>
      </c>
      <c r="E649" s="281" t="str">
        <f>IF(G649=""," ","– "&amp;COUNTIF(D$4:D651,$D649))</f>
        <v>– 18</v>
      </c>
      <c r="F649" s="284" t="e">
        <f ca="1">IF(G649="","",IF(OR(AND($C649&lt;&gt;" ",$C650=" "),AND($C650&lt;&gt;" ",$C649=" "),AND(L651&gt;0,OR(AND($C651&lt;&gt;" ",OR($C649=" ",$C650=" ")),AND($C651=" ",OR($C649&lt;&gt;" ",$C650&lt;&gt;" "))))),IF(SUM(F$4:F648)=0,1,LARGE(F$4:F648,1)+1),IF(MONTH(G649)=MONTH(TODAY()),IF(AND(DAY(G649)&lt;DAY(TODAY()),$B649=" "),IF(SUM(F$4:F648)=0,1,LARGE(F$4:F648,1)+1),IF($B649=" ",IF(AND(DAY(G649)=DAY(TODAY()),HOUR(G649)&lt;=HOUR(NOW())+1),IF(AND(HOUR(G649)+2&lt;=HOUR(NOW()),DAY(G649)&lt;=DAY(TODAY()),MINUTE(G649)&lt;=MINUTE(NOW())),IF(SUM(F$4:F648)=0,1,LARGE(F$4:F648,1)+1),IF(OR(MINUTE(G649)&lt;=MINUTE(NOW()),HOUR(G649)&lt;=HOUR(NOW())),"!!!","")),""),"")),"")))</f>
        <v>#VALUE!</v>
      </c>
      <c r="G649" s="181" t="s">
        <v>4468</v>
      </c>
      <c r="H649" s="229" t="s">
        <v>213</v>
      </c>
      <c r="I649" s="39" t="s">
        <v>31</v>
      </c>
      <c r="J649" s="40">
        <v>-2.5</v>
      </c>
      <c r="K649" s="41" t="s">
        <v>21</v>
      </c>
      <c r="L649" s="42">
        <v>1.67</v>
      </c>
      <c r="M649" s="43">
        <v>20.149999999999999</v>
      </c>
      <c r="N649" s="232">
        <v>0</v>
      </c>
      <c r="O649" s="44" t="s">
        <v>2007</v>
      </c>
      <c r="P649" s="45" t="s">
        <v>2008</v>
      </c>
      <c r="Q649" s="46" t="s">
        <v>2009</v>
      </c>
      <c r="R649" s="47">
        <v>4.6300000000000001E-2</v>
      </c>
      <c r="S649" s="48" t="s">
        <v>2016</v>
      </c>
    </row>
    <row r="650" spans="1:19" ht="14.65" customHeight="1">
      <c r="A650" s="227"/>
      <c r="B650" s="236"/>
      <c r="C650" s="49" t="str">
        <f>$C647</f>
        <v>W</v>
      </c>
      <c r="D650" s="274"/>
      <c r="E650" s="282"/>
      <c r="F650" s="285"/>
      <c r="G650" s="182"/>
      <c r="H650" s="230"/>
      <c r="I650" s="50" t="s">
        <v>30</v>
      </c>
      <c r="J650" s="51">
        <f>IF(OR(I649="TO",I649="TU",I649="TO1",I649="TU1",I649="TO2",I649="TU2"),J649,IF(OR(I649="AH1",I649="AH2"),IF(OR(I650="AH1",I650="AH2"),-J649,IF(OR(I650="EH1",I650="EH2"),-J649+0.5,"")),IF(OR(I649="EH1",I649="EH2"),IF(OR(I650="AH1",I650="AH2"),-J649+0.5,IF(OR(I650="EH1",I650="EH2"),-J649+1,"")),IF(AND(OR(I649="DNB1",I649="DNB2"),OR(I650="AH1",I650="AH2")),0,IF(AND(I649="Not ScoreBoth",OR(I650="TO1",I650="TO2")),0.5,"")))))</f>
        <v>2.5</v>
      </c>
      <c r="K650" s="52" t="s">
        <v>23</v>
      </c>
      <c r="L650" s="53">
        <v>2.8</v>
      </c>
      <c r="M650" s="54"/>
      <c r="N650" s="233"/>
      <c r="O650" s="55" t="s">
        <v>2011</v>
      </c>
      <c r="P650" s="56" t="s">
        <v>2012</v>
      </c>
      <c r="Q650" s="25"/>
      <c r="R650" s="26"/>
      <c r="S650" s="26"/>
    </row>
    <row r="651" spans="1:19" ht="14.65" customHeight="1">
      <c r="A651" s="228"/>
      <c r="B651" s="237"/>
      <c r="C651" s="57" t="s">
        <v>28</v>
      </c>
      <c r="D651" s="275"/>
      <c r="E651" s="283"/>
      <c r="F651" s="272"/>
      <c r="G651" s="183"/>
      <c r="H651" s="231"/>
      <c r="I651" s="58"/>
      <c r="J651" s="59"/>
      <c r="K651" s="60"/>
      <c r="L651" s="61"/>
      <c r="M651" s="62"/>
      <c r="N651" s="234"/>
      <c r="O651" s="63"/>
      <c r="P651" s="64"/>
      <c r="Q651" s="36"/>
      <c r="R651" s="28"/>
      <c r="S651" s="28"/>
    </row>
    <row r="652" spans="1:19" ht="14.65" customHeight="1">
      <c r="A652" s="238">
        <f>$A649+1</f>
        <v>217</v>
      </c>
      <c r="B652" s="242" t="str">
        <f>IF(OR(C652="W",C653="W",C654="W",C652="1/2W",C653="1/2W",C654="1/2W",C652="1/2L",C653="1/2L",C654="1/2L"),"OK",IF(OR(C652="L",C653="L",C654="L"),"LOSS",IF(OR(C652="X",C653="X",C654="X"),"Anulado"," ")))</f>
        <v>OK</v>
      </c>
      <c r="C652" s="65" t="str">
        <f>$C649</f>
        <v>L</v>
      </c>
      <c r="D652" s="290" t="str">
        <f>IF(G652="","",$D649)</f>
        <v>13</v>
      </c>
      <c r="E652" s="295" t="str">
        <f>IF(G652=""," ","– "&amp;COUNTIF(D$4:D654,$D652))</f>
        <v>– 19</v>
      </c>
      <c r="F652" s="297" t="e">
        <f ca="1">IF(G652="","",IF(OR(AND($C652&lt;&gt;" ",$C653=" "),AND($C653&lt;&gt;" ",$C652=" "),AND(L654&gt;0,OR(AND($C654&lt;&gt;" ",OR($C652=" ",$C653=" ")),AND($C654=" ",OR($C652&lt;&gt;" ",$C653&lt;&gt;" "))))),IF(SUM(F$4:F651)=0,1,LARGE(F$4:F651,1)+1),IF(MONTH(G652)=MONTH(TODAY()),IF(AND(DAY(G652)&lt;DAY(TODAY()),$B652=" "),IF(SUM(F$4:F651)=0,1,LARGE(F$4:F651,1)+1),IF($B652=" ",IF(AND(DAY(G652)=DAY(TODAY()),HOUR(G652)&lt;=HOUR(NOW())+1),IF(AND(HOUR(G652)+2&lt;=HOUR(NOW()),DAY(G652)&lt;=DAY(TODAY()),MINUTE(G652)&lt;=MINUTE(NOW())),IF(SUM(F$4:F651)=0,1,LARGE(F$4:F651,1)+1),IF(OR(MINUTE(G652)&lt;=MINUTE(NOW()),HOUR(G652)&lt;=HOUR(NOW())),"!!!","")),""),"")),"")))</f>
        <v>#VALUE!</v>
      </c>
      <c r="G652" s="188" t="s">
        <v>4468</v>
      </c>
      <c r="H652" s="239" t="s">
        <v>213</v>
      </c>
      <c r="I652" s="66" t="s">
        <v>31</v>
      </c>
      <c r="J652" s="67">
        <v>-3</v>
      </c>
      <c r="K652" s="68" t="s">
        <v>21</v>
      </c>
      <c r="L652" s="69">
        <v>1.9</v>
      </c>
      <c r="M652" s="70">
        <v>15</v>
      </c>
      <c r="N652" s="241">
        <v>0</v>
      </c>
      <c r="O652" s="71" t="s">
        <v>2003</v>
      </c>
      <c r="P652" s="72" t="s">
        <v>1306</v>
      </c>
      <c r="Q652" s="73" t="s">
        <v>2004</v>
      </c>
      <c r="R652" s="74">
        <v>7.9500000000000001E-2</v>
      </c>
      <c r="S652" s="75" t="s">
        <v>2017</v>
      </c>
    </row>
    <row r="653" spans="1:19" ht="14.65" customHeight="1">
      <c r="A653" s="227"/>
      <c r="B653" s="236"/>
      <c r="C653" s="17" t="str">
        <f>$C650</f>
        <v>W</v>
      </c>
      <c r="D653" s="274"/>
      <c r="E653" s="282"/>
      <c r="F653" s="285"/>
      <c r="G653" s="182"/>
      <c r="H653" s="230"/>
      <c r="I653" s="18" t="s">
        <v>30</v>
      </c>
      <c r="J653" s="76">
        <f>IF(OR(I652="TO",I652="TU",I652="TO1",I652="TU1",I652="TO2",I652="TU2"),J652,IF(OR(I652="AH1",I652="AH2"),IF(OR(I653="AH1",I653="AH2"),-J652,IF(OR(I653="EH1",I653="EH2"),-J652+0.5,"")),IF(OR(I652="EH1",I652="EH2"),IF(OR(I653="AH1",I653="AH2"),-J652+0.5,IF(OR(I653="EH1",I653="EH2"),-J652+1,"")),IF(AND(OR(I652="DNB1",I652="DNB2"),OR(I653="AH1",I653="AH2")),0,IF(AND(I652="Not ScoreBoth",OR(I653="TO1",I653="TO2")),0.5,"")))))</f>
        <v>3</v>
      </c>
      <c r="K653" s="77" t="s">
        <v>23</v>
      </c>
      <c r="L653" s="21">
        <v>2.5</v>
      </c>
      <c r="M653" s="22"/>
      <c r="N653" s="233"/>
      <c r="O653" s="23" t="s">
        <v>2006</v>
      </c>
      <c r="P653" s="24" t="s">
        <v>1306</v>
      </c>
      <c r="Q653" s="25"/>
      <c r="R653" s="26"/>
      <c r="S653" s="26"/>
    </row>
    <row r="654" spans="1:19" ht="14.65" customHeight="1">
      <c r="A654" s="228"/>
      <c r="B654" s="237"/>
      <c r="C654" s="27" t="s">
        <v>28</v>
      </c>
      <c r="D654" s="275"/>
      <c r="E654" s="283"/>
      <c r="F654" s="272"/>
      <c r="G654" s="183"/>
      <c r="H654" s="231"/>
      <c r="I654" s="30"/>
      <c r="J654" s="31"/>
      <c r="K654" s="37"/>
      <c r="L654" s="32"/>
      <c r="M654" s="33"/>
      <c r="N654" s="234"/>
      <c r="O654" s="34"/>
      <c r="P654" s="35"/>
      <c r="Q654" s="36"/>
      <c r="R654" s="28"/>
      <c r="S654" s="28"/>
    </row>
    <row r="655" spans="1:19" ht="14.65" customHeight="1">
      <c r="A655" s="226">
        <f>$A652+1</f>
        <v>218</v>
      </c>
      <c r="B655" s="235" t="str">
        <f>IF(OR(C655="W",C656="W",C657="W",C655="1/2W",C656="1/2W",C657="1/2W",C655="1/2L",C656="1/2L",C657="1/2L"),"OK",IF(OR(C655="L",C656="L",C657="L"),"LOSS",IF(OR(C655="X",C656="X",C657="X"),"Anulado"," ")))</f>
        <v>OK</v>
      </c>
      <c r="C655" s="38" t="str">
        <f>$C652</f>
        <v>L</v>
      </c>
      <c r="D655" s="273" t="str">
        <f>IF(G655="","",$D652)</f>
        <v>13</v>
      </c>
      <c r="E655" s="281" t="str">
        <f>IF(G655=""," ","– "&amp;COUNTIF(D$4:D657,$D655))</f>
        <v>– 20</v>
      </c>
      <c r="F655" s="284" t="e">
        <f ca="1">IF(G655="","",IF(OR(AND($C655&lt;&gt;" ",$C656=" "),AND($C656&lt;&gt;" ",$C655=" "),AND(L657&gt;0,OR(AND($C657&lt;&gt;" ",OR($C655=" ",$C656=" ")),AND($C657=" ",OR($C655&lt;&gt;" ",$C656&lt;&gt;" "))))),IF(SUM(F$4:F654)=0,1,LARGE(F$4:F654,1)+1),IF(MONTH(G655)=MONTH(TODAY()),IF(AND(DAY(G655)&lt;DAY(TODAY()),$B655=" "),IF(SUM(F$4:F654)=0,1,LARGE(F$4:F654,1)+1),IF($B655=" ",IF(AND(DAY(G655)=DAY(TODAY()),HOUR(G655)&lt;=HOUR(NOW())+1),IF(AND(HOUR(G655)+2&lt;=HOUR(NOW()),DAY(G655)&lt;=DAY(TODAY()),MINUTE(G655)&lt;=MINUTE(NOW())),IF(SUM(F$4:F654)=0,1,LARGE(F$4:F654,1)+1),IF(OR(MINUTE(G655)&lt;=MINUTE(NOW()),HOUR(G655)&lt;=HOUR(NOW())),"!!!","")),""),"")),"")))</f>
        <v>#VALUE!</v>
      </c>
      <c r="G655" s="181" t="s">
        <v>4468</v>
      </c>
      <c r="H655" s="229" t="s">
        <v>213</v>
      </c>
      <c r="I655" s="39" t="s">
        <v>31</v>
      </c>
      <c r="J655" s="40">
        <v>-2.5</v>
      </c>
      <c r="K655" s="41" t="s">
        <v>21</v>
      </c>
      <c r="L655" s="42">
        <v>1.67</v>
      </c>
      <c r="M655" s="43">
        <v>20.149999999999999</v>
      </c>
      <c r="N655" s="232">
        <v>0</v>
      </c>
      <c r="O655" s="44" t="s">
        <v>2007</v>
      </c>
      <c r="P655" s="45" t="s">
        <v>2008</v>
      </c>
      <c r="Q655" s="46" t="s">
        <v>2009</v>
      </c>
      <c r="R655" s="47">
        <v>4.6300000000000001E-2</v>
      </c>
      <c r="S655" s="48" t="s">
        <v>2018</v>
      </c>
    </row>
    <row r="656" spans="1:19" ht="14.65" customHeight="1">
      <c r="A656" s="227"/>
      <c r="B656" s="236"/>
      <c r="C656" s="49" t="str">
        <f>$C653</f>
        <v>W</v>
      </c>
      <c r="D656" s="274"/>
      <c r="E656" s="282"/>
      <c r="F656" s="285"/>
      <c r="G656" s="182"/>
      <c r="H656" s="230"/>
      <c r="I656" s="50" t="s">
        <v>30</v>
      </c>
      <c r="J656" s="51">
        <f>IF(OR(I655="TO",I655="TU",I655="TO1",I655="TU1",I655="TO2",I655="TU2"),J655,IF(OR(I655="AH1",I655="AH2"),IF(OR(I656="AH1",I656="AH2"),-J655,IF(OR(I656="EH1",I656="EH2"),-J655+0.5,"")),IF(OR(I655="EH1",I655="EH2"),IF(OR(I656="AH1",I656="AH2"),-J655+0.5,IF(OR(I656="EH1",I656="EH2"),-J655+1,"")),IF(AND(OR(I655="DNB1",I655="DNB2"),OR(I656="AH1",I656="AH2")),0,IF(AND(I655="Not ScoreBoth",OR(I656="TO1",I656="TO2")),0.5,"")))))</f>
        <v>2.5</v>
      </c>
      <c r="K656" s="52" t="s">
        <v>23</v>
      </c>
      <c r="L656" s="53">
        <v>2.8</v>
      </c>
      <c r="M656" s="54"/>
      <c r="N656" s="233"/>
      <c r="O656" s="55" t="s">
        <v>2011</v>
      </c>
      <c r="P656" s="56" t="s">
        <v>2012</v>
      </c>
      <c r="Q656" s="25"/>
      <c r="R656" s="26"/>
      <c r="S656" s="26"/>
    </row>
    <row r="657" spans="1:19" ht="14.65" customHeight="1">
      <c r="A657" s="228"/>
      <c r="B657" s="237"/>
      <c r="C657" s="57" t="s">
        <v>28</v>
      </c>
      <c r="D657" s="275"/>
      <c r="E657" s="283"/>
      <c r="F657" s="272"/>
      <c r="G657" s="183"/>
      <c r="H657" s="231"/>
      <c r="I657" s="58"/>
      <c r="J657" s="59"/>
      <c r="K657" s="60"/>
      <c r="L657" s="61"/>
      <c r="M657" s="62"/>
      <c r="N657" s="234"/>
      <c r="O657" s="63"/>
      <c r="P657" s="64"/>
      <c r="Q657" s="36"/>
      <c r="R657" s="28"/>
      <c r="S657" s="28"/>
    </row>
    <row r="658" spans="1:19" ht="14.65" customHeight="1">
      <c r="A658" s="238">
        <f>$A655+1</f>
        <v>219</v>
      </c>
      <c r="B658" s="242" t="str">
        <f>IF(OR(C658="W",C659="W",C660="W",C658="1/2W",C659="1/2W",C660="1/2W",C658="1/2L",C659="1/2L",C660="1/2L"),"OK",IF(OR(C658="L",C659="L",C660="L"),"LOSS",IF(OR(C658="X",C659="X",C660="X"),"Anulado"," ")))</f>
        <v>OK</v>
      </c>
      <c r="C658" s="65" t="str">
        <f>$C655</f>
        <v>L</v>
      </c>
      <c r="D658" s="290" t="str">
        <f>IF(G658="","",$D655)</f>
        <v>13</v>
      </c>
      <c r="E658" s="295" t="str">
        <f>IF(G658=""," ","– "&amp;COUNTIF(D$4:D660,$D658))</f>
        <v>– 21</v>
      </c>
      <c r="F658" s="297" t="e">
        <f ca="1">IF(G658="","",IF(OR(AND($C658&lt;&gt;" ",$C659=" "),AND($C659&lt;&gt;" ",$C658=" "),AND(L660&gt;0,OR(AND($C660&lt;&gt;" ",OR($C658=" ",$C659=" ")),AND($C660=" ",OR($C658&lt;&gt;" ",$C659&lt;&gt;" "))))),IF(SUM(F$4:F657)=0,1,LARGE(F$4:F657,1)+1),IF(MONTH(G658)=MONTH(TODAY()),IF(AND(DAY(G658)&lt;DAY(TODAY()),$B658=" "),IF(SUM(F$4:F657)=0,1,LARGE(F$4:F657,1)+1),IF($B658=" ",IF(AND(DAY(G658)=DAY(TODAY()),HOUR(G658)&lt;=HOUR(NOW())+1),IF(AND(HOUR(G658)+2&lt;=HOUR(NOW()),DAY(G658)&lt;=DAY(TODAY()),MINUTE(G658)&lt;=MINUTE(NOW())),IF(SUM(F$4:F657)=0,1,LARGE(F$4:F657,1)+1),IF(OR(MINUTE(G658)&lt;=MINUTE(NOW()),HOUR(G658)&lt;=HOUR(NOW())),"!!!","")),""),"")),"")))</f>
        <v>#VALUE!</v>
      </c>
      <c r="G658" s="188" t="s">
        <v>4468</v>
      </c>
      <c r="H658" s="239" t="s">
        <v>213</v>
      </c>
      <c r="I658" s="66" t="s">
        <v>31</v>
      </c>
      <c r="J658" s="67">
        <v>-3</v>
      </c>
      <c r="K658" s="68" t="s">
        <v>21</v>
      </c>
      <c r="L658" s="69">
        <v>1.9</v>
      </c>
      <c r="M658" s="70">
        <v>15</v>
      </c>
      <c r="N658" s="241">
        <v>0</v>
      </c>
      <c r="O658" s="71" t="s">
        <v>2003</v>
      </c>
      <c r="P658" s="72" t="s">
        <v>1306</v>
      </c>
      <c r="Q658" s="73" t="s">
        <v>2004</v>
      </c>
      <c r="R658" s="74">
        <v>7.9500000000000001E-2</v>
      </c>
      <c r="S658" s="75" t="s">
        <v>2019</v>
      </c>
    </row>
    <row r="659" spans="1:19" ht="14.65" customHeight="1">
      <c r="A659" s="227"/>
      <c r="B659" s="236"/>
      <c r="C659" s="17" t="str">
        <f>$C656</f>
        <v>W</v>
      </c>
      <c r="D659" s="274"/>
      <c r="E659" s="282"/>
      <c r="F659" s="285"/>
      <c r="G659" s="182"/>
      <c r="H659" s="230"/>
      <c r="I659" s="18" t="s">
        <v>30</v>
      </c>
      <c r="J659" s="76">
        <f>IF(OR(I658="TO",I658="TU",I658="TO1",I658="TU1",I658="TO2",I658="TU2"),J658,IF(OR(I658="AH1",I658="AH2"),IF(OR(I659="AH1",I659="AH2"),-J658,IF(OR(I659="EH1",I659="EH2"),-J658+0.5,"")),IF(OR(I658="EH1",I658="EH2"),IF(OR(I659="AH1",I659="AH2"),-J658+0.5,IF(OR(I659="EH1",I659="EH2"),-J658+1,"")),IF(AND(OR(I658="DNB1",I658="DNB2"),OR(I659="AH1",I659="AH2")),0,IF(AND(I658="Not ScoreBoth",OR(I659="TO1",I659="TO2")),0.5,"")))))</f>
        <v>3</v>
      </c>
      <c r="K659" s="77" t="s">
        <v>23</v>
      </c>
      <c r="L659" s="21">
        <v>2.5</v>
      </c>
      <c r="M659" s="22"/>
      <c r="N659" s="233"/>
      <c r="O659" s="23" t="s">
        <v>2006</v>
      </c>
      <c r="P659" s="24" t="s">
        <v>1306</v>
      </c>
      <c r="Q659" s="25"/>
      <c r="R659" s="26"/>
      <c r="S659" s="26"/>
    </row>
    <row r="660" spans="1:19" ht="14.65" customHeight="1">
      <c r="A660" s="228"/>
      <c r="B660" s="237"/>
      <c r="C660" s="27" t="s">
        <v>28</v>
      </c>
      <c r="D660" s="275"/>
      <c r="E660" s="283"/>
      <c r="F660" s="272"/>
      <c r="G660" s="183"/>
      <c r="H660" s="231"/>
      <c r="I660" s="30"/>
      <c r="J660" s="31"/>
      <c r="K660" s="37"/>
      <c r="L660" s="32"/>
      <c r="M660" s="33"/>
      <c r="N660" s="234"/>
      <c r="O660" s="34"/>
      <c r="P660" s="35"/>
      <c r="Q660" s="36"/>
      <c r="R660" s="28"/>
      <c r="S660" s="28"/>
    </row>
    <row r="661" spans="1:19" ht="14.65" customHeight="1">
      <c r="A661" s="226">
        <f>$A658+1</f>
        <v>220</v>
      </c>
      <c r="B661" s="235" t="str">
        <f>IF(OR(C661="W",C662="W",C663="W",C661="1/2W",C662="1/2W",C663="1/2W",C661="1/2L",C662="1/2L",C663="1/2L"),"OK",IF(OR(C661="L",C662="L",C663="L"),"LOSS",IF(OR(C661="X",C662="X",C663="X"),"Anulado"," ")))</f>
        <v>OK</v>
      </c>
      <c r="C661" s="38" t="str">
        <f>$C658</f>
        <v>L</v>
      </c>
      <c r="D661" s="273" t="str">
        <f>IF(G661="","",$D658)</f>
        <v>13</v>
      </c>
      <c r="E661" s="281" t="str">
        <f>IF(G661=""," ","– "&amp;COUNTIF(D$4:D663,$D661))</f>
        <v>– 22</v>
      </c>
      <c r="F661" s="284" t="e">
        <f ca="1">IF(G661="","",IF(OR(AND($C661&lt;&gt;" ",$C662=" "),AND($C662&lt;&gt;" ",$C661=" "),AND(L663&gt;0,OR(AND($C663&lt;&gt;" ",OR($C661=" ",$C662=" ")),AND($C663=" ",OR($C661&lt;&gt;" ",$C662&lt;&gt;" "))))),IF(SUM(F$4:F660)=0,1,LARGE(F$4:F660,1)+1),IF(MONTH(G661)=MONTH(TODAY()),IF(AND(DAY(G661)&lt;DAY(TODAY()),$B661=" "),IF(SUM(F$4:F660)=0,1,LARGE(F$4:F660,1)+1),IF($B661=" ",IF(AND(DAY(G661)=DAY(TODAY()),HOUR(G661)&lt;=HOUR(NOW())+1),IF(AND(HOUR(G661)+2&lt;=HOUR(NOW()),DAY(G661)&lt;=DAY(TODAY()),MINUTE(G661)&lt;=MINUTE(NOW())),IF(SUM(F$4:F660)=0,1,LARGE(F$4:F660,1)+1),IF(OR(MINUTE(G661)&lt;=MINUTE(NOW()),HOUR(G661)&lt;=HOUR(NOW())),"!!!","")),""),"")),"")))</f>
        <v>#VALUE!</v>
      </c>
      <c r="G661" s="181" t="s">
        <v>4468</v>
      </c>
      <c r="H661" s="229" t="s">
        <v>213</v>
      </c>
      <c r="I661" s="39" t="s">
        <v>31</v>
      </c>
      <c r="J661" s="40">
        <v>-2.5</v>
      </c>
      <c r="K661" s="41" t="s">
        <v>21</v>
      </c>
      <c r="L661" s="42">
        <v>1.67</v>
      </c>
      <c r="M661" s="43">
        <v>20.149999999999999</v>
      </c>
      <c r="N661" s="232">
        <v>0</v>
      </c>
      <c r="O661" s="44" t="s">
        <v>2007</v>
      </c>
      <c r="P661" s="45" t="s">
        <v>2008</v>
      </c>
      <c r="Q661" s="46" t="s">
        <v>2009</v>
      </c>
      <c r="R661" s="47">
        <v>4.6300000000000001E-2</v>
      </c>
      <c r="S661" s="48" t="s">
        <v>2020</v>
      </c>
    </row>
    <row r="662" spans="1:19" ht="14.65" customHeight="1">
      <c r="A662" s="227"/>
      <c r="B662" s="236"/>
      <c r="C662" s="49" t="str">
        <f>$C659</f>
        <v>W</v>
      </c>
      <c r="D662" s="274"/>
      <c r="E662" s="282"/>
      <c r="F662" s="285"/>
      <c r="G662" s="182"/>
      <c r="H662" s="230"/>
      <c r="I662" s="50" t="s">
        <v>30</v>
      </c>
      <c r="J662" s="51">
        <f>IF(OR(I661="TO",I661="TU",I661="TO1",I661="TU1",I661="TO2",I661="TU2"),J661,IF(OR(I661="AH1",I661="AH2"),IF(OR(I662="AH1",I662="AH2"),-J661,IF(OR(I662="EH1",I662="EH2"),-J661+0.5,"")),IF(OR(I661="EH1",I661="EH2"),IF(OR(I662="AH1",I662="AH2"),-J661+0.5,IF(OR(I662="EH1",I662="EH2"),-J661+1,"")),IF(AND(OR(I661="DNB1",I661="DNB2"),OR(I662="AH1",I662="AH2")),0,IF(AND(I661="Not ScoreBoth",OR(I662="TO1",I662="TO2")),0.5,"")))))</f>
        <v>2.5</v>
      </c>
      <c r="K662" s="52" t="s">
        <v>23</v>
      </c>
      <c r="L662" s="53">
        <v>2.8</v>
      </c>
      <c r="M662" s="54"/>
      <c r="N662" s="233"/>
      <c r="O662" s="55" t="s">
        <v>2011</v>
      </c>
      <c r="P662" s="56" t="s">
        <v>2012</v>
      </c>
      <c r="Q662" s="25"/>
      <c r="R662" s="26"/>
      <c r="S662" s="26"/>
    </row>
    <row r="663" spans="1:19" ht="14.65" customHeight="1">
      <c r="A663" s="228"/>
      <c r="B663" s="237"/>
      <c r="C663" s="57" t="s">
        <v>28</v>
      </c>
      <c r="D663" s="275"/>
      <c r="E663" s="283"/>
      <c r="F663" s="272"/>
      <c r="G663" s="183"/>
      <c r="H663" s="231"/>
      <c r="I663" s="58"/>
      <c r="J663" s="59"/>
      <c r="K663" s="60"/>
      <c r="L663" s="61"/>
      <c r="M663" s="62"/>
      <c r="N663" s="234"/>
      <c r="O663" s="63"/>
      <c r="P663" s="64"/>
      <c r="Q663" s="36"/>
      <c r="R663" s="28"/>
      <c r="S663" s="28"/>
    </row>
    <row r="664" spans="1:19" ht="14.65" customHeight="1">
      <c r="A664" s="238">
        <f>$A661+1</f>
        <v>221</v>
      </c>
      <c r="B664" s="242" t="str">
        <f>IF(OR(C664="W",C665="W",C666="W",C664="1/2W",C665="1/2W",C666="1/2W",C664="1/2L",C665="1/2L",C666="1/2L"),"OK",IF(OR(C664="L",C665="L",C666="L"),"LOSS",IF(OR(C664="X",C665="X",C666="X"),"Anulado"," ")))</f>
        <v>OK</v>
      </c>
      <c r="C664" s="65" t="str">
        <f>$C661</f>
        <v>L</v>
      </c>
      <c r="D664" s="290" t="str">
        <f>IF(G664="","",$D661)</f>
        <v>13</v>
      </c>
      <c r="E664" s="295" t="str">
        <f>IF(G664=""," ","– "&amp;COUNTIF(D$4:D666,$D664))</f>
        <v>– 23</v>
      </c>
      <c r="F664" s="297" t="e">
        <f ca="1">IF(G664="","",IF(OR(AND($C664&lt;&gt;" ",$C665=" "),AND($C665&lt;&gt;" ",$C664=" "),AND(L666&gt;0,OR(AND($C666&lt;&gt;" ",OR($C664=" ",$C665=" ")),AND($C666=" ",OR($C664&lt;&gt;" ",$C665&lt;&gt;" "))))),IF(SUM(F$4:F663)=0,1,LARGE(F$4:F663,1)+1),IF(MONTH(G664)=MONTH(TODAY()),IF(AND(DAY(G664)&lt;DAY(TODAY()),$B664=" "),IF(SUM(F$4:F663)=0,1,LARGE(F$4:F663,1)+1),IF($B664=" ",IF(AND(DAY(G664)=DAY(TODAY()),HOUR(G664)&lt;=HOUR(NOW())+1),IF(AND(HOUR(G664)+2&lt;=HOUR(NOW()),DAY(G664)&lt;=DAY(TODAY()),MINUTE(G664)&lt;=MINUTE(NOW())),IF(SUM(F$4:F663)=0,1,LARGE(F$4:F663,1)+1),IF(OR(MINUTE(G664)&lt;=MINUTE(NOW()),HOUR(G664)&lt;=HOUR(NOW())),"!!!","")),""),"")),"")))</f>
        <v>#VALUE!</v>
      </c>
      <c r="G664" s="188" t="s">
        <v>4468</v>
      </c>
      <c r="H664" s="239" t="s">
        <v>213</v>
      </c>
      <c r="I664" s="66" t="s">
        <v>31</v>
      </c>
      <c r="J664" s="67">
        <v>-3</v>
      </c>
      <c r="K664" s="68" t="s">
        <v>21</v>
      </c>
      <c r="L664" s="69">
        <v>1.9</v>
      </c>
      <c r="M664" s="70">
        <v>15</v>
      </c>
      <c r="N664" s="241">
        <v>0</v>
      </c>
      <c r="O664" s="71" t="s">
        <v>2003</v>
      </c>
      <c r="P664" s="72" t="s">
        <v>1306</v>
      </c>
      <c r="Q664" s="73" t="s">
        <v>2004</v>
      </c>
      <c r="R664" s="74">
        <v>7.9500000000000001E-2</v>
      </c>
      <c r="S664" s="75" t="s">
        <v>2021</v>
      </c>
    </row>
    <row r="665" spans="1:19" ht="14.65" customHeight="1">
      <c r="A665" s="227"/>
      <c r="B665" s="236"/>
      <c r="C665" s="17" t="str">
        <f>$C662</f>
        <v>W</v>
      </c>
      <c r="D665" s="274"/>
      <c r="E665" s="282"/>
      <c r="F665" s="285"/>
      <c r="G665" s="182"/>
      <c r="H665" s="230"/>
      <c r="I665" s="18" t="s">
        <v>30</v>
      </c>
      <c r="J665" s="76">
        <f>IF(OR(I664="TO",I664="TU",I664="TO1",I664="TU1",I664="TO2",I664="TU2"),J664,IF(OR(I664="AH1",I664="AH2"),IF(OR(I665="AH1",I665="AH2"),-J664,IF(OR(I665="EH1",I665="EH2"),-J664+0.5,"")),IF(OR(I664="EH1",I664="EH2"),IF(OR(I665="AH1",I665="AH2"),-J664+0.5,IF(OR(I665="EH1",I665="EH2"),-J664+1,"")),IF(AND(OR(I664="DNB1",I664="DNB2"),OR(I665="AH1",I665="AH2")),0,IF(AND(I664="Not ScoreBoth",OR(I665="TO1",I665="TO2")),0.5,"")))))</f>
        <v>3</v>
      </c>
      <c r="K665" s="77" t="s">
        <v>23</v>
      </c>
      <c r="L665" s="21">
        <v>2.5</v>
      </c>
      <c r="M665" s="22"/>
      <c r="N665" s="233"/>
      <c r="O665" s="23" t="s">
        <v>2006</v>
      </c>
      <c r="P665" s="24" t="s">
        <v>1306</v>
      </c>
      <c r="Q665" s="25"/>
      <c r="R665" s="26"/>
      <c r="S665" s="26"/>
    </row>
    <row r="666" spans="1:19" ht="14.65" customHeight="1">
      <c r="A666" s="228"/>
      <c r="B666" s="237"/>
      <c r="C666" s="27" t="s">
        <v>28</v>
      </c>
      <c r="D666" s="275"/>
      <c r="E666" s="283"/>
      <c r="F666" s="272"/>
      <c r="G666" s="183"/>
      <c r="H666" s="231"/>
      <c r="I666" s="30"/>
      <c r="J666" s="31"/>
      <c r="K666" s="37"/>
      <c r="L666" s="32"/>
      <c r="M666" s="33"/>
      <c r="N666" s="234"/>
      <c r="O666" s="34"/>
      <c r="P666" s="35"/>
      <c r="Q666" s="36"/>
      <c r="R666" s="28"/>
      <c r="S666" s="28"/>
    </row>
    <row r="667" spans="1:19" ht="14.65" customHeight="1">
      <c r="A667" s="226">
        <f>$A664+1</f>
        <v>222</v>
      </c>
      <c r="B667" s="235" t="str">
        <f>IF(OR(C667="W",C668="W",C669="W",C667="1/2W",C668="1/2W",C669="1/2W",C667="1/2L",C668="1/2L",C669="1/2L"),"OK",IF(OR(C667="L",C668="L",C669="L"),"LOSS",IF(OR(C667="X",C668="X",C669="X"),"Anulado"," ")))</f>
        <v>OK</v>
      </c>
      <c r="C667" s="38" t="str">
        <f>$C664</f>
        <v>L</v>
      </c>
      <c r="D667" s="273" t="str">
        <f>IF(G667="","",$D664)</f>
        <v>13</v>
      </c>
      <c r="E667" s="281" t="str">
        <f>IF(G667=""," ","– "&amp;COUNTIF(D$4:D669,$D667))</f>
        <v>– 24</v>
      </c>
      <c r="F667" s="284" t="e">
        <f ca="1">IF(G667="","",IF(OR(AND($C667&lt;&gt;" ",$C668=" "),AND($C668&lt;&gt;" ",$C667=" "),AND(L669&gt;0,OR(AND($C669&lt;&gt;" ",OR($C667=" ",$C668=" ")),AND($C669=" ",OR($C667&lt;&gt;" ",$C668&lt;&gt;" "))))),IF(SUM(F$4:F666)=0,1,LARGE(F$4:F666,1)+1),IF(MONTH(G667)=MONTH(TODAY()),IF(AND(DAY(G667)&lt;DAY(TODAY()),$B667=" "),IF(SUM(F$4:F666)=0,1,LARGE(F$4:F666,1)+1),IF($B667=" ",IF(AND(DAY(G667)=DAY(TODAY()),HOUR(G667)&lt;=HOUR(NOW())+1),IF(AND(HOUR(G667)+2&lt;=HOUR(NOW()),DAY(G667)&lt;=DAY(TODAY()),MINUTE(G667)&lt;=MINUTE(NOW())),IF(SUM(F$4:F666)=0,1,LARGE(F$4:F666,1)+1),IF(OR(MINUTE(G667)&lt;=MINUTE(NOW()),HOUR(G667)&lt;=HOUR(NOW())),"!!!","")),""),"")),"")))</f>
        <v>#VALUE!</v>
      </c>
      <c r="G667" s="181" t="s">
        <v>4468</v>
      </c>
      <c r="H667" s="229" t="s">
        <v>213</v>
      </c>
      <c r="I667" s="39" t="s">
        <v>31</v>
      </c>
      <c r="J667" s="40">
        <v>-3.5</v>
      </c>
      <c r="K667" s="41" t="s">
        <v>21</v>
      </c>
      <c r="L667" s="42">
        <v>2.0699999999999998</v>
      </c>
      <c r="M667" s="43">
        <v>12.6</v>
      </c>
      <c r="N667" s="232">
        <v>0</v>
      </c>
      <c r="O667" s="44" t="s">
        <v>2022</v>
      </c>
      <c r="P667" s="45" t="s">
        <v>2023</v>
      </c>
      <c r="Q667" s="46" t="s">
        <v>2024</v>
      </c>
      <c r="R667" s="47">
        <v>3.49E-2</v>
      </c>
      <c r="S667" s="48" t="s">
        <v>2025</v>
      </c>
    </row>
    <row r="668" spans="1:19" ht="14.65" customHeight="1">
      <c r="A668" s="227"/>
      <c r="B668" s="236"/>
      <c r="C668" s="49" t="str">
        <f>$C665</f>
        <v>W</v>
      </c>
      <c r="D668" s="274"/>
      <c r="E668" s="282"/>
      <c r="F668" s="285"/>
      <c r="G668" s="182"/>
      <c r="H668" s="230"/>
      <c r="I668" s="50" t="s">
        <v>30</v>
      </c>
      <c r="J668" s="51">
        <f>IF(OR(I667="TO",I667="TU",I667="TO1",I667="TU1",I667="TO2",I667="TU2"),J667,IF(OR(I667="AH1",I667="AH2"),IF(OR(I668="AH1",I668="AH2"),-J667,IF(OR(I668="EH1",I668="EH2"),-J667+0.5,"")),IF(OR(I667="EH1",I667="EH2"),IF(OR(I668="AH1",I668="AH2"),-J667+0.5,IF(OR(I668="EH1",I668="EH2"),-J667+1,"")),IF(AND(OR(I667="DNB1",I667="DNB2"),OR(I668="AH1",I668="AH2")),0,IF(AND(I667="Not ScoreBoth",OR(I668="TO1",I668="TO2")),0.5,"")))))</f>
        <v>3.5</v>
      </c>
      <c r="K668" s="52" t="s">
        <v>23</v>
      </c>
      <c r="L668" s="53">
        <v>2.0699999999999998</v>
      </c>
      <c r="M668" s="54"/>
      <c r="N668" s="233"/>
      <c r="O668" s="55" t="s">
        <v>2022</v>
      </c>
      <c r="P668" s="56" t="s">
        <v>2023</v>
      </c>
      <c r="Q668" s="25"/>
      <c r="R668" s="26"/>
      <c r="S668" s="26"/>
    </row>
    <row r="669" spans="1:19" ht="14.65" customHeight="1">
      <c r="A669" s="228"/>
      <c r="B669" s="237"/>
      <c r="C669" s="57" t="s">
        <v>28</v>
      </c>
      <c r="D669" s="275"/>
      <c r="E669" s="283"/>
      <c r="F669" s="272"/>
      <c r="G669" s="183"/>
      <c r="H669" s="231"/>
      <c r="I669" s="58"/>
      <c r="J669" s="59"/>
      <c r="K669" s="60"/>
      <c r="L669" s="61"/>
      <c r="M669" s="62"/>
      <c r="N669" s="234"/>
      <c r="O669" s="63"/>
      <c r="P669" s="64"/>
      <c r="Q669" s="36"/>
      <c r="R669" s="28"/>
      <c r="S669" s="28"/>
    </row>
    <row r="670" spans="1:19" ht="14.65" customHeight="1">
      <c r="A670" s="238">
        <f>$A667+1</f>
        <v>223</v>
      </c>
      <c r="B670" s="242" t="str">
        <f>IF(OR(C670="W",C671="W",C672="W",C670="1/2W",C671="1/2W",C672="1/2W",C670="1/2L",C671="1/2L",C672="1/2L"),"OK",IF(OR(C670="L",C671="L",C672="L"),"LOSS",IF(OR(C670="X",C671="X",C672="X"),"Anulado"," ")))</f>
        <v>OK</v>
      </c>
      <c r="C670" s="65" t="s">
        <v>26</v>
      </c>
      <c r="D670" s="290" t="s">
        <v>214</v>
      </c>
      <c r="E670" s="295" t="str">
        <f>IF(G670=""," ","– "&amp;COUNTIF(D$4:D672,$D670))</f>
        <v>– 1</v>
      </c>
      <c r="F670" s="297" t="e">
        <f ca="1">IF(G670="","",IF(OR(AND($C670&lt;&gt;" ",$C671=" "),AND($C671&lt;&gt;" ",$C670=" "),AND(L672&gt;0,OR(AND($C672&lt;&gt;" ",OR($C670=" ",$C671=" ")),AND($C672=" ",OR($C670&lt;&gt;" ",$C671&lt;&gt;" "))))),IF(SUM(F$4:F669)=0,1,LARGE(F$4:F669,1)+1),IF(MONTH(G670)=MONTH(TODAY()),IF(AND(DAY(G670)&lt;DAY(TODAY()),$B670=" "),IF(SUM(F$4:F669)=0,1,LARGE(F$4:F669,1)+1),IF($B670=" ",IF(AND(DAY(G670)=DAY(TODAY()),HOUR(G670)&lt;=HOUR(NOW())+1),IF(AND(HOUR(G670)+2&lt;=HOUR(NOW()),DAY(G670)&lt;=DAY(TODAY()),MINUTE(G670)&lt;=MINUTE(NOW())),IF(SUM(F$4:F669)=0,1,LARGE(F$4:F669,1)+1),IF(OR(MINUTE(G670)&lt;=MINUTE(NOW()),HOUR(G670)&lt;=HOUR(NOW())),"!!!","")),""),"")),"")))</f>
        <v>#VALUE!</v>
      </c>
      <c r="G670" s="188" t="s">
        <v>4469</v>
      </c>
      <c r="H670" s="239" t="s">
        <v>215</v>
      </c>
      <c r="I670" s="66" t="s">
        <v>48</v>
      </c>
      <c r="J670" s="80"/>
      <c r="K670" s="68" t="s">
        <v>18</v>
      </c>
      <c r="L670" s="69">
        <v>2.7</v>
      </c>
      <c r="M670" s="70">
        <v>4.5199999999999996</v>
      </c>
      <c r="N670" s="241">
        <v>0</v>
      </c>
      <c r="O670" s="71" t="s">
        <v>2026</v>
      </c>
      <c r="P670" s="72" t="s">
        <v>2027</v>
      </c>
      <c r="Q670" s="73" t="s">
        <v>2028</v>
      </c>
      <c r="R670" s="74">
        <v>0.1996</v>
      </c>
      <c r="S670" s="75" t="s">
        <v>2028</v>
      </c>
    </row>
    <row r="671" spans="1:19" ht="14.65" customHeight="1">
      <c r="A671" s="227"/>
      <c r="B671" s="236"/>
      <c r="C671" s="17" t="s">
        <v>24</v>
      </c>
      <c r="D671" s="274"/>
      <c r="E671" s="282"/>
      <c r="F671" s="285"/>
      <c r="G671" s="182"/>
      <c r="H671" s="230"/>
      <c r="I671" s="18" t="s">
        <v>30</v>
      </c>
      <c r="J671" s="76">
        <f>IF(OR(I670="TO",I670="TU",I670="TO1",I670="TU1",I670="TO2",I670="TU2"),J670,IF(OR(I670="AH1",I670="AH2"),IF(OR(I671="AH1",I671="AH2"),-J670,IF(OR(I671="EH1",I671="EH2"),-J670+0.5,"")),IF(OR(I670="EH1",I670="EH2"),IF(OR(I671="AH1",I671="AH2"),-J670+0.5,IF(OR(I671="EH1",I671="EH2"),-J670+1,"")),IF(AND(OR(I670="DNB1",I670="DNB2"),OR(I671="AH1",I671="AH2")),0,IF(AND(I670="Not ScoreBoth",OR(I671="TO1",I671="TO2")),0.5,"")))))</f>
        <v>0</v>
      </c>
      <c r="K671" s="77" t="s">
        <v>23</v>
      </c>
      <c r="L671" s="21">
        <v>2.17</v>
      </c>
      <c r="M671" s="22">
        <v>5.65</v>
      </c>
      <c r="N671" s="233"/>
      <c r="O671" s="23" t="s">
        <v>2029</v>
      </c>
      <c r="P671" s="24" t="s">
        <v>2030</v>
      </c>
      <c r="Q671" s="25"/>
      <c r="R671" s="26"/>
      <c r="S671" s="26"/>
    </row>
    <row r="672" spans="1:19" ht="14.65" customHeight="1">
      <c r="A672" s="228"/>
      <c r="B672" s="237"/>
      <c r="C672" s="27" t="s">
        <v>28</v>
      </c>
      <c r="D672" s="275"/>
      <c r="E672" s="283"/>
      <c r="F672" s="272"/>
      <c r="G672" s="183"/>
      <c r="H672" s="231"/>
      <c r="I672" s="30"/>
      <c r="J672" s="31"/>
      <c r="K672" s="37"/>
      <c r="L672" s="32"/>
      <c r="M672" s="33"/>
      <c r="N672" s="234"/>
      <c r="O672" s="34"/>
      <c r="P672" s="35"/>
      <c r="Q672" s="36"/>
      <c r="R672" s="28"/>
      <c r="S672" s="28"/>
    </row>
    <row r="673" spans="1:19" ht="14.65" customHeight="1">
      <c r="A673" s="226">
        <f>$A670+1</f>
        <v>224</v>
      </c>
      <c r="B673" s="235" t="str">
        <f>IF(OR(C673="W",C674="W",C675="W",C673="1/2W",C674="1/2W",C675="1/2W",C673="1/2L",C674="1/2L",C675="1/2L"),"OK",IF(OR(C673="L",C674="L",C675="L"),"LOSS",IF(OR(C673="X",C674="X",C675="X"),"Anulado"," ")))</f>
        <v>OK</v>
      </c>
      <c r="C673" s="38" t="s">
        <v>26</v>
      </c>
      <c r="D673" s="273" t="str">
        <f>IF(G673="","",$D670)</f>
        <v>14</v>
      </c>
      <c r="E673" s="281" t="str">
        <f>IF(G673=""," ","– "&amp;COUNTIF(D$4:D675,$D673))</f>
        <v>– 2</v>
      </c>
      <c r="F673" s="284" t="e">
        <f ca="1">IF(G673="","",IF(OR(AND($C673&lt;&gt;" ",$C674=" "),AND($C674&lt;&gt;" ",$C673=" "),AND(L675&gt;0,OR(AND($C675&lt;&gt;" ",OR($C673=" ",$C674=" ")),AND($C675=" ",OR($C673&lt;&gt;" ",$C674&lt;&gt;" "))))),IF(SUM(F$4:F672)=0,1,LARGE(F$4:F672,1)+1),IF(MONTH(G673)=MONTH(TODAY()),IF(AND(DAY(G673)&lt;DAY(TODAY()),$B673=" "),IF(SUM(F$4:F672)=0,1,LARGE(F$4:F672,1)+1),IF($B673=" ",IF(AND(DAY(G673)=DAY(TODAY()),HOUR(G673)&lt;=HOUR(NOW())+1),IF(AND(HOUR(G673)+2&lt;=HOUR(NOW()),DAY(G673)&lt;=DAY(TODAY()),MINUTE(G673)&lt;=MINUTE(NOW())),IF(SUM(F$4:F672)=0,1,LARGE(F$4:F672,1)+1),IF(OR(MINUTE(G673)&lt;=MINUTE(NOW()),HOUR(G673)&lt;=HOUR(NOW())),"!!!","")),""),"")),"")))</f>
        <v>#VALUE!</v>
      </c>
      <c r="G673" s="181" t="s">
        <v>4469</v>
      </c>
      <c r="H673" s="229" t="s">
        <v>215</v>
      </c>
      <c r="I673" s="108">
        <v>2</v>
      </c>
      <c r="J673" s="78"/>
      <c r="K673" s="41" t="s">
        <v>18</v>
      </c>
      <c r="L673" s="42">
        <v>3.25</v>
      </c>
      <c r="M673" s="43">
        <v>7.7</v>
      </c>
      <c r="N673" s="232">
        <v>0</v>
      </c>
      <c r="O673" s="44" t="s">
        <v>2031</v>
      </c>
      <c r="P673" s="45" t="s">
        <v>2032</v>
      </c>
      <c r="Q673" s="46" t="s">
        <v>2033</v>
      </c>
      <c r="R673" s="47">
        <v>0.1249</v>
      </c>
      <c r="S673" s="48" t="s">
        <v>1210</v>
      </c>
    </row>
    <row r="674" spans="1:19" ht="14.65" customHeight="1">
      <c r="A674" s="227"/>
      <c r="B674" s="236"/>
      <c r="C674" s="49" t="s">
        <v>24</v>
      </c>
      <c r="D674" s="274"/>
      <c r="E674" s="282"/>
      <c r="F674" s="285"/>
      <c r="G674" s="182"/>
      <c r="H674" s="230"/>
      <c r="I674" s="50" t="s">
        <v>31</v>
      </c>
      <c r="J674" s="51">
        <v>0.5</v>
      </c>
      <c r="K674" s="52" t="s">
        <v>23</v>
      </c>
      <c r="L674" s="53">
        <v>1.72</v>
      </c>
      <c r="M674" s="54"/>
      <c r="N674" s="233"/>
      <c r="O674" s="55" t="s">
        <v>2034</v>
      </c>
      <c r="P674" s="56" t="s">
        <v>2032</v>
      </c>
      <c r="Q674" s="25"/>
      <c r="R674" s="26"/>
      <c r="S674" s="26"/>
    </row>
    <row r="675" spans="1:19" ht="14.65" customHeight="1">
      <c r="A675" s="228"/>
      <c r="B675" s="237"/>
      <c r="C675" s="57" t="s">
        <v>28</v>
      </c>
      <c r="D675" s="275"/>
      <c r="E675" s="283"/>
      <c r="F675" s="272"/>
      <c r="G675" s="183"/>
      <c r="H675" s="231"/>
      <c r="I675" s="58"/>
      <c r="J675" s="59"/>
      <c r="K675" s="60"/>
      <c r="L675" s="61"/>
      <c r="M675" s="62"/>
      <c r="N675" s="234"/>
      <c r="O675" s="63"/>
      <c r="P675" s="64"/>
      <c r="Q675" s="36"/>
      <c r="R675" s="28"/>
      <c r="S675" s="28"/>
    </row>
    <row r="676" spans="1:19" ht="14.65" customHeight="1">
      <c r="A676" s="238">
        <f>$A673+1</f>
        <v>225</v>
      </c>
      <c r="B676" s="242" t="str">
        <f>IF(OR(C676="W",C677="W",C678="W",C676="1/2W",C677="1/2W",C678="1/2W",C676="1/2L",C677="1/2L",C678="1/2L"),"OK",IF(OR(C676="L",C677="L",C678="L"),"LOSS",IF(OR(C676="X",C677="X",C678="X"),"Anulado"," ")))</f>
        <v>OK</v>
      </c>
      <c r="C676" s="65" t="s">
        <v>24</v>
      </c>
      <c r="D676" s="290" t="str">
        <f>IF(G676="","",$D673)</f>
        <v>14</v>
      </c>
      <c r="E676" s="295" t="str">
        <f>IF(G676=""," ","– "&amp;COUNTIF(D$4:D678,$D676))</f>
        <v>– 3</v>
      </c>
      <c r="F676" s="297" t="e">
        <f ca="1">IF(G676="","",IF(OR(AND($C676&lt;&gt;" ",$C677=" "),AND($C677&lt;&gt;" ",$C676=" "),AND(L678&gt;0,OR(AND($C678&lt;&gt;" ",OR($C676=" ",$C677=" ")),AND($C678=" ",OR($C676&lt;&gt;" ",$C677&lt;&gt;" "))))),IF(SUM(F$4:F675)=0,1,LARGE(F$4:F675,1)+1),IF(MONTH(G676)=MONTH(TODAY()),IF(AND(DAY(G676)&lt;DAY(TODAY()),$B676=" "),IF(SUM(F$4:F675)=0,1,LARGE(F$4:F675,1)+1),IF($B676=" ",IF(AND(DAY(G676)=DAY(TODAY()),HOUR(G676)&lt;=HOUR(NOW())+1),IF(AND(HOUR(G676)+2&lt;=HOUR(NOW()),DAY(G676)&lt;=DAY(TODAY()),MINUTE(G676)&lt;=MINUTE(NOW())),IF(SUM(F$4:F675)=0,1,LARGE(F$4:F675,1)+1),IF(OR(MINUTE(G676)&lt;=MINUTE(NOW()),HOUR(G676)&lt;=HOUR(NOW())),"!!!","")),""),"")),"")))</f>
        <v>#VALUE!</v>
      </c>
      <c r="G676" s="188" t="s">
        <v>4470</v>
      </c>
      <c r="H676" s="239" t="s">
        <v>216</v>
      </c>
      <c r="I676" s="66" t="s">
        <v>30</v>
      </c>
      <c r="J676" s="67">
        <v>0</v>
      </c>
      <c r="K676" s="68" t="s">
        <v>23</v>
      </c>
      <c r="L676" s="69">
        <v>3.1</v>
      </c>
      <c r="M676" s="70">
        <v>23.38</v>
      </c>
      <c r="N676" s="241">
        <v>0.1</v>
      </c>
      <c r="O676" s="71" t="s">
        <v>2035</v>
      </c>
      <c r="P676" s="72" t="s">
        <v>2036</v>
      </c>
      <c r="Q676" s="73" t="s">
        <v>1911</v>
      </c>
      <c r="R676" s="74">
        <v>5.9499999999999997E-2</v>
      </c>
      <c r="S676" s="75" t="s">
        <v>2037</v>
      </c>
    </row>
    <row r="677" spans="1:19" ht="14.65" customHeight="1">
      <c r="A677" s="227"/>
      <c r="B677" s="236"/>
      <c r="C677" s="17" t="s">
        <v>26</v>
      </c>
      <c r="D677" s="274"/>
      <c r="E677" s="282"/>
      <c r="F677" s="285"/>
      <c r="G677" s="182"/>
      <c r="H677" s="230"/>
      <c r="I677" s="18" t="s">
        <v>48</v>
      </c>
      <c r="J677" s="81" t="str">
        <f>IF(OR(I676="TO",I676="TU",I676="TO1",I676="TU1",I676="TO2",I676="TU2"),J676,IF(OR(I676="AH1",I676="AH2"),IF(OR(I677="AH1",I677="AH2"),-J676,IF(OR(I677="EH1",I677="EH2"),-J676+0.5,"")),IF(OR(I676="EH1",I676="EH2"),IF(OR(I677="AH1",I677="AH2"),-J676+0.5,IF(OR(I677="EH1",I677="EH2"),-J676+1,"")),IF(AND(OR(I676="DNB1",I676="DNB2"),OR(I677="AH1",I677="AH2")),0,IF(AND(I676="Not ScoreBoth",OR(I677="TO1",I677="TO2")),0.5,"")))))</f>
        <v/>
      </c>
      <c r="K677" s="77" t="s">
        <v>45</v>
      </c>
      <c r="L677" s="21">
        <v>1.61</v>
      </c>
      <c r="M677" s="22"/>
      <c r="N677" s="233"/>
      <c r="O677" s="23" t="s">
        <v>2038</v>
      </c>
      <c r="P677" s="24" t="s">
        <v>2039</v>
      </c>
      <c r="Q677" s="25"/>
      <c r="R677" s="26"/>
      <c r="S677" s="26"/>
    </row>
    <row r="678" spans="1:19" ht="14.65" customHeight="1">
      <c r="A678" s="228"/>
      <c r="B678" s="237"/>
      <c r="C678" s="27" t="s">
        <v>28</v>
      </c>
      <c r="D678" s="275"/>
      <c r="E678" s="283"/>
      <c r="F678" s="272"/>
      <c r="G678" s="183"/>
      <c r="H678" s="231"/>
      <c r="I678" s="30"/>
      <c r="J678" s="31"/>
      <c r="K678" s="37"/>
      <c r="L678" s="32"/>
      <c r="M678" s="33"/>
      <c r="N678" s="234"/>
      <c r="O678" s="34"/>
      <c r="P678" s="35"/>
      <c r="Q678" s="36"/>
      <c r="R678" s="28"/>
      <c r="S678" s="28"/>
    </row>
    <row r="679" spans="1:19" ht="14.65" customHeight="1">
      <c r="A679" s="226">
        <f>$A676+1</f>
        <v>226</v>
      </c>
      <c r="B679" s="235" t="str">
        <f>IF(OR(C679="W",C680="W",C681="W",C679="1/2W",C680="1/2W",C681="1/2W",C679="1/2L",C680="1/2L",C681="1/2L"),"OK",IF(OR(C679="L",C680="L",C681="L"),"LOSS",IF(OR(C679="X",C680="X",C681="X"),"Anulado"," ")))</f>
        <v>OK</v>
      </c>
      <c r="C679" s="38" t="s">
        <v>24</v>
      </c>
      <c r="D679" s="273" t="str">
        <f>IF(G679="","",$D676)</f>
        <v>14</v>
      </c>
      <c r="E679" s="281" t="str">
        <f>IF(G679=""," ","– "&amp;COUNTIF(D$4:D681,$D679))</f>
        <v>– 4</v>
      </c>
      <c r="F679" s="284" t="e">
        <f ca="1">IF(G679="","",IF(OR(AND($C679&lt;&gt;" ",$C680=" "),AND($C680&lt;&gt;" ",$C679=" "),AND(L681&gt;0,OR(AND($C681&lt;&gt;" ",OR($C679=" ",$C680=" ")),AND($C681=" ",OR($C679&lt;&gt;" ",$C680&lt;&gt;" "))))),IF(SUM(F$4:F678)=0,1,LARGE(F$4:F678,1)+1),IF(MONTH(G679)=MONTH(TODAY()),IF(AND(DAY(G679)&lt;DAY(TODAY()),$B679=" "),IF(SUM(F$4:F678)=0,1,LARGE(F$4:F678,1)+1),IF($B679=" ",IF(AND(DAY(G679)=DAY(TODAY()),HOUR(G679)&lt;=HOUR(NOW())+1),IF(AND(HOUR(G679)+2&lt;=HOUR(NOW()),DAY(G679)&lt;=DAY(TODAY()),MINUTE(G679)&lt;=MINUTE(NOW())),IF(SUM(F$4:F678)=0,1,LARGE(F$4:F678,1)+1),IF(OR(MINUTE(G679)&lt;=MINUTE(NOW()),HOUR(G679)&lt;=HOUR(NOW())),"!!!","")),""),"")),"")))</f>
        <v>#VALUE!</v>
      </c>
      <c r="G679" s="181" t="s">
        <v>4404</v>
      </c>
      <c r="H679" s="229" t="s">
        <v>217</v>
      </c>
      <c r="I679" s="39" t="s">
        <v>60</v>
      </c>
      <c r="J679" s="78"/>
      <c r="K679" s="41" t="s">
        <v>20</v>
      </c>
      <c r="L679" s="42">
        <v>5</v>
      </c>
      <c r="M679" s="43">
        <v>5.37</v>
      </c>
      <c r="N679" s="232">
        <v>0</v>
      </c>
      <c r="O679" s="44" t="s">
        <v>1973</v>
      </c>
      <c r="P679" s="45" t="s">
        <v>2040</v>
      </c>
      <c r="Q679" s="46" t="s">
        <v>1824</v>
      </c>
      <c r="R679" s="47">
        <v>4.4999999999999998E-2</v>
      </c>
      <c r="S679" s="48" t="s">
        <v>2041</v>
      </c>
    </row>
    <row r="680" spans="1:19" ht="14.65" customHeight="1">
      <c r="A680" s="227"/>
      <c r="B680" s="236"/>
      <c r="C680" s="49" t="s">
        <v>26</v>
      </c>
      <c r="D680" s="274"/>
      <c r="E680" s="282"/>
      <c r="F680" s="285"/>
      <c r="G680" s="182"/>
      <c r="H680" s="230"/>
      <c r="I680" s="50" t="s">
        <v>63</v>
      </c>
      <c r="J680" s="85" t="str">
        <f>IF(OR(I679="TO",I679="TU",I679="TO1",I679="TU1",I679="TO2",I679="TU2"),J679,IF(OR(I679="AH1",I679="AH2"),IF(OR(I680="AH1",I680="AH2"),-J679,IF(OR(I680="EH1",I680="EH2"),-J679+0.5,"")),IF(OR(I679="EH1",I679="EH2"),IF(OR(I680="AH1",I680="AH2"),-J679+0.5,IF(OR(I680="EH1",I680="EH2"),-J679+1,"")),IF(AND(OR(I679="DNB1",I679="DNB2"),OR(I680="AH1",I680="AH2")),0,IF(AND(I679="Not ScoreBoth",OR(I680="TO1",I680="TO2")),0.5,"")))))</f>
        <v/>
      </c>
      <c r="K680" s="52" t="s">
        <v>18</v>
      </c>
      <c r="L680" s="53">
        <v>1.32</v>
      </c>
      <c r="M680" s="54">
        <v>20.399999999999999</v>
      </c>
      <c r="N680" s="233"/>
      <c r="O680" s="55" t="s">
        <v>2042</v>
      </c>
      <c r="P680" s="56" t="s">
        <v>2043</v>
      </c>
      <c r="Q680" s="25"/>
      <c r="R680" s="26"/>
      <c r="S680" s="26"/>
    </row>
    <row r="681" spans="1:19" ht="14.65" customHeight="1">
      <c r="A681" s="228"/>
      <c r="B681" s="237"/>
      <c r="C681" s="57" t="s">
        <v>28</v>
      </c>
      <c r="D681" s="275"/>
      <c r="E681" s="283"/>
      <c r="F681" s="272"/>
      <c r="G681" s="183"/>
      <c r="H681" s="231"/>
      <c r="I681" s="58"/>
      <c r="J681" s="59"/>
      <c r="K681" s="60"/>
      <c r="L681" s="61"/>
      <c r="M681" s="62"/>
      <c r="N681" s="234"/>
      <c r="O681" s="63"/>
      <c r="P681" s="64"/>
      <c r="Q681" s="36"/>
      <c r="R681" s="28"/>
      <c r="S681" s="28"/>
    </row>
    <row r="682" spans="1:19" ht="14.65" customHeight="1">
      <c r="A682" s="238">
        <f>$A679+1</f>
        <v>227</v>
      </c>
      <c r="B682" s="242" t="str">
        <f>IF(OR(C682="W",C683="W",C684="W",C682="1/2W",C683="1/2W",C684="1/2W",C682="1/2L",C683="1/2L",C684="1/2L"),"OK",IF(OR(C682="L",C683="L",C684="L"),"LOSS",IF(OR(C682="X",C683="X",C684="X"),"Anulado"," ")))</f>
        <v>OK</v>
      </c>
      <c r="C682" s="65" t="s">
        <v>26</v>
      </c>
      <c r="D682" s="290" t="str">
        <f>IF(G682="","",$D679)</f>
        <v>14</v>
      </c>
      <c r="E682" s="295" t="str">
        <f>IF(G682=""," ","– "&amp;COUNTIF(D$4:D684,$D682))</f>
        <v>– 5</v>
      </c>
      <c r="F682" s="297" t="e">
        <f ca="1">IF(G682="","",IF(OR(AND($C682&lt;&gt;" ",$C683=" "),AND($C683&lt;&gt;" ",$C682=" "),AND(L684&gt;0,OR(AND($C684&lt;&gt;" ",OR($C682=" ",$C683=" ")),AND($C684=" ",OR($C682&lt;&gt;" ",$C683&lt;&gt;" "))))),IF(SUM(F$4:F681)=0,1,LARGE(F$4:F681,1)+1),IF(MONTH(G682)=MONTH(TODAY()),IF(AND(DAY(G682)&lt;DAY(TODAY()),$B682=" "),IF(SUM(F$4:F681)=0,1,LARGE(F$4:F681,1)+1),IF($B682=" ",IF(AND(DAY(G682)=DAY(TODAY()),HOUR(G682)&lt;=HOUR(NOW())+1),IF(AND(HOUR(G682)+2&lt;=HOUR(NOW()),DAY(G682)&lt;=DAY(TODAY()),MINUTE(G682)&lt;=MINUTE(NOW())),IF(SUM(F$4:F681)=0,1,LARGE(F$4:F681,1)+1),IF(OR(MINUTE(G682)&lt;=MINUTE(NOW()),HOUR(G682)&lt;=HOUR(NOW())),"!!!","")),""),"")),"")))</f>
        <v>#VALUE!</v>
      </c>
      <c r="G682" s="188" t="s">
        <v>4466</v>
      </c>
      <c r="H682" s="239" t="s">
        <v>218</v>
      </c>
      <c r="I682" s="100">
        <v>2</v>
      </c>
      <c r="J682" s="80"/>
      <c r="K682" s="68" t="s">
        <v>18</v>
      </c>
      <c r="L682" s="69">
        <v>8</v>
      </c>
      <c r="M682" s="70">
        <v>3.6</v>
      </c>
      <c r="N682" s="241">
        <v>0</v>
      </c>
      <c r="O682" s="71" t="s">
        <v>1077</v>
      </c>
      <c r="P682" s="72" t="s">
        <v>2044</v>
      </c>
      <c r="Q682" s="73" t="s">
        <v>1057</v>
      </c>
      <c r="R682" s="74">
        <v>6.8599999999999994E-2</v>
      </c>
      <c r="S682" s="75" t="s">
        <v>2045</v>
      </c>
    </row>
    <row r="683" spans="1:19" ht="14.65" customHeight="1">
      <c r="A683" s="227"/>
      <c r="B683" s="236"/>
      <c r="C683" s="17" t="s">
        <v>24</v>
      </c>
      <c r="D683" s="274"/>
      <c r="E683" s="282"/>
      <c r="F683" s="285"/>
      <c r="G683" s="182"/>
      <c r="H683" s="230"/>
      <c r="I683" s="18" t="s">
        <v>52</v>
      </c>
      <c r="J683" s="81" t="str">
        <f>IF(OR(I682="TO",I682="TU",I682="TO1",I682="TU1",I682="TO2",I682="TU2"),J682,IF(OR(I682="AH1",I682="AH2"),IF(OR(I683="AH1",I683="AH2"),-J682,IF(OR(I683="EH1",I683="EH2"),-J682+0.5,"")),IF(OR(I682="EH1",I682="EH2"),IF(OR(I683="AH1",I683="AH2"),-J682+0.5,IF(OR(I683="EH1",I683="EH2"),-J682+1,"")),IF(AND(OR(I682="DNB1",I682="DNB2"),OR(I683="AH1",I683="AH2")),0,IF(AND(I682="Not ScoreBoth",OR(I683="TO1",I683="TO2")),0.5,"")))))</f>
        <v/>
      </c>
      <c r="K683" s="77" t="s">
        <v>18</v>
      </c>
      <c r="L683" s="21">
        <v>5</v>
      </c>
      <c r="M683" s="22">
        <v>5.77</v>
      </c>
      <c r="N683" s="233"/>
      <c r="O683" s="23" t="s">
        <v>1339</v>
      </c>
      <c r="P683" s="24" t="s">
        <v>2046</v>
      </c>
      <c r="Q683" s="25"/>
      <c r="R683" s="26"/>
      <c r="S683" s="26"/>
    </row>
    <row r="684" spans="1:19" ht="14.65" customHeight="1">
      <c r="A684" s="228"/>
      <c r="B684" s="237"/>
      <c r="C684" s="27" t="s">
        <v>24</v>
      </c>
      <c r="D684" s="275"/>
      <c r="E684" s="283"/>
      <c r="F684" s="272"/>
      <c r="G684" s="183"/>
      <c r="H684" s="231"/>
      <c r="I684" s="109">
        <v>1</v>
      </c>
      <c r="J684" s="31"/>
      <c r="K684" s="87" t="s">
        <v>21</v>
      </c>
      <c r="L684" s="88">
        <v>1.64</v>
      </c>
      <c r="M684" s="33">
        <v>17.579999999999998</v>
      </c>
      <c r="N684" s="234"/>
      <c r="O684" s="89" t="s">
        <v>2047</v>
      </c>
      <c r="P684" s="90" t="s">
        <v>2048</v>
      </c>
      <c r="Q684" s="36"/>
      <c r="R684" s="28"/>
      <c r="S684" s="28"/>
    </row>
    <row r="685" spans="1:19" ht="14.65" customHeight="1">
      <c r="A685" s="226">
        <f>$A682+1</f>
        <v>228</v>
      </c>
      <c r="B685" s="235" t="str">
        <f>IF(OR(C685="W",C686="W",C687="W",C685="1/2W",C686="1/2W",C687="1/2W",C685="1/2L",C686="1/2L",C687="1/2L"),"OK",IF(OR(C685="L",C686="L",C687="L"),"LOSS",IF(OR(C685="X",C686="X",C687="X"),"Anulado"," ")))</f>
        <v>OK</v>
      </c>
      <c r="C685" s="38" t="s">
        <v>24</v>
      </c>
      <c r="D685" s="273" t="str">
        <f>IF(G685="","",$D682)</f>
        <v>14</v>
      </c>
      <c r="E685" s="281" t="str">
        <f>IF(G685=""," ","– "&amp;COUNTIF(D$4:D687,$D685))</f>
        <v>– 6</v>
      </c>
      <c r="F685" s="284" t="e">
        <f ca="1">IF(G685="","",IF(OR(AND($C685&lt;&gt;" ",$C686=" "),AND($C686&lt;&gt;" ",$C685=" "),AND(L687&gt;0,OR(AND($C687&lt;&gt;" ",OR($C685=" ",$C686=" ")),AND($C687=" ",OR($C685&lt;&gt;" ",$C686&lt;&gt;" "))))),IF(SUM(F$4:F684)=0,1,LARGE(F$4:F684,1)+1),IF(MONTH(G685)=MONTH(TODAY()),IF(AND(DAY(G685)&lt;DAY(TODAY()),$B685=" "),IF(SUM(F$4:F684)=0,1,LARGE(F$4:F684,1)+1),IF($B685=" ",IF(AND(DAY(G685)=DAY(TODAY()),HOUR(G685)&lt;=HOUR(NOW())+1),IF(AND(HOUR(G685)+2&lt;=HOUR(NOW()),DAY(G685)&lt;=DAY(TODAY()),MINUTE(G685)&lt;=MINUTE(NOW())),IF(SUM(F$4:F684)=0,1,LARGE(F$4:F684,1)+1),IF(OR(MINUTE(G685)&lt;=MINUTE(NOW()),HOUR(G685)&lt;=HOUR(NOW())),"!!!","")),""),"")),"")))</f>
        <v>#VALUE!</v>
      </c>
      <c r="G685" s="181" t="s">
        <v>4471</v>
      </c>
      <c r="H685" s="229" t="s">
        <v>219</v>
      </c>
      <c r="I685" s="39" t="s">
        <v>42</v>
      </c>
      <c r="J685" s="40">
        <v>2.5</v>
      </c>
      <c r="K685" s="41" t="s">
        <v>22</v>
      </c>
      <c r="L685" s="42">
        <v>2.06</v>
      </c>
      <c r="M685" s="43">
        <v>6.79</v>
      </c>
      <c r="N685" s="232">
        <v>0</v>
      </c>
      <c r="O685" s="44" t="s">
        <v>1961</v>
      </c>
      <c r="P685" s="45" t="s">
        <v>2049</v>
      </c>
      <c r="Q685" s="46" t="s">
        <v>1035</v>
      </c>
      <c r="R685" s="47">
        <v>0.1502</v>
      </c>
      <c r="S685" s="48" t="s">
        <v>2050</v>
      </c>
    </row>
    <row r="686" spans="1:19" ht="14.65" customHeight="1">
      <c r="A686" s="227"/>
      <c r="B686" s="236"/>
      <c r="C686" s="49" t="s">
        <v>26</v>
      </c>
      <c r="D686" s="274"/>
      <c r="E686" s="282"/>
      <c r="F686" s="285"/>
      <c r="G686" s="182"/>
      <c r="H686" s="230"/>
      <c r="I686" s="50" t="s">
        <v>43</v>
      </c>
      <c r="J686" s="51">
        <f>IF(OR(I685="TO",I685="TU",I685="TO1",I685="TU1",I685="TO2",I685="TU2"),J685,IF(OR(I685="AH1",I685="AH2"),IF(OR(I686="AH1",I686="AH2"),-J685,IF(OR(I686="EH1",I686="EH2"),-J685+0.5,"")),IF(OR(I685="EH1",I685="EH2"),IF(OR(I686="AH1",I686="AH2"),-J685+0.5,IF(OR(I686="EH1",I686="EH2"),-J685+1,"")),IF(AND(OR(I685="DNB1",I685="DNB2"),OR(I686="AH1",I686="AH2")),0,IF(AND(I685="Not ScoreBoth",OR(I686="TO1",I686="TO2")),0.5,"")))))</f>
        <v>2.5</v>
      </c>
      <c r="K686" s="52" t="s">
        <v>33</v>
      </c>
      <c r="L686" s="53">
        <v>2.6</v>
      </c>
      <c r="M686" s="54">
        <v>5.39</v>
      </c>
      <c r="N686" s="233"/>
      <c r="O686" s="55" t="s">
        <v>889</v>
      </c>
      <c r="P686" s="56" t="s">
        <v>2051</v>
      </c>
      <c r="Q686" s="25"/>
      <c r="R686" s="26"/>
      <c r="S686" s="26"/>
    </row>
    <row r="687" spans="1:19" ht="14.65" customHeight="1">
      <c r="A687" s="228"/>
      <c r="B687" s="237"/>
      <c r="C687" s="57" t="s">
        <v>28</v>
      </c>
      <c r="D687" s="275"/>
      <c r="E687" s="283"/>
      <c r="F687" s="272"/>
      <c r="G687" s="183"/>
      <c r="H687" s="231"/>
      <c r="I687" s="58"/>
      <c r="J687" s="59"/>
      <c r="K687" s="60"/>
      <c r="L687" s="61"/>
      <c r="M687" s="62"/>
      <c r="N687" s="234"/>
      <c r="O687" s="63"/>
      <c r="P687" s="64"/>
      <c r="Q687" s="36"/>
      <c r="R687" s="28"/>
      <c r="S687" s="28"/>
    </row>
    <row r="688" spans="1:19" ht="14.65" customHeight="1">
      <c r="A688" s="238">
        <f>$A685+1</f>
        <v>229</v>
      </c>
      <c r="B688" s="242" t="str">
        <f>IF(OR(C688="W",C689="W",C690="W",C688="1/2W",C689="1/2W",C690="1/2W",C688="1/2L",C689="1/2L",C690="1/2L"),"OK",IF(OR(C688="L",C689="L",C690="L"),"LOSS",IF(OR(C688="X",C689="X",C690="X"),"Anulado"," ")))</f>
        <v>OK</v>
      </c>
      <c r="C688" s="65" t="s">
        <v>26</v>
      </c>
      <c r="D688" s="290" t="str">
        <f>IF(G688="","",$D685)</f>
        <v>14</v>
      </c>
      <c r="E688" s="295" t="str">
        <f>IF(G688=""," ","– "&amp;COUNTIF(D$4:D690,$D688))</f>
        <v>– 7</v>
      </c>
      <c r="F688" s="297" t="e">
        <f ca="1">IF(G688="","",IF(OR(AND($C688&lt;&gt;" ",$C689=" "),AND($C689&lt;&gt;" ",$C688=" "),AND(L690&gt;0,OR(AND($C690&lt;&gt;" ",OR($C688=" ",$C689=" ")),AND($C690=" ",OR($C688&lt;&gt;" ",$C689&lt;&gt;" "))))),IF(SUM(F$4:F687)=0,1,LARGE(F$4:F687,1)+1),IF(MONTH(G688)=MONTH(TODAY()),IF(AND(DAY(G688)&lt;DAY(TODAY()),$B688=" "),IF(SUM(F$4:F687)=0,1,LARGE(F$4:F687,1)+1),IF($B688=" ",IF(AND(DAY(G688)=DAY(TODAY()),HOUR(G688)&lt;=HOUR(NOW())+1),IF(AND(HOUR(G688)+2&lt;=HOUR(NOW()),DAY(G688)&lt;=DAY(TODAY()),MINUTE(G688)&lt;=MINUTE(NOW())),IF(SUM(F$4:F687)=0,1,LARGE(F$4:F687,1)+1),IF(OR(MINUTE(G688)&lt;=MINUTE(NOW()),HOUR(G688)&lt;=HOUR(NOW())),"!!!","")),""),"")),"")))</f>
        <v>#VALUE!</v>
      </c>
      <c r="G688" s="188" t="s">
        <v>4466</v>
      </c>
      <c r="H688" s="239" t="s">
        <v>218</v>
      </c>
      <c r="I688" s="100">
        <v>2</v>
      </c>
      <c r="J688" s="80"/>
      <c r="K688" s="68" t="s">
        <v>33</v>
      </c>
      <c r="L688" s="69">
        <v>8</v>
      </c>
      <c r="M688" s="70">
        <v>3.81</v>
      </c>
      <c r="N688" s="241">
        <v>0</v>
      </c>
      <c r="O688" s="71" t="s">
        <v>2052</v>
      </c>
      <c r="P688" s="72" t="s">
        <v>2053</v>
      </c>
      <c r="Q688" s="73" t="s">
        <v>1659</v>
      </c>
      <c r="R688" s="74">
        <v>8.7800000000000003E-2</v>
      </c>
      <c r="S688" s="75" t="s">
        <v>2054</v>
      </c>
    </row>
    <row r="689" spans="1:19" ht="14.65" customHeight="1">
      <c r="A689" s="227"/>
      <c r="B689" s="236"/>
      <c r="C689" s="17" t="s">
        <v>24</v>
      </c>
      <c r="D689" s="274"/>
      <c r="E689" s="282"/>
      <c r="F689" s="285"/>
      <c r="G689" s="182"/>
      <c r="H689" s="230"/>
      <c r="I689" s="18" t="s">
        <v>52</v>
      </c>
      <c r="J689" s="81" t="str">
        <f>IF(OR(I688="TO",I688="TU",I688="TO1",I688="TU1",I688="TO2",I688="TU2"),J688,IF(OR(I688="AH1",I688="AH2"),IF(OR(I689="AH1",I689="AH2"),-J688,IF(OR(I689="EH1",I689="EH2"),-J688+0.5,"")),IF(OR(I688="EH1",I688="EH2"),IF(OR(I689="AH1",I689="AH2"),-J688+0.5,IF(OR(I689="EH1",I689="EH2"),-J688+1,"")),IF(AND(OR(I688="DNB1",I688="DNB2"),OR(I689="AH1",I689="AH2")),0,IF(AND(I688="Not ScoreBoth",OR(I689="TO1",I689="TO2")),0.5,"")))))</f>
        <v/>
      </c>
      <c r="K689" s="77" t="s">
        <v>23</v>
      </c>
      <c r="L689" s="21">
        <v>5.3</v>
      </c>
      <c r="M689" s="22">
        <v>5.71</v>
      </c>
      <c r="N689" s="233"/>
      <c r="O689" s="23" t="s">
        <v>1560</v>
      </c>
      <c r="P689" s="24" t="s">
        <v>1259</v>
      </c>
      <c r="Q689" s="25"/>
      <c r="R689" s="26"/>
      <c r="S689" s="26"/>
    </row>
    <row r="690" spans="1:19" ht="14.65" customHeight="1">
      <c r="A690" s="228"/>
      <c r="B690" s="237"/>
      <c r="C690" s="27" t="s">
        <v>24</v>
      </c>
      <c r="D690" s="275"/>
      <c r="E690" s="283"/>
      <c r="F690" s="272"/>
      <c r="G690" s="183"/>
      <c r="H690" s="231"/>
      <c r="I690" s="109">
        <v>1</v>
      </c>
      <c r="J690" s="31"/>
      <c r="K690" s="87" t="s">
        <v>21</v>
      </c>
      <c r="L690" s="88">
        <v>1.65</v>
      </c>
      <c r="M690" s="33">
        <v>18.5</v>
      </c>
      <c r="N690" s="234"/>
      <c r="O690" s="89" t="s">
        <v>1138</v>
      </c>
      <c r="P690" s="90" t="s">
        <v>2055</v>
      </c>
      <c r="Q690" s="36"/>
      <c r="R690" s="28"/>
      <c r="S690" s="28"/>
    </row>
    <row r="691" spans="1:19" ht="14.65" customHeight="1">
      <c r="A691" s="226">
        <f>$A688+1</f>
        <v>230</v>
      </c>
      <c r="B691" s="235" t="str">
        <f>IF(OR(C691="W",C692="W",C693="W",C691="1/2W",C692="1/2W",C693="1/2W",C691="1/2L",C692="1/2L",C693="1/2L"),"OK",IF(OR(C691="L",C692="L",C693="L"),"LOSS",IF(OR(C691="X",C692="X",C693="X"),"Anulado"," ")))</f>
        <v>OK</v>
      </c>
      <c r="C691" s="38" t="s">
        <v>24</v>
      </c>
      <c r="D691" s="273" t="str">
        <f>IF(G691="","",$D688)</f>
        <v>14</v>
      </c>
      <c r="E691" s="281" t="str">
        <f>IF(G691=""," ","– "&amp;COUNTIF(D$4:D693,$D691))</f>
        <v>– 8</v>
      </c>
      <c r="F691" s="284" t="e">
        <f ca="1">IF(G691="","",IF(OR(AND($C691&lt;&gt;" ",$C692=" "),AND($C692&lt;&gt;" ",$C691=" "),AND(L693&gt;0,OR(AND($C693&lt;&gt;" ",OR($C691=" ",$C692=" ")),AND($C693=" ",OR($C691&lt;&gt;" ",$C692&lt;&gt;" "))))),IF(SUM(F$4:F690)=0,1,LARGE(F$4:F690,1)+1),IF(MONTH(G691)=MONTH(TODAY()),IF(AND(DAY(G691)&lt;DAY(TODAY()),$B691=" "),IF(SUM(F$4:F690)=0,1,LARGE(F$4:F690,1)+1),IF($B691=" ",IF(AND(DAY(G691)=DAY(TODAY()),HOUR(G691)&lt;=HOUR(NOW())+1),IF(AND(HOUR(G691)+2&lt;=HOUR(NOW()),DAY(G691)&lt;=DAY(TODAY()),MINUTE(G691)&lt;=MINUTE(NOW())),IF(SUM(F$4:F690)=0,1,LARGE(F$4:F690,1)+1),IF(OR(MINUTE(G691)&lt;=MINUTE(NOW()),HOUR(G691)&lt;=HOUR(NOW())),"!!!","")),""),"")),"")))</f>
        <v>#VALUE!</v>
      </c>
      <c r="G691" s="181" t="s">
        <v>4472</v>
      </c>
      <c r="H691" s="229" t="s">
        <v>220</v>
      </c>
      <c r="I691" s="39" t="s">
        <v>31</v>
      </c>
      <c r="J691" s="40">
        <v>1.5</v>
      </c>
      <c r="K691" s="41" t="s">
        <v>21</v>
      </c>
      <c r="L691" s="42">
        <v>1.97</v>
      </c>
      <c r="M691" s="43">
        <v>23.2</v>
      </c>
      <c r="N691" s="232">
        <v>0</v>
      </c>
      <c r="O691" s="44" t="s">
        <v>2056</v>
      </c>
      <c r="P691" s="45" t="s">
        <v>2057</v>
      </c>
      <c r="Q691" s="46" t="s">
        <v>2058</v>
      </c>
      <c r="R691" s="47">
        <v>9.1800000000000007E-2</v>
      </c>
      <c r="S691" s="48" t="s">
        <v>2059</v>
      </c>
    </row>
    <row r="692" spans="1:19" ht="14.65" customHeight="1">
      <c r="A692" s="227"/>
      <c r="B692" s="236"/>
      <c r="C692" s="49" t="s">
        <v>26</v>
      </c>
      <c r="D692" s="274"/>
      <c r="E692" s="282"/>
      <c r="F692" s="285"/>
      <c r="G692" s="182"/>
      <c r="H692" s="230"/>
      <c r="I692" s="50" t="s">
        <v>30</v>
      </c>
      <c r="J692" s="51">
        <f>IF(OR(I691="TO",I691="TU",I691="TO1",I691="TU1",I691="TO2",I691="TU2"),J691,IF(OR(I691="AH1",I691="AH2"),IF(OR(I692="AH1",I692="AH2"),-J691,IF(OR(I692="EH1",I692="EH2"),-J691+0.5,"")),IF(OR(I691="EH1",I691="EH2"),IF(OR(I692="AH1",I692="AH2"),-J691+0.5,IF(OR(I692="EH1",I692="EH2"),-J691+1,"")),IF(AND(OR(I691="DNB1",I691="DNB2"),OR(I692="AH1",I692="AH2")),0,IF(AND(I691="Not ScoreBoth",OR(I692="TO1",I692="TO2")),0.5,"")))))</f>
        <v>-1.5</v>
      </c>
      <c r="K692" s="52" t="s">
        <v>23</v>
      </c>
      <c r="L692" s="53">
        <v>2.4500000000000002</v>
      </c>
      <c r="M692" s="54"/>
      <c r="N692" s="233"/>
      <c r="O692" s="55" t="s">
        <v>2060</v>
      </c>
      <c r="P692" s="56" t="s">
        <v>2061</v>
      </c>
      <c r="Q692" s="25"/>
      <c r="R692" s="26"/>
      <c r="S692" s="26"/>
    </row>
    <row r="693" spans="1:19" ht="14.65" customHeight="1" thickBot="1">
      <c r="A693" s="228"/>
      <c r="B693" s="237"/>
      <c r="C693" s="57" t="s">
        <v>28</v>
      </c>
      <c r="D693" s="275"/>
      <c r="E693" s="283"/>
      <c r="F693" s="272"/>
      <c r="G693" s="183"/>
      <c r="H693" s="240"/>
      <c r="I693" s="58"/>
      <c r="J693" s="59"/>
      <c r="K693" s="60"/>
      <c r="L693" s="61"/>
      <c r="M693" s="62"/>
      <c r="N693" s="234"/>
      <c r="O693" s="63"/>
      <c r="P693" s="64"/>
      <c r="Q693" s="36"/>
      <c r="R693" s="28"/>
      <c r="S693" s="28"/>
    </row>
    <row r="694" spans="1:19" ht="14.65" customHeight="1">
      <c r="A694" s="238">
        <f>$A691+1</f>
        <v>231</v>
      </c>
      <c r="B694" s="242" t="str">
        <f>IF(OR(C694="W",C695="W",C696="W",C694="1/2W",C695="1/2W",C696="1/2W",C694="1/2L",C695="1/2L",C696="1/2L"),"OK",IF(OR(C694="L",C695="L",C696="L"),"LOSS",IF(OR(C694="X",C695="X",C696="X"),"Anulado"," ")))</f>
        <v>Anulado</v>
      </c>
      <c r="C694" s="65" t="s">
        <v>52</v>
      </c>
      <c r="D694" s="290" t="str">
        <f>IF(G694="","",$D691)</f>
        <v>14</v>
      </c>
      <c r="E694" s="295" t="str">
        <f>IF(G694=""," ","– "&amp;COUNTIF(D$4:D696,$D694))</f>
        <v>– 9</v>
      </c>
      <c r="F694" s="297" t="e">
        <f ca="1">IF(G694="","",IF(OR(AND($C694&lt;&gt;" ",$C695=" "),AND($C695&lt;&gt;" ",$C694=" "),AND(L696&gt;0,OR(AND($C696&lt;&gt;" ",OR($C694=" ",$C695=" ")),AND($C696=" ",OR($C694&lt;&gt;" ",$C695&lt;&gt;" "))))),IF(SUM(F$4:F693)=0,1,LARGE(F$4:F693,1)+1),IF(MONTH(G694)=MONTH(TODAY()),IF(AND(DAY(G694)&lt;DAY(TODAY()),$B694=" "),IF(SUM(F$4:F693)=0,1,LARGE(F$4:F693,1)+1),IF($B694=" ",IF(AND(DAY(G694)=DAY(TODAY()),HOUR(G694)&lt;=HOUR(NOW())+1),IF(AND(HOUR(G694)+2&lt;=HOUR(NOW()),DAY(G694)&lt;=DAY(TODAY()),MINUTE(G694)&lt;=MINUTE(NOW())),IF(SUM(F$4:F693)=0,1,LARGE(F$4:F693,1)+1),IF(OR(MINUTE(G694)&lt;=MINUTE(NOW()),HOUR(G694)&lt;=HOUR(NOW())),"!!!","")),""),"")),"")))</f>
        <v>#VALUE!</v>
      </c>
      <c r="G694" s="188" t="s">
        <v>4472</v>
      </c>
      <c r="H694" s="303" t="s">
        <v>220</v>
      </c>
      <c r="I694" s="66" t="s">
        <v>31</v>
      </c>
      <c r="J694" s="67">
        <v>1.5</v>
      </c>
      <c r="K694" s="68" t="s">
        <v>21</v>
      </c>
      <c r="L694" s="69">
        <v>1.94</v>
      </c>
      <c r="M694" s="70">
        <v>23.94</v>
      </c>
      <c r="N694" s="241">
        <v>0</v>
      </c>
      <c r="O694" s="71" t="s">
        <v>2062</v>
      </c>
      <c r="P694" s="72" t="s">
        <v>2063</v>
      </c>
      <c r="Q694" s="73" t="s">
        <v>1034</v>
      </c>
      <c r="R694" s="74">
        <v>0</v>
      </c>
      <c r="S694" s="75" t="s">
        <v>2059</v>
      </c>
    </row>
    <row r="695" spans="1:19" ht="14.65" customHeight="1">
      <c r="A695" s="227"/>
      <c r="B695" s="236"/>
      <c r="C695" s="17" t="s">
        <v>52</v>
      </c>
      <c r="D695" s="274"/>
      <c r="E695" s="282"/>
      <c r="F695" s="285"/>
      <c r="G695" s="182"/>
      <c r="H695" s="230"/>
      <c r="I695" s="18" t="s">
        <v>30</v>
      </c>
      <c r="J695" s="76">
        <f>IF(OR(I694="TO",I694="TU",I694="TO1",I694="TU1",I694="TO2",I694="TU2"),J694,IF(OR(I694="AH1",I694="AH2"),IF(OR(I695="AH1",I695="AH2"),-J694,IF(OR(I695="EH1",I695="EH2"),-J694+0.5,"")),IF(OR(I694="EH1",I694="EH2"),IF(OR(I695="AH1",I695="AH2"),-J694+0.5,IF(OR(I695="EH1",I695="EH2"),-J694+1,"")),IF(AND(OR(I694="DNB1",I694="DNB2"),OR(I695="AH1",I695="AH2")),0,IF(AND(I694="Not ScoreBoth",OR(I695="TO1",I695="TO2")),0.5,"")))))</f>
        <v>-1.5</v>
      </c>
      <c r="K695" s="77" t="s">
        <v>23</v>
      </c>
      <c r="L695" s="21">
        <v>2.5499999999999998</v>
      </c>
      <c r="M695" s="22"/>
      <c r="N695" s="233"/>
      <c r="O695" s="23" t="s">
        <v>2064</v>
      </c>
      <c r="P695" s="24" t="s">
        <v>2063</v>
      </c>
      <c r="Q695" s="25"/>
      <c r="R695" s="26"/>
      <c r="S695" s="26"/>
    </row>
    <row r="696" spans="1:19" ht="14.65" customHeight="1">
      <c r="A696" s="228"/>
      <c r="B696" s="237"/>
      <c r="C696" s="27" t="s">
        <v>28</v>
      </c>
      <c r="D696" s="275"/>
      <c r="E696" s="283"/>
      <c r="F696" s="272"/>
      <c r="G696" s="183"/>
      <c r="H696" s="231"/>
      <c r="I696" s="30"/>
      <c r="J696" s="31"/>
      <c r="K696" s="37"/>
      <c r="L696" s="32"/>
      <c r="M696" s="33"/>
      <c r="N696" s="234"/>
      <c r="O696" s="34"/>
      <c r="P696" s="35"/>
      <c r="Q696" s="36"/>
      <c r="R696" s="28"/>
      <c r="S696" s="28"/>
    </row>
    <row r="697" spans="1:19" ht="14.65" customHeight="1">
      <c r="A697" s="226">
        <f>$A694+1</f>
        <v>232</v>
      </c>
      <c r="B697" s="235" t="str">
        <f>IF(OR(C697="W",C698="W",C699="W",C697="1/2W",C698="1/2W",C699="1/2W",C697="1/2L",C698="1/2L",C699="1/2L"),"OK",IF(OR(C697="L",C698="L",C699="L"),"LOSS",IF(OR(C697="X",C698="X",C699="X"),"Anulado"," ")))</f>
        <v>OK</v>
      </c>
      <c r="C697" s="38" t="s">
        <v>26</v>
      </c>
      <c r="D697" s="273" t="str">
        <f>IF(G697="","",$D694)</f>
        <v>14</v>
      </c>
      <c r="E697" s="281" t="str">
        <f>IF(G697=""," ","– "&amp;COUNTIF(D$4:D699,$D697))</f>
        <v>– 10</v>
      </c>
      <c r="F697" s="284" t="e">
        <f ca="1">IF(G697="","",IF(OR(AND($C697&lt;&gt;" ",$C698=" "),AND($C698&lt;&gt;" ",$C697=" "),AND(L699&gt;0,OR(AND($C699&lt;&gt;" ",OR($C697=" ",$C698=" ")),AND($C699=" ",OR($C697&lt;&gt;" ",$C698&lt;&gt;" "))))),IF(SUM(F$4:F696)=0,1,LARGE(F$4:F696,1)+1),IF(MONTH(G697)=MONTH(TODAY()),IF(AND(DAY(G697)&lt;DAY(TODAY()),$B697=" "),IF(SUM(F$4:F696)=0,1,LARGE(F$4:F696,1)+1),IF($B697=" ",IF(AND(DAY(G697)=DAY(TODAY()),HOUR(G697)&lt;=HOUR(NOW())+1),IF(AND(HOUR(G697)+2&lt;=HOUR(NOW()),DAY(G697)&lt;=DAY(TODAY()),MINUTE(G697)&lt;=MINUTE(NOW())),IF(SUM(F$4:F696)=0,1,LARGE(F$4:F696,1)+1),IF(OR(MINUTE(G697)&lt;=MINUTE(NOW()),HOUR(G697)&lt;=HOUR(NOW())),"!!!","")),""),"")),"")))</f>
        <v>#VALUE!</v>
      </c>
      <c r="G697" s="181" t="s">
        <v>4473</v>
      </c>
      <c r="H697" s="229" t="s">
        <v>221</v>
      </c>
      <c r="I697" s="39" t="s">
        <v>31</v>
      </c>
      <c r="J697" s="40">
        <v>0</v>
      </c>
      <c r="K697" s="41" t="s">
        <v>22</v>
      </c>
      <c r="L697" s="42">
        <v>2.6</v>
      </c>
      <c r="M697" s="43"/>
      <c r="N697" s="232">
        <v>0</v>
      </c>
      <c r="O697" s="44" t="s">
        <v>1334</v>
      </c>
      <c r="P697" s="45" t="s">
        <v>2065</v>
      </c>
      <c r="Q697" s="46" t="s">
        <v>2066</v>
      </c>
      <c r="R697" s="47">
        <v>8.77E-2</v>
      </c>
      <c r="S697" s="48" t="s">
        <v>2067</v>
      </c>
    </row>
    <row r="698" spans="1:19" ht="14.65" customHeight="1">
      <c r="A698" s="227"/>
      <c r="B698" s="236"/>
      <c r="C698" s="49" t="s">
        <v>24</v>
      </c>
      <c r="D698" s="274"/>
      <c r="E698" s="282"/>
      <c r="F698" s="285"/>
      <c r="G698" s="182"/>
      <c r="H698" s="230"/>
      <c r="I698" s="50" t="s">
        <v>30</v>
      </c>
      <c r="J698" s="51">
        <f>IF(OR(I697="TO",I697="TU",I697="TO1",I697="TU1",I697="TO2",I697="TU2"),J697,IF(OR(I697="AH1",I697="AH2"),IF(OR(I698="AH1",I698="AH2"),-J697,IF(OR(I698="EH1",I698="EH2"),-J697+0.5,"")),IF(OR(I697="EH1",I697="EH2"),IF(OR(I698="AH1",I698="AH2"),-J697+0.5,IF(OR(I698="EH1",I698="EH2"),-J697+1,"")),IF(AND(OR(I697="DNB1",I697="DNB2"),OR(I698="AH1",I698="AH2")),0,IF(AND(I697="Not ScoreBoth",OR(I698="TO1",I698="TO2")),0.5,"")))))</f>
        <v>0</v>
      </c>
      <c r="K698" s="52" t="s">
        <v>21</v>
      </c>
      <c r="L698" s="53">
        <v>1.87</v>
      </c>
      <c r="M698" s="54">
        <v>25.86</v>
      </c>
      <c r="N698" s="233"/>
      <c r="O698" s="55" t="s">
        <v>2068</v>
      </c>
      <c r="P698" s="56" t="s">
        <v>2065</v>
      </c>
      <c r="Q698" s="25"/>
      <c r="R698" s="26"/>
      <c r="S698" s="26"/>
    </row>
    <row r="699" spans="1:19" ht="14.65" customHeight="1">
      <c r="A699" s="228"/>
      <c r="B699" s="237"/>
      <c r="C699" s="57" t="s">
        <v>28</v>
      </c>
      <c r="D699" s="275"/>
      <c r="E699" s="283"/>
      <c r="F699" s="272"/>
      <c r="G699" s="183"/>
      <c r="H699" s="231"/>
      <c r="I699" s="58"/>
      <c r="J699" s="59"/>
      <c r="K699" s="60"/>
      <c r="L699" s="61"/>
      <c r="M699" s="62"/>
      <c r="N699" s="234"/>
      <c r="O699" s="63"/>
      <c r="P699" s="64"/>
      <c r="Q699" s="36"/>
      <c r="R699" s="28"/>
      <c r="S699" s="28"/>
    </row>
    <row r="700" spans="1:19" ht="14.65" customHeight="1">
      <c r="A700" s="238">
        <f>$A697+1</f>
        <v>233</v>
      </c>
      <c r="B700" s="242" t="str">
        <f>IF(OR(C700="W",C701="W",C702="W",C700="1/2W",C701="1/2W",C702="1/2W",C700="1/2L",C701="1/2L",C702="1/2L"),"OK",IF(OR(C700="L",C701="L",C702="L"),"LOSS",IF(OR(C700="X",C701="X",C702="X"),"Anulado"," ")))</f>
        <v>OK</v>
      </c>
      <c r="C700" s="65" t="s">
        <v>26</v>
      </c>
      <c r="D700" s="290" t="str">
        <f>IF(G700="","",$D697)</f>
        <v>14</v>
      </c>
      <c r="E700" s="295" t="str">
        <f>IF(G700=""," ","– "&amp;COUNTIF(D$4:D702,$D700))</f>
        <v>– 11</v>
      </c>
      <c r="F700" s="297" t="e">
        <f ca="1">IF(G700="","",IF(OR(AND($C700&lt;&gt;" ",$C701=" "),AND($C701&lt;&gt;" ",$C700=" "),AND(L702&gt;0,OR(AND($C702&lt;&gt;" ",OR($C700=" ",$C701=" ")),AND($C702=" ",OR($C700&lt;&gt;" ",$C701&lt;&gt;" "))))),IF(SUM(F$4:F699)=0,1,LARGE(F$4:F699,1)+1),IF(MONTH(G700)=MONTH(TODAY()),IF(AND(DAY(G700)&lt;DAY(TODAY()),$B700=" "),IF(SUM(F$4:F699)=0,1,LARGE(F$4:F699,1)+1),IF($B700=" ",IF(AND(DAY(G700)=DAY(TODAY()),HOUR(G700)&lt;=HOUR(NOW())+1),IF(AND(HOUR(G700)+2&lt;=HOUR(NOW()),DAY(G700)&lt;=DAY(TODAY()),MINUTE(G700)&lt;=MINUTE(NOW())),IF(SUM(F$4:F699)=0,1,LARGE(F$4:F699,1)+1),IF(OR(MINUTE(G700)&lt;=MINUTE(NOW()),HOUR(G700)&lt;=HOUR(NOW())),"!!!","")),""),"")),"")))</f>
        <v>#VALUE!</v>
      </c>
      <c r="G700" s="188" t="s">
        <v>4474</v>
      </c>
      <c r="H700" s="239" t="s">
        <v>222</v>
      </c>
      <c r="I700" s="100">
        <v>1</v>
      </c>
      <c r="J700" s="80"/>
      <c r="K700" s="68" t="s">
        <v>45</v>
      </c>
      <c r="L700" s="69">
        <v>2.0499999999999998</v>
      </c>
      <c r="M700" s="70">
        <v>15</v>
      </c>
      <c r="N700" s="241">
        <v>0</v>
      </c>
      <c r="O700" s="71" t="s">
        <v>2003</v>
      </c>
      <c r="P700" s="72" t="s">
        <v>1434</v>
      </c>
      <c r="Q700" s="73" t="s">
        <v>2069</v>
      </c>
      <c r="R700" s="74">
        <v>6.9900000000000004E-2</v>
      </c>
      <c r="S700" s="75" t="s">
        <v>2070</v>
      </c>
    </row>
    <row r="701" spans="1:19" ht="14.65" customHeight="1">
      <c r="A701" s="227"/>
      <c r="B701" s="236"/>
      <c r="C701" s="17" t="s">
        <v>24</v>
      </c>
      <c r="D701" s="274"/>
      <c r="E701" s="282"/>
      <c r="F701" s="285"/>
      <c r="G701" s="182"/>
      <c r="H701" s="230"/>
      <c r="I701" s="18" t="s">
        <v>52</v>
      </c>
      <c r="J701" s="81" t="str">
        <f>IF(OR(I700="TO",I700="TU",I700="TO1",I700="TU1",I700="TO2",I700="TU2"),J700,IF(OR(I700="AH1",I700="AH2"),IF(OR(I701="AH1",I701="AH2"),-J700,IF(OR(I701="EH1",I701="EH2"),-J700+0.5,"")),IF(OR(I700="EH1",I700="EH2"),IF(OR(I701="AH1",I701="AH2"),-J700+0.5,IF(OR(I701="EH1",I701="EH2"),-J700+1,"")),IF(AND(OR(I700="DNB1",I700="DNB2"),OR(I701="AH1",I701="AH2")),0,IF(AND(I700="Not ScoreBoth",OR(I701="TO1",I701="TO2")),0.5,"")))))</f>
        <v/>
      </c>
      <c r="K701" s="77" t="s">
        <v>23</v>
      </c>
      <c r="L701" s="21">
        <v>3.95</v>
      </c>
      <c r="M701" s="22">
        <v>7.75</v>
      </c>
      <c r="N701" s="233"/>
      <c r="O701" s="23" t="s">
        <v>1387</v>
      </c>
      <c r="P701" s="24" t="s">
        <v>2071</v>
      </c>
      <c r="Q701" s="25"/>
      <c r="R701" s="26"/>
      <c r="S701" s="26"/>
    </row>
    <row r="702" spans="1:19" ht="14.65" customHeight="1" thickBot="1">
      <c r="A702" s="228"/>
      <c r="B702" s="237"/>
      <c r="C702" s="27" t="s">
        <v>24</v>
      </c>
      <c r="D702" s="275"/>
      <c r="E702" s="283"/>
      <c r="F702" s="272"/>
      <c r="G702" s="183"/>
      <c r="H702" s="240"/>
      <c r="I702" s="109">
        <v>2</v>
      </c>
      <c r="J702" s="31"/>
      <c r="K702" s="87" t="s">
        <v>23</v>
      </c>
      <c r="L702" s="88">
        <v>5.0999999999999996</v>
      </c>
      <c r="M702" s="33">
        <v>5.99</v>
      </c>
      <c r="N702" s="234"/>
      <c r="O702" s="89" t="s">
        <v>2072</v>
      </c>
      <c r="P702" s="90" t="s">
        <v>2073</v>
      </c>
      <c r="Q702" s="36"/>
      <c r="R702" s="28"/>
      <c r="S702" s="28"/>
    </row>
    <row r="703" spans="1:19" ht="14.65" customHeight="1">
      <c r="A703" s="226">
        <f>$A700+1</f>
        <v>234</v>
      </c>
      <c r="B703" s="235" t="str">
        <f>IF(OR(C703="W",C704="W",C705="W",C703="1/2W",C704="1/2W",C705="1/2W",C703="1/2L",C704="1/2L",C705="1/2L"),"OK",IF(OR(C703="L",C704="L",C705="L"),"LOSS",IF(OR(C703="X",C704="X",C705="X"),"Anulado"," ")))</f>
        <v>OK</v>
      </c>
      <c r="C703" s="38" t="s">
        <v>26</v>
      </c>
      <c r="D703" s="273" t="str">
        <f>IF(G703="","",$D700)</f>
        <v>14</v>
      </c>
      <c r="E703" s="281" t="str">
        <f>IF(G703=""," ","– "&amp;COUNTIF(D$4:D705,$D703))</f>
        <v>– 12</v>
      </c>
      <c r="F703" s="284" t="e">
        <f ca="1">IF(G703="","",IF(OR(AND($C703&lt;&gt;" ",$C704=" "),AND($C704&lt;&gt;" ",$C703=" "),AND(L705&gt;0,OR(AND($C705&lt;&gt;" ",OR($C703=" ",$C704=" ")),AND($C705=" ",OR($C703&lt;&gt;" ",$C704&lt;&gt;" "))))),IF(SUM(F$4:F702)=0,1,LARGE(F$4:F702,1)+1),IF(MONTH(G703)=MONTH(TODAY()),IF(AND(DAY(G703)&lt;DAY(TODAY()),$B703=" "),IF(SUM(F$4:F702)=0,1,LARGE(F$4:F702,1)+1),IF($B703=" ",IF(AND(DAY(G703)=DAY(TODAY()),HOUR(G703)&lt;=HOUR(NOW())+1),IF(AND(HOUR(G703)+2&lt;=HOUR(NOW()),DAY(G703)&lt;=DAY(TODAY()),MINUTE(G703)&lt;=MINUTE(NOW())),IF(SUM(F$4:F702)=0,1,LARGE(F$4:F702,1)+1),IF(OR(MINUTE(G703)&lt;=MINUTE(NOW()),HOUR(G703)&lt;=HOUR(NOW())),"!!!","")),""),"")),"")))</f>
        <v>#VALUE!</v>
      </c>
      <c r="G703" s="181" t="s">
        <v>4404</v>
      </c>
      <c r="H703" s="302" t="s">
        <v>223</v>
      </c>
      <c r="I703" s="39" t="s">
        <v>224</v>
      </c>
      <c r="J703" s="78"/>
      <c r="K703" s="41" t="s">
        <v>18</v>
      </c>
      <c r="L703" s="42">
        <v>1.34</v>
      </c>
      <c r="M703" s="43"/>
      <c r="N703" s="232">
        <v>0</v>
      </c>
      <c r="O703" s="44" t="s">
        <v>2074</v>
      </c>
      <c r="P703" s="45" t="s">
        <v>2075</v>
      </c>
      <c r="Q703" s="46" t="s">
        <v>2076</v>
      </c>
      <c r="R703" s="47">
        <v>0.14779999999999999</v>
      </c>
      <c r="S703" s="48" t="s">
        <v>2077</v>
      </c>
    </row>
    <row r="704" spans="1:19" ht="14.65" customHeight="1">
      <c r="A704" s="227"/>
      <c r="B704" s="236"/>
      <c r="C704" s="49" t="s">
        <v>24</v>
      </c>
      <c r="D704" s="274"/>
      <c r="E704" s="282"/>
      <c r="F704" s="285"/>
      <c r="G704" s="182"/>
      <c r="H704" s="230"/>
      <c r="I704" s="50" t="s">
        <v>225</v>
      </c>
      <c r="J704" s="85" t="str">
        <f>IF(OR(I703="TO",I703="TU",I703="TO1",I703="TU1",I703="TO2",I703="TU2"),J703,IF(OR(I703="AH1",I703="AH2"),IF(OR(I704="AH1",I704="AH2"),-J703,IF(OR(I704="EH1",I704="EH2"),-J703+0.5,"")),IF(OR(I703="EH1",I703="EH2"),IF(OR(I704="AH1",I704="AH2"),-J703+0.5,IF(OR(I704="EH1",I704="EH2"),-J703+1,"")),IF(AND(OR(I703="DNB1",I703="DNB2"),OR(I704="AH1",I704="AH2")),0,IF(AND(I703="Not ScoreBoth",OR(I704="TO1",I704="TO2")),0.5,"")))))</f>
        <v/>
      </c>
      <c r="K704" s="52" t="s">
        <v>20</v>
      </c>
      <c r="L704" s="53">
        <v>8</v>
      </c>
      <c r="M704" s="54">
        <v>2.68</v>
      </c>
      <c r="N704" s="233"/>
      <c r="O704" s="55" t="s">
        <v>1011</v>
      </c>
      <c r="P704" s="56" t="s">
        <v>2075</v>
      </c>
      <c r="Q704" s="25"/>
      <c r="R704" s="26"/>
      <c r="S704" s="26"/>
    </row>
    <row r="705" spans="1:19" ht="14.65" customHeight="1">
      <c r="A705" s="228"/>
      <c r="B705" s="237"/>
      <c r="C705" s="57" t="s">
        <v>28</v>
      </c>
      <c r="D705" s="275"/>
      <c r="E705" s="283"/>
      <c r="F705" s="272"/>
      <c r="G705" s="183"/>
      <c r="H705" s="231"/>
      <c r="I705" s="58"/>
      <c r="J705" s="59"/>
      <c r="K705" s="60"/>
      <c r="L705" s="61"/>
      <c r="M705" s="62"/>
      <c r="N705" s="234"/>
      <c r="O705" s="63"/>
      <c r="P705" s="64"/>
      <c r="Q705" s="36"/>
      <c r="R705" s="28"/>
      <c r="S705" s="28"/>
    </row>
    <row r="706" spans="1:19" ht="14.65" customHeight="1">
      <c r="A706" s="238">
        <f>$A703+1</f>
        <v>235</v>
      </c>
      <c r="B706" s="242" t="str">
        <f>IF(OR(C706="W",C707="W",C708="W",C706="1/2W",C707="1/2W",C708="1/2W",C706="1/2L",C707="1/2L",C708="1/2L"),"OK",IF(OR(C706="L",C707="L",C708="L"),"LOSS",IF(OR(C706="X",C707="X",C708="X"),"Anulado"," ")))</f>
        <v>OK</v>
      </c>
      <c r="C706" s="65" t="s">
        <v>26</v>
      </c>
      <c r="D706" s="290" t="s">
        <v>226</v>
      </c>
      <c r="E706" s="295" t="str">
        <f>IF(G706=""," ","– "&amp;COUNTIF(D$4:D708,$D706))</f>
        <v>– 1</v>
      </c>
      <c r="F706" s="297" t="e">
        <f ca="1">IF(G706="","",IF(OR(AND($C706&lt;&gt;" ",$C707=" "),AND($C707&lt;&gt;" ",$C706=" "),AND(L708&gt;0,OR(AND($C708&lt;&gt;" ",OR($C706=" ",$C707=" ")),AND($C708=" ",OR($C706&lt;&gt;" ",$C707&lt;&gt;" "))))),IF(SUM(F$4:F705)=0,1,LARGE(F$4:F705,1)+1),IF(MONTH(G706)=MONTH(TODAY()),IF(AND(DAY(G706)&lt;DAY(TODAY()),$B706=" "),IF(SUM(F$4:F705)=0,1,LARGE(F$4:F705,1)+1),IF($B706=" ",IF(AND(DAY(G706)=DAY(TODAY()),HOUR(G706)&lt;=HOUR(NOW())+1),IF(AND(HOUR(G706)+2&lt;=HOUR(NOW()),DAY(G706)&lt;=DAY(TODAY()),MINUTE(G706)&lt;=MINUTE(NOW())),IF(SUM(F$4:F705)=0,1,LARGE(F$4:F705,1)+1),IF(OR(MINUTE(G706)&lt;=MINUTE(NOW()),HOUR(G706)&lt;=HOUR(NOW())),"!!!","")),""),"")),"")))</f>
        <v>#VALUE!</v>
      </c>
      <c r="G706" s="188" t="s">
        <v>4475</v>
      </c>
      <c r="H706" s="239" t="s">
        <v>227</v>
      </c>
      <c r="I706" s="100">
        <v>2</v>
      </c>
      <c r="J706" s="80"/>
      <c r="K706" s="68" t="s">
        <v>23</v>
      </c>
      <c r="L706" s="69">
        <v>1.36</v>
      </c>
      <c r="M706" s="70"/>
      <c r="N706" s="241">
        <v>0.1</v>
      </c>
      <c r="O706" s="71" t="s">
        <v>1803</v>
      </c>
      <c r="P706" s="72" t="s">
        <v>1581</v>
      </c>
      <c r="Q706" s="73" t="s">
        <v>1940</v>
      </c>
      <c r="R706" s="74">
        <v>5.7799999999999997E-2</v>
      </c>
      <c r="S706" s="75" t="s">
        <v>1940</v>
      </c>
    </row>
    <row r="707" spans="1:19" ht="14.65" customHeight="1">
      <c r="A707" s="227"/>
      <c r="B707" s="236"/>
      <c r="C707" s="17" t="s">
        <v>24</v>
      </c>
      <c r="D707" s="274"/>
      <c r="E707" s="282"/>
      <c r="F707" s="285"/>
      <c r="G707" s="182"/>
      <c r="H707" s="230"/>
      <c r="I707" s="18" t="s">
        <v>54</v>
      </c>
      <c r="J707" s="81" t="str">
        <f>IF(OR(I706="TO",I706="TU",I706="TO1",I706="TU1",I706="TO2",I706="TU2"),J706,IF(OR(I706="AH1",I706="AH2"),IF(OR(I707="AH1",I707="AH2"),-J706,IF(OR(I707="EH1",I707="EH2"),-J706+0.5,"")),IF(OR(I706="EH1",I706="EH2"),IF(OR(I707="AH1",I707="AH2"),-J706+0.5,IF(OR(I707="EH1",I707="EH2"),-J706+1,"")),IF(AND(OR(I706="DNB1",I706="DNB2"),OR(I707="AH1",I707="AH2")),0,IF(AND(I706="Not ScoreBoth",OR(I707="TO1",I707="TO2")),0.5,"")))))</f>
        <v/>
      </c>
      <c r="K707" s="77" t="s">
        <v>21</v>
      </c>
      <c r="L707" s="21">
        <v>4.75</v>
      </c>
      <c r="M707" s="22">
        <v>3</v>
      </c>
      <c r="N707" s="233"/>
      <c r="O707" s="23" t="s">
        <v>1173</v>
      </c>
      <c r="P707" s="24" t="s">
        <v>1551</v>
      </c>
      <c r="Q707" s="25"/>
      <c r="R707" s="26"/>
      <c r="S707" s="26"/>
    </row>
    <row r="708" spans="1:19" ht="14.65" customHeight="1">
      <c r="A708" s="228"/>
      <c r="B708" s="237"/>
      <c r="C708" s="27" t="s">
        <v>28</v>
      </c>
      <c r="D708" s="275"/>
      <c r="E708" s="283"/>
      <c r="F708" s="272"/>
      <c r="G708" s="183"/>
      <c r="H708" s="231"/>
      <c r="I708" s="30"/>
      <c r="J708" s="31"/>
      <c r="K708" s="37"/>
      <c r="L708" s="32"/>
      <c r="M708" s="33"/>
      <c r="N708" s="234"/>
      <c r="O708" s="34"/>
      <c r="P708" s="35"/>
      <c r="Q708" s="36"/>
      <c r="R708" s="28"/>
      <c r="S708" s="28"/>
    </row>
    <row r="709" spans="1:19" ht="14.65" customHeight="1">
      <c r="A709" s="226">
        <f>$A706+1</f>
        <v>236</v>
      </c>
      <c r="B709" s="235" t="str">
        <f>IF(OR(C709="W",C710="W",C711="W",C709="1/2W",C710="1/2W",C711="1/2W",C709="1/2L",C710="1/2L",C711="1/2L"),"OK",IF(OR(C709="L",C710="L",C711="L"),"LOSS",IF(OR(C709="X",C710="X",C711="X"),"Anulado"," ")))</f>
        <v>LOSS</v>
      </c>
      <c r="C709" s="38" t="s">
        <v>24</v>
      </c>
      <c r="D709" s="273" t="str">
        <f>IF(G709="","",$D706)</f>
        <v>15</v>
      </c>
      <c r="E709" s="281" t="str">
        <f>IF(G709=""," ","– "&amp;COUNTIF(D$4:D711,$D709))</f>
        <v>– 2</v>
      </c>
      <c r="F709" s="284" t="e">
        <f ca="1">IF(G709="","",IF(OR(AND($C709&lt;&gt;" ",$C710=" "),AND($C710&lt;&gt;" ",$C709=" "),AND(L711&gt;0,OR(AND($C711&lt;&gt;" ",OR($C709=" ",$C710=" ")),AND($C711=" ",OR($C709&lt;&gt;" ",$C710&lt;&gt;" "))))),IF(SUM(F$4:F708)=0,1,LARGE(F$4:F708,1)+1),IF(MONTH(G709)=MONTH(TODAY()),IF(AND(DAY(G709)&lt;DAY(TODAY()),$B709=" "),IF(SUM(F$4:F708)=0,1,LARGE(F$4:F708,1)+1),IF($B709=" ",IF(AND(DAY(G709)=DAY(TODAY()),HOUR(G709)&lt;=HOUR(NOW())+1),IF(AND(HOUR(G709)+2&lt;=HOUR(NOW()),DAY(G709)&lt;=DAY(TODAY()),MINUTE(G709)&lt;=MINUTE(NOW())),IF(SUM(F$4:F708)=0,1,LARGE(F$4:F708,1)+1),IF(OR(MINUTE(G709)&lt;=MINUTE(NOW()),HOUR(G709)&lt;=HOUR(NOW())),"!!!","")),""),"")),"")))</f>
        <v>#VALUE!</v>
      </c>
      <c r="G709" s="181" t="s">
        <v>4476</v>
      </c>
      <c r="H709" s="229" t="s">
        <v>228</v>
      </c>
      <c r="I709" s="39" t="s">
        <v>42</v>
      </c>
      <c r="J709" s="40">
        <v>2.5</v>
      </c>
      <c r="K709" s="41" t="s">
        <v>18</v>
      </c>
      <c r="L709" s="42">
        <v>2.2999999999999998</v>
      </c>
      <c r="M709" s="43">
        <v>16.68</v>
      </c>
      <c r="N709" s="232">
        <v>0</v>
      </c>
      <c r="O709" s="44" t="s">
        <v>1377</v>
      </c>
      <c r="P709" s="45" t="s">
        <v>2078</v>
      </c>
      <c r="Q709" s="46" t="s">
        <v>2079</v>
      </c>
      <c r="R709" s="47">
        <v>-1</v>
      </c>
      <c r="S709" s="48" t="s">
        <v>2080</v>
      </c>
    </row>
    <row r="710" spans="1:19" ht="14.65" customHeight="1">
      <c r="A710" s="227"/>
      <c r="B710" s="236"/>
      <c r="C710" s="49" t="s">
        <v>24</v>
      </c>
      <c r="D710" s="274"/>
      <c r="E710" s="282"/>
      <c r="F710" s="285"/>
      <c r="G710" s="182"/>
      <c r="H710" s="230"/>
      <c r="I710" s="50" t="s">
        <v>43</v>
      </c>
      <c r="J710" s="51">
        <f>IF(OR(I709="TO",I709="TU",I709="TO1",I709="TU1",I709="TO2",I709="TU2"),J709,IF(OR(I709="AH1",I709="AH2"),IF(OR(I710="AH1",I710="AH2"),-J709,IF(OR(I710="EH1",I710="EH2"),-J709+0.5,"")),IF(OR(I709="EH1",I709="EH2"),IF(OR(I710="AH1",I710="AH2"),-J709+0.5,IF(OR(I710="EH1",I710="EH2"),-J709+1,"")),IF(AND(OR(I709="DNB1",I709="DNB2"),OR(I710="AH1",I710="AH2")),0,IF(AND(I709="Not ScoreBoth",OR(I710="TO1",I710="TO2")),0.5,"")))))</f>
        <v>2.5</v>
      </c>
      <c r="K710" s="52" t="s">
        <v>22</v>
      </c>
      <c r="L710" s="53">
        <v>1.847</v>
      </c>
      <c r="M710" s="54"/>
      <c r="N710" s="233"/>
      <c r="O710" s="55" t="s">
        <v>953</v>
      </c>
      <c r="P710" s="56" t="s">
        <v>2078</v>
      </c>
      <c r="Q710" s="25"/>
      <c r="R710" s="26"/>
      <c r="S710" s="26"/>
    </row>
    <row r="711" spans="1:19" ht="14.65" customHeight="1">
      <c r="A711" s="228"/>
      <c r="B711" s="237"/>
      <c r="C711" s="57" t="s">
        <v>28</v>
      </c>
      <c r="D711" s="275"/>
      <c r="E711" s="283"/>
      <c r="F711" s="272"/>
      <c r="G711" s="183"/>
      <c r="H711" s="231"/>
      <c r="I711" s="58"/>
      <c r="J711" s="59"/>
      <c r="K711" s="60"/>
      <c r="L711" s="61"/>
      <c r="M711" s="62"/>
      <c r="N711" s="234"/>
      <c r="O711" s="63"/>
      <c r="P711" s="64"/>
      <c r="Q711" s="36"/>
      <c r="R711" s="28"/>
      <c r="S711" s="28"/>
    </row>
    <row r="712" spans="1:19" ht="14.65" customHeight="1">
      <c r="A712" s="238">
        <f>$A709+1</f>
        <v>237</v>
      </c>
      <c r="B712" s="242" t="str">
        <f>IF(OR(C712="W",C713="W",C714="W",C712="1/2W",C713="1/2W",C714="1/2W",C712="1/2L",C713="1/2L",C714="1/2L"),"OK",IF(OR(C712="L",C713="L",C714="L"),"LOSS",IF(OR(C712="X",C713="X",C714="X"),"Anulado"," ")))</f>
        <v>OK</v>
      </c>
      <c r="C712" s="65" t="s">
        <v>26</v>
      </c>
      <c r="D712" s="290" t="str">
        <f>IF(G712="","",$D709)</f>
        <v>15</v>
      </c>
      <c r="E712" s="295" t="str">
        <f>IF(G712=""," ","– "&amp;COUNTIF(D$4:D714,$D712))</f>
        <v>– 3</v>
      </c>
      <c r="F712" s="297" t="e">
        <f ca="1">IF(G712="","",IF(OR(AND($C712&lt;&gt;" ",$C713=" "),AND($C713&lt;&gt;" ",$C712=" "),AND(L714&gt;0,OR(AND($C714&lt;&gt;" ",OR($C712=" ",$C713=" ")),AND($C714=" ",OR($C712&lt;&gt;" ",$C713&lt;&gt;" "))))),IF(SUM(F$4:F711)=0,1,LARGE(F$4:F711,1)+1),IF(MONTH(G712)=MONTH(TODAY()),IF(AND(DAY(G712)&lt;DAY(TODAY()),$B712=" "),IF(SUM(F$4:F711)=0,1,LARGE(F$4:F711,1)+1),IF($B712=" ",IF(AND(DAY(G712)=DAY(TODAY()),HOUR(G712)&lt;=HOUR(NOW())+1),IF(AND(HOUR(G712)+2&lt;=HOUR(NOW()),DAY(G712)&lt;=DAY(TODAY()),MINUTE(G712)&lt;=MINUTE(NOW())),IF(SUM(F$4:F711)=0,1,LARGE(F$4:F711,1)+1),IF(OR(MINUTE(G712)&lt;=MINUTE(NOW()),HOUR(G712)&lt;=HOUR(NOW())),"!!!","")),""),"")),"")))</f>
        <v>#VALUE!</v>
      </c>
      <c r="G712" s="188" t="s">
        <v>4477</v>
      </c>
      <c r="H712" s="239" t="s">
        <v>229</v>
      </c>
      <c r="I712" s="66" t="s">
        <v>48</v>
      </c>
      <c r="J712" s="80"/>
      <c r="K712" s="68" t="s">
        <v>23</v>
      </c>
      <c r="L712" s="69">
        <v>2.02</v>
      </c>
      <c r="M712" s="70"/>
      <c r="N712" s="241">
        <v>0</v>
      </c>
      <c r="O712" s="71" t="s">
        <v>1645</v>
      </c>
      <c r="P712" s="72" t="s">
        <v>998</v>
      </c>
      <c r="Q712" s="73" t="s">
        <v>2081</v>
      </c>
      <c r="R712" s="74">
        <v>0.20710000000000001</v>
      </c>
      <c r="S712" s="75" t="s">
        <v>2082</v>
      </c>
    </row>
    <row r="713" spans="1:19" ht="14.65" customHeight="1">
      <c r="A713" s="227"/>
      <c r="B713" s="236"/>
      <c r="C713" s="17" t="s">
        <v>24</v>
      </c>
      <c r="D713" s="274"/>
      <c r="E713" s="282"/>
      <c r="F713" s="285"/>
      <c r="G713" s="182"/>
      <c r="H713" s="230"/>
      <c r="I713" s="18" t="s">
        <v>47</v>
      </c>
      <c r="J713" s="81" t="str">
        <f>IF(OR(I712="TO",I712="TU",I712="TO1",I712="TU1",I712="TO2",I712="TU2"),J712,IF(OR(I712="AH1",I712="AH2"),IF(OR(I713="AH1",I713="AH2"),-J712,IF(OR(I713="EH1",I713="EH2"),-J712+0.5,"")),IF(OR(I712="EH1",I712="EH2"),IF(OR(I713="AH1",I713="AH2"),-J712+0.5,IF(OR(I713="EH1",I713="EH2"),-J712+1,"")),IF(AND(OR(I712="DNB1",I712="DNB2"),OR(I713="AH1",I713="AH2")),0,IF(AND(I712="Not ScoreBoth",OR(I713="TO1",I713="TO2")),0.5,"")))))</f>
        <v/>
      </c>
      <c r="K713" s="77" t="s">
        <v>18</v>
      </c>
      <c r="L713" s="21">
        <v>3</v>
      </c>
      <c r="M713" s="22">
        <v>5.79</v>
      </c>
      <c r="N713" s="233"/>
      <c r="O713" s="23" t="s">
        <v>2083</v>
      </c>
      <c r="P713" s="24" t="s">
        <v>998</v>
      </c>
      <c r="Q713" s="25"/>
      <c r="R713" s="26"/>
      <c r="S713" s="26"/>
    </row>
    <row r="714" spans="1:19" ht="14.65" customHeight="1">
      <c r="A714" s="228"/>
      <c r="B714" s="237"/>
      <c r="C714" s="27" t="s">
        <v>28</v>
      </c>
      <c r="D714" s="275"/>
      <c r="E714" s="283"/>
      <c r="F714" s="272"/>
      <c r="G714" s="183"/>
      <c r="H714" s="231"/>
      <c r="I714" s="30"/>
      <c r="J714" s="31"/>
      <c r="K714" s="37"/>
      <c r="L714" s="32"/>
      <c r="M714" s="33"/>
      <c r="N714" s="234"/>
      <c r="O714" s="34"/>
      <c r="P714" s="35"/>
      <c r="Q714" s="36"/>
      <c r="R714" s="28"/>
      <c r="S714" s="28"/>
    </row>
    <row r="715" spans="1:19" ht="14.65" customHeight="1">
      <c r="A715" s="226">
        <f>$A712+1</f>
        <v>238</v>
      </c>
      <c r="B715" s="235" t="str">
        <f>IF(OR(C715="W",C716="W",C717="W",C715="1/2W",C716="1/2W",C717="1/2W",C715="1/2L",C716="1/2L",C717="1/2L"),"OK",IF(OR(C715="L",C716="L",C717="L"),"LOSS",IF(OR(C715="X",C716="X",C717="X"),"Anulado"," ")))</f>
        <v>OK</v>
      </c>
      <c r="C715" s="38" t="s">
        <v>26</v>
      </c>
      <c r="D715" s="273" t="str">
        <f>IF(G715="","",$D712)</f>
        <v>15</v>
      </c>
      <c r="E715" s="281" t="str">
        <f>IF(G715=""," ","– "&amp;COUNTIF(D$4:D717,$D715))</f>
        <v>– 4</v>
      </c>
      <c r="F715" s="284" t="e">
        <f ca="1">IF(G715="","",IF(OR(AND($C715&lt;&gt;" ",$C716=" "),AND($C716&lt;&gt;" ",$C715=" "),AND(L717&gt;0,OR(AND($C717&lt;&gt;" ",OR($C715=" ",$C716=" ")),AND($C717=" ",OR($C715&lt;&gt;" ",$C716&lt;&gt;" "))))),IF(SUM(F$4:F714)=0,1,LARGE(F$4:F714,1)+1),IF(MONTH(G715)=MONTH(TODAY()),IF(AND(DAY(G715)&lt;DAY(TODAY()),$B715=" "),IF(SUM(F$4:F714)=0,1,LARGE(F$4:F714,1)+1),IF($B715=" ",IF(AND(DAY(G715)=DAY(TODAY()),HOUR(G715)&lt;=HOUR(NOW())+1),IF(AND(HOUR(G715)+2&lt;=HOUR(NOW()),DAY(G715)&lt;=DAY(TODAY()),MINUTE(G715)&lt;=MINUTE(NOW())),IF(SUM(F$4:F714)=0,1,LARGE(F$4:F714,1)+1),IF(OR(MINUTE(G715)&lt;=MINUTE(NOW()),HOUR(G715)&lt;=HOUR(NOW())),"!!!","")),""),"")),"")))</f>
        <v>#VALUE!</v>
      </c>
      <c r="G715" s="181" t="s">
        <v>4477</v>
      </c>
      <c r="H715" s="229" t="s">
        <v>229</v>
      </c>
      <c r="I715" s="39" t="s">
        <v>48</v>
      </c>
      <c r="J715" s="78"/>
      <c r="K715" s="41" t="s">
        <v>23</v>
      </c>
      <c r="L715" s="42">
        <v>1.67</v>
      </c>
      <c r="M715" s="43">
        <v>23.55</v>
      </c>
      <c r="N715" s="232">
        <v>0</v>
      </c>
      <c r="O715" s="44" t="s">
        <v>2084</v>
      </c>
      <c r="P715" s="45" t="s">
        <v>2085</v>
      </c>
      <c r="Q715" s="46" t="s">
        <v>1059</v>
      </c>
      <c r="R715" s="47">
        <v>5.0200000000000002E-2</v>
      </c>
      <c r="S715" s="48" t="s">
        <v>2086</v>
      </c>
    </row>
    <row r="716" spans="1:19" ht="14.65" customHeight="1">
      <c r="A716" s="227"/>
      <c r="B716" s="236"/>
      <c r="C716" s="49" t="s">
        <v>24</v>
      </c>
      <c r="D716" s="274"/>
      <c r="E716" s="282"/>
      <c r="F716" s="285"/>
      <c r="G716" s="182"/>
      <c r="H716" s="230"/>
      <c r="I716" s="50" t="s">
        <v>48</v>
      </c>
      <c r="J716" s="85" t="str">
        <f>IF(OR(I715="TO",I715="TU",I715="TO1",I715="TU1",I715="TO2",I715="TU2"),J715,IF(OR(I715="AH1",I715="AH2"),IF(OR(I716="AH1",I716="AH2"),-J715,IF(OR(I716="EH1",I716="EH2"),-J715+0.5,"")),IF(OR(I715="EH1",I715="EH2"),IF(OR(I716="AH1",I716="AH2"),-J715+0.5,IF(OR(I716="EH1",I716="EH2"),-J715+1,"")),IF(AND(OR(I715="DNB1",I715="DNB2"),OR(I716="AH1",I716="AH2")),0,IF(AND(I715="Not ScoreBoth",OR(I716="TO1",I716="TO2")),0.5,"")))))</f>
        <v/>
      </c>
      <c r="K716" s="52" t="s">
        <v>21</v>
      </c>
      <c r="L716" s="53">
        <v>2.83</v>
      </c>
      <c r="M716" s="54"/>
      <c r="N716" s="233"/>
      <c r="O716" s="55" t="s">
        <v>2087</v>
      </c>
      <c r="P716" s="56" t="s">
        <v>2088</v>
      </c>
      <c r="Q716" s="25"/>
      <c r="R716" s="26"/>
      <c r="S716" s="26"/>
    </row>
    <row r="717" spans="1:19" ht="14.65" customHeight="1" thickBot="1">
      <c r="A717" s="228"/>
      <c r="B717" s="237"/>
      <c r="C717" s="57" t="s">
        <v>28</v>
      </c>
      <c r="D717" s="275"/>
      <c r="E717" s="283"/>
      <c r="F717" s="272"/>
      <c r="G717" s="183"/>
      <c r="H717" s="240"/>
      <c r="I717" s="58"/>
      <c r="J717" s="59"/>
      <c r="K717" s="60"/>
      <c r="L717" s="61"/>
      <c r="M717" s="62"/>
      <c r="N717" s="234"/>
      <c r="O717" s="63"/>
      <c r="P717" s="64"/>
      <c r="Q717" s="36"/>
      <c r="R717" s="28"/>
      <c r="S717" s="28"/>
    </row>
    <row r="718" spans="1:19" ht="14.65" customHeight="1">
      <c r="A718" s="238">
        <f>$A715+1</f>
        <v>239</v>
      </c>
      <c r="B718" s="242" t="str">
        <f>IF(OR(C718="W",C719="W",C720="W",C718="1/2W",C719="1/2W",C720="1/2W",C718="1/2L",C719="1/2L",C720="1/2L"),"OK",IF(OR(C718="L",C719="L",C720="L"),"LOSS",IF(OR(C718="X",C719="X",C720="X"),"Anulado"," ")))</f>
        <v>OK</v>
      </c>
      <c r="C718" s="65" t="s">
        <v>26</v>
      </c>
      <c r="D718" s="290" t="str">
        <f>IF(G718="","",$D715)</f>
        <v>15</v>
      </c>
      <c r="E718" s="295" t="str">
        <f>IF(G718=""," ","– "&amp;COUNTIF(D$4:D720,$D718))</f>
        <v>– 5</v>
      </c>
      <c r="F718" s="297" t="e">
        <f ca="1">IF(G718="","",IF(OR(AND($C718&lt;&gt;" ",$C719=" "),AND($C719&lt;&gt;" ",$C718=" "),AND(L720&gt;0,OR(AND($C720&lt;&gt;" ",OR($C718=" ",$C719=" ")),AND($C720=" ",OR($C718&lt;&gt;" ",$C719&lt;&gt;" "))))),IF(SUM(F$4:F717)=0,1,LARGE(F$4:F717,1)+1),IF(MONTH(G718)=MONTH(TODAY()),IF(AND(DAY(G718)&lt;DAY(TODAY()),$B718=" "),IF(SUM(F$4:F717)=0,1,LARGE(F$4:F717,1)+1),IF($B718=" ",IF(AND(DAY(G718)=DAY(TODAY()),HOUR(G718)&lt;=HOUR(NOW())+1),IF(AND(HOUR(G718)+2&lt;=HOUR(NOW()),DAY(G718)&lt;=DAY(TODAY()),MINUTE(G718)&lt;=MINUTE(NOW())),IF(SUM(F$4:F717)=0,1,LARGE(F$4:F717,1)+1),IF(OR(MINUTE(G718)&lt;=MINUTE(NOW()),HOUR(G718)&lt;=HOUR(NOW())),"!!!","")),""),"")),"")))</f>
        <v>#VALUE!</v>
      </c>
      <c r="G718" s="188" t="s">
        <v>4475</v>
      </c>
      <c r="H718" s="303" t="s">
        <v>227</v>
      </c>
      <c r="I718" s="100">
        <v>2</v>
      </c>
      <c r="J718" s="80"/>
      <c r="K718" s="68" t="s">
        <v>23</v>
      </c>
      <c r="L718" s="69">
        <v>1.36</v>
      </c>
      <c r="M718" s="70"/>
      <c r="N718" s="241">
        <v>0.1</v>
      </c>
      <c r="O718" s="71" t="s">
        <v>1803</v>
      </c>
      <c r="P718" s="72" t="s">
        <v>1581</v>
      </c>
      <c r="Q718" s="73" t="s">
        <v>1940</v>
      </c>
      <c r="R718" s="74">
        <v>5.7799999999999997E-2</v>
      </c>
      <c r="S718" s="75" t="s">
        <v>2089</v>
      </c>
    </row>
    <row r="719" spans="1:19" ht="14.65" customHeight="1">
      <c r="A719" s="227"/>
      <c r="B719" s="236"/>
      <c r="C719" s="17" t="s">
        <v>24</v>
      </c>
      <c r="D719" s="274"/>
      <c r="E719" s="282"/>
      <c r="F719" s="285"/>
      <c r="G719" s="182"/>
      <c r="H719" s="230"/>
      <c r="I719" s="18" t="s">
        <v>54</v>
      </c>
      <c r="J719" s="81" t="str">
        <f>IF(OR(I718="TO",I718="TU",I718="TO1",I718="TU1",I718="TO2",I718="TU2"),J718,IF(OR(I718="AH1",I718="AH2"),IF(OR(I719="AH1",I719="AH2"),-J718,IF(OR(I719="EH1",I719="EH2"),-J718+0.5,"")),IF(OR(I718="EH1",I718="EH2"),IF(OR(I719="AH1",I719="AH2"),-J718+0.5,IF(OR(I719="EH1",I719="EH2"),-J718+1,"")),IF(AND(OR(I718="DNB1",I718="DNB2"),OR(I719="AH1",I719="AH2")),0,IF(AND(I718="Not ScoreBoth",OR(I719="TO1",I719="TO2")),0.5,"")))))</f>
        <v/>
      </c>
      <c r="K719" s="77" t="s">
        <v>21</v>
      </c>
      <c r="L719" s="21">
        <v>4.75</v>
      </c>
      <c r="M719" s="22">
        <v>3</v>
      </c>
      <c r="N719" s="233"/>
      <c r="O719" s="23" t="s">
        <v>1173</v>
      </c>
      <c r="P719" s="24" t="s">
        <v>1551</v>
      </c>
      <c r="Q719" s="25"/>
      <c r="R719" s="26"/>
      <c r="S719" s="26"/>
    </row>
    <row r="720" spans="1:19" ht="14.65" customHeight="1">
      <c r="A720" s="228"/>
      <c r="B720" s="237"/>
      <c r="C720" s="27" t="s">
        <v>28</v>
      </c>
      <c r="D720" s="275"/>
      <c r="E720" s="283"/>
      <c r="F720" s="272"/>
      <c r="G720" s="183"/>
      <c r="H720" s="231"/>
      <c r="I720" s="30"/>
      <c r="J720" s="31"/>
      <c r="K720" s="37"/>
      <c r="L720" s="32"/>
      <c r="M720" s="33"/>
      <c r="N720" s="234"/>
      <c r="O720" s="34"/>
      <c r="P720" s="35"/>
      <c r="Q720" s="36"/>
      <c r="R720" s="28"/>
      <c r="S720" s="28"/>
    </row>
    <row r="721" spans="1:19" ht="14.65" customHeight="1">
      <c r="A721" s="226">
        <f>$A718+1</f>
        <v>240</v>
      </c>
      <c r="B721" s="235" t="str">
        <f>IF(OR(C721="W",C722="W",C723="W",C721="1/2W",C722="1/2W",C723="1/2W",C721="1/2L",C722="1/2L",C723="1/2L"),"OK",IF(OR(C721="L",C722="L",C723="L"),"LOSS",IF(OR(C721="X",C722="X",C723="X"),"Anulado"," ")))</f>
        <v>OK</v>
      </c>
      <c r="C721" s="38" t="s">
        <v>24</v>
      </c>
      <c r="D721" s="273" t="str">
        <f>IF(G721="","",$D718)</f>
        <v>15</v>
      </c>
      <c r="E721" s="281" t="str">
        <f>IF(G721=""," ","– "&amp;COUNTIF(D$4:D723,$D721))</f>
        <v>– 6</v>
      </c>
      <c r="F721" s="284" t="e">
        <f ca="1">IF(G721="","",IF(OR(AND($C721&lt;&gt;" ",$C722=" "),AND($C722&lt;&gt;" ",$C721=" "),AND(L723&gt;0,OR(AND($C723&lt;&gt;" ",OR($C721=" ",$C722=" ")),AND($C723=" ",OR($C721&lt;&gt;" ",$C722&lt;&gt;" "))))),IF(SUM(F$4:F720)=0,1,LARGE(F$4:F720,1)+1),IF(MONTH(G721)=MONTH(TODAY()),IF(AND(DAY(G721)&lt;DAY(TODAY()),$B721=" "),IF(SUM(F$4:F720)=0,1,LARGE(F$4:F720,1)+1),IF($B721=" ",IF(AND(DAY(G721)=DAY(TODAY()),HOUR(G721)&lt;=HOUR(NOW())+1),IF(AND(HOUR(G721)+2&lt;=HOUR(NOW()),DAY(G721)&lt;=DAY(TODAY()),MINUTE(G721)&lt;=MINUTE(NOW())),IF(SUM(F$4:F720)=0,1,LARGE(F$4:F720,1)+1),IF(OR(MINUTE(G721)&lt;=MINUTE(NOW()),HOUR(G721)&lt;=HOUR(NOW())),"!!!","")),""),"")),"")))</f>
        <v>#VALUE!</v>
      </c>
      <c r="G721" s="181" t="s">
        <v>4478</v>
      </c>
      <c r="H721" s="229" t="s">
        <v>230</v>
      </c>
      <c r="I721" s="39" t="s">
        <v>31</v>
      </c>
      <c r="J721" s="40">
        <v>1</v>
      </c>
      <c r="K721" s="41" t="s">
        <v>21</v>
      </c>
      <c r="L721" s="42">
        <v>2.02</v>
      </c>
      <c r="M721" s="43">
        <v>33.090000000000003</v>
      </c>
      <c r="N721" s="232">
        <v>0</v>
      </c>
      <c r="O721" s="44" t="s">
        <v>2090</v>
      </c>
      <c r="P721" s="45" t="s">
        <v>2091</v>
      </c>
      <c r="Q721" s="46" t="s">
        <v>1073</v>
      </c>
      <c r="R721" s="47">
        <v>4.1399999999999999E-2</v>
      </c>
      <c r="S721" s="48" t="s">
        <v>2092</v>
      </c>
    </row>
    <row r="722" spans="1:19" ht="14.65" customHeight="1">
      <c r="A722" s="227"/>
      <c r="B722" s="236"/>
      <c r="C722" s="49" t="s">
        <v>26</v>
      </c>
      <c r="D722" s="274"/>
      <c r="E722" s="282"/>
      <c r="F722" s="285"/>
      <c r="G722" s="182"/>
      <c r="H722" s="230"/>
      <c r="I722" s="50" t="s">
        <v>30</v>
      </c>
      <c r="J722" s="51">
        <f>IF(OR(I721="TO",I721="TU",I721="TO1",I721="TU1",I721="TO2",I721="TU2"),J721,IF(OR(I721="AH1",I721="AH2"),IF(OR(I722="AH1",I722="AH2"),-J721,IF(OR(I722="EH1",I722="EH2"),-J721+0.5,"")),IF(OR(I721="EH1",I721="EH2"),IF(OR(I722="AH1",I722="AH2"),-J721+0.5,IF(OR(I722="EH1",I722="EH2"),-J721+1,"")),IF(AND(OR(I721="DNB1",I721="DNB2"),OR(I722="AH1",I722="AH2")),0,IF(AND(I721="Not ScoreBoth",OR(I722="TO1",I722="TO2")),0.5,"")))))</f>
        <v>-1</v>
      </c>
      <c r="K722" s="52" t="s">
        <v>22</v>
      </c>
      <c r="L722" s="53">
        <v>2.15</v>
      </c>
      <c r="M722" s="54"/>
      <c r="N722" s="233"/>
      <c r="O722" s="55" t="s">
        <v>2093</v>
      </c>
      <c r="P722" s="56" t="s">
        <v>2091</v>
      </c>
      <c r="Q722" s="25"/>
      <c r="R722" s="26"/>
      <c r="S722" s="26"/>
    </row>
    <row r="723" spans="1:19" ht="14.65" customHeight="1">
      <c r="A723" s="228"/>
      <c r="B723" s="237"/>
      <c r="C723" s="57" t="s">
        <v>28</v>
      </c>
      <c r="D723" s="275"/>
      <c r="E723" s="283"/>
      <c r="F723" s="272"/>
      <c r="G723" s="183"/>
      <c r="H723" s="231"/>
      <c r="I723" s="58"/>
      <c r="J723" s="59"/>
      <c r="K723" s="60"/>
      <c r="L723" s="61"/>
      <c r="M723" s="62"/>
      <c r="N723" s="234"/>
      <c r="O723" s="63"/>
      <c r="P723" s="64"/>
      <c r="Q723" s="36"/>
      <c r="R723" s="28"/>
      <c r="S723" s="28"/>
    </row>
    <row r="724" spans="1:19" ht="14.65" customHeight="1">
      <c r="A724" s="238">
        <f>$A721+1</f>
        <v>241</v>
      </c>
      <c r="B724" s="242" t="str">
        <f>IF(OR(C724="W",C725="W",C726="W",C724="1/2W",C725="1/2W",C726="1/2W",C724="1/2L",C725="1/2L",C726="1/2L"),"OK",IF(OR(C724="L",C725="L",C726="L"),"LOSS",IF(OR(C724="X",C725="X",C726="X"),"Anulado"," ")))</f>
        <v>OK</v>
      </c>
      <c r="C724" s="65" t="s">
        <v>26</v>
      </c>
      <c r="D724" s="290" t="str">
        <f>IF(G724="","",$D721)</f>
        <v>15</v>
      </c>
      <c r="E724" s="295" t="str">
        <f>IF(G724=""," ","– "&amp;COUNTIF(D$4:D726,$D724))</f>
        <v>– 7</v>
      </c>
      <c r="F724" s="297" t="e">
        <f ca="1">IF(G724="","",IF(OR(AND($C724&lt;&gt;" ",$C725=" "),AND($C725&lt;&gt;" ",$C724=" "),AND(L726&gt;0,OR(AND($C726&lt;&gt;" ",OR($C724=" ",$C725=" ")),AND($C726=" ",OR($C724&lt;&gt;" ",$C725&lt;&gt;" "))))),IF(SUM(F$4:F723)=0,1,LARGE(F$4:F723,1)+1),IF(MONTH(G724)=MONTH(TODAY()),IF(AND(DAY(G724)&lt;DAY(TODAY()),$B724=" "),IF(SUM(F$4:F723)=0,1,LARGE(F$4:F723,1)+1),IF($B724=" ",IF(AND(DAY(G724)=DAY(TODAY()),HOUR(G724)&lt;=HOUR(NOW())+1),IF(AND(HOUR(G724)+2&lt;=HOUR(NOW()),DAY(G724)&lt;=DAY(TODAY()),MINUTE(G724)&lt;=MINUTE(NOW())),IF(SUM(F$4:F723)=0,1,LARGE(F$4:F723,1)+1),IF(OR(MINUTE(G724)&lt;=MINUTE(NOW()),HOUR(G724)&lt;=HOUR(NOW())),"!!!","")),""),"")),"")))</f>
        <v>#VALUE!</v>
      </c>
      <c r="G724" s="188" t="s">
        <v>4478</v>
      </c>
      <c r="H724" s="239" t="s">
        <v>231</v>
      </c>
      <c r="I724" s="66" t="s">
        <v>31</v>
      </c>
      <c r="J724" s="67">
        <v>0</v>
      </c>
      <c r="K724" s="68" t="s">
        <v>21</v>
      </c>
      <c r="L724" s="69">
        <v>2.5499999999999998</v>
      </c>
      <c r="M724" s="70">
        <v>7.26</v>
      </c>
      <c r="N724" s="241">
        <v>0</v>
      </c>
      <c r="O724" s="71" t="s">
        <v>2094</v>
      </c>
      <c r="P724" s="72" t="s">
        <v>2095</v>
      </c>
      <c r="Q724" s="73" t="s">
        <v>2096</v>
      </c>
      <c r="R724" s="74">
        <v>0.1084</v>
      </c>
      <c r="S724" s="75" t="s">
        <v>2097</v>
      </c>
    </row>
    <row r="725" spans="1:19" ht="14.65" customHeight="1">
      <c r="A725" s="227"/>
      <c r="B725" s="236"/>
      <c r="C725" s="17" t="s">
        <v>24</v>
      </c>
      <c r="D725" s="274"/>
      <c r="E725" s="282"/>
      <c r="F725" s="285"/>
      <c r="G725" s="182"/>
      <c r="H725" s="230"/>
      <c r="I725" s="18" t="s">
        <v>30</v>
      </c>
      <c r="J725" s="76">
        <f>IF(OR(I724="TO",I724="TU",I724="TO1",I724="TU1",I724="TO2",I724="TU2"),J724,IF(OR(I724="AH1",I724="AH2"),IF(OR(I725="AH1",I725="AH2"),-J724,IF(OR(I725="EH1",I725="EH2"),-J724+0.5,"")),IF(OR(I724="EH1",I724="EH2"),IF(OR(I725="AH1",I725="AH2"),-J724+0.5,IF(OR(I725="EH1",I725="EH2"),-J724+1,"")),IF(AND(OR(I724="DNB1",I724="DNB2"),OR(I725="AH1",I725="AH2")),0,IF(AND(I724="Not ScoreBoth",OR(I725="TO1",I725="TO2")),0.5,"")))))</f>
        <v>0</v>
      </c>
      <c r="K725" s="77" t="s">
        <v>22</v>
      </c>
      <c r="L725" s="21">
        <v>1.9610000000000001</v>
      </c>
      <c r="M725" s="22"/>
      <c r="N725" s="233"/>
      <c r="O725" s="23" t="s">
        <v>1463</v>
      </c>
      <c r="P725" s="24" t="s">
        <v>2095</v>
      </c>
      <c r="Q725" s="25"/>
      <c r="R725" s="26"/>
      <c r="S725" s="26"/>
    </row>
    <row r="726" spans="1:19" ht="14.65" customHeight="1">
      <c r="A726" s="228"/>
      <c r="B726" s="237"/>
      <c r="C726" s="27" t="s">
        <v>28</v>
      </c>
      <c r="D726" s="275"/>
      <c r="E726" s="283"/>
      <c r="F726" s="272"/>
      <c r="G726" s="183"/>
      <c r="H726" s="231"/>
      <c r="I726" s="30"/>
      <c r="J726" s="31"/>
      <c r="K726" s="37"/>
      <c r="L726" s="32"/>
      <c r="M726" s="33"/>
      <c r="N726" s="234"/>
      <c r="O726" s="34"/>
      <c r="P726" s="35"/>
      <c r="Q726" s="36"/>
      <c r="R726" s="28"/>
      <c r="S726" s="28"/>
    </row>
    <row r="727" spans="1:19" ht="14.65" customHeight="1">
      <c r="A727" s="226">
        <f>$A724+1</f>
        <v>242</v>
      </c>
      <c r="B727" s="235" t="str">
        <f>IF(OR(C727="W",C728="W",C729="W",C727="1/2W",C728="1/2W",C729="1/2W",C727="1/2L",C728="1/2L",C729="1/2L"),"OK",IF(OR(C727="L",C728="L",C729="L"),"LOSS",IF(OR(C727="X",C728="X",C729="X"),"Anulado"," ")))</f>
        <v>OK</v>
      </c>
      <c r="C727" s="38" t="s">
        <v>26</v>
      </c>
      <c r="D727" s="273" t="str">
        <f>IF(G727="","",$D724)</f>
        <v>15</v>
      </c>
      <c r="E727" s="281" t="str">
        <f>IF(G727=""," ","– "&amp;COUNTIF(D$4:D729,$D727))</f>
        <v>– 8</v>
      </c>
      <c r="F727" s="284" t="e">
        <f ca="1">IF(G727="","",IF(OR(AND($C727&lt;&gt;" ",$C728=" "),AND($C728&lt;&gt;" ",$C727=" "),AND(L729&gt;0,OR(AND($C729&lt;&gt;" ",OR($C727=" ",$C728=" ")),AND($C729=" ",OR($C727&lt;&gt;" ",$C728&lt;&gt;" "))))),IF(SUM(F$4:F726)=0,1,LARGE(F$4:F726,1)+1),IF(MONTH(G727)=MONTH(TODAY()),IF(AND(DAY(G727)&lt;DAY(TODAY()),$B727=" "),IF(SUM(F$4:F726)=0,1,LARGE(F$4:F726,1)+1),IF($B727=" ",IF(AND(DAY(G727)=DAY(TODAY()),HOUR(G727)&lt;=HOUR(NOW())+1),IF(AND(HOUR(G727)+2&lt;=HOUR(NOW()),DAY(G727)&lt;=DAY(TODAY()),MINUTE(G727)&lt;=MINUTE(NOW())),IF(SUM(F$4:F726)=0,1,LARGE(F$4:F726,1)+1),IF(OR(MINUTE(G727)&lt;=MINUTE(NOW()),HOUR(G727)&lt;=HOUR(NOW())),"!!!","")),""),"")),"")))</f>
        <v>#VALUE!</v>
      </c>
      <c r="G727" s="181" t="s">
        <v>4478</v>
      </c>
      <c r="H727" s="229" t="s">
        <v>231</v>
      </c>
      <c r="I727" s="39" t="s">
        <v>31</v>
      </c>
      <c r="J727" s="40">
        <v>0</v>
      </c>
      <c r="K727" s="41" t="s">
        <v>21</v>
      </c>
      <c r="L727" s="42">
        <v>1.9</v>
      </c>
      <c r="M727" s="43">
        <v>37.5</v>
      </c>
      <c r="N727" s="232">
        <v>0</v>
      </c>
      <c r="O727" s="44" t="s">
        <v>2098</v>
      </c>
      <c r="P727" s="45" t="s">
        <v>2099</v>
      </c>
      <c r="Q727" s="46" t="s">
        <v>2100</v>
      </c>
      <c r="R727" s="47">
        <v>7.9500000000000001E-2</v>
      </c>
      <c r="S727" s="48" t="s">
        <v>2101</v>
      </c>
    </row>
    <row r="728" spans="1:19" ht="14.65" customHeight="1">
      <c r="A728" s="227"/>
      <c r="B728" s="236"/>
      <c r="C728" s="49" t="s">
        <v>24</v>
      </c>
      <c r="D728" s="274"/>
      <c r="E728" s="282"/>
      <c r="F728" s="285"/>
      <c r="G728" s="182"/>
      <c r="H728" s="230"/>
      <c r="I728" s="50" t="s">
        <v>30</v>
      </c>
      <c r="J728" s="51">
        <f>IF(OR(I727="TO",I727="TU",I727="TO1",I727="TU1",I727="TO2",I727="TU2"),J727,IF(OR(I727="AH1",I727="AH2"),IF(OR(I728="AH1",I728="AH2"),-J727,IF(OR(I728="EH1",I728="EH2"),-J727+0.5,"")),IF(OR(I727="EH1",I727="EH2"),IF(OR(I728="AH1",I728="AH2"),-J727+0.5,IF(OR(I728="EH1",I728="EH2"),-J727+1,"")),IF(AND(OR(I727="DNB1",I727="DNB2"),OR(I728="AH1",I728="AH2")),0,IF(AND(I727="Not ScoreBoth",OR(I728="TO1",I728="TO2")),0.5,"")))))</f>
        <v>0</v>
      </c>
      <c r="K728" s="52" t="s">
        <v>22</v>
      </c>
      <c r="L728" s="53">
        <v>2.5</v>
      </c>
      <c r="M728" s="54"/>
      <c r="N728" s="233"/>
      <c r="O728" s="55" t="s">
        <v>1306</v>
      </c>
      <c r="P728" s="56" t="s">
        <v>2099</v>
      </c>
      <c r="Q728" s="25"/>
      <c r="R728" s="26"/>
      <c r="S728" s="26"/>
    </row>
    <row r="729" spans="1:19" ht="14.65" customHeight="1">
      <c r="A729" s="228"/>
      <c r="B729" s="237"/>
      <c r="C729" s="57" t="s">
        <v>28</v>
      </c>
      <c r="D729" s="275"/>
      <c r="E729" s="283"/>
      <c r="F729" s="272"/>
      <c r="G729" s="183"/>
      <c r="H729" s="231"/>
      <c r="I729" s="58"/>
      <c r="J729" s="59"/>
      <c r="K729" s="60"/>
      <c r="L729" s="61"/>
      <c r="M729" s="62"/>
      <c r="N729" s="234"/>
      <c r="O729" s="63"/>
      <c r="P729" s="64"/>
      <c r="Q729" s="36"/>
      <c r="R729" s="28"/>
      <c r="S729" s="28"/>
    </row>
    <row r="730" spans="1:19" ht="14.65" customHeight="1">
      <c r="A730" s="238">
        <f>$A727+1</f>
        <v>243</v>
      </c>
      <c r="B730" s="242" t="str">
        <f>IF(OR(C730="W",C731="W",C732="W",C730="1/2W",C731="1/2W",C732="1/2W",C730="1/2L",C731="1/2L",C732="1/2L"),"OK",IF(OR(C730="L",C731="L",C732="L"),"LOSS",IF(OR(C730="X",C731="X",C732="X"),"Anulado"," ")))</f>
        <v>OK</v>
      </c>
      <c r="C730" s="65" t="s">
        <v>24</v>
      </c>
      <c r="D730" s="290" t="str">
        <f>IF(G730="","",$D727)</f>
        <v>15</v>
      </c>
      <c r="E730" s="295" t="str">
        <f>IF(G730=""," ","– "&amp;COUNTIF(D$4:D732,$D730))</f>
        <v>– 9</v>
      </c>
      <c r="F730" s="297" t="e">
        <f ca="1">IF(G730="","",IF(OR(AND($C730&lt;&gt;" ",$C731=" "),AND($C731&lt;&gt;" ",$C730=" "),AND(L732&gt;0,OR(AND($C732&lt;&gt;" ",OR($C730=" ",$C731=" ")),AND($C732=" ",OR($C730&lt;&gt;" ",$C731&lt;&gt;" "))))),IF(SUM(F$4:F729)=0,1,LARGE(F$4:F729,1)+1),IF(MONTH(G730)=MONTH(TODAY()),IF(AND(DAY(G730)&lt;DAY(TODAY()),$B730=" "),IF(SUM(F$4:F729)=0,1,LARGE(F$4:F729,1)+1),IF($B730=" ",IF(AND(DAY(G730)=DAY(TODAY()),HOUR(G730)&lt;=HOUR(NOW())+1),IF(AND(HOUR(G730)+2&lt;=HOUR(NOW()),DAY(G730)&lt;=DAY(TODAY()),MINUTE(G730)&lt;=MINUTE(NOW())),IF(SUM(F$4:F729)=0,1,LARGE(F$4:F729,1)+1),IF(OR(MINUTE(G730)&lt;=MINUTE(NOW()),HOUR(G730)&lt;=HOUR(NOW())),"!!!","")),""),"")),"")))</f>
        <v>#VALUE!</v>
      </c>
      <c r="G730" s="188" t="s">
        <v>4479</v>
      </c>
      <c r="H730" s="239" t="s">
        <v>232</v>
      </c>
      <c r="I730" s="66" t="s">
        <v>47</v>
      </c>
      <c r="J730" s="80"/>
      <c r="K730" s="68" t="s">
        <v>22</v>
      </c>
      <c r="L730" s="69">
        <v>3.45</v>
      </c>
      <c r="M730" s="70"/>
      <c r="N730" s="241">
        <v>0</v>
      </c>
      <c r="O730" s="71" t="s">
        <v>2102</v>
      </c>
      <c r="P730" s="72" t="s">
        <v>2103</v>
      </c>
      <c r="Q730" s="73" t="s">
        <v>2104</v>
      </c>
      <c r="R730" s="74">
        <v>4.5499999999999999E-2</v>
      </c>
      <c r="S730" s="75" t="s">
        <v>2105</v>
      </c>
    </row>
    <row r="731" spans="1:19" ht="14.65" customHeight="1">
      <c r="A731" s="227"/>
      <c r="B731" s="236"/>
      <c r="C731" s="17" t="s">
        <v>26</v>
      </c>
      <c r="D731" s="274"/>
      <c r="E731" s="282"/>
      <c r="F731" s="285"/>
      <c r="G731" s="182"/>
      <c r="H731" s="230"/>
      <c r="I731" s="18" t="s">
        <v>48</v>
      </c>
      <c r="J731" s="81" t="str">
        <f>IF(OR(I730="TO",I730="TU",I730="TO1",I730="TU1",I730="TO2",I730="TU2"),J730,IF(OR(I730="AH1",I730="AH2"),IF(OR(I731="AH1",I731="AH2"),-J730,IF(OR(I731="EH1",I731="EH2"),-J730+0.5,"")),IF(OR(I730="EH1",I730="EH2"),IF(OR(I731="AH1",I731="AH2"),-J730+0.5,IF(OR(I731="EH1",I731="EH2"),-J730+1,"")),IF(AND(OR(I730="DNB1",I730="DNB2"),OR(I731="AH1",I731="AH2")),0,IF(AND(I730="Not ScoreBoth",OR(I731="TO1",I731="TO2")),0.5,"")))))</f>
        <v/>
      </c>
      <c r="K731" s="77" t="s">
        <v>23</v>
      </c>
      <c r="L731" s="21">
        <v>1.5</v>
      </c>
      <c r="M731" s="22">
        <v>147.30000000000001</v>
      </c>
      <c r="N731" s="233"/>
      <c r="O731" s="23" t="s">
        <v>2106</v>
      </c>
      <c r="P731" s="24" t="s">
        <v>2107</v>
      </c>
      <c r="Q731" s="25"/>
      <c r="R731" s="26"/>
      <c r="S731" s="26"/>
    </row>
    <row r="732" spans="1:19" ht="14.65" customHeight="1">
      <c r="A732" s="228"/>
      <c r="B732" s="237"/>
      <c r="C732" s="27" t="s">
        <v>28</v>
      </c>
      <c r="D732" s="275"/>
      <c r="E732" s="283"/>
      <c r="F732" s="272"/>
      <c r="G732" s="183"/>
      <c r="H732" s="231"/>
      <c r="I732" s="30"/>
      <c r="J732" s="31"/>
      <c r="K732" s="37"/>
      <c r="L732" s="32"/>
      <c r="M732" s="33"/>
      <c r="N732" s="234"/>
      <c r="O732" s="34"/>
      <c r="P732" s="35"/>
      <c r="Q732" s="36"/>
      <c r="R732" s="28"/>
      <c r="S732" s="28"/>
    </row>
    <row r="733" spans="1:19" ht="14.65" customHeight="1">
      <c r="A733" s="226">
        <f>$A730+1</f>
        <v>244</v>
      </c>
      <c r="B733" s="235" t="str">
        <f>IF(OR(C733="W",C734="W",C735="W",C733="1/2W",C734="1/2W",C735="1/2W",C733="1/2L",C734="1/2L",C735="1/2L"),"OK",IF(OR(C733="L",C734="L",C735="L"),"LOSS",IF(OR(C733="X",C734="X",C735="X"),"Anulado"," ")))</f>
        <v>OK</v>
      </c>
      <c r="C733" s="38" t="s">
        <v>24</v>
      </c>
      <c r="D733" s="273" t="str">
        <f>IF(G733="","",$D730)</f>
        <v>15</v>
      </c>
      <c r="E733" s="281" t="str">
        <f>IF(G733=""," ","– "&amp;COUNTIF(D$4:D735,$D733))</f>
        <v>– 10</v>
      </c>
      <c r="F733" s="284" t="e">
        <f ca="1">IF(G733="","",IF(OR(AND($C733&lt;&gt;" ",$C734=" "),AND($C734&lt;&gt;" ",$C733=" "),AND(L735&gt;0,OR(AND($C735&lt;&gt;" ",OR($C733=" ",$C734=" ")),AND($C735=" ",OR($C733&lt;&gt;" ",$C734&lt;&gt;" "))))),IF(SUM(F$4:F732)=0,1,LARGE(F$4:F732,1)+1),IF(MONTH(G733)=MONTH(TODAY()),IF(AND(DAY(G733)&lt;DAY(TODAY()),$B733=" "),IF(SUM(F$4:F732)=0,1,LARGE(F$4:F732,1)+1),IF($B733=" ",IF(AND(DAY(G733)=DAY(TODAY()),HOUR(G733)&lt;=HOUR(NOW())+1),IF(AND(HOUR(G733)+2&lt;=HOUR(NOW()),DAY(G733)&lt;=DAY(TODAY()),MINUTE(G733)&lt;=MINUTE(NOW())),IF(SUM(F$4:F732)=0,1,LARGE(F$4:F732,1)+1),IF(OR(MINUTE(G733)&lt;=MINUTE(NOW()),HOUR(G733)&lt;=HOUR(NOW())),"!!!","")),""),"")),"")))</f>
        <v>#VALUE!</v>
      </c>
      <c r="G733" s="181" t="s">
        <v>4476</v>
      </c>
      <c r="H733" s="229" t="s">
        <v>233</v>
      </c>
      <c r="I733" s="39" t="s">
        <v>42</v>
      </c>
      <c r="J733" s="40">
        <v>3</v>
      </c>
      <c r="K733" s="41" t="s">
        <v>23</v>
      </c>
      <c r="L733" s="42">
        <v>2.4</v>
      </c>
      <c r="M733" s="43">
        <v>17.54</v>
      </c>
      <c r="N733" s="232">
        <v>0</v>
      </c>
      <c r="O733" s="44" t="s">
        <v>2108</v>
      </c>
      <c r="P733" s="45" t="s">
        <v>2109</v>
      </c>
      <c r="Q733" s="46" t="s">
        <v>1549</v>
      </c>
      <c r="R733" s="47">
        <v>5.8099999999999999E-2</v>
      </c>
      <c r="S733" s="48" t="s">
        <v>2110</v>
      </c>
    </row>
    <row r="734" spans="1:19" ht="14.65" customHeight="1">
      <c r="A734" s="227"/>
      <c r="B734" s="236"/>
      <c r="C734" s="49" t="s">
        <v>26</v>
      </c>
      <c r="D734" s="274"/>
      <c r="E734" s="282"/>
      <c r="F734" s="285"/>
      <c r="G734" s="182"/>
      <c r="H734" s="230"/>
      <c r="I734" s="50" t="s">
        <v>43</v>
      </c>
      <c r="J734" s="51">
        <f>IF(OR(I733="TO",I733="TU",I733="TO1",I733="TU1",I733="TO2",I733="TU2"),J733,IF(OR(I733="AH1",I733="AH2"),IF(OR(I734="AH1",I734="AH2"),-J733,IF(OR(I734="EH1",I734="EH2"),-J733+0.5,"")),IF(OR(I733="EH1",I733="EH2"),IF(OR(I734="AH1",I734="AH2"),-J733+0.5,IF(OR(I734="EH1",I734="EH2"),-J733+1,"")),IF(AND(OR(I733="DNB1",I733="DNB2"),OR(I734="AH1",I734="AH2")),0,IF(AND(I733="Not ScoreBoth",OR(I734="TO1",I734="TO2")),0.5,"")))))</f>
        <v>3</v>
      </c>
      <c r="K734" s="52" t="s">
        <v>22</v>
      </c>
      <c r="L734" s="53">
        <v>1.8919999999999999</v>
      </c>
      <c r="M734" s="54"/>
      <c r="N734" s="233"/>
      <c r="O734" s="55" t="s">
        <v>2111</v>
      </c>
      <c r="P734" s="56" t="s">
        <v>2109</v>
      </c>
      <c r="Q734" s="25"/>
      <c r="R734" s="26"/>
      <c r="S734" s="26"/>
    </row>
    <row r="735" spans="1:19" ht="14.65" customHeight="1">
      <c r="A735" s="228"/>
      <c r="B735" s="237"/>
      <c r="C735" s="57" t="s">
        <v>28</v>
      </c>
      <c r="D735" s="275"/>
      <c r="E735" s="283"/>
      <c r="F735" s="272"/>
      <c r="G735" s="183"/>
      <c r="H735" s="231"/>
      <c r="I735" s="58"/>
      <c r="J735" s="59"/>
      <c r="K735" s="60"/>
      <c r="L735" s="61"/>
      <c r="M735" s="62"/>
      <c r="N735" s="234"/>
      <c r="O735" s="63"/>
      <c r="P735" s="64"/>
      <c r="Q735" s="36"/>
      <c r="R735" s="28"/>
      <c r="S735" s="28"/>
    </row>
    <row r="736" spans="1:19" ht="14.65" customHeight="1">
      <c r="A736" s="238">
        <f>$A733+1</f>
        <v>245</v>
      </c>
      <c r="B736" s="242" t="str">
        <f>IF(OR(C736="W",C737="W",C738="W",C736="1/2W",C737="1/2W",C738="1/2W",C736="1/2L",C737="1/2L",C738="1/2L"),"OK",IF(OR(C736="L",C737="L",C738="L"),"LOSS",IF(OR(C736="X",C737="X",C738="X"),"Anulado"," ")))</f>
        <v>OK</v>
      </c>
      <c r="C736" s="65" t="s">
        <v>26</v>
      </c>
      <c r="D736" s="290" t="str">
        <f>IF(G736="","",$D733)</f>
        <v>15</v>
      </c>
      <c r="E736" s="295" t="str">
        <f>IF(G736=""," ","– "&amp;COUNTIF(D$4:D738,$D736))</f>
        <v>– 11</v>
      </c>
      <c r="F736" s="297" t="e">
        <f ca="1">IF(G736="","",IF(OR(AND($C736&lt;&gt;" ",$C737=" "),AND($C737&lt;&gt;" ",$C736=" "),AND(L738&gt;0,OR(AND($C738&lt;&gt;" ",OR($C736=" ",$C737=" ")),AND($C738=" ",OR($C736&lt;&gt;" ",$C737&lt;&gt;" "))))),IF(SUM(F$4:F735)=0,1,LARGE(F$4:F735,1)+1),IF(MONTH(G736)=MONTH(TODAY()),IF(AND(DAY(G736)&lt;DAY(TODAY()),$B736=" "),IF(SUM(F$4:F735)=0,1,LARGE(F$4:F735,1)+1),IF($B736=" ",IF(AND(DAY(G736)=DAY(TODAY()),HOUR(G736)&lt;=HOUR(NOW())+1),IF(AND(HOUR(G736)+2&lt;=HOUR(NOW()),DAY(G736)&lt;=DAY(TODAY()),MINUTE(G736)&lt;=MINUTE(NOW())),IF(SUM(F$4:F735)=0,1,LARGE(F$4:F735,1)+1),IF(OR(MINUTE(G736)&lt;=MINUTE(NOW()),HOUR(G736)&lt;=HOUR(NOW())),"!!!","")),""),"")),"")))</f>
        <v>#VALUE!</v>
      </c>
      <c r="G736" s="188" t="s">
        <v>4480</v>
      </c>
      <c r="H736" s="239" t="s">
        <v>234</v>
      </c>
      <c r="I736" s="66" t="s">
        <v>42</v>
      </c>
      <c r="J736" s="67">
        <v>0.5</v>
      </c>
      <c r="K736" s="68" t="s">
        <v>23</v>
      </c>
      <c r="L736" s="69">
        <v>2.33</v>
      </c>
      <c r="M736" s="70"/>
      <c r="N736" s="241">
        <v>0.1</v>
      </c>
      <c r="O736" s="71" t="s">
        <v>1580</v>
      </c>
      <c r="P736" s="72" t="s">
        <v>2112</v>
      </c>
      <c r="Q736" s="73" t="s">
        <v>2113</v>
      </c>
      <c r="R736" s="74">
        <v>6.2600000000000003E-2</v>
      </c>
      <c r="S736" s="75" t="s">
        <v>2114</v>
      </c>
    </row>
    <row r="737" spans="1:19" ht="14.65" customHeight="1">
      <c r="A737" s="227"/>
      <c r="B737" s="236"/>
      <c r="C737" s="17" t="s">
        <v>24</v>
      </c>
      <c r="D737" s="274"/>
      <c r="E737" s="282"/>
      <c r="F737" s="285"/>
      <c r="G737" s="182"/>
      <c r="H737" s="230"/>
      <c r="I737" s="18" t="s">
        <v>43</v>
      </c>
      <c r="J737" s="76">
        <f>IF(OR(I736="TO",I736="TU",I736="TO1",I736="TU1",I736="TO2",I736="TU2"),J736,IF(OR(I736="AH1",I736="AH2"),IF(OR(I737="AH1",I737="AH2"),-J736,IF(OR(I737="EH1",I737="EH2"),-J736+0.5,"")),IF(OR(I736="EH1",I736="EH2"),IF(OR(I737="AH1",I737="AH2"),-J736+0.5,IF(OR(I737="EH1",I737="EH2"),-J736+1,"")),IF(AND(OR(I736="DNB1",I736="DNB2"),OR(I737="AH1",I737="AH2")),0,IF(AND(I736="Not ScoreBoth",OR(I737="TO1",I737="TO2")),0.5,"")))))</f>
        <v>0.5</v>
      </c>
      <c r="K737" s="77" t="s">
        <v>18</v>
      </c>
      <c r="L737" s="21">
        <v>1.95</v>
      </c>
      <c r="M737" s="22">
        <v>6.08</v>
      </c>
      <c r="N737" s="233"/>
      <c r="O737" s="23" t="s">
        <v>999</v>
      </c>
      <c r="P737" s="24" t="s">
        <v>2115</v>
      </c>
      <c r="Q737" s="25"/>
      <c r="R737" s="26"/>
      <c r="S737" s="26"/>
    </row>
    <row r="738" spans="1:19" ht="14.65" customHeight="1">
      <c r="A738" s="228"/>
      <c r="B738" s="237"/>
      <c r="C738" s="27" t="s">
        <v>28</v>
      </c>
      <c r="D738" s="275"/>
      <c r="E738" s="283"/>
      <c r="F738" s="272"/>
      <c r="G738" s="183"/>
      <c r="H738" s="231"/>
      <c r="I738" s="30"/>
      <c r="J738" s="31"/>
      <c r="K738" s="37"/>
      <c r="L738" s="32"/>
      <c r="M738" s="33"/>
      <c r="N738" s="234"/>
      <c r="O738" s="34"/>
      <c r="P738" s="35"/>
      <c r="Q738" s="36"/>
      <c r="R738" s="28"/>
      <c r="S738" s="28"/>
    </row>
    <row r="739" spans="1:19" ht="14.65" customHeight="1">
      <c r="A739" s="226">
        <f>$A736+1</f>
        <v>246</v>
      </c>
      <c r="B739" s="235" t="str">
        <f>IF(OR(C739="W",C740="W",C741="W",C739="1/2W",C740="1/2W",C741="1/2W",C739="1/2L",C740="1/2L",C741="1/2L"),"OK",IF(OR(C739="L",C740="L",C741="L"),"LOSS",IF(OR(C739="X",C740="X",C741="X"),"Anulado"," ")))</f>
        <v>OK</v>
      </c>
      <c r="C739" s="38" t="s">
        <v>26</v>
      </c>
      <c r="D739" s="273" t="str">
        <f>IF(G739="","",$D736)</f>
        <v>15</v>
      </c>
      <c r="E739" s="281" t="str">
        <f>IF(G739=""," ","– "&amp;COUNTIF(D$4:D741,$D739))</f>
        <v>– 12</v>
      </c>
      <c r="F739" s="284" t="e">
        <f ca="1">IF(G739="","",IF(OR(AND($C739&lt;&gt;" ",$C740=" "),AND($C740&lt;&gt;" ",$C739=" "),AND(L741&gt;0,OR(AND($C741&lt;&gt;" ",OR($C739=" ",$C740=" ")),AND($C741=" ",OR($C739&lt;&gt;" ",$C740&lt;&gt;" "))))),IF(SUM(F$4:F738)=0,1,LARGE(F$4:F738,1)+1),IF(MONTH(G739)=MONTH(TODAY()),IF(AND(DAY(G739)&lt;DAY(TODAY()),$B739=" "),IF(SUM(F$4:F738)=0,1,LARGE(F$4:F738,1)+1),IF($B739=" ",IF(AND(DAY(G739)=DAY(TODAY()),HOUR(G739)&lt;=HOUR(NOW())+1),IF(AND(HOUR(G739)+2&lt;=HOUR(NOW()),DAY(G739)&lt;=DAY(TODAY()),MINUTE(G739)&lt;=MINUTE(NOW())),IF(SUM(F$4:F738)=0,1,LARGE(F$4:F738,1)+1),IF(OR(MINUTE(G739)&lt;=MINUTE(NOW()),HOUR(G739)&lt;=HOUR(NOW())),"!!!","")),""),"")),"")))</f>
        <v>#VALUE!</v>
      </c>
      <c r="G739" s="181" t="s">
        <v>4481</v>
      </c>
      <c r="H739" s="229" t="s">
        <v>235</v>
      </c>
      <c r="I739" s="39" t="s">
        <v>47</v>
      </c>
      <c r="J739" s="78"/>
      <c r="K739" s="41" t="s">
        <v>21</v>
      </c>
      <c r="L739" s="42">
        <v>2.12</v>
      </c>
      <c r="M739" s="43">
        <v>10.039999999999999</v>
      </c>
      <c r="N739" s="232">
        <v>0</v>
      </c>
      <c r="O739" s="44" t="s">
        <v>2041</v>
      </c>
      <c r="P739" s="45" t="s">
        <v>2116</v>
      </c>
      <c r="Q739" s="46" t="s">
        <v>2117</v>
      </c>
      <c r="R739" s="47">
        <v>5.7099999999999998E-2</v>
      </c>
      <c r="S739" s="48" t="s">
        <v>2118</v>
      </c>
    </row>
    <row r="740" spans="1:19" ht="14.65" customHeight="1">
      <c r="A740" s="227"/>
      <c r="B740" s="236"/>
      <c r="C740" s="49" t="s">
        <v>24</v>
      </c>
      <c r="D740" s="274"/>
      <c r="E740" s="282"/>
      <c r="F740" s="285"/>
      <c r="G740" s="182"/>
      <c r="H740" s="230"/>
      <c r="I740" s="50" t="s">
        <v>48</v>
      </c>
      <c r="J740" s="85" t="str">
        <f>IF(OR(I739="TO",I739="TU",I739="TO1",I739="TU1",I739="TO2",I739="TU2"),J739,IF(OR(I739="AH1",I739="AH2"),IF(OR(I740="AH1",I740="AH2"),-J739,IF(OR(I740="EH1",I740="EH2"),-J739+0.5,"")),IF(OR(I739="EH1",I739="EH2"),IF(OR(I740="AH1",I740="AH2"),-J739+0.5,IF(OR(I740="EH1",I740="EH2"),-J739+1,"")),IF(AND(OR(I739="DNB1",I739="DNB2"),OR(I740="AH1",I740="AH2")),0,IF(AND(I739="Not ScoreBoth",OR(I740="TO1",I740="TO2")),0.5,"")))))</f>
        <v/>
      </c>
      <c r="K740" s="52" t="s">
        <v>22</v>
      </c>
      <c r="L740" s="53">
        <v>2.11</v>
      </c>
      <c r="M740" s="54"/>
      <c r="N740" s="233"/>
      <c r="O740" s="55" t="s">
        <v>1267</v>
      </c>
      <c r="P740" s="56" t="s">
        <v>2119</v>
      </c>
      <c r="Q740" s="25"/>
      <c r="R740" s="26"/>
      <c r="S740" s="26"/>
    </row>
    <row r="741" spans="1:19" ht="14.65" customHeight="1">
      <c r="A741" s="228"/>
      <c r="B741" s="237"/>
      <c r="C741" s="57" t="s">
        <v>28</v>
      </c>
      <c r="D741" s="275"/>
      <c r="E741" s="283"/>
      <c r="F741" s="272"/>
      <c r="G741" s="183"/>
      <c r="H741" s="231"/>
      <c r="I741" s="58"/>
      <c r="J741" s="59"/>
      <c r="K741" s="60"/>
      <c r="L741" s="61"/>
      <c r="M741" s="62"/>
      <c r="N741" s="234"/>
      <c r="O741" s="63"/>
      <c r="P741" s="64"/>
      <c r="Q741" s="36"/>
      <c r="R741" s="28"/>
      <c r="S741" s="28"/>
    </row>
    <row r="742" spans="1:19" ht="14.65" customHeight="1">
      <c r="A742" s="238">
        <f>$A739+1</f>
        <v>247</v>
      </c>
      <c r="B742" s="242" t="str">
        <f>IF(OR(C742="W",C743="W",C744="W",C742="1/2W",C743="1/2W",C744="1/2W",C742="1/2L",C743="1/2L",C744="1/2L"),"OK",IF(OR(C742="L",C743="L",C744="L"),"LOSS",IF(OR(C742="X",C743="X",C744="X"),"Anulado"," ")))</f>
        <v>OK</v>
      </c>
      <c r="C742" s="65" t="s">
        <v>26</v>
      </c>
      <c r="D742" s="290" t="str">
        <f>IF(G742="","",$D739)</f>
        <v>15</v>
      </c>
      <c r="E742" s="295" t="str">
        <f>IF(G742=""," ","– "&amp;COUNTIF(D$4:D744,$D742))</f>
        <v>– 13</v>
      </c>
      <c r="F742" s="297" t="e">
        <f ca="1">IF(G742="","",IF(OR(AND($C742&lt;&gt;" ",$C743=" "),AND($C743&lt;&gt;" ",$C742=" "),AND(L744&gt;0,OR(AND($C744&lt;&gt;" ",OR($C742=" ",$C743=" ")),AND($C744=" ",OR($C742&lt;&gt;" ",$C743&lt;&gt;" "))))),IF(SUM(F$4:F741)=0,1,LARGE(F$4:F741,1)+1),IF(MONTH(G742)=MONTH(TODAY()),IF(AND(DAY(G742)&lt;DAY(TODAY()),$B742=" "),IF(SUM(F$4:F741)=0,1,LARGE(F$4:F741,1)+1),IF($B742=" ",IF(AND(DAY(G742)=DAY(TODAY()),HOUR(G742)&lt;=HOUR(NOW())+1),IF(AND(HOUR(G742)+2&lt;=HOUR(NOW()),DAY(G742)&lt;=DAY(TODAY()),MINUTE(G742)&lt;=MINUTE(NOW())),IF(SUM(F$4:F741)=0,1,LARGE(F$4:F741,1)+1),IF(OR(MINUTE(G742)&lt;=MINUTE(NOW()),HOUR(G742)&lt;=HOUR(NOW())),"!!!","")),""),"")),"")))</f>
        <v>#VALUE!</v>
      </c>
      <c r="G742" s="188" t="s">
        <v>4482</v>
      </c>
      <c r="H742" s="239" t="s">
        <v>236</v>
      </c>
      <c r="I742" s="66" t="s">
        <v>42</v>
      </c>
      <c r="J742" s="67">
        <v>1</v>
      </c>
      <c r="K742" s="68" t="s">
        <v>21</v>
      </c>
      <c r="L742" s="69">
        <v>1.66</v>
      </c>
      <c r="M742" s="70">
        <v>17.05</v>
      </c>
      <c r="N742" s="241">
        <v>0.1</v>
      </c>
      <c r="O742" s="71" t="s">
        <v>2120</v>
      </c>
      <c r="P742" s="72" t="s">
        <v>2121</v>
      </c>
      <c r="Q742" s="73" t="s">
        <v>2122</v>
      </c>
      <c r="R742" s="74">
        <v>0.1033</v>
      </c>
      <c r="S742" s="75" t="s">
        <v>2123</v>
      </c>
    </row>
    <row r="743" spans="1:19" ht="14.65" customHeight="1">
      <c r="A743" s="227"/>
      <c r="B743" s="236"/>
      <c r="C743" s="17" t="s">
        <v>24</v>
      </c>
      <c r="D743" s="274"/>
      <c r="E743" s="282"/>
      <c r="F743" s="285"/>
      <c r="G743" s="182"/>
      <c r="H743" s="230"/>
      <c r="I743" s="18" t="s">
        <v>43</v>
      </c>
      <c r="J743" s="76">
        <f>IF(OR(I742="TO",I742="TU",I742="TO1",I742="TU1",I742="TO2",I742="TU2"),J742,IF(OR(I742="AH1",I742="AH2"),IF(OR(I743="AH1",I743="AH2"),-J742,IF(OR(I743="EH1",I743="EH2"),-J742+0.5,"")),IF(OR(I742="EH1",I742="EH2"),IF(OR(I743="AH1",I743="AH2"),-J742+0.5,IF(OR(I743="EH1",I743="EH2"),-J742+1,"")),IF(AND(OR(I742="DNB1",I742="DNB2"),OR(I743="AH1",I743="AH2")),0,IF(AND(I742="Not ScoreBoth",OR(I743="TO1",I743="TO2")),0.5,"")))))</f>
        <v>1</v>
      </c>
      <c r="K743" s="77" t="s">
        <v>23</v>
      </c>
      <c r="L743" s="21">
        <v>3.3</v>
      </c>
      <c r="M743" s="22"/>
      <c r="N743" s="233"/>
      <c r="O743" s="23" t="s">
        <v>1645</v>
      </c>
      <c r="P743" s="24" t="s">
        <v>2124</v>
      </c>
      <c r="Q743" s="25"/>
      <c r="R743" s="26"/>
      <c r="S743" s="26"/>
    </row>
    <row r="744" spans="1:19" ht="14.65" customHeight="1">
      <c r="A744" s="228"/>
      <c r="B744" s="237"/>
      <c r="C744" s="27" t="s">
        <v>28</v>
      </c>
      <c r="D744" s="275"/>
      <c r="E744" s="283"/>
      <c r="F744" s="272"/>
      <c r="G744" s="183"/>
      <c r="H744" s="231"/>
      <c r="I744" s="30"/>
      <c r="J744" s="31"/>
      <c r="K744" s="37"/>
      <c r="L744" s="32"/>
      <c r="M744" s="33"/>
      <c r="N744" s="234"/>
      <c r="O744" s="34"/>
      <c r="P744" s="35"/>
      <c r="Q744" s="36"/>
      <c r="R744" s="28"/>
      <c r="S744" s="28"/>
    </row>
    <row r="745" spans="1:19" ht="14.65" customHeight="1">
      <c r="A745" s="226">
        <f>$A742+1</f>
        <v>248</v>
      </c>
      <c r="B745" s="235" t="str">
        <f>IF(OR(C745="W",C746="W",C747="W",C745="1/2W",C746="1/2W",C747="1/2W",C745="1/2L",C746="1/2L",C747="1/2L"),"OK",IF(OR(C745="L",C746="L",C747="L"),"LOSS",IF(OR(C745="X",C746="X",C747="X"),"Anulado"," ")))</f>
        <v>OK</v>
      </c>
      <c r="C745" s="38" t="s">
        <v>26</v>
      </c>
      <c r="D745" s="273" t="str">
        <f>IF(G745="","",$D742)</f>
        <v>15</v>
      </c>
      <c r="E745" s="281" t="str">
        <f>IF(G745=""," ","– "&amp;COUNTIF(D$4:D747,$D745))</f>
        <v>– 14</v>
      </c>
      <c r="F745" s="284" t="e">
        <f ca="1">IF(G745="","",IF(OR(AND($C745&lt;&gt;" ",$C746=" "),AND($C746&lt;&gt;" ",$C745=" "),AND(L747&gt;0,OR(AND($C747&lt;&gt;" ",OR($C745=" ",$C746=" ")),AND($C747=" ",OR($C745&lt;&gt;" ",$C746&lt;&gt;" "))))),IF(SUM(F$4:F744)=0,1,LARGE(F$4:F744,1)+1),IF(MONTH(G745)=MONTH(TODAY()),IF(AND(DAY(G745)&lt;DAY(TODAY()),$B745=" "),IF(SUM(F$4:F744)=0,1,LARGE(F$4:F744,1)+1),IF($B745=" ",IF(AND(DAY(G745)=DAY(TODAY()),HOUR(G745)&lt;=HOUR(NOW())+1),IF(AND(HOUR(G745)+2&lt;=HOUR(NOW()),DAY(G745)&lt;=DAY(TODAY()),MINUTE(G745)&lt;=MINUTE(NOW())),IF(SUM(F$4:F744)=0,1,LARGE(F$4:F744,1)+1),IF(OR(MINUTE(G745)&lt;=MINUTE(NOW()),HOUR(G745)&lt;=HOUR(NOW())),"!!!","")),""),"")),"")))</f>
        <v>#VALUE!</v>
      </c>
      <c r="G745" s="181" t="s">
        <v>4482</v>
      </c>
      <c r="H745" s="229" t="s">
        <v>236</v>
      </c>
      <c r="I745" s="39" t="s">
        <v>42</v>
      </c>
      <c r="J745" s="40">
        <v>1</v>
      </c>
      <c r="K745" s="41" t="s">
        <v>21</v>
      </c>
      <c r="L745" s="42">
        <v>1.55</v>
      </c>
      <c r="M745" s="43">
        <v>20.45</v>
      </c>
      <c r="N745" s="232">
        <v>0.1</v>
      </c>
      <c r="O745" s="44" t="s">
        <v>956</v>
      </c>
      <c r="P745" s="45" t="s">
        <v>1253</v>
      </c>
      <c r="Q745" s="46" t="s">
        <v>2125</v>
      </c>
      <c r="R745" s="47">
        <v>5.4899999999999997E-2</v>
      </c>
      <c r="S745" s="48" t="s">
        <v>2126</v>
      </c>
    </row>
    <row r="746" spans="1:19" ht="14.65" customHeight="1">
      <c r="A746" s="227"/>
      <c r="B746" s="236"/>
      <c r="C746" s="49" t="s">
        <v>24</v>
      </c>
      <c r="D746" s="274"/>
      <c r="E746" s="282"/>
      <c r="F746" s="285"/>
      <c r="G746" s="182"/>
      <c r="H746" s="230"/>
      <c r="I746" s="50" t="s">
        <v>43</v>
      </c>
      <c r="J746" s="51">
        <f>IF(OR(I745="TO",I745="TU",I745="TO1",I745="TU1",I745="TO2",I745="TU2"),J745,IF(OR(I745="AH1",I745="AH2"),IF(OR(I746="AH1",I746="AH2"),-J745,IF(OR(I746="EH1",I746="EH2"),-J745+0.5,"")),IF(OR(I745="EH1",I745="EH2"),IF(OR(I746="AH1",I746="AH2"),-J745+0.5,IF(OR(I746="EH1",I746="EH2"),-J745+1,"")),IF(AND(OR(I745="DNB1",I745="DNB2"),OR(I746="AH1",I746="AH2")),0,IF(AND(I745="Not ScoreBoth",OR(I746="TO1",I746="TO2")),0.5,"")))))</f>
        <v>1</v>
      </c>
      <c r="K746" s="52" t="s">
        <v>23</v>
      </c>
      <c r="L746" s="53">
        <v>3.3</v>
      </c>
      <c r="M746" s="54"/>
      <c r="N746" s="233"/>
      <c r="O746" s="55" t="s">
        <v>2127</v>
      </c>
      <c r="P746" s="56" t="s">
        <v>2128</v>
      </c>
      <c r="Q746" s="25"/>
      <c r="R746" s="26"/>
      <c r="S746" s="26"/>
    </row>
    <row r="747" spans="1:19" ht="14.65" customHeight="1">
      <c r="A747" s="228"/>
      <c r="B747" s="237"/>
      <c r="C747" s="57" t="s">
        <v>28</v>
      </c>
      <c r="D747" s="275"/>
      <c r="E747" s="283"/>
      <c r="F747" s="272"/>
      <c r="G747" s="183"/>
      <c r="H747" s="231"/>
      <c r="I747" s="58"/>
      <c r="J747" s="59"/>
      <c r="K747" s="60"/>
      <c r="L747" s="61"/>
      <c r="M747" s="62"/>
      <c r="N747" s="234"/>
      <c r="O747" s="63"/>
      <c r="P747" s="64"/>
      <c r="Q747" s="36"/>
      <c r="R747" s="28"/>
      <c r="S747" s="28"/>
    </row>
    <row r="748" spans="1:19" ht="14.65" customHeight="1">
      <c r="A748" s="238">
        <f>$A745+1</f>
        <v>249</v>
      </c>
      <c r="B748" s="242" t="str">
        <f>IF(OR(C748="W",C749="W",C750="W",C748="1/2W",C749="1/2W",C750="1/2W",C748="1/2L",C749="1/2L",C750="1/2L"),"OK",IF(OR(C748="L",C749="L",C750="L"),"LOSS",IF(OR(C748="X",C749="X",C750="X"),"Anulado"," ")))</f>
        <v>OK</v>
      </c>
      <c r="C748" s="65" t="s">
        <v>26</v>
      </c>
      <c r="D748" s="290" t="str">
        <f>IF(G748="","",$D745)</f>
        <v>15</v>
      </c>
      <c r="E748" s="295" t="str">
        <f>IF(G748=""," ","– "&amp;COUNTIF(D$4:D750,$D748))</f>
        <v>– 15</v>
      </c>
      <c r="F748" s="297" t="e">
        <f ca="1">IF(G748="","",IF(OR(AND($C748&lt;&gt;" ",$C749=" "),AND($C749&lt;&gt;" ",$C748=" "),AND(L750&gt;0,OR(AND($C750&lt;&gt;" ",OR($C748=" ",$C749=" ")),AND($C750=" ",OR($C748&lt;&gt;" ",$C749&lt;&gt;" "))))),IF(SUM(F$4:F747)=0,1,LARGE(F$4:F747,1)+1),IF(MONTH(G748)=MONTH(TODAY()),IF(AND(DAY(G748)&lt;DAY(TODAY()),$B748=" "),IF(SUM(F$4:F747)=0,1,LARGE(F$4:F747,1)+1),IF($B748=" ",IF(AND(DAY(G748)=DAY(TODAY()),HOUR(G748)&lt;=HOUR(NOW())+1),IF(AND(HOUR(G748)+2&lt;=HOUR(NOW()),DAY(G748)&lt;=DAY(TODAY()),MINUTE(G748)&lt;=MINUTE(NOW())),IF(SUM(F$4:F747)=0,1,LARGE(F$4:F747,1)+1),IF(OR(MINUTE(G748)&lt;=MINUTE(NOW()),HOUR(G748)&lt;=HOUR(NOW())),"!!!","")),""),"")),"")))</f>
        <v>#VALUE!</v>
      </c>
      <c r="G748" s="188" t="s">
        <v>4482</v>
      </c>
      <c r="H748" s="239" t="s">
        <v>236</v>
      </c>
      <c r="I748" s="100">
        <v>1</v>
      </c>
      <c r="J748" s="80"/>
      <c r="K748" s="68" t="s">
        <v>45</v>
      </c>
      <c r="L748" s="69">
        <v>2.2000000000000002</v>
      </c>
      <c r="M748" s="70">
        <v>30</v>
      </c>
      <c r="N748" s="241">
        <v>0.1</v>
      </c>
      <c r="O748" s="71" t="s">
        <v>2129</v>
      </c>
      <c r="P748" s="72" t="s">
        <v>2130</v>
      </c>
      <c r="Q748" s="73" t="s">
        <v>2131</v>
      </c>
      <c r="R748" s="74">
        <v>7.5800000000000006E-2</v>
      </c>
      <c r="S748" s="75" t="s">
        <v>1019</v>
      </c>
    </row>
    <row r="749" spans="1:19" ht="14.65" customHeight="1">
      <c r="A749" s="227"/>
      <c r="B749" s="236"/>
      <c r="C749" s="17" t="s">
        <v>24</v>
      </c>
      <c r="D749" s="274"/>
      <c r="E749" s="282"/>
      <c r="F749" s="285"/>
      <c r="G749" s="182"/>
      <c r="H749" s="230"/>
      <c r="I749" s="18" t="s">
        <v>52</v>
      </c>
      <c r="J749" s="81" t="str">
        <f>IF(OR(I748="TO",I748="TU",I748="TO1",I748="TU1",I748="TO2",I748="TU2"),J748,IF(OR(I748="AH1",I748="AH2"),IF(OR(I749="AH1",I749="AH2"),-J748,IF(OR(I749="EH1",I749="EH2"),-J748+0.5,"")),IF(OR(I748="EH1",I748="EH2"),IF(OR(I749="AH1",I749="AH2"),-J748+0.5,IF(OR(I749="EH1",I749="EH2"),-J748+1,"")),IF(AND(OR(I748="DNB1",I748="DNB2"),OR(I749="AH1",I749="AH2")),0,IF(AND(I748="Not ScoreBoth",OR(I749="TO1",I749="TO2")),0.5,"")))))</f>
        <v/>
      </c>
      <c r="K749" s="77" t="s">
        <v>23</v>
      </c>
      <c r="L749" s="21">
        <v>3.82</v>
      </c>
      <c r="M749" s="22">
        <v>17.3</v>
      </c>
      <c r="N749" s="233"/>
      <c r="O749" s="23" t="s">
        <v>2132</v>
      </c>
      <c r="P749" s="24" t="s">
        <v>2133</v>
      </c>
      <c r="Q749" s="25"/>
      <c r="R749" s="26"/>
      <c r="S749" s="26"/>
    </row>
    <row r="750" spans="1:19" ht="14.65" customHeight="1" thickBot="1">
      <c r="A750" s="228"/>
      <c r="B750" s="237"/>
      <c r="C750" s="27" t="s">
        <v>24</v>
      </c>
      <c r="D750" s="275"/>
      <c r="E750" s="283"/>
      <c r="F750" s="272"/>
      <c r="G750" s="183"/>
      <c r="H750" s="240"/>
      <c r="I750" s="109">
        <v>2</v>
      </c>
      <c r="J750" s="31"/>
      <c r="K750" s="87" t="s">
        <v>23</v>
      </c>
      <c r="L750" s="88">
        <v>4.7</v>
      </c>
      <c r="M750" s="33">
        <v>14.05</v>
      </c>
      <c r="N750" s="234"/>
      <c r="O750" s="89" t="s">
        <v>2134</v>
      </c>
      <c r="P750" s="90" t="s">
        <v>2135</v>
      </c>
      <c r="Q750" s="36"/>
      <c r="R750" s="28"/>
      <c r="S750" s="28"/>
    </row>
    <row r="751" spans="1:19" ht="14.65" customHeight="1">
      <c r="A751" s="226">
        <f>$A748+1</f>
        <v>250</v>
      </c>
      <c r="B751" s="235" t="str">
        <f>IF(OR(C751="W",C752="W",C753="W",C751="1/2W",C752="1/2W",C753="1/2W",C751="1/2L",C752="1/2L",C753="1/2L"),"OK",IF(OR(C751="L",C752="L",C753="L"),"LOSS",IF(OR(C751="X",C752="X",C753="X"),"Anulado"," ")))</f>
        <v>OK</v>
      </c>
      <c r="C751" s="38" t="s">
        <v>26</v>
      </c>
      <c r="D751" s="273" t="str">
        <f>IF(G751="","",$D748)</f>
        <v>15</v>
      </c>
      <c r="E751" s="281" t="str">
        <f>IF(G751=""," ","– "&amp;COUNTIF(D$4:D753,$D751))</f>
        <v>– 16</v>
      </c>
      <c r="F751" s="284" t="e">
        <f ca="1">IF(G751="","",IF(OR(AND($C751&lt;&gt;" ",$C752=" "),AND($C752&lt;&gt;" ",$C751=" "),AND(L753&gt;0,OR(AND($C753&lt;&gt;" ",OR($C751=" ",$C752=" ")),AND($C753=" ",OR($C751&lt;&gt;" ",$C752&lt;&gt;" "))))),IF(SUM(F$4:F750)=0,1,LARGE(F$4:F750,1)+1),IF(MONTH(G751)=MONTH(TODAY()),IF(AND(DAY(G751)&lt;DAY(TODAY()),$B751=" "),IF(SUM(F$4:F750)=0,1,LARGE(F$4:F750,1)+1),IF($B751=" ",IF(AND(DAY(G751)=DAY(TODAY()),HOUR(G751)&lt;=HOUR(NOW())+1),IF(AND(HOUR(G751)+2&lt;=HOUR(NOW()),DAY(G751)&lt;=DAY(TODAY()),MINUTE(G751)&lt;=MINUTE(NOW())),IF(SUM(F$4:F750)=0,1,LARGE(F$4:F750,1)+1),IF(OR(MINUTE(G751)&lt;=MINUTE(NOW()),HOUR(G751)&lt;=HOUR(NOW())),"!!!","")),""),"")),"")))</f>
        <v>#VALUE!</v>
      </c>
      <c r="G751" s="181" t="s">
        <v>4482</v>
      </c>
      <c r="H751" s="302" t="s">
        <v>236</v>
      </c>
      <c r="I751" s="39" t="s">
        <v>47</v>
      </c>
      <c r="J751" s="78"/>
      <c r="K751" s="41" t="s">
        <v>45</v>
      </c>
      <c r="L751" s="42">
        <v>1.57</v>
      </c>
      <c r="M751" s="43"/>
      <c r="N751" s="232">
        <v>0</v>
      </c>
      <c r="O751" s="44" t="s">
        <v>2136</v>
      </c>
      <c r="P751" s="45" t="s">
        <v>2137</v>
      </c>
      <c r="Q751" s="46" t="s">
        <v>2138</v>
      </c>
      <c r="R751" s="47">
        <v>6.3799999999999996E-2</v>
      </c>
      <c r="S751" s="48" t="s">
        <v>1387</v>
      </c>
    </row>
    <row r="752" spans="1:19" ht="14.65" customHeight="1">
      <c r="A752" s="227"/>
      <c r="B752" s="236"/>
      <c r="C752" s="49" t="s">
        <v>24</v>
      </c>
      <c r="D752" s="274"/>
      <c r="E752" s="282"/>
      <c r="F752" s="285"/>
      <c r="G752" s="182"/>
      <c r="H752" s="230"/>
      <c r="I752" s="50" t="s">
        <v>31</v>
      </c>
      <c r="J752" s="51">
        <f>IF(OR(I751="TO",I751="TU",I751="TO1",I751="TU1",I751="TO2",I751="TU2"),J751,IF(OR(I751="AH1",I751="AH2"),IF(OR(I752="AH1",I752="AH2"),-J751,IF(OR(I752="EH1",I752="EH2"),-J751+0.5,"")),IF(OR(I751="EH1",I751="EH2"),IF(OR(I752="AH1",I752="AH2"),-J751+0.5,IF(OR(I752="EH1",I752="EH2"),-J751+1,"")),IF(AND(OR(I751="DNB1",I751="DNB2"),OR(I752="AH1",I752="AH2")),0,IF(AND(I751="Not ScoreBoth",OR(I752="TO1",I752="TO2")),0.5,"")))))</f>
        <v>0</v>
      </c>
      <c r="K752" s="52" t="s">
        <v>23</v>
      </c>
      <c r="L752" s="53">
        <v>3.3</v>
      </c>
      <c r="M752" s="54">
        <v>32.020000000000003</v>
      </c>
      <c r="N752" s="233"/>
      <c r="O752" s="55" t="s">
        <v>2139</v>
      </c>
      <c r="P752" s="56" t="s">
        <v>2140</v>
      </c>
      <c r="Q752" s="25"/>
      <c r="R752" s="26"/>
      <c r="S752" s="26"/>
    </row>
    <row r="753" spans="1:19" ht="14.65" customHeight="1">
      <c r="A753" s="228"/>
      <c r="B753" s="237"/>
      <c r="C753" s="57" t="s">
        <v>28</v>
      </c>
      <c r="D753" s="275"/>
      <c r="E753" s="283"/>
      <c r="F753" s="272"/>
      <c r="G753" s="183"/>
      <c r="H753" s="231"/>
      <c r="I753" s="58"/>
      <c r="J753" s="59"/>
      <c r="K753" s="60"/>
      <c r="L753" s="61"/>
      <c r="M753" s="62"/>
      <c r="N753" s="234"/>
      <c r="O753" s="63"/>
      <c r="P753" s="64"/>
      <c r="Q753" s="36"/>
      <c r="R753" s="28"/>
      <c r="S753" s="28"/>
    </row>
    <row r="754" spans="1:19" ht="14.65" customHeight="1">
      <c r="A754" s="238">
        <f>$A751+1</f>
        <v>251</v>
      </c>
      <c r="B754" s="242" t="str">
        <f>IF(OR(C754="W",C755="W",C756="W",C754="1/2W",C755="1/2W",C756="1/2W",C754="1/2L",C755="1/2L",C756="1/2L"),"OK",IF(OR(C754="L",C755="L",C756="L"),"LOSS",IF(OR(C754="X",C755="X",C756="X"),"Anulado"," ")))</f>
        <v>OK</v>
      </c>
      <c r="C754" s="65" t="s">
        <v>24</v>
      </c>
      <c r="D754" s="290" t="str">
        <f>IF(G754="","",$D751)</f>
        <v>15</v>
      </c>
      <c r="E754" s="295" t="str">
        <f>IF(G754=""," ","– "&amp;COUNTIF(D$4:D756,$D754))</f>
        <v>– 17</v>
      </c>
      <c r="F754" s="297" t="e">
        <f ca="1">IF(G754="","",IF(OR(AND($C754&lt;&gt;" ",$C755=" "),AND($C755&lt;&gt;" ",$C754=" "),AND(L756&gt;0,OR(AND($C756&lt;&gt;" ",OR($C754=" ",$C755=" ")),AND($C756=" ",OR($C754&lt;&gt;" ",$C755&lt;&gt;" "))))),IF(SUM(F$4:F753)=0,1,LARGE(F$4:F753,1)+1),IF(MONTH(G754)=MONTH(TODAY()),IF(AND(DAY(G754)&lt;DAY(TODAY()),$B754=" "),IF(SUM(F$4:F753)=0,1,LARGE(F$4:F753,1)+1),IF($B754=" ",IF(AND(DAY(G754)=DAY(TODAY()),HOUR(G754)&lt;=HOUR(NOW())+1),IF(AND(HOUR(G754)+2&lt;=HOUR(NOW()),DAY(G754)&lt;=DAY(TODAY()),MINUTE(G754)&lt;=MINUTE(NOW())),IF(SUM(F$4:F753)=0,1,LARGE(F$4:F753,1)+1),IF(OR(MINUTE(G754)&lt;=MINUTE(NOW()),HOUR(G754)&lt;=HOUR(NOW())),"!!!","")),""),"")),"")))</f>
        <v>#VALUE!</v>
      </c>
      <c r="G754" s="188" t="s">
        <v>4404</v>
      </c>
      <c r="H754" s="239" t="s">
        <v>223</v>
      </c>
      <c r="I754" s="66" t="s">
        <v>42</v>
      </c>
      <c r="J754" s="67">
        <v>0.5</v>
      </c>
      <c r="K754" s="68" t="s">
        <v>20</v>
      </c>
      <c r="L754" s="69">
        <v>6</v>
      </c>
      <c r="M754" s="70">
        <v>2.68</v>
      </c>
      <c r="N754" s="241">
        <v>0.1</v>
      </c>
      <c r="O754" s="71" t="s">
        <v>1011</v>
      </c>
      <c r="P754" s="72" t="s">
        <v>2141</v>
      </c>
      <c r="Q754" s="73" t="s">
        <v>1041</v>
      </c>
      <c r="R754" s="74">
        <v>0.111</v>
      </c>
      <c r="S754" s="75" t="s">
        <v>2142</v>
      </c>
    </row>
    <row r="755" spans="1:19" ht="14.65" customHeight="1">
      <c r="A755" s="227"/>
      <c r="B755" s="236"/>
      <c r="C755" s="17" t="s">
        <v>26</v>
      </c>
      <c r="D755" s="274"/>
      <c r="E755" s="282"/>
      <c r="F755" s="285"/>
      <c r="G755" s="182"/>
      <c r="H755" s="230"/>
      <c r="I755" s="18" t="s">
        <v>43</v>
      </c>
      <c r="J755" s="76">
        <f>IF(OR(I754="TO",I754="TU",I754="TO1",I754="TU1",I754="TO2",I754="TU2"),J754,IF(OR(I754="AH1",I754="AH2"),IF(OR(I755="AH1",I755="AH2"),-J754,IF(OR(I755="EH1",I755="EH2"),-J754+0.5,"")),IF(OR(I754="EH1",I754="EH2"),IF(OR(I755="AH1",I755="AH2"),-J754+0.5,IF(OR(I755="EH1",I755="EH2"),-J754+1,"")),IF(AND(OR(I754="DNB1",I754="DNB2"),OR(I755="AH1",I755="AH2")),0,IF(AND(I754="Not ScoreBoth",OR(I755="TO1",I755="TO2")),0.5,"")))))</f>
        <v>0.5</v>
      </c>
      <c r="K755" s="77" t="s">
        <v>18</v>
      </c>
      <c r="L755" s="21">
        <v>1.34</v>
      </c>
      <c r="M755" s="22">
        <v>13</v>
      </c>
      <c r="N755" s="233"/>
      <c r="O755" s="23" t="s">
        <v>2143</v>
      </c>
      <c r="P755" s="24" t="s">
        <v>1616</v>
      </c>
      <c r="Q755" s="25"/>
      <c r="R755" s="26"/>
      <c r="S755" s="26"/>
    </row>
    <row r="756" spans="1:19" ht="14.65" customHeight="1" thickBot="1">
      <c r="A756" s="228"/>
      <c r="B756" s="237"/>
      <c r="C756" s="27" t="s">
        <v>28</v>
      </c>
      <c r="D756" s="275"/>
      <c r="E756" s="283"/>
      <c r="F756" s="272"/>
      <c r="G756" s="183"/>
      <c r="H756" s="240"/>
      <c r="I756" s="30"/>
      <c r="J756" s="31"/>
      <c r="K756" s="37"/>
      <c r="L756" s="32"/>
      <c r="M756" s="33"/>
      <c r="N756" s="234"/>
      <c r="O756" s="34"/>
      <c r="P756" s="35"/>
      <c r="Q756" s="36"/>
      <c r="R756" s="28"/>
      <c r="S756" s="28"/>
    </row>
    <row r="757" spans="1:19" ht="14.65" customHeight="1">
      <c r="A757" s="226">
        <f>$A754+1</f>
        <v>252</v>
      </c>
      <c r="B757" s="235" t="str">
        <f>IF(OR(C757="W",C758="W",C759="W",C757="1/2W",C758="1/2W",C759="1/2W",C757="1/2L",C758="1/2L",C759="1/2L"),"OK",IF(OR(C757="L",C758="L",C759="L"),"LOSS",IF(OR(C757="X",C758="X",C759="X"),"Anulado"," ")))</f>
        <v>OK</v>
      </c>
      <c r="C757" s="38" t="s">
        <v>24</v>
      </c>
      <c r="D757" s="273" t="str">
        <f>IF(G757="","",$D754)</f>
        <v>15</v>
      </c>
      <c r="E757" s="281" t="str">
        <f>IF(G757=""," ","– "&amp;COUNTIF(D$4:D759,$D757))</f>
        <v>– 18</v>
      </c>
      <c r="F757" s="284" t="e">
        <f ca="1">IF(G757="","",IF(OR(AND($C757&lt;&gt;" ",$C758=" "),AND($C758&lt;&gt;" ",$C757=" "),AND(L759&gt;0,OR(AND($C759&lt;&gt;" ",OR($C757=" ",$C758=" ")),AND($C759=" ",OR($C757&lt;&gt;" ",$C758&lt;&gt;" "))))),IF(SUM(F$4:F756)=0,1,LARGE(F$4:F756,1)+1),IF(MONTH(G757)=MONTH(TODAY()),IF(AND(DAY(G757)&lt;DAY(TODAY()),$B757=" "),IF(SUM(F$4:F756)=0,1,LARGE(F$4:F756,1)+1),IF($B757=" ",IF(AND(DAY(G757)=DAY(TODAY()),HOUR(G757)&lt;=HOUR(NOW())+1),IF(AND(HOUR(G757)+2&lt;=HOUR(NOW()),DAY(G757)&lt;=DAY(TODAY()),MINUTE(G757)&lt;=MINUTE(NOW())),IF(SUM(F$4:F756)=0,1,LARGE(F$4:F756,1)+1),IF(OR(MINUTE(G757)&lt;=MINUTE(NOW()),HOUR(G757)&lt;=HOUR(NOW())),"!!!","")),""),"")),"")))</f>
        <v>#VALUE!</v>
      </c>
      <c r="G757" s="181" t="s">
        <v>4483</v>
      </c>
      <c r="H757" s="302" t="s">
        <v>237</v>
      </c>
      <c r="I757" s="39" t="s">
        <v>30</v>
      </c>
      <c r="J757" s="40">
        <v>-1.5</v>
      </c>
      <c r="K757" s="41" t="s">
        <v>45</v>
      </c>
      <c r="L757" s="42">
        <v>4.4000000000000004</v>
      </c>
      <c r="M757" s="43">
        <v>5.65</v>
      </c>
      <c r="N757" s="232">
        <v>0</v>
      </c>
      <c r="O757" s="44" t="s">
        <v>2029</v>
      </c>
      <c r="P757" s="45" t="s">
        <v>2144</v>
      </c>
      <c r="Q757" s="46" t="s">
        <v>2145</v>
      </c>
      <c r="R757" s="47">
        <v>0.36470000000000002</v>
      </c>
      <c r="S757" s="48" t="s">
        <v>2146</v>
      </c>
    </row>
    <row r="758" spans="1:19" ht="14.65" customHeight="1">
      <c r="A758" s="227"/>
      <c r="B758" s="236"/>
      <c r="C758" s="49" t="s">
        <v>26</v>
      </c>
      <c r="D758" s="274"/>
      <c r="E758" s="282"/>
      <c r="F758" s="285"/>
      <c r="G758" s="182"/>
      <c r="H758" s="230"/>
      <c r="I758" s="50" t="s">
        <v>31</v>
      </c>
      <c r="J758" s="51">
        <f>IF(OR(I757="TO",I757="TU",I757="TO1",I757="TU1",I757="TO2",I757="TU2"),J757,IF(OR(I757="AH1",I757="AH2"),IF(OR(I758="AH1",I758="AH2"),-J757,IF(OR(I758="EH1",I758="EH2"),-J757+0.5,"")),IF(OR(I757="EH1",I757="EH2"),IF(OR(I758="AH1",I758="AH2"),-J757+0.5,IF(OR(I758="EH1",I758="EH2"),-J757+1,"")),IF(AND(OR(I757="DNB1",I757="DNB2"),OR(I758="AH1",I758="AH2")),0,IF(AND(I757="Not ScoreBoth",OR(I758="TO1",I758="TO2")),0.5,"")))))</f>
        <v>1.5</v>
      </c>
      <c r="K758" s="52" t="s">
        <v>23</v>
      </c>
      <c r="L758" s="53">
        <v>1.98</v>
      </c>
      <c r="M758" s="54">
        <v>12.53</v>
      </c>
      <c r="N758" s="233"/>
      <c r="O758" s="55" t="s">
        <v>2147</v>
      </c>
      <c r="P758" s="56" t="s">
        <v>2148</v>
      </c>
      <c r="Q758" s="25"/>
      <c r="R758" s="26"/>
      <c r="S758" s="26"/>
    </row>
    <row r="759" spans="1:19" ht="14.65" customHeight="1">
      <c r="A759" s="228"/>
      <c r="B759" s="237"/>
      <c r="C759" s="57" t="s">
        <v>28</v>
      </c>
      <c r="D759" s="275"/>
      <c r="E759" s="283"/>
      <c r="F759" s="272"/>
      <c r="G759" s="183"/>
      <c r="H759" s="231"/>
      <c r="I759" s="58"/>
      <c r="J759" s="59"/>
      <c r="K759" s="60"/>
      <c r="L759" s="61"/>
      <c r="M759" s="62"/>
      <c r="N759" s="234"/>
      <c r="O759" s="63"/>
      <c r="P759" s="64"/>
      <c r="Q759" s="36"/>
      <c r="R759" s="28"/>
      <c r="S759" s="28"/>
    </row>
    <row r="760" spans="1:19" ht="14.65" customHeight="1">
      <c r="A760" s="238">
        <f>$A757+1</f>
        <v>253</v>
      </c>
      <c r="B760" s="242" t="str">
        <f>IF(OR(C760="W",C761="W",C762="W",C760="1/2W",C761="1/2W",C762="1/2W",C760="1/2L",C761="1/2L",C762="1/2L"),"OK",IF(OR(C760="L",C761="L",C762="L"),"LOSS",IF(OR(C760="X",C761="X",C762="X"),"Anulado"," ")))</f>
        <v>OK</v>
      </c>
      <c r="C760" s="65" t="s">
        <v>26</v>
      </c>
      <c r="D760" s="290" t="str">
        <f>IF(G760="","",$D757)</f>
        <v>15</v>
      </c>
      <c r="E760" s="295" t="str">
        <f>IF(G760=""," ","– "&amp;COUNTIF(D$4:D762,$D760))</f>
        <v>– 19</v>
      </c>
      <c r="F760" s="297" t="e">
        <f ca="1">IF(G760="","",IF(OR(AND($C760&lt;&gt;" ",$C761=" "),AND($C761&lt;&gt;" ",$C760=" "),AND(L762&gt;0,OR(AND($C762&lt;&gt;" ",OR($C760=" ",$C761=" ")),AND($C762=" ",OR($C760&lt;&gt;" ",$C761&lt;&gt;" "))))),IF(SUM(F$4:F759)=0,1,LARGE(F$4:F759,1)+1),IF(MONTH(G760)=MONTH(TODAY()),IF(AND(DAY(G760)&lt;DAY(TODAY()),$B760=" "),IF(SUM(F$4:F759)=0,1,LARGE(F$4:F759,1)+1),IF($B760=" ",IF(AND(DAY(G760)=DAY(TODAY()),HOUR(G760)&lt;=HOUR(NOW())+1),IF(AND(HOUR(G760)+2&lt;=HOUR(NOW()),DAY(G760)&lt;=DAY(TODAY()),MINUTE(G760)&lt;=MINUTE(NOW())),IF(SUM(F$4:F759)=0,1,LARGE(F$4:F759,1)+1),IF(OR(MINUTE(G760)&lt;=MINUTE(NOW()),HOUR(G760)&lt;=HOUR(NOW())),"!!!","")),""),"")),"")))</f>
        <v>#VALUE!</v>
      </c>
      <c r="G760" s="188" t="s">
        <v>4483</v>
      </c>
      <c r="H760" s="239" t="s">
        <v>238</v>
      </c>
      <c r="I760" s="66" t="s">
        <v>31</v>
      </c>
      <c r="J760" s="67">
        <v>1.5</v>
      </c>
      <c r="K760" s="68" t="s">
        <v>23</v>
      </c>
      <c r="L760" s="69">
        <v>1.75</v>
      </c>
      <c r="M760" s="70">
        <v>16.37</v>
      </c>
      <c r="N760" s="241">
        <v>0.1</v>
      </c>
      <c r="O760" s="71" t="s">
        <v>2149</v>
      </c>
      <c r="P760" s="72" t="s">
        <v>1351</v>
      </c>
      <c r="Q760" s="73" t="s">
        <v>2150</v>
      </c>
      <c r="R760" s="74">
        <v>0.316</v>
      </c>
      <c r="S760" s="75" t="s">
        <v>2151</v>
      </c>
    </row>
    <row r="761" spans="1:19" ht="14.65" customHeight="1">
      <c r="A761" s="227"/>
      <c r="B761" s="236"/>
      <c r="C761" s="17" t="s">
        <v>24</v>
      </c>
      <c r="D761" s="274"/>
      <c r="E761" s="282"/>
      <c r="F761" s="285"/>
      <c r="G761" s="182"/>
      <c r="H761" s="230"/>
      <c r="I761" s="18" t="s">
        <v>66</v>
      </c>
      <c r="J761" s="76">
        <f>IF(OR(I760="TO",I760="TU",I760="TO1",I760="TU1",I760="TO2",I760="TU2"),J760,IF(OR(I760="AH1",I760="AH2"),IF(OR(I761="AH1",I761="AH2"),-J760,IF(OR(I761="EH1",I761="EH2"),-J760+0.5,"")),IF(OR(I760="EH1",I760="EH2"),IF(OR(I761="AH1",I761="AH2"),-J760+0.5,IF(OR(I761="EH1",I761="EH2"),-J760+1,"")),IF(AND(OR(I760="DNB1",I760="DNB2"),OR(I761="AH1",I761="AH2")),0,IF(AND(I760="Not ScoreBoth",OR(I761="TO1",I761="TO2")),0.5,"")))))</f>
        <v>-1</v>
      </c>
      <c r="K761" s="77" t="s">
        <v>45</v>
      </c>
      <c r="L761" s="21">
        <v>5.3</v>
      </c>
      <c r="M761" s="22"/>
      <c r="N761" s="233"/>
      <c r="O761" s="23" t="s">
        <v>1183</v>
      </c>
      <c r="P761" s="24" t="s">
        <v>2152</v>
      </c>
      <c r="Q761" s="25"/>
      <c r="R761" s="26"/>
      <c r="S761" s="26"/>
    </row>
    <row r="762" spans="1:19" ht="14.65" customHeight="1">
      <c r="A762" s="228"/>
      <c r="B762" s="237"/>
      <c r="C762" s="27" t="s">
        <v>28</v>
      </c>
      <c r="D762" s="275"/>
      <c r="E762" s="283"/>
      <c r="F762" s="272"/>
      <c r="G762" s="183"/>
      <c r="H762" s="231"/>
      <c r="I762" s="30"/>
      <c r="J762" s="31"/>
      <c r="K762" s="37"/>
      <c r="L762" s="32"/>
      <c r="M762" s="33"/>
      <c r="N762" s="234"/>
      <c r="O762" s="34"/>
      <c r="P762" s="35"/>
      <c r="Q762" s="36"/>
      <c r="R762" s="28"/>
      <c r="S762" s="28"/>
    </row>
    <row r="763" spans="1:19" ht="14.65" customHeight="1">
      <c r="A763" s="226">
        <f>$A760+1</f>
        <v>254</v>
      </c>
      <c r="B763" s="235" t="str">
        <f>IF(OR(C763="W",C764="W",C765="W",C763="1/2W",C764="1/2W",C765="1/2W",C763="1/2L",C764="1/2L",C765="1/2L"),"OK",IF(OR(C763="L",C764="L",C765="L"),"LOSS",IF(OR(C763="X",C764="X",C765="X"),"Anulado"," ")))</f>
        <v>OK</v>
      </c>
      <c r="C763" s="38" t="s">
        <v>26</v>
      </c>
      <c r="D763" s="273" t="str">
        <f>IF(G763="","",$D760)</f>
        <v>15</v>
      </c>
      <c r="E763" s="281" t="str">
        <f>IF(G763=""," ","– "&amp;COUNTIF(D$4:D765,$D763))</f>
        <v>– 20</v>
      </c>
      <c r="F763" s="284" t="e">
        <f ca="1">IF(G763="","",IF(OR(AND($C763&lt;&gt;" ",$C764=" "),AND($C764&lt;&gt;" ",$C763=" "),AND(L765&gt;0,OR(AND($C765&lt;&gt;" ",OR($C763=" ",$C764=" ")),AND($C765=" ",OR($C763&lt;&gt;" ",$C764&lt;&gt;" "))))),IF(SUM(F$4:F762)=0,1,LARGE(F$4:F762,1)+1),IF(MONTH(G763)=MONTH(TODAY()),IF(AND(DAY(G763)&lt;DAY(TODAY()),$B763=" "),IF(SUM(F$4:F762)=0,1,LARGE(F$4:F762,1)+1),IF($B763=" ",IF(AND(DAY(G763)=DAY(TODAY()),HOUR(G763)&lt;=HOUR(NOW())+1),IF(AND(HOUR(G763)+2&lt;=HOUR(NOW()),DAY(G763)&lt;=DAY(TODAY()),MINUTE(G763)&lt;=MINUTE(NOW())),IF(SUM(F$4:F762)=0,1,LARGE(F$4:F762,1)+1),IF(OR(MINUTE(G763)&lt;=MINUTE(NOW()),HOUR(G763)&lt;=HOUR(NOW())),"!!!","")),""),"")),"")))</f>
        <v>#VALUE!</v>
      </c>
      <c r="G763" s="181" t="s">
        <v>4483</v>
      </c>
      <c r="H763" s="229" t="s">
        <v>238</v>
      </c>
      <c r="I763" s="39" t="s">
        <v>31</v>
      </c>
      <c r="J763" s="40">
        <v>1.5</v>
      </c>
      <c r="K763" s="41" t="s">
        <v>23</v>
      </c>
      <c r="L763" s="42">
        <v>1.59</v>
      </c>
      <c r="M763" s="43">
        <v>20.8</v>
      </c>
      <c r="N763" s="232">
        <v>0</v>
      </c>
      <c r="O763" s="44" t="s">
        <v>2153</v>
      </c>
      <c r="P763" s="45" t="s">
        <v>2154</v>
      </c>
      <c r="Q763" s="46" t="s">
        <v>2155</v>
      </c>
      <c r="R763" s="47">
        <v>0.22259999999999999</v>
      </c>
      <c r="S763" s="48" t="s">
        <v>2156</v>
      </c>
    </row>
    <row r="764" spans="1:19" ht="14.65" customHeight="1">
      <c r="A764" s="227"/>
      <c r="B764" s="236"/>
      <c r="C764" s="49" t="s">
        <v>24</v>
      </c>
      <c r="D764" s="274"/>
      <c r="E764" s="282"/>
      <c r="F764" s="285"/>
      <c r="G764" s="182"/>
      <c r="H764" s="230"/>
      <c r="I764" s="50" t="s">
        <v>66</v>
      </c>
      <c r="J764" s="51">
        <f>IF(OR(I763="TO",I763="TU",I763="TO1",I763="TU1",I763="TO2",I763="TU2"),J763,IF(OR(I763="AH1",I763="AH2"),IF(OR(I764="AH1",I764="AH2"),-J763,IF(OR(I764="EH1",I764="EH2"),-J763+0.5,"")),IF(OR(I763="EH1",I763="EH2"),IF(OR(I764="AH1",I764="AH2"),-J763+0.5,IF(OR(I764="EH1",I764="EH2"),-J763+1,"")),IF(AND(OR(I763="DNB1",I763="DNB2"),OR(I764="AH1",I764="AH2")),0,IF(AND(I763="Not ScoreBoth",OR(I764="TO1",I764="TO2")),0.5,"")))))</f>
        <v>-1</v>
      </c>
      <c r="K764" s="52" t="s">
        <v>45</v>
      </c>
      <c r="L764" s="53">
        <v>5.3</v>
      </c>
      <c r="M764" s="54">
        <v>6.25</v>
      </c>
      <c r="N764" s="233"/>
      <c r="O764" s="55" t="s">
        <v>2157</v>
      </c>
      <c r="P764" s="56" t="s">
        <v>2158</v>
      </c>
      <c r="Q764" s="25"/>
      <c r="R764" s="26"/>
      <c r="S764" s="26"/>
    </row>
    <row r="765" spans="1:19" ht="14.65" customHeight="1">
      <c r="A765" s="228"/>
      <c r="B765" s="237"/>
      <c r="C765" s="57" t="s">
        <v>28</v>
      </c>
      <c r="D765" s="275"/>
      <c r="E765" s="283"/>
      <c r="F765" s="272"/>
      <c r="G765" s="183"/>
      <c r="H765" s="231"/>
      <c r="I765" s="58"/>
      <c r="J765" s="59"/>
      <c r="K765" s="60"/>
      <c r="L765" s="61"/>
      <c r="M765" s="62"/>
      <c r="N765" s="234"/>
      <c r="O765" s="63"/>
      <c r="P765" s="64"/>
      <c r="Q765" s="36"/>
      <c r="R765" s="28"/>
      <c r="S765" s="28"/>
    </row>
    <row r="766" spans="1:19" ht="14.65" customHeight="1">
      <c r="A766" s="238">
        <f>$A763+1</f>
        <v>255</v>
      </c>
      <c r="B766" s="242" t="str">
        <f>IF(OR(C766="W",C767="W",C768="W",C766="1/2W",C767="1/2W",C768="1/2W",C766="1/2L",C767="1/2L",C768="1/2L"),"OK",IF(OR(C766="L",C767="L",C768="L"),"LOSS",IF(OR(C766="X",C767="X",C768="X"),"Anulado"," ")))</f>
        <v>OK</v>
      </c>
      <c r="C766" s="65" t="s">
        <v>24</v>
      </c>
      <c r="D766" s="290" t="str">
        <f>IF(G766="","",$D763)</f>
        <v>15</v>
      </c>
      <c r="E766" s="295" t="str">
        <f>IF(G766=""," ","– "&amp;COUNTIF(D$4:D768,$D766))</f>
        <v>– 21</v>
      </c>
      <c r="F766" s="297" t="e">
        <f ca="1">IF(G766="","",IF(OR(AND($C766&lt;&gt;" ",$C767=" "),AND($C767&lt;&gt;" ",$C766=" "),AND(L768&gt;0,OR(AND($C768&lt;&gt;" ",OR($C766=" ",$C767=" ")),AND($C768=" ",OR($C766&lt;&gt;" ",$C767&lt;&gt;" "))))),IF(SUM(F$4:F765)=0,1,LARGE(F$4:F765,1)+1),IF(MONTH(G766)=MONTH(TODAY()),IF(AND(DAY(G766)&lt;DAY(TODAY()),$B766=" "),IF(SUM(F$4:F765)=0,1,LARGE(F$4:F765,1)+1),IF($B766=" ",IF(AND(DAY(G766)=DAY(TODAY()),HOUR(G766)&lt;=HOUR(NOW())+1),IF(AND(HOUR(G766)+2&lt;=HOUR(NOW()),DAY(G766)&lt;=DAY(TODAY()),MINUTE(G766)&lt;=MINUTE(NOW())),IF(SUM(F$4:F765)=0,1,LARGE(F$4:F765,1)+1),IF(OR(MINUTE(G766)&lt;=MINUTE(NOW()),HOUR(G766)&lt;=HOUR(NOW())),"!!!","")),""),"")),"")))</f>
        <v>#VALUE!</v>
      </c>
      <c r="G766" s="188" t="s">
        <v>4483</v>
      </c>
      <c r="H766" s="239" t="s">
        <v>237</v>
      </c>
      <c r="I766" s="100">
        <v>1</v>
      </c>
      <c r="J766" s="80"/>
      <c r="K766" s="68" t="s">
        <v>21</v>
      </c>
      <c r="L766" s="69">
        <v>2.41</v>
      </c>
      <c r="M766" s="70"/>
      <c r="N766" s="241">
        <v>0.1</v>
      </c>
      <c r="O766" s="71" t="s">
        <v>1178</v>
      </c>
      <c r="P766" s="72" t="s">
        <v>2159</v>
      </c>
      <c r="Q766" s="73" t="s">
        <v>2160</v>
      </c>
      <c r="R766" s="74">
        <v>8.6699999999999999E-2</v>
      </c>
      <c r="S766" s="75" t="s">
        <v>2161</v>
      </c>
    </row>
    <row r="767" spans="1:19" ht="14.65" customHeight="1">
      <c r="A767" s="227"/>
      <c r="B767" s="236"/>
      <c r="C767" s="17" t="s">
        <v>26</v>
      </c>
      <c r="D767" s="274"/>
      <c r="E767" s="282"/>
      <c r="F767" s="285"/>
      <c r="G767" s="182"/>
      <c r="H767" s="230"/>
      <c r="I767" s="18" t="s">
        <v>31</v>
      </c>
      <c r="J767" s="76">
        <v>0.5</v>
      </c>
      <c r="K767" s="77" t="s">
        <v>23</v>
      </c>
      <c r="L767" s="21">
        <v>1.98</v>
      </c>
      <c r="M767" s="22">
        <v>12.53</v>
      </c>
      <c r="N767" s="233"/>
      <c r="O767" s="23" t="s">
        <v>2147</v>
      </c>
      <c r="P767" s="24" t="s">
        <v>2148</v>
      </c>
      <c r="Q767" s="25"/>
      <c r="R767" s="26"/>
      <c r="S767" s="26"/>
    </row>
    <row r="768" spans="1:19" ht="14.65" customHeight="1">
      <c r="A768" s="228"/>
      <c r="B768" s="237"/>
      <c r="C768" s="27" t="s">
        <v>28</v>
      </c>
      <c r="D768" s="275"/>
      <c r="E768" s="283"/>
      <c r="F768" s="272"/>
      <c r="G768" s="183"/>
      <c r="H768" s="231"/>
      <c r="I768" s="30"/>
      <c r="J768" s="31"/>
      <c r="K768" s="37"/>
      <c r="L768" s="32"/>
      <c r="M768" s="33"/>
      <c r="N768" s="234"/>
      <c r="O768" s="34"/>
      <c r="P768" s="35"/>
      <c r="Q768" s="36"/>
      <c r="R768" s="28"/>
      <c r="S768" s="28"/>
    </row>
    <row r="769" spans="1:19" ht="14.65" customHeight="1">
      <c r="A769" s="226">
        <f>$A766+1</f>
        <v>256</v>
      </c>
      <c r="B769" s="235" t="str">
        <f>IF(OR(C769="W",C770="W",C771="W",C769="1/2W",C770="1/2W",C771="1/2W",C769="1/2L",C770="1/2L",C771="1/2L"),"OK",IF(OR(C769="L",C770="L",C771="L"),"LOSS",IF(OR(C769="X",C770="X",C771="X"),"Anulado"," ")))</f>
        <v>OK</v>
      </c>
      <c r="C769" s="38" t="s">
        <v>26</v>
      </c>
      <c r="D769" s="273" t="str">
        <f>IF(G769="","",$D766)</f>
        <v>15</v>
      </c>
      <c r="E769" s="281" t="str">
        <f>IF(G769=""," ","– "&amp;COUNTIF(D$4:D771,$D769))</f>
        <v>– 22</v>
      </c>
      <c r="F769" s="284" t="e">
        <f ca="1">IF(G769="","",IF(OR(AND($C769&lt;&gt;" ",$C770=" "),AND($C770&lt;&gt;" ",$C769=" "),AND(L771&gt;0,OR(AND($C771&lt;&gt;" ",OR($C769=" ",$C770=" ")),AND($C771=" ",OR($C769&lt;&gt;" ",$C770&lt;&gt;" "))))),IF(SUM(F$4:F768)=0,1,LARGE(F$4:F768,1)+1),IF(MONTH(G769)=MONTH(TODAY()),IF(AND(DAY(G769)&lt;DAY(TODAY()),$B769=" "),IF(SUM(F$4:F768)=0,1,LARGE(F$4:F768,1)+1),IF($B769=" ",IF(AND(DAY(G769)=DAY(TODAY()),HOUR(G769)&lt;=HOUR(NOW())+1),IF(AND(HOUR(G769)+2&lt;=HOUR(NOW()),DAY(G769)&lt;=DAY(TODAY()),MINUTE(G769)&lt;=MINUTE(NOW())),IF(SUM(F$4:F768)=0,1,LARGE(F$4:F768,1)+1),IF(OR(MINUTE(G769)&lt;=MINUTE(NOW()),HOUR(G769)&lt;=HOUR(NOW())),"!!!","")),""),"")),"")))</f>
        <v>#VALUE!</v>
      </c>
      <c r="G769" s="181" t="s">
        <v>4484</v>
      </c>
      <c r="H769" s="229" t="s">
        <v>239</v>
      </c>
      <c r="I769" s="108">
        <v>1</v>
      </c>
      <c r="J769" s="78"/>
      <c r="K769" s="41" t="s">
        <v>21</v>
      </c>
      <c r="L769" s="42">
        <v>3.05</v>
      </c>
      <c r="M769" s="43">
        <v>10.98</v>
      </c>
      <c r="N769" s="232">
        <v>0</v>
      </c>
      <c r="O769" s="44" t="s">
        <v>2162</v>
      </c>
      <c r="P769" s="45" t="s">
        <v>2163</v>
      </c>
      <c r="Q769" s="46" t="s">
        <v>2164</v>
      </c>
      <c r="R769" s="47">
        <v>4.8899999999999999E-2</v>
      </c>
      <c r="S769" s="48" t="s">
        <v>2165</v>
      </c>
    </row>
    <row r="770" spans="1:19" ht="14.65" customHeight="1">
      <c r="A770" s="227"/>
      <c r="B770" s="236"/>
      <c r="C770" s="49" t="s">
        <v>24</v>
      </c>
      <c r="D770" s="274"/>
      <c r="E770" s="282"/>
      <c r="F770" s="285"/>
      <c r="G770" s="182"/>
      <c r="H770" s="230"/>
      <c r="I770" s="50" t="s">
        <v>31</v>
      </c>
      <c r="J770" s="51">
        <v>0.5</v>
      </c>
      <c r="K770" s="52" t="s">
        <v>23</v>
      </c>
      <c r="L770" s="53">
        <v>1.6</v>
      </c>
      <c r="M770" s="54">
        <v>20.95</v>
      </c>
      <c r="N770" s="233"/>
      <c r="O770" s="55" t="s">
        <v>1614</v>
      </c>
      <c r="P770" s="56" t="s">
        <v>2166</v>
      </c>
      <c r="Q770" s="25"/>
      <c r="R770" s="26"/>
      <c r="S770" s="26"/>
    </row>
    <row r="771" spans="1:19" ht="14.65" customHeight="1">
      <c r="A771" s="228"/>
      <c r="B771" s="237"/>
      <c r="C771" s="57" t="s">
        <v>28</v>
      </c>
      <c r="D771" s="275"/>
      <c r="E771" s="283"/>
      <c r="F771" s="272"/>
      <c r="G771" s="183"/>
      <c r="H771" s="231"/>
      <c r="I771" s="58"/>
      <c r="J771" s="59"/>
      <c r="K771" s="60"/>
      <c r="L771" s="61"/>
      <c r="M771" s="62"/>
      <c r="N771" s="234"/>
      <c r="O771" s="63"/>
      <c r="P771" s="64"/>
      <c r="Q771" s="36"/>
      <c r="R771" s="28"/>
      <c r="S771" s="28"/>
    </row>
    <row r="772" spans="1:19" ht="14.65" customHeight="1">
      <c r="A772" s="238">
        <f>$A769+1</f>
        <v>257</v>
      </c>
      <c r="B772" s="242" t="str">
        <f>IF(OR(C772="W",C773="W",C774="W",C772="1/2W",C773="1/2W",C774="1/2W",C772="1/2L",C773="1/2L",C774="1/2L"),"OK",IF(OR(C772="L",C773="L",C774="L"),"LOSS",IF(OR(C772="X",C773="X",C774="X"),"Anulado"," ")))</f>
        <v>OK</v>
      </c>
      <c r="C772" s="65" t="s">
        <v>26</v>
      </c>
      <c r="D772" s="290" t="str">
        <f>IF(G772="","",$D769)</f>
        <v>15</v>
      </c>
      <c r="E772" s="295" t="str">
        <f>IF(G772=""," ","– "&amp;COUNTIF(D$4:D774,$D772))</f>
        <v>– 23</v>
      </c>
      <c r="F772" s="297" t="e">
        <f ca="1">IF(G772="","",IF(OR(AND($C772&lt;&gt;" ",$C773=" "),AND($C773&lt;&gt;" ",$C772=" "),AND(L774&gt;0,OR(AND($C774&lt;&gt;" ",OR($C772=" ",$C773=" ")),AND($C774=" ",OR($C772&lt;&gt;" ",$C773&lt;&gt;" "))))),IF(SUM(F$4:F771)=0,1,LARGE(F$4:F771,1)+1),IF(MONTH(G772)=MONTH(TODAY()),IF(AND(DAY(G772)&lt;DAY(TODAY()),$B772=" "),IF(SUM(F$4:F771)=0,1,LARGE(F$4:F771,1)+1),IF($B772=" ",IF(AND(DAY(G772)=DAY(TODAY()),HOUR(G772)&lt;=HOUR(NOW())+1),IF(AND(HOUR(G772)+2&lt;=HOUR(NOW()),DAY(G772)&lt;=DAY(TODAY()),MINUTE(G772)&lt;=MINUTE(NOW())),IF(SUM(F$4:F771)=0,1,LARGE(F$4:F771,1)+1),IF(OR(MINUTE(G772)&lt;=MINUTE(NOW()),HOUR(G772)&lt;=HOUR(NOW())),"!!!","")),""),"")),"")))</f>
        <v>#VALUE!</v>
      </c>
      <c r="G772" s="188" t="s">
        <v>4481</v>
      </c>
      <c r="H772" s="239" t="s">
        <v>240</v>
      </c>
      <c r="I772" s="66" t="s">
        <v>30</v>
      </c>
      <c r="J772" s="67">
        <v>-1</v>
      </c>
      <c r="K772" s="68" t="s">
        <v>21</v>
      </c>
      <c r="L772" s="69">
        <v>2.06</v>
      </c>
      <c r="M772" s="70">
        <v>31.84</v>
      </c>
      <c r="N772" s="241">
        <v>0</v>
      </c>
      <c r="O772" s="71" t="s">
        <v>2167</v>
      </c>
      <c r="P772" s="72" t="s">
        <v>2168</v>
      </c>
      <c r="Q772" s="73" t="s">
        <v>2169</v>
      </c>
      <c r="R772" s="74">
        <v>6.3899999999999998E-2</v>
      </c>
      <c r="S772" s="75" t="s">
        <v>2170</v>
      </c>
    </row>
    <row r="773" spans="1:19" ht="14.65" customHeight="1">
      <c r="A773" s="227"/>
      <c r="B773" s="236"/>
      <c r="C773" s="17" t="s">
        <v>24</v>
      </c>
      <c r="D773" s="274"/>
      <c r="E773" s="282"/>
      <c r="F773" s="285"/>
      <c r="G773" s="182"/>
      <c r="H773" s="230"/>
      <c r="I773" s="18" t="s">
        <v>31</v>
      </c>
      <c r="J773" s="76">
        <f>IF(OR(I772="TO",I772="TU",I772="TO1",I772="TU1",I772="TO2",I772="TU2"),J772,IF(OR(I772="AH1",I772="AH2"),IF(OR(I773="AH1",I773="AH2"),-J772,IF(OR(I773="EH1",I773="EH2"),-J772+0.5,"")),IF(OR(I772="EH1",I772="EH2"),IF(OR(I773="AH1",I773="AH2"),-J772+0.5,IF(OR(I773="EH1",I773="EH2"),-J772+1,"")),IF(AND(OR(I772="DNB1",I772="DNB2"),OR(I773="AH1",I773="AH2")),0,IF(AND(I772="Not ScoreBoth",OR(I773="TO1",I773="TO2")),0.5,"")))))</f>
        <v>1</v>
      </c>
      <c r="K773" s="77" t="s">
        <v>22</v>
      </c>
      <c r="L773" s="21">
        <v>2.2000000000000002</v>
      </c>
      <c r="M773" s="22"/>
      <c r="N773" s="233"/>
      <c r="O773" s="23" t="s">
        <v>2171</v>
      </c>
      <c r="P773" s="24" t="s">
        <v>2172</v>
      </c>
      <c r="Q773" s="25"/>
      <c r="R773" s="26"/>
      <c r="S773" s="26"/>
    </row>
    <row r="774" spans="1:19" ht="14.65" customHeight="1">
      <c r="A774" s="228"/>
      <c r="B774" s="237"/>
      <c r="C774" s="27" t="s">
        <v>28</v>
      </c>
      <c r="D774" s="275"/>
      <c r="E774" s="283"/>
      <c r="F774" s="272"/>
      <c r="G774" s="183"/>
      <c r="H774" s="231"/>
      <c r="I774" s="30"/>
      <c r="J774" s="31"/>
      <c r="K774" s="37"/>
      <c r="L774" s="32"/>
      <c r="M774" s="33"/>
      <c r="N774" s="234"/>
      <c r="O774" s="34"/>
      <c r="P774" s="35"/>
      <c r="Q774" s="36"/>
      <c r="R774" s="28"/>
      <c r="S774" s="28"/>
    </row>
    <row r="775" spans="1:19" ht="14.65" customHeight="1">
      <c r="A775" s="226">
        <f>$A772+1</f>
        <v>258</v>
      </c>
      <c r="B775" s="235" t="str">
        <f>IF(OR(C775="W",C776="W",C777="W",C775="1/2W",C776="1/2W",C777="1/2W",C775="1/2L",C776="1/2L",C777="1/2L"),"OK",IF(OR(C775="L",C776="L",C777="L"),"LOSS",IF(OR(C775="X",C776="X",C777="X"),"Anulado"," ")))</f>
        <v>OK</v>
      </c>
      <c r="C775" s="38" t="s">
        <v>26</v>
      </c>
      <c r="D775" s="273" t="str">
        <f>IF(G775="","",$D772)</f>
        <v>15</v>
      </c>
      <c r="E775" s="281" t="str">
        <f>IF(G775=""," ","– "&amp;COUNTIF(D$4:D777,$D775))</f>
        <v>– 24</v>
      </c>
      <c r="F775" s="284" t="e">
        <f ca="1">IF(G775="","",IF(OR(AND($C775&lt;&gt;" ",$C776=" "),AND($C776&lt;&gt;" ",$C775=" "),AND(L777&gt;0,OR(AND($C777&lt;&gt;" ",OR($C775=" ",$C776=" ")),AND($C777=" ",OR($C775&lt;&gt;" ",$C776&lt;&gt;" "))))),IF(SUM(F$4:F774)=0,1,LARGE(F$4:F774,1)+1),IF(MONTH(G775)=MONTH(TODAY()),IF(AND(DAY(G775)&lt;DAY(TODAY()),$B775=" "),IF(SUM(F$4:F774)=0,1,LARGE(F$4:F774,1)+1),IF($B775=" ",IF(AND(DAY(G775)=DAY(TODAY()),HOUR(G775)&lt;=HOUR(NOW())+1),IF(AND(HOUR(G775)+2&lt;=HOUR(NOW()),DAY(G775)&lt;=DAY(TODAY()),MINUTE(G775)&lt;=MINUTE(NOW())),IF(SUM(F$4:F774)=0,1,LARGE(F$4:F774,1)+1),IF(OR(MINUTE(G775)&lt;=MINUTE(NOW()),HOUR(G775)&lt;=HOUR(NOW())),"!!!","")),""),"")),"")))</f>
        <v>#VALUE!</v>
      </c>
      <c r="G775" s="181" t="s">
        <v>4481</v>
      </c>
      <c r="H775" s="229" t="s">
        <v>241</v>
      </c>
      <c r="I775" s="39" t="s">
        <v>30</v>
      </c>
      <c r="J775" s="40">
        <v>-0.75</v>
      </c>
      <c r="K775" s="41" t="s">
        <v>23</v>
      </c>
      <c r="L775" s="42">
        <v>1.75</v>
      </c>
      <c r="M775" s="43">
        <v>65.47</v>
      </c>
      <c r="N775" s="232">
        <v>0</v>
      </c>
      <c r="O775" s="44" t="s">
        <v>2173</v>
      </c>
      <c r="P775" s="45" t="s">
        <v>2174</v>
      </c>
      <c r="Q775" s="46" t="s">
        <v>2175</v>
      </c>
      <c r="R775" s="47">
        <v>4.5900000000000003E-2</v>
      </c>
      <c r="S775" s="48" t="s">
        <v>2176</v>
      </c>
    </row>
    <row r="776" spans="1:19" ht="14.65" customHeight="1">
      <c r="A776" s="227"/>
      <c r="B776" s="236"/>
      <c r="C776" s="49" t="s">
        <v>24</v>
      </c>
      <c r="D776" s="274"/>
      <c r="E776" s="282"/>
      <c r="F776" s="285"/>
      <c r="G776" s="182"/>
      <c r="H776" s="230"/>
      <c r="I776" s="50" t="s">
        <v>31</v>
      </c>
      <c r="J776" s="51">
        <f>IF(OR(I775="TO",I775="TU",I775="TO1",I775="TU1",I775="TO2",I775="TU2"),J775,IF(OR(I775="AH1",I775="AH2"),IF(OR(I776="AH1",I776="AH2"),-J775,IF(OR(I776="EH1",I776="EH2"),-J775+0.5,"")),IF(OR(I775="EH1",I775="EH2"),IF(OR(I776="AH1",I776="AH2"),-J775+0.5,IF(OR(I776="EH1",I776="EH2"),-J775+1,"")),IF(AND(OR(I775="DNB1",I775="DNB2"),OR(I776="AH1",I776="AH2")),0,IF(AND(I775="Not ScoreBoth",OR(I776="TO1",I776="TO2")),0.5,"")))))</f>
        <v>0.75</v>
      </c>
      <c r="K776" s="52" t="s">
        <v>22</v>
      </c>
      <c r="L776" s="53">
        <v>2.6</v>
      </c>
      <c r="M776" s="54"/>
      <c r="N776" s="233"/>
      <c r="O776" s="55" t="s">
        <v>2177</v>
      </c>
      <c r="P776" s="56" t="s">
        <v>2178</v>
      </c>
      <c r="Q776" s="25"/>
      <c r="R776" s="26"/>
      <c r="S776" s="26"/>
    </row>
    <row r="777" spans="1:19" ht="14.65" customHeight="1">
      <c r="A777" s="228"/>
      <c r="B777" s="237"/>
      <c r="C777" s="57" t="s">
        <v>28</v>
      </c>
      <c r="D777" s="275"/>
      <c r="E777" s="283"/>
      <c r="F777" s="272"/>
      <c r="G777" s="183"/>
      <c r="H777" s="231"/>
      <c r="I777" s="58"/>
      <c r="J777" s="59"/>
      <c r="K777" s="60"/>
      <c r="L777" s="61"/>
      <c r="M777" s="62"/>
      <c r="N777" s="234"/>
      <c r="O777" s="63"/>
      <c r="P777" s="64"/>
      <c r="Q777" s="36"/>
      <c r="R777" s="28"/>
      <c r="S777" s="28"/>
    </row>
    <row r="778" spans="1:19" ht="14.65" customHeight="1">
      <c r="A778" s="238">
        <f>$A775+1</f>
        <v>259</v>
      </c>
      <c r="B778" s="242" t="str">
        <f>IF(OR(C778="W",C779="W",C780="W",C778="1/2W",C779="1/2W",C780="1/2W",C778="1/2L",C779="1/2L",C780="1/2L"),"OK",IF(OR(C778="L",C779="L",C780="L"),"LOSS",IF(OR(C778="X",C779="X",C780="X"),"Anulado"," ")))</f>
        <v>OK</v>
      </c>
      <c r="C778" s="65" t="s">
        <v>24</v>
      </c>
      <c r="D778" s="290" t="str">
        <f>IF(G778="","",$D775)</f>
        <v>15</v>
      </c>
      <c r="E778" s="295" t="str">
        <f>IF(G778=""," ","– "&amp;COUNTIF(D$4:D780,$D778))</f>
        <v>– 25</v>
      </c>
      <c r="F778" s="297" t="e">
        <f ca="1">IF(G778="","",IF(OR(AND($C778&lt;&gt;" ",$C779=" "),AND($C779&lt;&gt;" ",$C778=" "),AND(L780&gt;0,OR(AND($C780&lt;&gt;" ",OR($C778=" ",$C779=" ")),AND($C780=" ",OR($C778&lt;&gt;" ",$C779&lt;&gt;" "))))),IF(SUM(F$4:F777)=0,1,LARGE(F$4:F777,1)+1),IF(MONTH(G778)=MONTH(TODAY()),IF(AND(DAY(G778)&lt;DAY(TODAY()),$B778=" "),IF(SUM(F$4:F777)=0,1,LARGE(F$4:F777,1)+1),IF($B778=" ",IF(AND(DAY(G778)=DAY(TODAY()),HOUR(G778)&lt;=HOUR(NOW())+1),IF(AND(HOUR(G778)+2&lt;=HOUR(NOW()),DAY(G778)&lt;=DAY(TODAY()),MINUTE(G778)&lt;=MINUTE(NOW())),IF(SUM(F$4:F777)=0,1,LARGE(F$4:F777,1)+1),IF(OR(MINUTE(G778)&lt;=MINUTE(NOW()),HOUR(G778)&lt;=HOUR(NOW())),"!!!","")),""),"")),"")))</f>
        <v>#VALUE!</v>
      </c>
      <c r="G778" s="188" t="s">
        <v>4485</v>
      </c>
      <c r="H778" s="239" t="s">
        <v>242</v>
      </c>
      <c r="I778" s="66" t="s">
        <v>47</v>
      </c>
      <c r="J778" s="80"/>
      <c r="K778" s="68" t="s">
        <v>21</v>
      </c>
      <c r="L778" s="69">
        <v>1.89</v>
      </c>
      <c r="M778" s="70">
        <v>12.64</v>
      </c>
      <c r="N778" s="241">
        <v>0</v>
      </c>
      <c r="O778" s="71" t="s">
        <v>1031</v>
      </c>
      <c r="P778" s="72" t="s">
        <v>2179</v>
      </c>
      <c r="Q778" s="73" t="s">
        <v>1602</v>
      </c>
      <c r="R778" s="74">
        <v>4.5499999999999999E-2</v>
      </c>
      <c r="S778" s="75" t="s">
        <v>2180</v>
      </c>
    </row>
    <row r="779" spans="1:19" ht="14.65" customHeight="1">
      <c r="A779" s="227"/>
      <c r="B779" s="236"/>
      <c r="C779" s="17" t="s">
        <v>26</v>
      </c>
      <c r="D779" s="274"/>
      <c r="E779" s="282"/>
      <c r="F779" s="285"/>
      <c r="G779" s="182"/>
      <c r="H779" s="230"/>
      <c r="I779" s="18" t="s">
        <v>48</v>
      </c>
      <c r="J779" s="81" t="str">
        <f>IF(OR(I778="TO",I778="TU",I778="TO1",I778="TU1",I778="TO2",I778="TU2"),J778,IF(OR(I778="AH1",I778="AH2"),IF(OR(I779="AH1",I779="AH2"),-J778,IF(OR(I779="EH1",I779="EH2"),-J778+0.5,"")),IF(OR(I778="EH1",I778="EH2"),IF(OR(I779="AH1",I779="AH2"),-J778+0.5,IF(OR(I779="EH1",I779="EH2"),-J778+1,"")),IF(AND(OR(I778="DNB1",I778="DNB2"),OR(I779="AH1",I779="AH2")),0,IF(AND(I778="Not ScoreBoth",OR(I779="TO1",I779="TO2")),0.5,"")))))</f>
        <v/>
      </c>
      <c r="K779" s="77" t="s">
        <v>22</v>
      </c>
      <c r="L779" s="21">
        <v>2.34</v>
      </c>
      <c r="M779" s="22"/>
      <c r="N779" s="233"/>
      <c r="O779" s="23" t="s">
        <v>1600</v>
      </c>
      <c r="P779" s="24" t="s">
        <v>2179</v>
      </c>
      <c r="Q779" s="25"/>
      <c r="R779" s="26"/>
      <c r="S779" s="26"/>
    </row>
    <row r="780" spans="1:19" ht="14.65" customHeight="1">
      <c r="A780" s="228"/>
      <c r="B780" s="237"/>
      <c r="C780" s="27" t="s">
        <v>28</v>
      </c>
      <c r="D780" s="275"/>
      <c r="E780" s="283"/>
      <c r="F780" s="272"/>
      <c r="G780" s="183"/>
      <c r="H780" s="231"/>
      <c r="I780" s="30"/>
      <c r="J780" s="31"/>
      <c r="K780" s="37"/>
      <c r="L780" s="32"/>
      <c r="M780" s="33"/>
      <c r="N780" s="234"/>
      <c r="O780" s="34"/>
      <c r="P780" s="35"/>
      <c r="Q780" s="36"/>
      <c r="R780" s="28"/>
      <c r="S780" s="28"/>
    </row>
    <row r="781" spans="1:19" ht="14.65" customHeight="1">
      <c r="A781" s="226">
        <f>$A778+1</f>
        <v>260</v>
      </c>
      <c r="B781" s="235" t="str">
        <f>IF(OR(C781="W",C782="W",C783="W",C781="1/2W",C782="1/2W",C783="1/2W",C781="1/2L",C782="1/2L",C783="1/2L"),"OK",IF(OR(C781="L",C782="L",C783="L"),"LOSS",IF(OR(C781="X",C782="X",C783="X"),"Anulado"," ")))</f>
        <v>OK</v>
      </c>
      <c r="C781" s="38" t="s">
        <v>24</v>
      </c>
      <c r="D781" s="273" t="s">
        <v>243</v>
      </c>
      <c r="E781" s="281" t="str">
        <f>IF(G781=""," ","– "&amp;COUNTIF(D$4:D783,$D781))</f>
        <v>– 1</v>
      </c>
      <c r="F781" s="284" t="e">
        <f ca="1">IF(G781="","",IF(OR(AND($C781&lt;&gt;" ",$C782=" "),AND($C782&lt;&gt;" ",$C781=" "),AND(L783&gt;0,OR(AND($C783&lt;&gt;" ",OR($C781=" ",$C782=" ")),AND($C783=" ",OR($C781&lt;&gt;" ",$C782&lt;&gt;" "))))),IF(SUM(F$4:F780)=0,1,LARGE(F$4:F780,1)+1),IF(MONTH(G781)=MONTH(TODAY()),IF(AND(DAY(G781)&lt;DAY(TODAY()),$B781=" "),IF(SUM(F$4:F780)=0,1,LARGE(F$4:F780,1)+1),IF($B781=" ",IF(AND(DAY(G781)=DAY(TODAY()),HOUR(G781)&lt;=HOUR(NOW())+1),IF(AND(HOUR(G781)+2&lt;=HOUR(NOW()),DAY(G781)&lt;=DAY(TODAY()),MINUTE(G781)&lt;=MINUTE(NOW())),IF(SUM(F$4:F780)=0,1,LARGE(F$4:F780,1)+1),IF(OR(MINUTE(G781)&lt;=MINUTE(NOW()),HOUR(G781)&lt;=HOUR(NOW())),"!!!","")),""),"")),"")))</f>
        <v>#VALUE!</v>
      </c>
      <c r="G781" s="181" t="s">
        <v>4486</v>
      </c>
      <c r="H781" s="229" t="s">
        <v>244</v>
      </c>
      <c r="I781" s="39" t="s">
        <v>42</v>
      </c>
      <c r="J781" s="40">
        <v>157.5</v>
      </c>
      <c r="K781" s="41" t="s">
        <v>33</v>
      </c>
      <c r="L781" s="42">
        <v>2.4</v>
      </c>
      <c r="M781" s="43">
        <v>5.39</v>
      </c>
      <c r="N781" s="232">
        <v>0</v>
      </c>
      <c r="O781" s="44" t="s">
        <v>889</v>
      </c>
      <c r="P781" s="45" t="s">
        <v>1069</v>
      </c>
      <c r="Q781" s="46" t="s">
        <v>2181</v>
      </c>
      <c r="R781" s="47">
        <v>0.1341</v>
      </c>
      <c r="S781" s="48" t="s">
        <v>2181</v>
      </c>
    </row>
    <row r="782" spans="1:19" ht="14.65" customHeight="1">
      <c r="A782" s="227"/>
      <c r="B782" s="236"/>
      <c r="C782" s="49" t="s">
        <v>26</v>
      </c>
      <c r="D782" s="274"/>
      <c r="E782" s="282"/>
      <c r="F782" s="285"/>
      <c r="G782" s="182"/>
      <c r="H782" s="230"/>
      <c r="I782" s="50" t="s">
        <v>43</v>
      </c>
      <c r="J782" s="51">
        <f>IF(OR(I781="TO",I781="TU",I781="TO1",I781="TU1",I781="TO2",I781="TU2"),J781,IF(OR(I781="AH1",I781="AH2"),IF(OR(I782="AH1",I782="AH2"),-J781,IF(OR(I782="EH1",I782="EH2"),-J781+0.5,"")),IF(OR(I781="EH1",I781="EH2"),IF(OR(I782="AH1",I782="AH2"),-J781+0.5,IF(OR(I782="EH1",I782="EH2"),-J781+1,"")),IF(AND(OR(I781="DNB1",I781="DNB2"),OR(I782="AH1",I782="AH2")),0,IF(AND(I781="Not ScoreBoth",OR(I782="TO1",I782="TO2")),0.5,"")))))</f>
        <v>157.5</v>
      </c>
      <c r="K782" s="52" t="s">
        <v>22</v>
      </c>
      <c r="L782" s="53">
        <v>2.15</v>
      </c>
      <c r="M782" s="54"/>
      <c r="N782" s="233"/>
      <c r="O782" s="55" t="s">
        <v>2155</v>
      </c>
      <c r="P782" s="56" t="s">
        <v>1069</v>
      </c>
      <c r="Q782" s="25"/>
      <c r="R782" s="26"/>
      <c r="S782" s="26"/>
    </row>
    <row r="783" spans="1:19" ht="14.65" customHeight="1">
      <c r="A783" s="228"/>
      <c r="B783" s="237"/>
      <c r="C783" s="57" t="s">
        <v>28</v>
      </c>
      <c r="D783" s="275"/>
      <c r="E783" s="283"/>
      <c r="F783" s="272"/>
      <c r="G783" s="183"/>
      <c r="H783" s="231"/>
      <c r="I783" s="58"/>
      <c r="J783" s="59"/>
      <c r="K783" s="60"/>
      <c r="L783" s="61"/>
      <c r="M783" s="62"/>
      <c r="N783" s="234"/>
      <c r="O783" s="63"/>
      <c r="P783" s="64"/>
      <c r="Q783" s="36"/>
      <c r="R783" s="28"/>
      <c r="S783" s="28"/>
    </row>
    <row r="784" spans="1:19" ht="14.65" customHeight="1">
      <c r="A784" s="238">
        <f>$A781+1</f>
        <v>261</v>
      </c>
      <c r="B784" s="242" t="str">
        <f>IF(OR(C784="W",C785="W",C786="W",C784="1/2W",C785="1/2W",C786="1/2W",C784="1/2L",C785="1/2L",C786="1/2L"),"OK",IF(OR(C784="L",C785="L",C786="L"),"LOSS",IF(OR(C784="X",C785="X",C786="X"),"Anulado"," ")))</f>
        <v>OK</v>
      </c>
      <c r="C784" s="65" t="s">
        <v>24</v>
      </c>
      <c r="D784" s="290" t="str">
        <f>IF(G784="","",$D781)</f>
        <v>16</v>
      </c>
      <c r="E784" s="295" t="str">
        <f>IF(G784=""," ","– "&amp;COUNTIF(D$4:D786,$D784))</f>
        <v>– 2</v>
      </c>
      <c r="F784" s="297" t="e">
        <f ca="1">IF(G784="","",IF(OR(AND($C784&lt;&gt;" ",$C785=" "),AND($C785&lt;&gt;" ",$C784=" "),AND(L786&gt;0,OR(AND($C786&lt;&gt;" ",OR($C784=" ",$C785=" ")),AND($C786=" ",OR($C784&lt;&gt;" ",$C785&lt;&gt;" "))))),IF(SUM(F$4:F783)=0,1,LARGE(F$4:F783,1)+1),IF(MONTH(G784)=MONTH(TODAY()),IF(AND(DAY(G784)&lt;DAY(TODAY()),$B784=" "),IF(SUM(F$4:F783)=0,1,LARGE(F$4:F783,1)+1),IF($B784=" ",IF(AND(DAY(G784)=DAY(TODAY()),HOUR(G784)&lt;=HOUR(NOW())+1),IF(AND(HOUR(G784)+2&lt;=HOUR(NOW()),DAY(G784)&lt;=DAY(TODAY()),MINUTE(G784)&lt;=MINUTE(NOW())),IF(SUM(F$4:F783)=0,1,LARGE(F$4:F783,1)+1),IF(OR(MINUTE(G784)&lt;=MINUTE(NOW()),HOUR(G784)&lt;=HOUR(NOW())),"!!!","")),""),"")),"")))</f>
        <v>#VALUE!</v>
      </c>
      <c r="G784" s="188" t="s">
        <v>4486</v>
      </c>
      <c r="H784" s="239" t="s">
        <v>244</v>
      </c>
      <c r="I784" s="66" t="s">
        <v>42</v>
      </c>
      <c r="J784" s="67">
        <v>155.5</v>
      </c>
      <c r="K784" s="68" t="s">
        <v>33</v>
      </c>
      <c r="L784" s="69">
        <v>2.2000000000000002</v>
      </c>
      <c r="M784" s="70">
        <v>5.39</v>
      </c>
      <c r="N784" s="241">
        <v>0</v>
      </c>
      <c r="O784" s="71" t="s">
        <v>889</v>
      </c>
      <c r="P784" s="72" t="s">
        <v>2115</v>
      </c>
      <c r="Q784" s="73" t="s">
        <v>2182</v>
      </c>
      <c r="R784" s="74">
        <v>7.1400000000000005E-2</v>
      </c>
      <c r="S784" s="75" t="s">
        <v>2183</v>
      </c>
    </row>
    <row r="785" spans="1:19" ht="14.65" customHeight="1">
      <c r="A785" s="227"/>
      <c r="B785" s="236"/>
      <c r="C785" s="17" t="s">
        <v>26</v>
      </c>
      <c r="D785" s="274"/>
      <c r="E785" s="282"/>
      <c r="F785" s="285"/>
      <c r="G785" s="182"/>
      <c r="H785" s="230"/>
      <c r="I785" s="18" t="s">
        <v>43</v>
      </c>
      <c r="J785" s="76">
        <v>157.5</v>
      </c>
      <c r="K785" s="77" t="s">
        <v>22</v>
      </c>
      <c r="L785" s="21">
        <v>2.09</v>
      </c>
      <c r="M785" s="22"/>
      <c r="N785" s="233"/>
      <c r="O785" s="23" t="s">
        <v>2184</v>
      </c>
      <c r="P785" s="24" t="s">
        <v>1368</v>
      </c>
      <c r="Q785" s="25"/>
      <c r="R785" s="26"/>
      <c r="S785" s="26"/>
    </row>
    <row r="786" spans="1:19" ht="14.65" customHeight="1">
      <c r="A786" s="228"/>
      <c r="B786" s="237"/>
      <c r="C786" s="27" t="s">
        <v>28</v>
      </c>
      <c r="D786" s="275"/>
      <c r="E786" s="283"/>
      <c r="F786" s="272"/>
      <c r="G786" s="183"/>
      <c r="H786" s="231"/>
      <c r="I786" s="30"/>
      <c r="J786" s="31"/>
      <c r="K786" s="37"/>
      <c r="L786" s="32"/>
      <c r="M786" s="33"/>
      <c r="N786" s="234"/>
      <c r="O786" s="34"/>
      <c r="P786" s="35"/>
      <c r="Q786" s="36"/>
      <c r="R786" s="28"/>
      <c r="S786" s="28"/>
    </row>
    <row r="787" spans="1:19" ht="14.65" customHeight="1">
      <c r="A787" s="226">
        <f>$A784+1</f>
        <v>262</v>
      </c>
      <c r="B787" s="235" t="str">
        <f>IF(OR(C787="W",C788="W",C789="W",C787="1/2W",C788="1/2W",C789="1/2W",C787="1/2L",C788="1/2L",C789="1/2L"),"OK",IF(OR(C787="L",C788="L",C789="L"),"LOSS",IF(OR(C787="X",C788="X",C789="X"),"Anulado"," ")))</f>
        <v>OK</v>
      </c>
      <c r="C787" s="38" t="s">
        <v>24</v>
      </c>
      <c r="D787" s="273" t="str">
        <f>IF(G787="","",$D784)</f>
        <v>16</v>
      </c>
      <c r="E787" s="281" t="str">
        <f>IF(G787=""," ","– "&amp;COUNTIF(D$4:D789,$D787))</f>
        <v>– 3</v>
      </c>
      <c r="F787" s="284" t="e">
        <f ca="1">IF(G787="","",IF(OR(AND($C787&lt;&gt;" ",$C788=" "),AND($C788&lt;&gt;" ",$C787=" "),AND(L789&gt;0,OR(AND($C789&lt;&gt;" ",OR($C787=" ",$C788=" ")),AND($C789=" ",OR($C787&lt;&gt;" ",$C788&lt;&gt;" "))))),IF(SUM(F$4:F786)=0,1,LARGE(F$4:F786,1)+1),IF(MONTH(G787)=MONTH(TODAY()),IF(AND(DAY(G787)&lt;DAY(TODAY()),$B787=" "),IF(SUM(F$4:F786)=0,1,LARGE(F$4:F786,1)+1),IF($B787=" ",IF(AND(DAY(G787)=DAY(TODAY()),HOUR(G787)&lt;=HOUR(NOW())+1),IF(AND(HOUR(G787)+2&lt;=HOUR(NOW()),DAY(G787)&lt;=DAY(TODAY()),MINUTE(G787)&lt;=MINUTE(NOW())),IF(SUM(F$4:F786)=0,1,LARGE(F$4:F786,1)+1),IF(OR(MINUTE(G787)&lt;=MINUTE(NOW()),HOUR(G787)&lt;=HOUR(NOW())),"!!!","")),""),"")),"")))</f>
        <v>#VALUE!</v>
      </c>
      <c r="G787" s="181" t="s">
        <v>4487</v>
      </c>
      <c r="H787" s="229" t="s">
        <v>245</v>
      </c>
      <c r="I787" s="39" t="s">
        <v>60</v>
      </c>
      <c r="J787" s="78"/>
      <c r="K787" s="41" t="s">
        <v>21</v>
      </c>
      <c r="L787" s="42">
        <v>2.2599999999999998</v>
      </c>
      <c r="M787" s="43">
        <v>8.93</v>
      </c>
      <c r="N787" s="232">
        <v>0</v>
      </c>
      <c r="O787" s="44" t="s">
        <v>2185</v>
      </c>
      <c r="P787" s="45" t="s">
        <v>2186</v>
      </c>
      <c r="Q787" s="46" t="s">
        <v>2187</v>
      </c>
      <c r="R787" s="47">
        <v>8.8499999999999995E-2</v>
      </c>
      <c r="S787" s="48" t="s">
        <v>2188</v>
      </c>
    </row>
    <row r="788" spans="1:19" ht="14.65" customHeight="1">
      <c r="A788" s="227"/>
      <c r="B788" s="236"/>
      <c r="C788" s="49" t="s">
        <v>26</v>
      </c>
      <c r="D788" s="274"/>
      <c r="E788" s="282"/>
      <c r="F788" s="285"/>
      <c r="G788" s="182"/>
      <c r="H788" s="230"/>
      <c r="I788" s="50" t="s">
        <v>63</v>
      </c>
      <c r="J788" s="85" t="str">
        <f>IF(OR(I787="TO",I787="TU",I787="TO1",I787="TU1",I787="TO2",I787="TU2"),J787,IF(OR(I787="AH1",I787="AH2"),IF(OR(I788="AH1",I788="AH2"),-J787,IF(OR(I788="EH1",I788="EH2"),-J787+0.5,"")),IF(OR(I787="EH1",I787="EH2"),IF(OR(I788="AH1",I788="AH2"),-J787+0.5,IF(OR(I788="EH1",I788="EH2"),-J787+1,"")),IF(AND(OR(I787="DNB1",I787="DNB2"),OR(I788="AH1",I788="AH2")),0,IF(AND(I787="Not ScoreBoth",OR(I788="TO1",I788="TO2")),0.5,"")))))</f>
        <v/>
      </c>
      <c r="K788" s="52" t="s">
        <v>18</v>
      </c>
      <c r="L788" s="53">
        <v>2.1</v>
      </c>
      <c r="M788" s="54"/>
      <c r="N788" s="233"/>
      <c r="O788" s="55" t="s">
        <v>2104</v>
      </c>
      <c r="P788" s="56" t="s">
        <v>2186</v>
      </c>
      <c r="Q788" s="25"/>
      <c r="R788" s="26"/>
      <c r="S788" s="26"/>
    </row>
    <row r="789" spans="1:19" ht="14.65" customHeight="1">
      <c r="A789" s="228"/>
      <c r="B789" s="237"/>
      <c r="C789" s="57" t="s">
        <v>28</v>
      </c>
      <c r="D789" s="275"/>
      <c r="E789" s="283"/>
      <c r="F789" s="272"/>
      <c r="G789" s="183"/>
      <c r="H789" s="231"/>
      <c r="I789" s="58"/>
      <c r="J789" s="59"/>
      <c r="K789" s="60"/>
      <c r="L789" s="61"/>
      <c r="M789" s="62"/>
      <c r="N789" s="234"/>
      <c r="O789" s="63"/>
      <c r="P789" s="64"/>
      <c r="Q789" s="36"/>
      <c r="R789" s="28"/>
      <c r="S789" s="28"/>
    </row>
    <row r="790" spans="1:19" ht="14.65" customHeight="1">
      <c r="A790" s="238">
        <f>$A787+1</f>
        <v>263</v>
      </c>
      <c r="B790" s="242" t="str">
        <f>IF(OR(C790="W",C791="W",C792="W",C790="1/2W",C791="1/2W",C792="1/2W",C790="1/2L",C791="1/2L",C792="1/2L"),"OK",IF(OR(C790="L",C791="L",C792="L"),"LOSS",IF(OR(C790="X",C791="X",C792="X"),"Anulado"," ")))</f>
        <v>OK</v>
      </c>
      <c r="C790" s="65" t="s">
        <v>26</v>
      </c>
      <c r="D790" s="290" t="str">
        <f>IF(G790="","",$D787)</f>
        <v>16</v>
      </c>
      <c r="E790" s="295" t="str">
        <f>IF(G790=""," ","– "&amp;COUNTIF(D$4:D792,$D790))</f>
        <v>– 4</v>
      </c>
      <c r="F790" s="297" t="e">
        <f ca="1">IF(G790="","",IF(OR(AND($C790&lt;&gt;" ",$C791=" "),AND($C791&lt;&gt;" ",$C790=" "),AND(L792&gt;0,OR(AND($C792&lt;&gt;" ",OR($C790=" ",$C791=" ")),AND($C792=" ",OR($C790&lt;&gt;" ",$C791&lt;&gt;" "))))),IF(SUM(F$4:F789)=0,1,LARGE(F$4:F789,1)+1),IF(MONTH(G790)=MONTH(TODAY()),IF(AND(DAY(G790)&lt;DAY(TODAY()),$B790=" "),IF(SUM(F$4:F789)=0,1,LARGE(F$4:F789,1)+1),IF($B790=" ",IF(AND(DAY(G790)=DAY(TODAY()),HOUR(G790)&lt;=HOUR(NOW())+1),IF(AND(HOUR(G790)+2&lt;=HOUR(NOW()),DAY(G790)&lt;=DAY(TODAY()),MINUTE(G790)&lt;=MINUTE(NOW())),IF(SUM(F$4:F789)=0,1,LARGE(F$4:F789,1)+1),IF(OR(MINUTE(G790)&lt;=MINUTE(NOW()),HOUR(G790)&lt;=HOUR(NOW())),"!!!","")),""),"")),"")))</f>
        <v>#VALUE!</v>
      </c>
      <c r="G790" s="188" t="s">
        <v>4488</v>
      </c>
      <c r="H790" s="239" t="s">
        <v>246</v>
      </c>
      <c r="I790" s="66" t="s">
        <v>42</v>
      </c>
      <c r="J790" s="67">
        <v>9</v>
      </c>
      <c r="K790" s="68" t="s">
        <v>21</v>
      </c>
      <c r="L790" s="69">
        <v>1.52</v>
      </c>
      <c r="M790" s="70">
        <v>21.63</v>
      </c>
      <c r="N790" s="241">
        <v>0</v>
      </c>
      <c r="O790" s="71" t="s">
        <v>1639</v>
      </c>
      <c r="P790" s="72" t="s">
        <v>2189</v>
      </c>
      <c r="Q790" s="73" t="s">
        <v>1139</v>
      </c>
      <c r="R790" s="74">
        <v>3.95E-2</v>
      </c>
      <c r="S790" s="75" t="s">
        <v>992</v>
      </c>
    </row>
    <row r="791" spans="1:19" ht="14.65" customHeight="1">
      <c r="A791" s="227"/>
      <c r="B791" s="236"/>
      <c r="C791" s="17" t="s">
        <v>24</v>
      </c>
      <c r="D791" s="274"/>
      <c r="E791" s="282"/>
      <c r="F791" s="285"/>
      <c r="G791" s="182"/>
      <c r="H791" s="230"/>
      <c r="I791" s="18" t="s">
        <v>43</v>
      </c>
      <c r="J791" s="76">
        <v>9.5</v>
      </c>
      <c r="K791" s="77" t="s">
        <v>18</v>
      </c>
      <c r="L791" s="21">
        <v>2.7</v>
      </c>
      <c r="M791" s="22">
        <v>4.17</v>
      </c>
      <c r="N791" s="233"/>
      <c r="O791" s="23" t="s">
        <v>1065</v>
      </c>
      <c r="P791" s="24" t="s">
        <v>2190</v>
      </c>
      <c r="Q791" s="25"/>
      <c r="R791" s="26"/>
      <c r="S791" s="26"/>
    </row>
    <row r="792" spans="1:19" ht="14.65" customHeight="1">
      <c r="A792" s="228"/>
      <c r="B792" s="237"/>
      <c r="C792" s="27" t="s">
        <v>24</v>
      </c>
      <c r="D792" s="275"/>
      <c r="E792" s="283"/>
      <c r="F792" s="272"/>
      <c r="G792" s="183"/>
      <c r="H792" s="231"/>
      <c r="I792" s="86" t="s">
        <v>43</v>
      </c>
      <c r="J792" s="107">
        <v>8.5</v>
      </c>
      <c r="K792" s="87" t="s">
        <v>18</v>
      </c>
      <c r="L792" s="88">
        <v>3.8</v>
      </c>
      <c r="M792" s="33">
        <f>9.32-3.49</f>
        <v>5.83</v>
      </c>
      <c r="N792" s="234"/>
      <c r="O792" s="89" t="s">
        <v>1391</v>
      </c>
      <c r="P792" s="90" t="s">
        <v>1932</v>
      </c>
      <c r="Q792" s="36"/>
      <c r="R792" s="28"/>
      <c r="S792" s="28"/>
    </row>
    <row r="793" spans="1:19" ht="14.65" customHeight="1">
      <c r="A793" s="226">
        <f>$A790+1</f>
        <v>264</v>
      </c>
      <c r="B793" s="235" t="str">
        <f>IF(OR(C793="W",C794="W",C795="W",C793="1/2W",C794="1/2W",C795="1/2W",C793="1/2L",C794="1/2L",C795="1/2L"),"OK",IF(OR(C793="L",C794="L",C795="L"),"LOSS",IF(OR(C793="X",C794="X",C795="X"),"Anulado"," ")))</f>
        <v>OK</v>
      </c>
      <c r="C793" s="38" t="s">
        <v>26</v>
      </c>
      <c r="D793" s="273" t="str">
        <f>IF(G793="","",$D790)</f>
        <v>16</v>
      </c>
      <c r="E793" s="281" t="str">
        <f>IF(G793=""," ","– "&amp;COUNTIF(D$4:D795,$D793))</f>
        <v>– 5</v>
      </c>
      <c r="F793" s="284" t="e">
        <f ca="1">IF(G793="","",IF(OR(AND($C793&lt;&gt;" ",$C794=" "),AND($C794&lt;&gt;" ",$C793=" "),AND(L795&gt;0,OR(AND($C795&lt;&gt;" ",OR($C793=" ",$C794=" ")),AND($C795=" ",OR($C793&lt;&gt;" ",$C794&lt;&gt;" "))))),IF(SUM(F$4:F792)=0,1,LARGE(F$4:F792,1)+1),IF(MONTH(G793)=MONTH(TODAY()),IF(AND(DAY(G793)&lt;DAY(TODAY()),$B793=" "),IF(SUM(F$4:F792)=0,1,LARGE(F$4:F792,1)+1),IF($B793=" ",IF(AND(DAY(G793)=DAY(TODAY()),HOUR(G793)&lt;=HOUR(NOW())+1),IF(AND(HOUR(G793)+2&lt;=HOUR(NOW()),DAY(G793)&lt;=DAY(TODAY()),MINUTE(G793)&lt;=MINUTE(NOW())),IF(SUM(F$4:F792)=0,1,LARGE(F$4:F792,1)+1),IF(OR(MINUTE(G793)&lt;=MINUTE(NOW()),HOUR(G793)&lt;=HOUR(NOW())),"!!!","")),""),"")),"")))</f>
        <v>#VALUE!</v>
      </c>
      <c r="G793" s="181" t="s">
        <v>4488</v>
      </c>
      <c r="H793" s="229" t="s">
        <v>246</v>
      </c>
      <c r="I793" s="39" t="s">
        <v>42</v>
      </c>
      <c r="J793" s="40">
        <v>9.5</v>
      </c>
      <c r="K793" s="41" t="s">
        <v>21</v>
      </c>
      <c r="L793" s="42">
        <v>1.65</v>
      </c>
      <c r="M793" s="43">
        <f>13.95+3.36</f>
        <v>17.309999999999999</v>
      </c>
      <c r="N793" s="232">
        <v>0</v>
      </c>
      <c r="O793" s="44" t="s">
        <v>2191</v>
      </c>
      <c r="P793" s="45" t="s">
        <v>2192</v>
      </c>
      <c r="Q793" s="46" t="s">
        <v>2193</v>
      </c>
      <c r="R793" s="47">
        <v>2.8E-3</v>
      </c>
      <c r="S793" s="48" t="s">
        <v>1030</v>
      </c>
    </row>
    <row r="794" spans="1:19" ht="14.65" customHeight="1">
      <c r="A794" s="227"/>
      <c r="B794" s="236"/>
      <c r="C794" s="49" t="s">
        <v>24</v>
      </c>
      <c r="D794" s="274"/>
      <c r="E794" s="282"/>
      <c r="F794" s="285"/>
      <c r="G794" s="182"/>
      <c r="H794" s="230"/>
      <c r="I794" s="50" t="s">
        <v>43</v>
      </c>
      <c r="J794" s="51">
        <v>9.5</v>
      </c>
      <c r="K794" s="52" t="s">
        <v>18</v>
      </c>
      <c r="L794" s="53">
        <v>2.7</v>
      </c>
      <c r="M794" s="54">
        <f>15.34-M791</f>
        <v>11.17</v>
      </c>
      <c r="N794" s="233"/>
      <c r="O794" s="55" t="s">
        <v>2194</v>
      </c>
      <c r="P794" s="56" t="s">
        <v>2195</v>
      </c>
      <c r="Q794" s="25"/>
      <c r="R794" s="26"/>
      <c r="S794" s="26"/>
    </row>
    <row r="795" spans="1:19" ht="14.65" customHeight="1">
      <c r="A795" s="228"/>
      <c r="B795" s="237"/>
      <c r="C795" s="57" t="s">
        <v>28</v>
      </c>
      <c r="D795" s="275"/>
      <c r="E795" s="283"/>
      <c r="F795" s="272"/>
      <c r="G795" s="183"/>
      <c r="H795" s="231"/>
      <c r="I795" s="58"/>
      <c r="J795" s="59"/>
      <c r="K795" s="60"/>
      <c r="L795" s="61"/>
      <c r="M795" s="62"/>
      <c r="N795" s="234"/>
      <c r="O795" s="63"/>
      <c r="P795" s="64"/>
      <c r="Q795" s="36"/>
      <c r="R795" s="28"/>
      <c r="S795" s="28"/>
    </row>
    <row r="796" spans="1:19" ht="14.65" customHeight="1">
      <c r="A796" s="238">
        <f>$A793+1</f>
        <v>265</v>
      </c>
      <c r="B796" s="242" t="str">
        <f>IF(OR(C796="W",C797="W",C798="W",C796="1/2W",C797="1/2W",C798="1/2W",C796="1/2L",C797="1/2L",C798="1/2L"),"OK",IF(OR(C796="L",C797="L",C798="L"),"LOSS",IF(OR(C796="X",C797="X",C798="X"),"Anulado"," ")))</f>
        <v>LOSS</v>
      </c>
      <c r="C796" s="65" t="s">
        <v>24</v>
      </c>
      <c r="D796" s="290" t="str">
        <f>IF(G796="","",$D793)</f>
        <v>16</v>
      </c>
      <c r="E796" s="295" t="str">
        <f>IF(G796=""," ","– "&amp;COUNTIF(D$4:D798,$D796))</f>
        <v>– 6</v>
      </c>
      <c r="F796" s="297" t="e">
        <f ca="1">IF(G796="","",IF(OR(AND($C796&lt;&gt;" ",$C797=" "),AND($C797&lt;&gt;" ",$C796=" "),AND(L798&gt;0,OR(AND($C798&lt;&gt;" ",OR($C796=" ",$C797=" ")),AND($C798=" ",OR($C796&lt;&gt;" ",$C797&lt;&gt;" "))))),IF(SUM(F$4:F795)=0,1,LARGE(F$4:F795,1)+1),IF(MONTH(G796)=MONTH(TODAY()),IF(AND(DAY(G796)&lt;DAY(TODAY()),$B796=" "),IF(SUM(F$4:F795)=0,1,LARGE(F$4:F795,1)+1),IF($B796=" ",IF(AND(DAY(G796)=DAY(TODAY()),HOUR(G796)&lt;=HOUR(NOW())+1),IF(AND(HOUR(G796)+2&lt;=HOUR(NOW()),DAY(G796)&lt;=DAY(TODAY()),MINUTE(G796)&lt;=MINUTE(NOW())),IF(SUM(F$4:F795)=0,1,LARGE(F$4:F795,1)+1),IF(OR(MINUTE(G796)&lt;=MINUTE(NOW()),HOUR(G796)&lt;=HOUR(NOW())),"!!!","")),""),"")),"")))</f>
        <v>#VALUE!</v>
      </c>
      <c r="G796" s="188" t="s">
        <v>4489</v>
      </c>
      <c r="H796" s="239" t="s">
        <v>247</v>
      </c>
      <c r="I796" s="66" t="s">
        <v>63</v>
      </c>
      <c r="J796" s="80"/>
      <c r="K796" s="68" t="s">
        <v>18</v>
      </c>
      <c r="L796" s="69">
        <v>1.95</v>
      </c>
      <c r="M796" s="70">
        <v>6.08</v>
      </c>
      <c r="N796" s="241">
        <v>0</v>
      </c>
      <c r="O796" s="71" t="s">
        <v>999</v>
      </c>
      <c r="P796" s="72" t="s">
        <v>2115</v>
      </c>
      <c r="Q796" s="73" t="s">
        <v>2196</v>
      </c>
      <c r="R796" s="74">
        <v>-0.54239999999999999</v>
      </c>
      <c r="S796" s="75" t="s">
        <v>2197</v>
      </c>
    </row>
    <row r="797" spans="1:19" ht="14.65" customHeight="1">
      <c r="A797" s="227"/>
      <c r="B797" s="236"/>
      <c r="C797" s="17" t="s">
        <v>52</v>
      </c>
      <c r="D797" s="274"/>
      <c r="E797" s="282"/>
      <c r="F797" s="285"/>
      <c r="G797" s="182"/>
      <c r="H797" s="230"/>
      <c r="I797" s="18" t="s">
        <v>42</v>
      </c>
      <c r="J797" s="76">
        <v>0.5</v>
      </c>
      <c r="K797" s="77" t="s">
        <v>22</v>
      </c>
      <c r="L797" s="21">
        <v>2.31</v>
      </c>
      <c r="M797" s="22"/>
      <c r="N797" s="233"/>
      <c r="O797" s="23" t="s">
        <v>2198</v>
      </c>
      <c r="P797" s="24" t="s">
        <v>1368</v>
      </c>
      <c r="Q797" s="25"/>
      <c r="R797" s="26"/>
      <c r="S797" s="26"/>
    </row>
    <row r="798" spans="1:19" ht="14.65" customHeight="1">
      <c r="A798" s="228"/>
      <c r="B798" s="237"/>
      <c r="C798" s="27" t="s">
        <v>28</v>
      </c>
      <c r="D798" s="275"/>
      <c r="E798" s="283"/>
      <c r="F798" s="272"/>
      <c r="G798" s="183"/>
      <c r="H798" s="231"/>
      <c r="I798" s="30"/>
      <c r="J798" s="31"/>
      <c r="K798" s="37"/>
      <c r="L798" s="32"/>
      <c r="M798" s="33"/>
      <c r="N798" s="234"/>
      <c r="O798" s="34"/>
      <c r="P798" s="35"/>
      <c r="Q798" s="36"/>
      <c r="R798" s="28"/>
      <c r="S798" s="28"/>
    </row>
    <row r="799" spans="1:19" ht="14.65" customHeight="1">
      <c r="A799" s="226">
        <f>$A796+1</f>
        <v>266</v>
      </c>
      <c r="B799" s="235" t="str">
        <f>IF(OR(C799="W",C800="W",C801="W",C799="1/2W",C800="1/2W",C801="1/2W",C799="1/2L",C800="1/2L",C801="1/2L"),"OK",IF(OR(C799="L",C800="L",C801="L"),"LOSS",IF(OR(C799="X",C800="X",C801="X"),"Anulado"," ")))</f>
        <v>OK</v>
      </c>
      <c r="C799" s="38" t="s">
        <v>24</v>
      </c>
      <c r="D799" s="273" t="str">
        <f>IF(G799="","",$D796)</f>
        <v>16</v>
      </c>
      <c r="E799" s="281" t="str">
        <f>IF(G799=""," ","– "&amp;COUNTIF(D$4:D801,$D799))</f>
        <v>– 7</v>
      </c>
      <c r="F799" s="284" t="e">
        <f ca="1">IF(G799="","",IF(OR(AND($C799&lt;&gt;" ",$C800=" "),AND($C800&lt;&gt;" ",$C799=" "),AND(L801&gt;0,OR(AND($C801&lt;&gt;" ",OR($C799=" ",$C800=" ")),AND($C801=" ",OR($C799&lt;&gt;" ",$C800&lt;&gt;" "))))),IF(SUM(F$4:F798)=0,1,LARGE(F$4:F798,1)+1),IF(MONTH(G799)=MONTH(TODAY()),IF(AND(DAY(G799)&lt;DAY(TODAY()),$B799=" "),IF(SUM(F$4:F798)=0,1,LARGE(F$4:F798,1)+1),IF($B799=" ",IF(AND(DAY(G799)=DAY(TODAY()),HOUR(G799)&lt;=HOUR(NOW())+1),IF(AND(HOUR(G799)+2&lt;=HOUR(NOW()),DAY(G799)&lt;=DAY(TODAY()),MINUTE(G799)&lt;=MINUTE(NOW())),IF(SUM(F$4:F798)=0,1,LARGE(F$4:F798,1)+1),IF(OR(MINUTE(G799)&lt;=MINUTE(NOW()),HOUR(G799)&lt;=HOUR(NOW())),"!!!","")),""),"")),"")))</f>
        <v>#VALUE!</v>
      </c>
      <c r="G799" s="181" t="s">
        <v>4490</v>
      </c>
      <c r="H799" s="229" t="s">
        <v>248</v>
      </c>
      <c r="I799" s="39" t="s">
        <v>60</v>
      </c>
      <c r="J799" s="78"/>
      <c r="K799" s="41" t="s">
        <v>18</v>
      </c>
      <c r="L799" s="42">
        <v>1.8</v>
      </c>
      <c r="M799" s="43">
        <v>18.12</v>
      </c>
      <c r="N799" s="232">
        <v>0</v>
      </c>
      <c r="O799" s="44" t="s">
        <v>1370</v>
      </c>
      <c r="P799" s="45" t="s">
        <v>1371</v>
      </c>
      <c r="Q799" s="46" t="s">
        <v>2199</v>
      </c>
      <c r="R799" s="47">
        <v>4.58E-2</v>
      </c>
      <c r="S799" s="48" t="s">
        <v>1848</v>
      </c>
    </row>
    <row r="800" spans="1:19" ht="14.65" customHeight="1">
      <c r="A800" s="227"/>
      <c r="B800" s="236"/>
      <c r="C800" s="49" t="s">
        <v>26</v>
      </c>
      <c r="D800" s="274"/>
      <c r="E800" s="282"/>
      <c r="F800" s="285"/>
      <c r="G800" s="182"/>
      <c r="H800" s="230"/>
      <c r="I800" s="50" t="s">
        <v>63</v>
      </c>
      <c r="J800" s="85" t="str">
        <f>IF(OR(I799="TO",I799="TU",I799="TO1",I799="TU1",I799="TO2",I799="TU2"),J799,IF(OR(I799="AH1",I799="AH2"),IF(OR(I800="AH1",I800="AH2"),-J799,IF(OR(I800="EH1",I800="EH2"),-J799+0.5,"")),IF(OR(I799="EH1",I799="EH2"),IF(OR(I800="AH1",I800="AH2"),-J799+0.5,IF(OR(I800="EH1",I800="EH2"),-J799+1,"")),IF(AND(OR(I799="DNB1",I799="DNB2"),OR(I800="AH1",I800="AH2")),0,IF(AND(I799="Not ScoreBoth",OR(I800="TO1",I800="TO2")),0.5,"")))))</f>
        <v/>
      </c>
      <c r="K800" s="52" t="s">
        <v>19</v>
      </c>
      <c r="L800" s="53">
        <v>2.6</v>
      </c>
      <c r="M800" s="54"/>
      <c r="N800" s="233"/>
      <c r="O800" s="55" t="s">
        <v>2200</v>
      </c>
      <c r="P800" s="56" t="s">
        <v>1371</v>
      </c>
      <c r="Q800" s="25"/>
      <c r="R800" s="26"/>
      <c r="S800" s="26"/>
    </row>
    <row r="801" spans="1:19" ht="14.65" customHeight="1">
      <c r="A801" s="228"/>
      <c r="B801" s="237"/>
      <c r="C801" s="57" t="s">
        <v>28</v>
      </c>
      <c r="D801" s="275"/>
      <c r="E801" s="283"/>
      <c r="F801" s="272"/>
      <c r="G801" s="183"/>
      <c r="H801" s="231"/>
      <c r="I801" s="58"/>
      <c r="J801" s="59"/>
      <c r="K801" s="60"/>
      <c r="L801" s="61"/>
      <c r="M801" s="62"/>
      <c r="N801" s="234"/>
      <c r="O801" s="63"/>
      <c r="P801" s="64"/>
      <c r="Q801" s="36"/>
      <c r="R801" s="28"/>
      <c r="S801" s="28"/>
    </row>
    <row r="802" spans="1:19" ht="14.65" customHeight="1">
      <c r="A802" s="238">
        <f>$A799+1</f>
        <v>267</v>
      </c>
      <c r="B802" s="242" t="str">
        <f>IF(OR(C802="W",C803="W",C804="W",C802="1/2W",C803="1/2W",C804="1/2W",C802="1/2L",C803="1/2L",C804="1/2L"),"OK",IF(OR(C802="L",C803="L",C804="L"),"LOSS",IF(OR(C802="X",C803="X",C804="X"),"Anulado"," ")))</f>
        <v>OK</v>
      </c>
      <c r="C802" s="65" t="s">
        <v>26</v>
      </c>
      <c r="D802" s="290" t="str">
        <f>IF(G802="","",$D799)</f>
        <v>16</v>
      </c>
      <c r="E802" s="295" t="str">
        <f>IF(G802=""," ","– "&amp;COUNTIF(D$4:D804,$D802))</f>
        <v>– 8</v>
      </c>
      <c r="F802" s="297" t="e">
        <f ca="1">IF(G802="","",IF(OR(AND($C802&lt;&gt;" ",$C803=" "),AND($C803&lt;&gt;" ",$C802=" "),AND(L804&gt;0,OR(AND($C804&lt;&gt;" ",OR($C802=" ",$C803=" ")),AND($C804=" ",OR($C802&lt;&gt;" ",$C803&lt;&gt;" "))))),IF(SUM(F$4:F801)=0,1,LARGE(F$4:F801,1)+1),IF(MONTH(G802)=MONTH(TODAY()),IF(AND(DAY(G802)&lt;DAY(TODAY()),$B802=" "),IF(SUM(F$4:F801)=0,1,LARGE(F$4:F801,1)+1),IF($B802=" ",IF(AND(DAY(G802)=DAY(TODAY()),HOUR(G802)&lt;=HOUR(NOW())+1),IF(AND(HOUR(G802)+2&lt;=HOUR(NOW()),DAY(G802)&lt;=DAY(TODAY()),MINUTE(G802)&lt;=MINUTE(NOW())),IF(SUM(F$4:F801)=0,1,LARGE(F$4:F801,1)+1),IF(OR(MINUTE(G802)&lt;=MINUTE(NOW()),HOUR(G802)&lt;=HOUR(NOW())),"!!!","")),""),"")),"")))</f>
        <v>#VALUE!</v>
      </c>
      <c r="G802" s="188" t="s">
        <v>4491</v>
      </c>
      <c r="H802" s="239" t="s">
        <v>249</v>
      </c>
      <c r="I802" s="66" t="s">
        <v>30</v>
      </c>
      <c r="J802" s="67">
        <v>0.5</v>
      </c>
      <c r="K802" s="68" t="s">
        <v>21</v>
      </c>
      <c r="L802" s="69">
        <v>2</v>
      </c>
      <c r="M802" s="70">
        <v>11.25</v>
      </c>
      <c r="N802" s="241">
        <v>0</v>
      </c>
      <c r="O802" s="71" t="s">
        <v>1660</v>
      </c>
      <c r="P802" s="72" t="s">
        <v>2201</v>
      </c>
      <c r="Q802" s="73" t="s">
        <v>2202</v>
      </c>
      <c r="R802" s="74">
        <v>0.18859999999999999</v>
      </c>
      <c r="S802" s="75" t="s">
        <v>1005</v>
      </c>
    </row>
    <row r="803" spans="1:19" ht="14.65" customHeight="1">
      <c r="A803" s="227"/>
      <c r="B803" s="236"/>
      <c r="C803" s="17" t="s">
        <v>24</v>
      </c>
      <c r="D803" s="274"/>
      <c r="E803" s="282"/>
      <c r="F803" s="285"/>
      <c r="G803" s="182"/>
      <c r="H803" s="230"/>
      <c r="I803" s="83">
        <v>2</v>
      </c>
      <c r="J803" s="81" t="str">
        <f>IF(OR(I802="TO",I802="TU",I802="TO1",I802="TU1",I802="TO2",I802="TU2"),J802,IF(OR(I802="AH1",I802="AH2"),IF(OR(I803="AH1",I803="AH2"),-J802,IF(OR(I803="EH1",I803="EH2"),-J802+0.5,"")),IF(OR(I802="EH1",I802="EH2"),IF(OR(I803="AH1",I803="AH2"),-J802+0.5,IF(OR(I803="EH1",I803="EH2"),-J802+1,"")),IF(AND(OR(I802="DNB1",I802="DNB2"),OR(I803="AH1",I803="AH2")),0,IF(AND(I802="Not ScoreBoth",OR(I803="TO1",I803="TO2")),0.5,"")))))</f>
        <v/>
      </c>
      <c r="K803" s="77" t="s">
        <v>23</v>
      </c>
      <c r="L803" s="21">
        <v>2.93</v>
      </c>
      <c r="M803" s="22"/>
      <c r="N803" s="233"/>
      <c r="O803" s="23" t="s">
        <v>2203</v>
      </c>
      <c r="P803" s="24" t="s">
        <v>2201</v>
      </c>
      <c r="Q803" s="25"/>
      <c r="R803" s="26"/>
      <c r="S803" s="26"/>
    </row>
    <row r="804" spans="1:19" ht="14.65" customHeight="1" thickBot="1">
      <c r="A804" s="228"/>
      <c r="B804" s="237"/>
      <c r="C804" s="27" t="s">
        <v>28</v>
      </c>
      <c r="D804" s="275"/>
      <c r="E804" s="283"/>
      <c r="F804" s="272"/>
      <c r="G804" s="183"/>
      <c r="H804" s="240"/>
      <c r="I804" s="30"/>
      <c r="J804" s="31"/>
      <c r="K804" s="37"/>
      <c r="L804" s="32"/>
      <c r="M804" s="33"/>
      <c r="N804" s="234"/>
      <c r="O804" s="34"/>
      <c r="P804" s="35"/>
      <c r="Q804" s="36"/>
      <c r="R804" s="28"/>
      <c r="S804" s="28"/>
    </row>
    <row r="805" spans="1:19" ht="14.65" customHeight="1">
      <c r="A805" s="226">
        <f>$A802+1</f>
        <v>268</v>
      </c>
      <c r="B805" s="235" t="str">
        <f>IF(OR(C805="W",C806="W",C807="W",C805="1/2W",C806="1/2W",C807="1/2W",C805="1/2L",C806="1/2L",C807="1/2L"),"OK",IF(OR(C805="L",C806="L",C807="L"),"LOSS",IF(OR(C805="X",C806="X",C807="X"),"Anulado"," ")))</f>
        <v>OK</v>
      </c>
      <c r="C805" s="38" t="s">
        <v>26</v>
      </c>
      <c r="D805" s="273" t="str">
        <f>IF(G805="","",$D802)</f>
        <v>16</v>
      </c>
      <c r="E805" s="281" t="str">
        <f>IF(G805=""," ","– "&amp;COUNTIF(D$4:D807,$D805))</f>
        <v>– 9</v>
      </c>
      <c r="F805" s="284" t="e">
        <f ca="1">IF(G805="","",IF(OR(AND($C805&lt;&gt;" ",$C806=" "),AND($C806&lt;&gt;" ",$C805=" "),AND(L807&gt;0,OR(AND($C807&lt;&gt;" ",OR($C805=" ",$C806=" ")),AND($C807=" ",OR($C805&lt;&gt;" ",$C806&lt;&gt;" "))))),IF(SUM(F$4:F804)=0,1,LARGE(F$4:F804,1)+1),IF(MONTH(G805)=MONTH(TODAY()),IF(AND(DAY(G805)&lt;DAY(TODAY()),$B805=" "),IF(SUM(F$4:F804)=0,1,LARGE(F$4:F804,1)+1),IF($B805=" ",IF(AND(DAY(G805)=DAY(TODAY()),HOUR(G805)&lt;=HOUR(NOW())+1),IF(AND(HOUR(G805)+2&lt;=HOUR(NOW()),DAY(G805)&lt;=DAY(TODAY()),MINUTE(G805)&lt;=MINUTE(NOW())),IF(SUM(F$4:F804)=0,1,LARGE(F$4:F804,1)+1),IF(OR(MINUTE(G805)&lt;=MINUTE(NOW()),HOUR(G805)&lt;=HOUR(NOW())),"!!!","")),""),"")),"")))</f>
        <v>#VALUE!</v>
      </c>
      <c r="G805" s="181" t="s">
        <v>4491</v>
      </c>
      <c r="H805" s="302" t="s">
        <v>249</v>
      </c>
      <c r="I805" s="39" t="s">
        <v>30</v>
      </c>
      <c r="J805" s="40">
        <v>0.5</v>
      </c>
      <c r="K805" s="41" t="s">
        <v>21</v>
      </c>
      <c r="L805" s="42">
        <v>2</v>
      </c>
      <c r="M805" s="43"/>
      <c r="N805" s="232">
        <v>0</v>
      </c>
      <c r="O805" s="44" t="s">
        <v>1513</v>
      </c>
      <c r="P805" s="45" t="s">
        <v>2204</v>
      </c>
      <c r="Q805" s="46" t="s">
        <v>1549</v>
      </c>
      <c r="R805" s="47">
        <v>0.17380000000000001</v>
      </c>
      <c r="S805" s="48" t="s">
        <v>2205</v>
      </c>
    </row>
    <row r="806" spans="1:19" ht="14.65" customHeight="1">
      <c r="A806" s="227"/>
      <c r="B806" s="236"/>
      <c r="C806" s="49" t="s">
        <v>24</v>
      </c>
      <c r="D806" s="274"/>
      <c r="E806" s="282"/>
      <c r="F806" s="285"/>
      <c r="G806" s="182"/>
      <c r="H806" s="230"/>
      <c r="I806" s="84">
        <v>2</v>
      </c>
      <c r="J806" s="85" t="str">
        <f>IF(OR(I805="TO",I805="TU",I805="TO1",I805="TU1",I805="TO2",I805="TU2"),J805,IF(OR(I805="AH1",I805="AH2"),IF(OR(I806="AH1",I806="AH2"),-J805,IF(OR(I806="EH1",I806="EH2"),-J805+0.5,"")),IF(OR(I805="EH1",I805="EH2"),IF(OR(I806="AH1",I806="AH2"),-J805+0.5,IF(OR(I806="EH1",I806="EH2"),-J805+1,"")),IF(AND(OR(I805="DNB1",I805="DNB2"),OR(I806="AH1",I806="AH2")),0,IF(AND(I805="Not ScoreBoth",OR(I806="TO1",I806="TO2")),0.5,"")))))</f>
        <v/>
      </c>
      <c r="K806" s="52" t="s">
        <v>23</v>
      </c>
      <c r="L806" s="53">
        <v>2.84</v>
      </c>
      <c r="M806" s="54">
        <v>5.49</v>
      </c>
      <c r="N806" s="233"/>
      <c r="O806" s="55" t="s">
        <v>2206</v>
      </c>
      <c r="P806" s="56" t="s">
        <v>2207</v>
      </c>
      <c r="Q806" s="25"/>
      <c r="R806" s="26"/>
      <c r="S806" s="26"/>
    </row>
    <row r="807" spans="1:19" ht="14.65" customHeight="1">
      <c r="A807" s="228"/>
      <c r="B807" s="237"/>
      <c r="C807" s="57" t="s">
        <v>28</v>
      </c>
      <c r="D807" s="275"/>
      <c r="E807" s="283"/>
      <c r="F807" s="272"/>
      <c r="G807" s="183"/>
      <c r="H807" s="231"/>
      <c r="I807" s="58"/>
      <c r="J807" s="59"/>
      <c r="K807" s="60"/>
      <c r="L807" s="61"/>
      <c r="M807" s="62"/>
      <c r="N807" s="234"/>
      <c r="O807" s="63"/>
      <c r="P807" s="64"/>
      <c r="Q807" s="36"/>
      <c r="R807" s="28"/>
      <c r="S807" s="28"/>
    </row>
    <row r="808" spans="1:19" ht="14.65" customHeight="1">
      <c r="A808" s="238">
        <f>$A805+1</f>
        <v>269</v>
      </c>
      <c r="B808" s="242" t="str">
        <f>IF(OR(C808="W",C809="W",C810="W",C808="1/2W",C809="1/2W",C810="1/2W",C808="1/2L",C809="1/2L",C810="1/2L"),"OK",IF(OR(C808="L",C809="L",C810="L"),"LOSS",IF(OR(C808="X",C809="X",C810="X"),"Anulado"," ")))</f>
        <v>OK</v>
      </c>
      <c r="C808" s="65" t="s">
        <v>24</v>
      </c>
      <c r="D808" s="290" t="str">
        <f>IF(G808="","",$D805)</f>
        <v>16</v>
      </c>
      <c r="E808" s="295" t="str">
        <f>IF(G808=""," ","– "&amp;COUNTIF(D$4:D810,$D808))</f>
        <v>– 10</v>
      </c>
      <c r="F808" s="297" t="e">
        <f ca="1">IF(G808="","",IF(OR(AND($C808&lt;&gt;" ",$C809=" "),AND($C809&lt;&gt;" ",$C808=" "),AND(L810&gt;0,OR(AND($C810&lt;&gt;" ",OR($C808=" ",$C809=" ")),AND($C810=" ",OR($C808&lt;&gt;" ",$C809&lt;&gt;" "))))),IF(SUM(F$4:F807)=0,1,LARGE(F$4:F807,1)+1),IF(MONTH(G808)=MONTH(TODAY()),IF(AND(DAY(G808)&lt;DAY(TODAY()),$B808=" "),IF(SUM(F$4:F807)=0,1,LARGE(F$4:F807,1)+1),IF($B808=" ",IF(AND(DAY(G808)=DAY(TODAY()),HOUR(G808)&lt;=HOUR(NOW())+1),IF(AND(HOUR(G808)+2&lt;=HOUR(NOW()),DAY(G808)&lt;=DAY(TODAY()),MINUTE(G808)&lt;=MINUTE(NOW())),IF(SUM(F$4:F807)=0,1,LARGE(F$4:F807,1)+1),IF(OR(MINUTE(G808)&lt;=MINUTE(NOW()),HOUR(G808)&lt;=HOUR(NOW())),"!!!","")),""),"")),"")))</f>
        <v>#VALUE!</v>
      </c>
      <c r="G808" s="188" t="s">
        <v>4425</v>
      </c>
      <c r="H808" s="239" t="s">
        <v>250</v>
      </c>
      <c r="I808" s="66" t="s">
        <v>42</v>
      </c>
      <c r="J808" s="67">
        <v>4.5</v>
      </c>
      <c r="K808" s="68" t="s">
        <v>18</v>
      </c>
      <c r="L808" s="69">
        <v>2.2000000000000002</v>
      </c>
      <c r="M808" s="70">
        <v>7.24</v>
      </c>
      <c r="N808" s="241">
        <v>0</v>
      </c>
      <c r="O808" s="71" t="s">
        <v>1795</v>
      </c>
      <c r="P808" s="72" t="s">
        <v>2208</v>
      </c>
      <c r="Q808" s="73" t="s">
        <v>1410</v>
      </c>
      <c r="R808" s="74">
        <v>4.6699999999999998E-2</v>
      </c>
      <c r="S808" s="75" t="s">
        <v>2209</v>
      </c>
    </row>
    <row r="809" spans="1:19" ht="14.65" customHeight="1">
      <c r="A809" s="227"/>
      <c r="B809" s="236"/>
      <c r="C809" s="17" t="s">
        <v>26</v>
      </c>
      <c r="D809" s="274"/>
      <c r="E809" s="282"/>
      <c r="F809" s="285"/>
      <c r="G809" s="182"/>
      <c r="H809" s="230"/>
      <c r="I809" s="18" t="s">
        <v>43</v>
      </c>
      <c r="J809" s="76">
        <f>IF(OR(I808="TO",I808="TU",I808="TO1",I808="TU1",I808="TO2",I808="TU2"),J808,IF(OR(I808="AH1",I808="AH2"),IF(OR(I809="AH1",I809="AH2"),-J808,IF(OR(I809="EH1",I809="EH2"),-J808+0.5,"")),IF(OR(I808="EH1",I808="EH2"),IF(OR(I809="AH1",I809="AH2"),-J808+0.5,IF(OR(I809="EH1",I809="EH2"),-J808+1,"")),IF(AND(OR(I808="DNB1",I808="DNB2"),OR(I809="AH1",I809="AH2")),0,IF(AND(I808="Not ScoreBoth",OR(I809="TO1",I809="TO2")),0.5,"")))))</f>
        <v>4.5</v>
      </c>
      <c r="K809" s="77" t="s">
        <v>21</v>
      </c>
      <c r="L809" s="21">
        <v>2</v>
      </c>
      <c r="M809" s="22">
        <v>7.95</v>
      </c>
      <c r="N809" s="233"/>
      <c r="O809" s="23" t="s">
        <v>2210</v>
      </c>
      <c r="P809" s="24" t="s">
        <v>2211</v>
      </c>
      <c r="Q809" s="25"/>
      <c r="R809" s="26"/>
      <c r="S809" s="26"/>
    </row>
    <row r="810" spans="1:19" ht="14.65" customHeight="1">
      <c r="A810" s="228"/>
      <c r="B810" s="237"/>
      <c r="C810" s="27" t="s">
        <v>28</v>
      </c>
      <c r="D810" s="275"/>
      <c r="E810" s="283"/>
      <c r="F810" s="272"/>
      <c r="G810" s="183"/>
      <c r="H810" s="231"/>
      <c r="I810" s="30"/>
      <c r="J810" s="31"/>
      <c r="K810" s="37"/>
      <c r="L810" s="32"/>
      <c r="M810" s="33"/>
      <c r="N810" s="234"/>
      <c r="O810" s="34"/>
      <c r="P810" s="35"/>
      <c r="Q810" s="36"/>
      <c r="R810" s="28"/>
      <c r="S810" s="28"/>
    </row>
    <row r="811" spans="1:19" ht="14.65" customHeight="1">
      <c r="A811" s="226">
        <f>$A808+1</f>
        <v>270</v>
      </c>
      <c r="B811" s="235" t="str">
        <f>IF(OR(C811="W",C812="W",C813="W",C811="1/2W",C812="1/2W",C813="1/2W",C811="1/2L",C812="1/2L",C813="1/2L"),"OK",IF(OR(C811="L",C812="L",C813="L"),"LOSS",IF(OR(C811="X",C812="X",C813="X"),"Anulado"," ")))</f>
        <v>OK</v>
      </c>
      <c r="C811" s="38" t="s">
        <v>24</v>
      </c>
      <c r="D811" s="273" t="str">
        <f>IF(G811="","",$D808)</f>
        <v>16</v>
      </c>
      <c r="E811" s="281" t="str">
        <f>IF(G811=""," ","– "&amp;COUNTIF(D$4:D813,$D811))</f>
        <v>– 11</v>
      </c>
      <c r="F811" s="284" t="e">
        <f ca="1">IF(G811="","",IF(OR(AND($C811&lt;&gt;" ",$C812=" "),AND($C812&lt;&gt;" ",$C811=" "),AND(L813&gt;0,OR(AND($C813&lt;&gt;" ",OR($C811=" ",$C812=" ")),AND($C813=" ",OR($C811&lt;&gt;" ",$C812&lt;&gt;" "))))),IF(SUM(F$4:F810)=0,1,LARGE(F$4:F810,1)+1),IF(MONTH(G811)=MONTH(TODAY()),IF(AND(DAY(G811)&lt;DAY(TODAY()),$B811=" "),IF(SUM(F$4:F810)=0,1,LARGE(F$4:F810,1)+1),IF($B811=" ",IF(AND(DAY(G811)=DAY(TODAY()),HOUR(G811)&lt;=HOUR(NOW())+1),IF(AND(HOUR(G811)+2&lt;=HOUR(NOW()),DAY(G811)&lt;=DAY(TODAY()),MINUTE(G811)&lt;=MINUTE(NOW())),IF(SUM(F$4:F810)=0,1,LARGE(F$4:F810,1)+1),IF(OR(MINUTE(G811)&lt;=MINUTE(NOW()),HOUR(G811)&lt;=HOUR(NOW())),"!!!","")),""),"")),"")))</f>
        <v>#VALUE!</v>
      </c>
      <c r="G811" s="181" t="s">
        <v>4492</v>
      </c>
      <c r="H811" s="229" t="s">
        <v>251</v>
      </c>
      <c r="I811" s="39" t="s">
        <v>30</v>
      </c>
      <c r="J811" s="40">
        <v>1.5</v>
      </c>
      <c r="K811" s="41" t="s">
        <v>21</v>
      </c>
      <c r="L811" s="42">
        <v>3.5</v>
      </c>
      <c r="M811" s="43">
        <v>67.5</v>
      </c>
      <c r="N811" s="232">
        <v>0</v>
      </c>
      <c r="O811" s="44" t="s">
        <v>2212</v>
      </c>
      <c r="P811" s="45" t="s">
        <v>2213</v>
      </c>
      <c r="Q811" s="46" t="s">
        <v>2214</v>
      </c>
      <c r="R811" s="47">
        <v>3.6400000000000002E-2</v>
      </c>
      <c r="S811" s="48" t="s">
        <v>1726</v>
      </c>
    </row>
    <row r="812" spans="1:19" ht="14.65" customHeight="1">
      <c r="A812" s="227"/>
      <c r="B812" s="236"/>
      <c r="C812" s="49" t="s">
        <v>26</v>
      </c>
      <c r="D812" s="274"/>
      <c r="E812" s="282"/>
      <c r="F812" s="285"/>
      <c r="G812" s="182"/>
      <c r="H812" s="230"/>
      <c r="I812" s="50" t="s">
        <v>71</v>
      </c>
      <c r="J812" s="85" t="str">
        <f>IF(OR(I811="TO",I811="TU",I811="TO1",I811="TU1",I811="TO2",I811="TU2"),J811,IF(OR(I811="AH1",I811="AH2"),IF(OR(I812="AH1",I812="AH2"),-J811,IF(OR(I812="EH1",I812="EH2"),-J811+0.5,"")),IF(OR(I811="EH1",I811="EH2"),IF(OR(I812="AH1",I812="AH2"),-J811+0.5,IF(OR(I812="EH1",I812="EH2"),-J811+1,"")),IF(AND(OR(I811="DNB1",I811="DNB2"),OR(I812="AH1",I812="AH2")),0,IF(AND(I811="Not ScoreBoth",OR(I812="TO1",I812="TO2")),0.5,"")))))</f>
        <v/>
      </c>
      <c r="K812" s="52" t="s">
        <v>19</v>
      </c>
      <c r="L812" s="53">
        <v>2.98</v>
      </c>
      <c r="M812" s="54">
        <v>160.5</v>
      </c>
      <c r="N812" s="233"/>
      <c r="O812" s="55" t="s">
        <v>2215</v>
      </c>
      <c r="P812" s="56" t="s">
        <v>2216</v>
      </c>
      <c r="Q812" s="25"/>
      <c r="R812" s="26"/>
      <c r="S812" s="26"/>
    </row>
    <row r="813" spans="1:19" ht="14.65" customHeight="1">
      <c r="A813" s="228"/>
      <c r="B813" s="237"/>
      <c r="C813" s="57" t="s">
        <v>28</v>
      </c>
      <c r="D813" s="275"/>
      <c r="E813" s="283"/>
      <c r="F813" s="272"/>
      <c r="G813" s="183"/>
      <c r="H813" s="231"/>
      <c r="I813" s="58"/>
      <c r="J813" s="59"/>
      <c r="K813" s="60"/>
      <c r="L813" s="61"/>
      <c r="M813" s="62"/>
      <c r="N813" s="234"/>
      <c r="O813" s="63"/>
      <c r="P813" s="106" t="s">
        <v>2217</v>
      </c>
      <c r="Q813" s="36"/>
      <c r="R813" s="28"/>
      <c r="S813" s="28"/>
    </row>
    <row r="814" spans="1:19" ht="14.65" customHeight="1">
      <c r="A814" s="238">
        <f>$A811+1</f>
        <v>271</v>
      </c>
      <c r="B814" s="242" t="str">
        <f>IF(OR(C814="W",C815="W",C816="W",C814="1/2W",C815="1/2W",C816="1/2W",C814="1/2L",C815="1/2L",C816="1/2L"),"OK",IF(OR(C814="L",C815="L",C816="L"),"LOSS",IF(OR(C814="X",C815="X",C816="X"),"Anulado"," ")))</f>
        <v>OK</v>
      </c>
      <c r="C814" s="65" t="s">
        <v>26</v>
      </c>
      <c r="D814" s="290" t="str">
        <f>IF(G814="","",$D811)</f>
        <v>16</v>
      </c>
      <c r="E814" s="295" t="str">
        <f>IF(G814=""," ","– "&amp;COUNTIF(D$4:D816,$D814))</f>
        <v>– 12</v>
      </c>
      <c r="F814" s="297" t="e">
        <f ca="1">IF(G814="","",IF(OR(AND($C814&lt;&gt;" ",$C815=" "),AND($C815&lt;&gt;" ",$C814=" "),AND(L816&gt;0,OR(AND($C816&lt;&gt;" ",OR($C814=" ",$C815=" ")),AND($C816=" ",OR($C814&lt;&gt;" ",$C815&lt;&gt;" "))))),IF(SUM(F$4:F813)=0,1,LARGE(F$4:F813,1)+1),IF(MONTH(G814)=MONTH(TODAY()),IF(AND(DAY(G814)&lt;DAY(TODAY()),$B814=" "),IF(SUM(F$4:F813)=0,1,LARGE(F$4:F813,1)+1),IF($B814=" ",IF(AND(DAY(G814)=DAY(TODAY()),HOUR(G814)&lt;=HOUR(NOW())+1),IF(AND(HOUR(G814)+2&lt;=HOUR(NOW()),DAY(G814)&lt;=DAY(TODAY()),MINUTE(G814)&lt;=MINUTE(NOW())),IF(SUM(F$4:F813)=0,1,LARGE(F$4:F813,1)+1),IF(OR(MINUTE(G814)&lt;=MINUTE(NOW()),HOUR(G814)&lt;=HOUR(NOW())),"!!!","")),""),"")),"")))</f>
        <v>#VALUE!</v>
      </c>
      <c r="G814" s="188" t="s">
        <v>4493</v>
      </c>
      <c r="H814" s="239" t="s">
        <v>252</v>
      </c>
      <c r="I814" s="66" t="s">
        <v>47</v>
      </c>
      <c r="J814" s="80"/>
      <c r="K814" s="68" t="s">
        <v>45</v>
      </c>
      <c r="L814" s="69">
        <v>1.65</v>
      </c>
      <c r="M814" s="70">
        <v>11.85</v>
      </c>
      <c r="N814" s="241">
        <v>0</v>
      </c>
      <c r="O814" s="71" t="s">
        <v>1368</v>
      </c>
      <c r="P814" s="72" t="s">
        <v>2218</v>
      </c>
      <c r="Q814" s="73" t="s">
        <v>2219</v>
      </c>
      <c r="R814" s="74">
        <v>0.15</v>
      </c>
      <c r="S814" s="75" t="s">
        <v>2220</v>
      </c>
    </row>
    <row r="815" spans="1:19" ht="14.65" customHeight="1">
      <c r="A815" s="227"/>
      <c r="B815" s="236"/>
      <c r="C815" s="17" t="s">
        <v>24</v>
      </c>
      <c r="D815" s="274"/>
      <c r="E815" s="282"/>
      <c r="F815" s="285"/>
      <c r="G815" s="182"/>
      <c r="H815" s="230"/>
      <c r="I815" s="18" t="s">
        <v>48</v>
      </c>
      <c r="J815" s="81" t="str">
        <f>IF(OR(I814="TO",I814="TU",I814="TO1",I814="TU1",I814="TO2",I814="TU2"),J814,IF(OR(I814="AH1",I814="AH2"),IF(OR(I815="AH1",I815="AH2"),-J814,IF(OR(I815="EH1",I815="EH2"),-J814+0.5,"")),IF(OR(I814="EH1",I814="EH2"),IF(OR(I815="AH1",I815="AH2"),-J814+0.5,IF(OR(I815="EH1",I815="EH2"),-J814+1,"")),IF(AND(OR(I814="DNB1",I814="DNB2"),OR(I815="AH1",I815="AH2")),0,IF(AND(I814="Not ScoreBoth",OR(I815="TO1",I815="TO2")),0.5,"")))))</f>
        <v/>
      </c>
      <c r="K815" s="77" t="s">
        <v>18</v>
      </c>
      <c r="L815" s="21">
        <v>3.8</v>
      </c>
      <c r="M815" s="22">
        <v>5.15</v>
      </c>
      <c r="N815" s="233"/>
      <c r="O815" s="23" t="s">
        <v>2221</v>
      </c>
      <c r="P815" s="24" t="s">
        <v>2222</v>
      </c>
      <c r="Q815" s="25"/>
      <c r="R815" s="26"/>
      <c r="S815" s="26"/>
    </row>
    <row r="816" spans="1:19" ht="14.65" customHeight="1">
      <c r="A816" s="228"/>
      <c r="B816" s="237"/>
      <c r="C816" s="27" t="s">
        <v>28</v>
      </c>
      <c r="D816" s="275"/>
      <c r="E816" s="283"/>
      <c r="F816" s="272"/>
      <c r="G816" s="183"/>
      <c r="H816" s="231"/>
      <c r="I816" s="30"/>
      <c r="J816" s="31"/>
      <c r="K816" s="37"/>
      <c r="L816" s="32"/>
      <c r="M816" s="33"/>
      <c r="N816" s="234"/>
      <c r="O816" s="34"/>
      <c r="P816" s="35"/>
      <c r="Q816" s="36"/>
      <c r="R816" s="28"/>
      <c r="S816" s="28"/>
    </row>
    <row r="817" spans="1:19" ht="14.65" customHeight="1">
      <c r="A817" s="226">
        <f>$A814+1</f>
        <v>272</v>
      </c>
      <c r="B817" s="235" t="str">
        <f>IF(OR(C817="W",C818="W",C819="W",C817="1/2W",C818="1/2W",C819="1/2W",C817="1/2L",C818="1/2L",C819="1/2L"),"OK",IF(OR(C817="L",C818="L",C819="L"),"LOSS",IF(OR(C817="X",C818="X",C819="X"),"Anulado"," ")))</f>
        <v>OK</v>
      </c>
      <c r="C817" s="38" t="s">
        <v>24</v>
      </c>
      <c r="D817" s="273" t="str">
        <f>IF(G817="","",$D814)</f>
        <v>16</v>
      </c>
      <c r="E817" s="281" t="str">
        <f>IF(G817=""," ","– "&amp;COUNTIF(D$4:D819,$D817))</f>
        <v>– 13</v>
      </c>
      <c r="F817" s="284" t="e">
        <f ca="1">IF(G817="","",IF(OR(AND($C817&lt;&gt;" ",$C818=" "),AND($C818&lt;&gt;" ",$C817=" "),AND(L819&gt;0,OR(AND($C819&lt;&gt;" ",OR($C817=" ",$C818=" ")),AND($C819=" ",OR($C817&lt;&gt;" ",$C818&lt;&gt;" "))))),IF(SUM(F$4:F816)=0,1,LARGE(F$4:F816,1)+1),IF(MONTH(G817)=MONTH(TODAY()),IF(AND(DAY(G817)&lt;DAY(TODAY()),$B817=" "),IF(SUM(F$4:F816)=0,1,LARGE(F$4:F816,1)+1),IF($B817=" ",IF(AND(DAY(G817)=DAY(TODAY()),HOUR(G817)&lt;=HOUR(NOW())+1),IF(AND(HOUR(G817)+2&lt;=HOUR(NOW()),DAY(G817)&lt;=DAY(TODAY()),MINUTE(G817)&lt;=MINUTE(NOW())),IF(SUM(F$4:F816)=0,1,LARGE(F$4:F816,1)+1),IF(OR(MINUTE(G817)&lt;=MINUTE(NOW()),HOUR(G817)&lt;=HOUR(NOW())),"!!!","")),""),"")),"")))</f>
        <v>#VALUE!</v>
      </c>
      <c r="G817" s="181" t="s">
        <v>4494</v>
      </c>
      <c r="H817" s="229" t="s">
        <v>253</v>
      </c>
      <c r="I817" s="39" t="s">
        <v>31</v>
      </c>
      <c r="J817" s="40">
        <v>1.5</v>
      </c>
      <c r="K817" s="41" t="s">
        <v>23</v>
      </c>
      <c r="L817" s="42">
        <v>2.13</v>
      </c>
      <c r="M817" s="43">
        <v>17.399999999999999</v>
      </c>
      <c r="N817" s="232">
        <v>0</v>
      </c>
      <c r="O817" s="44" t="s">
        <v>2223</v>
      </c>
      <c r="P817" s="45" t="s">
        <v>2224</v>
      </c>
      <c r="Q817" s="46" t="s">
        <v>2127</v>
      </c>
      <c r="R817" s="47">
        <v>0.35039999999999999</v>
      </c>
      <c r="S817" s="48" t="s">
        <v>2225</v>
      </c>
    </row>
    <row r="818" spans="1:19" ht="14.65" customHeight="1">
      <c r="A818" s="227"/>
      <c r="B818" s="236"/>
      <c r="C818" s="49" t="s">
        <v>26</v>
      </c>
      <c r="D818" s="274"/>
      <c r="E818" s="282"/>
      <c r="F818" s="285"/>
      <c r="G818" s="182"/>
      <c r="H818" s="230"/>
      <c r="I818" s="50" t="s">
        <v>66</v>
      </c>
      <c r="J818" s="51">
        <f>IF(OR(I817="TO",I817="TU",I817="TO1",I817="TU1",I817="TO2",I817="TU2"),J817,IF(OR(I817="AH1",I817="AH2"),IF(OR(I818="AH1",I818="AH2"),-J817,IF(OR(I818="EH1",I818="EH2"),-J817+0.5,"")),IF(OR(I817="EH1",I817="EH2"),IF(OR(I818="AH1",I818="AH2"),-J817+0.5,IF(OR(I818="EH1",I818="EH2"),-J817+1,"")),IF(AND(OR(I817="DNB1",I817="DNB2"),OR(I818="AH1",I818="AH2")),0,IF(AND(I817="Not ScoreBoth",OR(I818="TO1",I818="TO2")),0.5,"")))))</f>
        <v>-1</v>
      </c>
      <c r="K818" s="52" t="s">
        <v>45</v>
      </c>
      <c r="L818" s="53">
        <v>3.7</v>
      </c>
      <c r="M818" s="54">
        <v>10</v>
      </c>
      <c r="N818" s="233"/>
      <c r="O818" s="55" t="s">
        <v>1137</v>
      </c>
      <c r="P818" s="56" t="s">
        <v>2226</v>
      </c>
      <c r="Q818" s="25"/>
      <c r="R818" s="26"/>
      <c r="S818" s="26"/>
    </row>
    <row r="819" spans="1:19" ht="14.65" customHeight="1">
      <c r="A819" s="228"/>
      <c r="B819" s="237"/>
      <c r="C819" s="57" t="s">
        <v>28</v>
      </c>
      <c r="D819" s="275"/>
      <c r="E819" s="283"/>
      <c r="F819" s="272"/>
      <c r="G819" s="183"/>
      <c r="H819" s="231"/>
      <c r="I819" s="58"/>
      <c r="J819" s="59"/>
      <c r="K819" s="60"/>
      <c r="L819" s="61"/>
      <c r="M819" s="62"/>
      <c r="N819" s="234"/>
      <c r="O819" s="63"/>
      <c r="P819" s="64"/>
      <c r="Q819" s="36"/>
      <c r="R819" s="28"/>
      <c r="S819" s="28"/>
    </row>
    <row r="820" spans="1:19" ht="14.65" customHeight="1">
      <c r="A820" s="238">
        <f>$A817+1</f>
        <v>273</v>
      </c>
      <c r="B820" s="242" t="str">
        <f>IF(OR(C820="W",C821="W",C822="W",C820="1/2W",C821="1/2W",C822="1/2W",C820="1/2L",C821="1/2L",C822="1/2L"),"OK",IF(OR(C820="L",C821="L",C822="L"),"LOSS",IF(OR(C820="X",C821="X",C822="X"),"Anulado"," ")))</f>
        <v>OK</v>
      </c>
      <c r="C820" s="65" t="s">
        <v>26</v>
      </c>
      <c r="D820" s="290" t="str">
        <f>IF(G820="","",$D817)</f>
        <v>16</v>
      </c>
      <c r="E820" s="295" t="str">
        <f>IF(G820=""," ","– "&amp;COUNTIF(D$4:D822,$D820))</f>
        <v>– 14</v>
      </c>
      <c r="F820" s="297" t="e">
        <f ca="1">IF(G820="","",IF(OR(AND($C820&lt;&gt;" ",$C821=" "),AND($C821&lt;&gt;" ",$C820=" "),AND(L822&gt;0,OR(AND($C822&lt;&gt;" ",OR($C820=" ",$C821=" ")),AND($C822=" ",OR($C820&lt;&gt;" ",$C821&lt;&gt;" "))))),IF(SUM(F$4:F819)=0,1,LARGE(F$4:F819,1)+1),IF(MONTH(G820)=MONTH(TODAY()),IF(AND(DAY(G820)&lt;DAY(TODAY()),$B820=" "),IF(SUM(F$4:F819)=0,1,LARGE(F$4:F819,1)+1),IF($B820=" ",IF(AND(DAY(G820)=DAY(TODAY()),HOUR(G820)&lt;=HOUR(NOW())+1),IF(AND(HOUR(G820)+2&lt;=HOUR(NOW()),DAY(G820)&lt;=DAY(TODAY()),MINUTE(G820)&lt;=MINUTE(NOW())),IF(SUM(F$4:F819)=0,1,LARGE(F$4:F819,1)+1),IF(OR(MINUTE(G820)&lt;=MINUTE(NOW()),HOUR(G820)&lt;=HOUR(NOW())),"!!!","")),""),"")),"")))</f>
        <v>#VALUE!</v>
      </c>
      <c r="G820" s="188" t="s">
        <v>4482</v>
      </c>
      <c r="H820" s="239" t="s">
        <v>254</v>
      </c>
      <c r="I820" s="100">
        <v>1</v>
      </c>
      <c r="J820" s="80"/>
      <c r="K820" s="68" t="s">
        <v>45</v>
      </c>
      <c r="L820" s="69">
        <v>2.1</v>
      </c>
      <c r="M820" s="70">
        <v>5</v>
      </c>
      <c r="N820" s="241">
        <v>0.1</v>
      </c>
      <c r="O820" s="71" t="s">
        <v>1607</v>
      </c>
      <c r="P820" s="72" t="s">
        <v>1803</v>
      </c>
      <c r="Q820" s="73" t="s">
        <v>2227</v>
      </c>
      <c r="R820" s="74">
        <v>9.3799999999999994E-2</v>
      </c>
      <c r="S820" s="75" t="s">
        <v>2228</v>
      </c>
    </row>
    <row r="821" spans="1:19" ht="14.65" customHeight="1">
      <c r="A821" s="227"/>
      <c r="B821" s="236"/>
      <c r="C821" s="17" t="s">
        <v>24</v>
      </c>
      <c r="D821" s="274"/>
      <c r="E821" s="282"/>
      <c r="F821" s="285"/>
      <c r="G821" s="182"/>
      <c r="H821" s="230"/>
      <c r="I821" s="18" t="s">
        <v>31</v>
      </c>
      <c r="J821" s="76">
        <v>0.5</v>
      </c>
      <c r="K821" s="77" t="s">
        <v>23</v>
      </c>
      <c r="L821" s="21">
        <v>2.2799999999999998</v>
      </c>
      <c r="M821" s="22"/>
      <c r="N821" s="233"/>
      <c r="O821" s="23" t="s">
        <v>2229</v>
      </c>
      <c r="P821" s="24" t="s">
        <v>2230</v>
      </c>
      <c r="Q821" s="25"/>
      <c r="R821" s="26"/>
      <c r="S821" s="26"/>
    </row>
    <row r="822" spans="1:19" ht="14.65" customHeight="1">
      <c r="A822" s="228"/>
      <c r="B822" s="237"/>
      <c r="C822" s="27" t="s">
        <v>28</v>
      </c>
      <c r="D822" s="275"/>
      <c r="E822" s="283"/>
      <c r="F822" s="272"/>
      <c r="G822" s="183"/>
      <c r="H822" s="231"/>
      <c r="I822" s="30"/>
      <c r="J822" s="31"/>
      <c r="K822" s="37"/>
      <c r="L822" s="32"/>
      <c r="M822" s="33"/>
      <c r="N822" s="234"/>
      <c r="O822" s="34"/>
      <c r="P822" s="35"/>
      <c r="Q822" s="36"/>
      <c r="R822" s="28"/>
      <c r="S822" s="28"/>
    </row>
    <row r="823" spans="1:19" ht="14.65" customHeight="1">
      <c r="A823" s="226">
        <f>$A820+1</f>
        <v>274</v>
      </c>
      <c r="B823" s="235" t="str">
        <f>IF(OR(C823="W",C824="W",C825="W",C823="1/2W",C824="1/2W",C825="1/2W",C823="1/2L",C824="1/2L",C825="1/2L"),"OK",IF(OR(C823="L",C824="L",C825="L"),"LOSS",IF(OR(C823="X",C824="X",C825="X"),"Anulado"," ")))</f>
        <v>OK</v>
      </c>
      <c r="C823" s="38" t="s">
        <v>26</v>
      </c>
      <c r="D823" s="273" t="str">
        <f>IF(G823="","",$D820)</f>
        <v>16</v>
      </c>
      <c r="E823" s="281" t="str">
        <f>IF(G823=""," ","– "&amp;COUNTIF(D$4:D825,$D823))</f>
        <v>– 15</v>
      </c>
      <c r="F823" s="284" t="e">
        <f ca="1">IF(G823="","",IF(OR(AND($C823&lt;&gt;" ",$C824=" "),AND($C824&lt;&gt;" ",$C823=" "),AND(L825&gt;0,OR(AND($C825&lt;&gt;" ",OR($C823=" ",$C824=" ")),AND($C825=" ",OR($C823&lt;&gt;" ",$C824&lt;&gt;" "))))),IF(SUM(F$4:F822)=0,1,LARGE(F$4:F822,1)+1),IF(MONTH(G823)=MONTH(TODAY()),IF(AND(DAY(G823)&lt;DAY(TODAY()),$B823=" "),IF(SUM(F$4:F822)=0,1,LARGE(F$4:F822,1)+1),IF($B823=" ",IF(AND(DAY(G823)=DAY(TODAY()),HOUR(G823)&lt;=HOUR(NOW())+1),IF(AND(HOUR(G823)+2&lt;=HOUR(NOW()),DAY(G823)&lt;=DAY(TODAY()),MINUTE(G823)&lt;=MINUTE(NOW())),IF(SUM(F$4:F822)=0,1,LARGE(F$4:F822,1)+1),IF(OR(MINUTE(G823)&lt;=MINUTE(NOW()),HOUR(G823)&lt;=HOUR(NOW())),"!!!","")),""),"")),"")))</f>
        <v>#VALUE!</v>
      </c>
      <c r="G823" s="181" t="s">
        <v>4482</v>
      </c>
      <c r="H823" s="229" t="s">
        <v>254</v>
      </c>
      <c r="I823" s="39" t="s">
        <v>30</v>
      </c>
      <c r="J823" s="40">
        <v>-0.5</v>
      </c>
      <c r="K823" s="41" t="s">
        <v>45</v>
      </c>
      <c r="L823" s="42">
        <v>2.0499999999999998</v>
      </c>
      <c r="M823" s="43">
        <v>10</v>
      </c>
      <c r="N823" s="232">
        <v>0</v>
      </c>
      <c r="O823" s="44" t="s">
        <v>1137</v>
      </c>
      <c r="P823" s="45" t="s">
        <v>1762</v>
      </c>
      <c r="Q823" s="46" t="s">
        <v>1326</v>
      </c>
      <c r="R823" s="47">
        <v>7.9500000000000001E-2</v>
      </c>
      <c r="S823" s="48" t="s">
        <v>1693</v>
      </c>
    </row>
    <row r="824" spans="1:19" ht="14.65" customHeight="1">
      <c r="A824" s="227"/>
      <c r="B824" s="236"/>
      <c r="C824" s="49" t="s">
        <v>24</v>
      </c>
      <c r="D824" s="274"/>
      <c r="E824" s="282"/>
      <c r="F824" s="285"/>
      <c r="G824" s="182"/>
      <c r="H824" s="230"/>
      <c r="I824" s="50" t="s">
        <v>31</v>
      </c>
      <c r="J824" s="51">
        <f>IF(OR(I823="TO",I823="TU",I823="TO1",I823="TU1",I823="TO2",I823="TU2"),J823,IF(OR(I823="AH1",I823="AH2"),IF(OR(I824="AH1",I824="AH2"),-J823,IF(OR(I824="EH1",I824="EH2"),-J823+0.5,"")),IF(OR(I823="EH1",I823="EH2"),IF(OR(I824="AH1",I824="AH2"),-J823+0.5,IF(OR(I824="EH1",I824="EH2"),-J823+1,"")),IF(AND(OR(I823="DNB1",I823="DNB2"),OR(I824="AH1",I824="AH2")),0,IF(AND(I823="Not ScoreBoth",OR(I824="TO1",I824="TO2")),0.5,"")))))</f>
        <v>0.5</v>
      </c>
      <c r="K824" s="52" t="s">
        <v>23</v>
      </c>
      <c r="L824" s="53">
        <v>2.2799999999999998</v>
      </c>
      <c r="M824" s="54"/>
      <c r="N824" s="233"/>
      <c r="O824" s="55" t="s">
        <v>1852</v>
      </c>
      <c r="P824" s="56" t="s">
        <v>1762</v>
      </c>
      <c r="Q824" s="25"/>
      <c r="R824" s="26"/>
      <c r="S824" s="26"/>
    </row>
    <row r="825" spans="1:19" ht="14.65" customHeight="1">
      <c r="A825" s="228"/>
      <c r="B825" s="237"/>
      <c r="C825" s="57" t="s">
        <v>28</v>
      </c>
      <c r="D825" s="275"/>
      <c r="E825" s="283"/>
      <c r="F825" s="272"/>
      <c r="G825" s="183"/>
      <c r="H825" s="231"/>
      <c r="I825" s="58"/>
      <c r="J825" s="59"/>
      <c r="K825" s="60"/>
      <c r="L825" s="61"/>
      <c r="M825" s="62"/>
      <c r="N825" s="234"/>
      <c r="O825" s="63"/>
      <c r="P825" s="64"/>
      <c r="Q825" s="36"/>
      <c r="R825" s="28"/>
      <c r="S825" s="28"/>
    </row>
    <row r="826" spans="1:19" ht="14.65" customHeight="1">
      <c r="A826" s="238">
        <f>$A823+1</f>
        <v>275</v>
      </c>
      <c r="B826" s="242" t="str">
        <f>IF(OR(C826="W",C827="W",C828="W",C826="1/2W",C827="1/2W",C828="1/2W",C826="1/2L",C827="1/2L",C828="1/2L"),"OK",IF(OR(C826="L",C827="L",C828="L"),"LOSS",IF(OR(C826="X",C827="X",C828="X"),"Anulado"," ")))</f>
        <v>OK</v>
      </c>
      <c r="C826" s="65" t="s">
        <v>26</v>
      </c>
      <c r="D826" s="290" t="str">
        <f>IF(G826="","",$D823)</f>
        <v>16</v>
      </c>
      <c r="E826" s="295" t="str">
        <f>IF(G826=""," ","– "&amp;COUNTIF(D$4:D828,$D826))</f>
        <v>– 16</v>
      </c>
      <c r="F826" s="297" t="e">
        <f ca="1">IF(G826="","",IF(OR(AND($C826&lt;&gt;" ",$C827=" "),AND($C827&lt;&gt;" ",$C826=" "),AND(L828&gt;0,OR(AND($C828&lt;&gt;" ",OR($C826=" ",$C827=" ")),AND($C828=" ",OR($C826&lt;&gt;" ",$C827&lt;&gt;" "))))),IF(SUM(F$4:F825)=0,1,LARGE(F$4:F825,1)+1),IF(MONTH(G826)=MONTH(TODAY()),IF(AND(DAY(G826)&lt;DAY(TODAY()),$B826=" "),IF(SUM(F$4:F825)=0,1,LARGE(F$4:F825,1)+1),IF($B826=" ",IF(AND(DAY(G826)=DAY(TODAY()),HOUR(G826)&lt;=HOUR(NOW())+1),IF(AND(HOUR(G826)+2&lt;=HOUR(NOW()),DAY(G826)&lt;=DAY(TODAY()),MINUTE(G826)&lt;=MINUTE(NOW())),IF(SUM(F$4:F825)=0,1,LARGE(F$4:F825,1)+1),IF(OR(MINUTE(G826)&lt;=MINUTE(NOW()),HOUR(G826)&lt;=HOUR(NOW())),"!!!","")),""),"")),"")))</f>
        <v>#VALUE!</v>
      </c>
      <c r="G826" s="188" t="s">
        <v>4495</v>
      </c>
      <c r="H826" s="239" t="s">
        <v>255</v>
      </c>
      <c r="I826" s="100">
        <v>1</v>
      </c>
      <c r="J826" s="80"/>
      <c r="K826" s="68" t="s">
        <v>18</v>
      </c>
      <c r="L826" s="69">
        <v>1.55</v>
      </c>
      <c r="M826" s="70">
        <v>17.899999999999999</v>
      </c>
      <c r="N826" s="241">
        <v>0</v>
      </c>
      <c r="O826" s="71" t="s">
        <v>2231</v>
      </c>
      <c r="P826" s="72" t="s">
        <v>2232</v>
      </c>
      <c r="Q826" s="73" t="s">
        <v>1346</v>
      </c>
      <c r="R826" s="74">
        <v>6.6500000000000004E-2</v>
      </c>
      <c r="S826" s="75" t="s">
        <v>2233</v>
      </c>
    </row>
    <row r="827" spans="1:19" ht="14.65" customHeight="1">
      <c r="A827" s="227"/>
      <c r="B827" s="236"/>
      <c r="C827" s="17" t="s">
        <v>24</v>
      </c>
      <c r="D827" s="274"/>
      <c r="E827" s="282"/>
      <c r="F827" s="285"/>
      <c r="G827" s="182"/>
      <c r="H827" s="230"/>
      <c r="I827" s="18" t="s">
        <v>52</v>
      </c>
      <c r="J827" s="81" t="str">
        <f>IF(OR(I826="TO",I826="TU",I826="TO1",I826="TU1",I826="TO2",I826="TU2"),J826,IF(OR(I826="AH1",I826="AH2"),IF(OR(I827="AH1",I827="AH2"),-J826,IF(OR(I827="EH1",I827="EH2"),-J826+0.5,"")),IF(OR(I826="EH1",I826="EH2"),IF(OR(I827="AH1",I827="AH2"),-J826+0.5,IF(OR(I827="EH1",I827="EH2"),-J826+1,"")),IF(AND(OR(I826="DNB1",I826="DNB2"),OR(I827="AH1",I827="AH2")),0,IF(AND(I826="Not ScoreBoth",OR(I827="TO1",I827="TO2")),0.5,"")))))</f>
        <v/>
      </c>
      <c r="K827" s="77" t="s">
        <v>23</v>
      </c>
      <c r="L827" s="21">
        <v>5.2</v>
      </c>
      <c r="M827" s="22">
        <v>5.35</v>
      </c>
      <c r="N827" s="233"/>
      <c r="O827" s="23" t="s">
        <v>2234</v>
      </c>
      <c r="P827" s="24" t="s">
        <v>2235</v>
      </c>
      <c r="Q827" s="25"/>
      <c r="R827" s="26"/>
      <c r="S827" s="26"/>
    </row>
    <row r="828" spans="1:19" ht="14.65" customHeight="1">
      <c r="A828" s="228"/>
      <c r="B828" s="237"/>
      <c r="C828" s="27" t="s">
        <v>24</v>
      </c>
      <c r="D828" s="275"/>
      <c r="E828" s="283"/>
      <c r="F828" s="272"/>
      <c r="G828" s="183"/>
      <c r="H828" s="231"/>
      <c r="I828" s="109">
        <v>2</v>
      </c>
      <c r="J828" s="31"/>
      <c r="K828" s="87" t="s">
        <v>23</v>
      </c>
      <c r="L828" s="88">
        <v>10</v>
      </c>
      <c r="M828" s="33">
        <v>2.77</v>
      </c>
      <c r="N828" s="234"/>
      <c r="O828" s="89" t="s">
        <v>1603</v>
      </c>
      <c r="P828" s="90" t="s">
        <v>2236</v>
      </c>
      <c r="Q828" s="36"/>
      <c r="R828" s="28"/>
      <c r="S828" s="28"/>
    </row>
    <row r="829" spans="1:19" ht="14.65" customHeight="1">
      <c r="A829" s="226">
        <f>$A826+1</f>
        <v>276</v>
      </c>
      <c r="B829" s="235" t="str">
        <f>IF(OR(C829="W",C830="W",C831="W",C829="1/2W",C830="1/2W",C831="1/2W",C829="1/2L",C830="1/2L",C831="1/2L"),"OK",IF(OR(C829="L",C830="L",C831="L"),"LOSS",IF(OR(C829="X",C830="X",C831="X"),"Anulado"," ")))</f>
        <v>OK</v>
      </c>
      <c r="C829" s="38" t="s">
        <v>26</v>
      </c>
      <c r="D829" s="273" t="str">
        <f>IF(G829="","",$D826)</f>
        <v>16</v>
      </c>
      <c r="E829" s="281" t="str">
        <f>IF(G829=""," ","– "&amp;COUNTIF(D$4:D831,$D829))</f>
        <v>– 17</v>
      </c>
      <c r="F829" s="284" t="e">
        <f ca="1">IF(G829="","",IF(OR(AND($C829&lt;&gt;" ",$C830=" "),AND($C830&lt;&gt;" ",$C829=" "),AND(L831&gt;0,OR(AND($C831&lt;&gt;" ",OR($C829=" ",$C830=" ")),AND($C831=" ",OR($C829&lt;&gt;" ",$C830&lt;&gt;" "))))),IF(SUM(F$4:F828)=0,1,LARGE(F$4:F828,1)+1),IF(MONTH(G829)=MONTH(TODAY()),IF(AND(DAY(G829)&lt;DAY(TODAY()),$B829=" "),IF(SUM(F$4:F828)=0,1,LARGE(F$4:F828,1)+1),IF($B829=" ",IF(AND(DAY(G829)=DAY(TODAY()),HOUR(G829)&lt;=HOUR(NOW())+1),IF(AND(HOUR(G829)+2&lt;=HOUR(NOW()),DAY(G829)&lt;=DAY(TODAY()),MINUTE(G829)&lt;=MINUTE(NOW())),IF(SUM(F$4:F828)=0,1,LARGE(F$4:F828,1)+1),IF(OR(MINUTE(G829)&lt;=MINUTE(NOW()),HOUR(G829)&lt;=HOUR(NOW())),"!!!","")),""),"")),"")))</f>
        <v>#VALUE!</v>
      </c>
      <c r="G829" s="181" t="s">
        <v>4496</v>
      </c>
      <c r="H829" s="229" t="s">
        <v>256</v>
      </c>
      <c r="I829" s="39" t="s">
        <v>31</v>
      </c>
      <c r="J829" s="40">
        <v>0</v>
      </c>
      <c r="K829" s="41" t="s">
        <v>22</v>
      </c>
      <c r="L829" s="42">
        <v>2.46</v>
      </c>
      <c r="M829" s="43"/>
      <c r="N829" s="232">
        <v>0</v>
      </c>
      <c r="O829" s="44" t="s">
        <v>2237</v>
      </c>
      <c r="P829" s="45" t="s">
        <v>2238</v>
      </c>
      <c r="Q829" s="46" t="s">
        <v>2239</v>
      </c>
      <c r="R829" s="47">
        <v>9.7000000000000003E-2</v>
      </c>
      <c r="S829" s="48" t="s">
        <v>2240</v>
      </c>
    </row>
    <row r="830" spans="1:19" ht="14.65" customHeight="1">
      <c r="A830" s="227"/>
      <c r="B830" s="236"/>
      <c r="C830" s="49" t="s">
        <v>24</v>
      </c>
      <c r="D830" s="274"/>
      <c r="E830" s="282"/>
      <c r="F830" s="285"/>
      <c r="G830" s="182"/>
      <c r="H830" s="230"/>
      <c r="I830" s="50" t="s">
        <v>30</v>
      </c>
      <c r="J830" s="51">
        <f>IF(OR(I829="TO",I829="TU",I829="TO1",I829="TU1",I829="TO2",I829="TU2"),J829,IF(OR(I829="AH1",I829="AH2"),IF(OR(I830="AH1",I830="AH2"),-J829,IF(OR(I830="EH1",I830="EH2"),-J829+0.5,"")),IF(OR(I829="EH1",I829="EH2"),IF(OR(I830="AH1",I830="AH2"),-J829+0.5,IF(OR(I830="EH1",I830="EH2"),-J829+1,"")),IF(AND(OR(I829="DNB1",I829="DNB2"),OR(I830="AH1",I830="AH2")),0,IF(AND(I829="Not ScoreBoth",OR(I830="TO1",I830="TO2")),0.5,"")))))</f>
        <v>0</v>
      </c>
      <c r="K830" s="52" t="s">
        <v>21</v>
      </c>
      <c r="L830" s="53">
        <v>1.98</v>
      </c>
      <c r="M830" s="54">
        <v>22.96</v>
      </c>
      <c r="N830" s="233"/>
      <c r="O830" s="55" t="s">
        <v>1021</v>
      </c>
      <c r="P830" s="56" t="s">
        <v>2238</v>
      </c>
      <c r="Q830" s="25"/>
      <c r="R830" s="26"/>
      <c r="S830" s="26"/>
    </row>
    <row r="831" spans="1:19" ht="14.65" customHeight="1">
      <c r="A831" s="228"/>
      <c r="B831" s="237"/>
      <c r="C831" s="57" t="s">
        <v>28</v>
      </c>
      <c r="D831" s="275"/>
      <c r="E831" s="283"/>
      <c r="F831" s="272"/>
      <c r="G831" s="183"/>
      <c r="H831" s="231"/>
      <c r="I831" s="58"/>
      <c r="J831" s="59"/>
      <c r="K831" s="60"/>
      <c r="L831" s="61"/>
      <c r="M831" s="62"/>
      <c r="N831" s="234"/>
      <c r="O831" s="63"/>
      <c r="P831" s="64"/>
      <c r="Q831" s="36"/>
      <c r="R831" s="28"/>
      <c r="S831" s="28"/>
    </row>
    <row r="832" spans="1:19" ht="14.65" customHeight="1">
      <c r="A832" s="238">
        <f>$A829+1</f>
        <v>277</v>
      </c>
      <c r="B832" s="242" t="str">
        <f>IF(OR(C832="W",C833="W",C834="W",C832="1/2W",C833="1/2W",C834="1/2W",C832="1/2L",C833="1/2L",C834="1/2L"),"OK",IF(OR(C832="L",C833="L",C834="L"),"LOSS",IF(OR(C832="X",C833="X",C834="X"),"Anulado"," ")))</f>
        <v>OK</v>
      </c>
      <c r="C832" s="65" t="s">
        <v>26</v>
      </c>
      <c r="D832" s="290" t="str">
        <f>IF(G832="","",$D829)</f>
        <v>16</v>
      </c>
      <c r="E832" s="295" t="str">
        <f>IF(G832=""," ","– "&amp;COUNTIF(D$4:D834,$D832))</f>
        <v>– 18</v>
      </c>
      <c r="F832" s="297" t="e">
        <f ca="1">IF(G832="","",IF(OR(AND($C832&lt;&gt;" ",$C833=" "),AND($C833&lt;&gt;" ",$C832=" "),AND(L834&gt;0,OR(AND($C834&lt;&gt;" ",OR($C832=" ",$C833=" ")),AND($C834=" ",OR($C832&lt;&gt;" ",$C833&lt;&gt;" "))))),IF(SUM(F$4:F831)=0,1,LARGE(F$4:F831,1)+1),IF(MONTH(G832)=MONTH(TODAY()),IF(AND(DAY(G832)&lt;DAY(TODAY()),$B832=" "),IF(SUM(F$4:F831)=0,1,LARGE(F$4:F831,1)+1),IF($B832=" ",IF(AND(DAY(G832)=DAY(TODAY()),HOUR(G832)&lt;=HOUR(NOW())+1),IF(AND(HOUR(G832)+2&lt;=HOUR(NOW()),DAY(G832)&lt;=DAY(TODAY()),MINUTE(G832)&lt;=MINUTE(NOW())),IF(SUM(F$4:F831)=0,1,LARGE(F$4:F831,1)+1),IF(OR(MINUTE(G832)&lt;=MINUTE(NOW()),HOUR(G832)&lt;=HOUR(NOW())),"!!!","")),""),"")),"")))</f>
        <v>#VALUE!</v>
      </c>
      <c r="G832" s="188" t="s">
        <v>4496</v>
      </c>
      <c r="H832" s="239" t="s">
        <v>256</v>
      </c>
      <c r="I832" s="66" t="s">
        <v>31</v>
      </c>
      <c r="J832" s="67">
        <v>0.5</v>
      </c>
      <c r="K832" s="68" t="s">
        <v>22</v>
      </c>
      <c r="L832" s="69">
        <v>1.925</v>
      </c>
      <c r="M832" s="70"/>
      <c r="N832" s="241">
        <v>0</v>
      </c>
      <c r="O832" s="71" t="s">
        <v>2241</v>
      </c>
      <c r="P832" s="72" t="s">
        <v>2242</v>
      </c>
      <c r="Q832" s="73" t="s">
        <v>2243</v>
      </c>
      <c r="R832" s="74">
        <v>4.8000000000000001E-2</v>
      </c>
      <c r="S832" s="75" t="s">
        <v>2244</v>
      </c>
    </row>
    <row r="833" spans="1:19" ht="14.65" customHeight="1">
      <c r="A833" s="227"/>
      <c r="B833" s="236"/>
      <c r="C833" s="17" t="s">
        <v>24</v>
      </c>
      <c r="D833" s="274"/>
      <c r="E833" s="282"/>
      <c r="F833" s="285"/>
      <c r="G833" s="182"/>
      <c r="H833" s="230"/>
      <c r="I833" s="83">
        <v>1</v>
      </c>
      <c r="J833" s="81" t="str">
        <f>IF(OR(I832="TO",I832="TU",I832="TO1",I832="TU1",I832="TO2",I832="TU2"),J832,IF(OR(I832="AH1",I832="AH2"),IF(OR(I833="AH1",I833="AH2"),-J832,IF(OR(I833="EH1",I833="EH2"),-J832+0.5,"")),IF(OR(I832="EH1",I832="EH2"),IF(OR(I833="AH1",I833="AH2"),-J832+0.5,IF(OR(I833="EH1",I833="EH2"),-J832+1,"")),IF(AND(OR(I832="DNB1",I832="DNB2"),OR(I833="AH1",I833="AH2")),0,IF(AND(I832="Not ScoreBoth",OR(I833="TO1",I833="TO2")),0.5,"")))))</f>
        <v/>
      </c>
      <c r="K833" s="77" t="s">
        <v>20</v>
      </c>
      <c r="L833" s="21">
        <v>2.2999999999999998</v>
      </c>
      <c r="M833" s="22">
        <v>5.41</v>
      </c>
      <c r="N833" s="233"/>
      <c r="O833" s="23" t="s">
        <v>2245</v>
      </c>
      <c r="P833" s="24" t="s">
        <v>2242</v>
      </c>
      <c r="Q833" s="25"/>
      <c r="R833" s="26"/>
      <c r="S833" s="26"/>
    </row>
    <row r="834" spans="1:19" ht="14.65" customHeight="1">
      <c r="A834" s="228"/>
      <c r="B834" s="237"/>
      <c r="C834" s="27" t="s">
        <v>28</v>
      </c>
      <c r="D834" s="275"/>
      <c r="E834" s="283"/>
      <c r="F834" s="272"/>
      <c r="G834" s="183"/>
      <c r="H834" s="231"/>
      <c r="I834" s="30"/>
      <c r="J834" s="31"/>
      <c r="K834" s="37"/>
      <c r="L834" s="32"/>
      <c r="M834" s="33"/>
      <c r="N834" s="234"/>
      <c r="O834" s="34"/>
      <c r="P834" s="35"/>
      <c r="Q834" s="36"/>
      <c r="R834" s="28"/>
      <c r="S834" s="28"/>
    </row>
    <row r="835" spans="1:19" ht="14.65" customHeight="1">
      <c r="A835" s="226">
        <f>$A832+1</f>
        <v>278</v>
      </c>
      <c r="B835" s="235" t="str">
        <f>IF(OR(C835="W",C836="W",C837="W",C835="1/2W",C836="1/2W",C837="1/2W",C835="1/2L",C836="1/2L",C837="1/2L"),"OK",IF(OR(C835="L",C836="L",C837="L"),"LOSS",IF(OR(C835="X",C836="X",C837="X"),"Anulado"," ")))</f>
        <v>OK</v>
      </c>
      <c r="C835" s="38" t="s">
        <v>26</v>
      </c>
      <c r="D835" s="273" t="str">
        <f>IF(G835="","",$D832)</f>
        <v>16</v>
      </c>
      <c r="E835" s="281" t="str">
        <f>IF(G835=""," ","– "&amp;COUNTIF(D$4:D837,$D835))</f>
        <v>– 19</v>
      </c>
      <c r="F835" s="284" t="e">
        <f ca="1">IF(G835="","",IF(OR(AND($C835&lt;&gt;" ",$C836=" "),AND($C836&lt;&gt;" ",$C835=" "),AND(L837&gt;0,OR(AND($C837&lt;&gt;" ",OR($C835=" ",$C836=" ")),AND($C837=" ",OR($C835&lt;&gt;" ",$C836&lt;&gt;" "))))),IF(SUM(F$4:F834)=0,1,LARGE(F$4:F834,1)+1),IF(MONTH(G835)=MONTH(TODAY()),IF(AND(DAY(G835)&lt;DAY(TODAY()),$B835=" "),IF(SUM(F$4:F834)=0,1,LARGE(F$4:F834,1)+1),IF($B835=" ",IF(AND(DAY(G835)=DAY(TODAY()),HOUR(G835)&lt;=HOUR(NOW())+1),IF(AND(HOUR(G835)+2&lt;=HOUR(NOW()),DAY(G835)&lt;=DAY(TODAY()),MINUTE(G835)&lt;=MINUTE(NOW())),IF(SUM(F$4:F834)=0,1,LARGE(F$4:F834,1)+1),IF(OR(MINUTE(G835)&lt;=MINUTE(NOW()),HOUR(G835)&lt;=HOUR(NOW())),"!!!","")),""),"")),"")))</f>
        <v>#VALUE!</v>
      </c>
      <c r="G835" s="181" t="s">
        <v>4482</v>
      </c>
      <c r="H835" s="229" t="s">
        <v>254</v>
      </c>
      <c r="I835" s="39" t="s">
        <v>47</v>
      </c>
      <c r="J835" s="78"/>
      <c r="K835" s="41" t="s">
        <v>45</v>
      </c>
      <c r="L835" s="42">
        <v>1.51</v>
      </c>
      <c r="M835" s="43">
        <v>25</v>
      </c>
      <c r="N835" s="232">
        <v>0</v>
      </c>
      <c r="O835" s="44" t="s">
        <v>2246</v>
      </c>
      <c r="P835" s="45" t="s">
        <v>1356</v>
      </c>
      <c r="Q835" s="46" t="s">
        <v>2125</v>
      </c>
      <c r="R835" s="47">
        <v>4.5699999999999998E-2</v>
      </c>
      <c r="S835" s="48" t="s">
        <v>2247</v>
      </c>
    </row>
    <row r="836" spans="1:19" ht="14.65" customHeight="1">
      <c r="A836" s="227"/>
      <c r="B836" s="236"/>
      <c r="C836" s="49" t="s">
        <v>24</v>
      </c>
      <c r="D836" s="274"/>
      <c r="E836" s="282"/>
      <c r="F836" s="285"/>
      <c r="G836" s="182"/>
      <c r="H836" s="230"/>
      <c r="I836" s="50" t="s">
        <v>31</v>
      </c>
      <c r="J836" s="51">
        <v>0.5</v>
      </c>
      <c r="K836" s="52" t="s">
        <v>23</v>
      </c>
      <c r="L836" s="53">
        <v>2.1</v>
      </c>
      <c r="M836" s="54">
        <v>6.1</v>
      </c>
      <c r="N836" s="233"/>
      <c r="O836" s="55" t="s">
        <v>2248</v>
      </c>
      <c r="P836" s="56" t="s">
        <v>2249</v>
      </c>
      <c r="Q836" s="25"/>
      <c r="R836" s="26"/>
      <c r="S836" s="26"/>
    </row>
    <row r="837" spans="1:19" ht="14.65" customHeight="1">
      <c r="A837" s="228"/>
      <c r="B837" s="237"/>
      <c r="C837" s="57" t="s">
        <v>24</v>
      </c>
      <c r="D837" s="275"/>
      <c r="E837" s="283"/>
      <c r="F837" s="272"/>
      <c r="G837" s="183"/>
      <c r="H837" s="231"/>
      <c r="I837" s="134">
        <v>2</v>
      </c>
      <c r="J837" s="59"/>
      <c r="K837" s="103" t="s">
        <v>23</v>
      </c>
      <c r="L837" s="104">
        <v>5</v>
      </c>
      <c r="M837" s="62">
        <v>5</v>
      </c>
      <c r="N837" s="234"/>
      <c r="O837" s="105" t="s">
        <v>1607</v>
      </c>
      <c r="P837" s="106" t="s">
        <v>2246</v>
      </c>
      <c r="Q837" s="36"/>
      <c r="R837" s="28"/>
      <c r="S837" s="28"/>
    </row>
    <row r="838" spans="1:19" ht="14.65" customHeight="1">
      <c r="A838" s="238">
        <f>$A835+1</f>
        <v>279</v>
      </c>
      <c r="B838" s="242" t="str">
        <f>IF(OR(C838="W",C839="W",C840="W",C838="1/2W",C839="1/2W",C840="1/2W",C838="1/2L",C839="1/2L",C840="1/2L"),"OK",IF(OR(C838="L",C839="L",C840="L"),"LOSS",IF(OR(C838="X",C839="X",C840="X"),"Anulado"," ")))</f>
        <v>OK</v>
      </c>
      <c r="C838" s="65" t="s">
        <v>24</v>
      </c>
      <c r="D838" s="290" t="str">
        <f>IF(G838="","",$D835)</f>
        <v>16</v>
      </c>
      <c r="E838" s="295" t="str">
        <f>IF(G838=""," ","– "&amp;COUNTIF(D$4:D840,$D838))</f>
        <v>– 20</v>
      </c>
      <c r="F838" s="297" t="e">
        <f ca="1">IF(G838="","",IF(OR(AND($C838&lt;&gt;" ",$C839=" "),AND($C839&lt;&gt;" ",$C838=" "),AND(L840&gt;0,OR(AND($C840&lt;&gt;" ",OR($C838=" ",$C839=" ")),AND($C840=" ",OR($C838&lt;&gt;" ",$C839&lt;&gt;" "))))),IF(SUM(F$4:F837)=0,1,LARGE(F$4:F837,1)+1),IF(MONTH(G838)=MONTH(TODAY()),IF(AND(DAY(G838)&lt;DAY(TODAY()),$B838=" "),IF(SUM(F$4:F837)=0,1,LARGE(F$4:F837,1)+1),IF($B838=" ",IF(AND(DAY(G838)=DAY(TODAY()),HOUR(G838)&lt;=HOUR(NOW())+1),IF(AND(HOUR(G838)+2&lt;=HOUR(NOW()),DAY(G838)&lt;=DAY(TODAY()),MINUTE(G838)&lt;=MINUTE(NOW())),IF(SUM(F$4:F837)=0,1,LARGE(F$4:F837,1)+1),IF(OR(MINUTE(G838)&lt;=MINUTE(NOW()),HOUR(G838)&lt;=HOUR(NOW())),"!!!","")),""),"")),"")))</f>
        <v>#VALUE!</v>
      </c>
      <c r="G838" s="188" t="s">
        <v>4483</v>
      </c>
      <c r="H838" s="239" t="s">
        <v>257</v>
      </c>
      <c r="I838" s="100">
        <v>1</v>
      </c>
      <c r="J838" s="80"/>
      <c r="K838" s="68" t="s">
        <v>18</v>
      </c>
      <c r="L838" s="69">
        <v>2.2999999999999998</v>
      </c>
      <c r="M838" s="70"/>
      <c r="N838" s="241">
        <v>0</v>
      </c>
      <c r="O838" s="71" t="s">
        <v>2250</v>
      </c>
      <c r="P838" s="72" t="s">
        <v>2251</v>
      </c>
      <c r="Q838" s="73" t="s">
        <v>1418</v>
      </c>
      <c r="R838" s="74">
        <v>6.4000000000000001E-2</v>
      </c>
      <c r="S838" s="75" t="s">
        <v>2252</v>
      </c>
    </row>
    <row r="839" spans="1:19" ht="14.65" customHeight="1">
      <c r="A839" s="227"/>
      <c r="B839" s="236"/>
      <c r="C839" s="17" t="s">
        <v>26</v>
      </c>
      <c r="D839" s="274"/>
      <c r="E839" s="282"/>
      <c r="F839" s="285"/>
      <c r="G839" s="182"/>
      <c r="H839" s="230"/>
      <c r="I839" s="18" t="s">
        <v>31</v>
      </c>
      <c r="J839" s="76">
        <v>0.5</v>
      </c>
      <c r="K839" s="77" t="s">
        <v>23</v>
      </c>
      <c r="L839" s="21">
        <v>1.98</v>
      </c>
      <c r="M839" s="22">
        <v>25.43</v>
      </c>
      <c r="N839" s="233"/>
      <c r="O839" s="23" t="s">
        <v>1441</v>
      </c>
      <c r="P839" s="24" t="s">
        <v>2251</v>
      </c>
      <c r="Q839" s="25"/>
      <c r="R839" s="26"/>
      <c r="S839" s="26"/>
    </row>
    <row r="840" spans="1:19" ht="14.65" customHeight="1">
      <c r="A840" s="228"/>
      <c r="B840" s="237"/>
      <c r="C840" s="27" t="s">
        <v>28</v>
      </c>
      <c r="D840" s="275"/>
      <c r="E840" s="283"/>
      <c r="F840" s="272"/>
      <c r="G840" s="183"/>
      <c r="H840" s="231"/>
      <c r="I840" s="30"/>
      <c r="J840" s="31"/>
      <c r="K840" s="37"/>
      <c r="L840" s="32"/>
      <c r="M840" s="33"/>
      <c r="N840" s="234"/>
      <c r="O840" s="34"/>
      <c r="P840" s="35"/>
      <c r="Q840" s="36"/>
      <c r="R840" s="28"/>
      <c r="S840" s="28"/>
    </row>
    <row r="841" spans="1:19" ht="14.65" customHeight="1">
      <c r="A841" s="226">
        <f>$A838+1</f>
        <v>280</v>
      </c>
      <c r="B841" s="235" t="str">
        <f>IF(OR(C841="W",C842="W",C843="W",C841="1/2W",C842="1/2W",C843="1/2W",C841="1/2L",C842="1/2L",C843="1/2L"),"OK",IF(OR(C841="L",C842="L",C843="L"),"LOSS",IF(OR(C841="X",C842="X",C843="X"),"Anulado"," ")))</f>
        <v>OK</v>
      </c>
      <c r="C841" s="38" t="s">
        <v>26</v>
      </c>
      <c r="D841" s="273" t="str">
        <f>IF(G841="","",$D838)</f>
        <v>16</v>
      </c>
      <c r="E841" s="281" t="str">
        <f>IF(G841=""," ","– "&amp;COUNTIF(D$4:D843,$D841))</f>
        <v>– 21</v>
      </c>
      <c r="F841" s="284" t="e">
        <f ca="1">IF(G841="","",IF(OR(AND($C841&lt;&gt;" ",$C842=" "),AND($C842&lt;&gt;" ",$C841=" "),AND(L843&gt;0,OR(AND($C843&lt;&gt;" ",OR($C841=" ",$C842=" ")),AND($C843=" ",OR($C841&lt;&gt;" ",$C842&lt;&gt;" "))))),IF(SUM(F$4:F840)=0,1,LARGE(F$4:F840,1)+1),IF(MONTH(G841)=MONTH(TODAY()),IF(AND(DAY(G841)&lt;DAY(TODAY()),$B841=" "),IF(SUM(F$4:F840)=0,1,LARGE(F$4:F840,1)+1),IF($B841=" ",IF(AND(DAY(G841)=DAY(TODAY()),HOUR(G841)&lt;=HOUR(NOW())+1),IF(AND(HOUR(G841)+2&lt;=HOUR(NOW()),DAY(G841)&lt;=DAY(TODAY()),MINUTE(G841)&lt;=MINUTE(NOW())),IF(SUM(F$4:F840)=0,1,LARGE(F$4:F840,1)+1),IF(OR(MINUTE(G841)&lt;=MINUTE(NOW()),HOUR(G841)&lt;=HOUR(NOW())),"!!!","")),""),"")),"")))</f>
        <v>#VALUE!</v>
      </c>
      <c r="G841" s="181" t="s">
        <v>4497</v>
      </c>
      <c r="H841" s="229" t="s">
        <v>258</v>
      </c>
      <c r="I841" s="39" t="s">
        <v>30</v>
      </c>
      <c r="J841" s="40">
        <v>-20.5</v>
      </c>
      <c r="K841" s="41" t="s">
        <v>21</v>
      </c>
      <c r="L841" s="42">
        <v>1.97</v>
      </c>
      <c r="M841" s="43">
        <v>46.39</v>
      </c>
      <c r="N841" s="232">
        <v>0.1</v>
      </c>
      <c r="O841" s="44" t="s">
        <v>2253</v>
      </c>
      <c r="P841" s="45" t="s">
        <v>2254</v>
      </c>
      <c r="Q841" s="46" t="s">
        <v>1411</v>
      </c>
      <c r="R841" s="47">
        <v>6.5299999999999997E-2</v>
      </c>
      <c r="S841" s="48" t="s">
        <v>2255</v>
      </c>
    </row>
    <row r="842" spans="1:19" ht="14.65" customHeight="1">
      <c r="A842" s="227"/>
      <c r="B842" s="236"/>
      <c r="C842" s="49" t="s">
        <v>24</v>
      </c>
      <c r="D842" s="274"/>
      <c r="E842" s="282"/>
      <c r="F842" s="285"/>
      <c r="G842" s="182"/>
      <c r="H842" s="230"/>
      <c r="I842" s="50" t="s">
        <v>31</v>
      </c>
      <c r="J842" s="51">
        <f>IF(OR(I841="TO",I841="TU",I841="TO1",I841="TU1",I841="TO2",I841="TU2"),J841,IF(OR(I841="AH1",I841="AH2"),IF(OR(I842="AH1",I842="AH2"),-J841,IF(OR(I842="EH1",I842="EH2"),-J841+0.5,"")),IF(OR(I841="EH1",I841="EH2"),IF(OR(I842="AH1",I842="AH2"),-J841+0.5,IF(OR(I842="EH1",I842="EH2"),-J841+1,"")),IF(AND(OR(I841="DNB1",I841="DNB2"),OR(I842="AH1",I842="AH2")),0,IF(AND(I841="Not ScoreBoth",OR(I842="TO1",I842="TO2")),0.5,"")))))</f>
        <v>20.5</v>
      </c>
      <c r="K842" s="52" t="s">
        <v>23</v>
      </c>
      <c r="L842" s="53">
        <v>2.3199999999999998</v>
      </c>
      <c r="M842" s="54"/>
      <c r="N842" s="233"/>
      <c r="O842" s="55" t="s">
        <v>2256</v>
      </c>
      <c r="P842" s="56" t="s">
        <v>2257</v>
      </c>
      <c r="Q842" s="25"/>
      <c r="R842" s="26"/>
      <c r="S842" s="26"/>
    </row>
    <row r="843" spans="1:19" ht="14.65" customHeight="1" thickBot="1">
      <c r="A843" s="228"/>
      <c r="B843" s="237"/>
      <c r="C843" s="57" t="s">
        <v>28</v>
      </c>
      <c r="D843" s="275"/>
      <c r="E843" s="283"/>
      <c r="F843" s="272"/>
      <c r="G843" s="183"/>
      <c r="H843" s="240"/>
      <c r="I843" s="58"/>
      <c r="J843" s="59"/>
      <c r="K843" s="60"/>
      <c r="L843" s="61"/>
      <c r="M843" s="62"/>
      <c r="N843" s="234"/>
      <c r="O843" s="63"/>
      <c r="P843" s="64"/>
      <c r="Q843" s="36"/>
      <c r="R843" s="28"/>
      <c r="S843" s="28"/>
    </row>
    <row r="844" spans="1:19" ht="14.65" customHeight="1">
      <c r="A844" s="238">
        <f>$A841+1</f>
        <v>281</v>
      </c>
      <c r="B844" s="242" t="str">
        <f>IF(OR(C844="W",C845="W",C846="W",C844="1/2W",C845="1/2W",C846="1/2W",C844="1/2L",C845="1/2L",C846="1/2L"),"OK",IF(OR(C844="L",C845="L",C846="L"),"LOSS",IF(OR(C844="X",C845="X",C846="X"),"Anulado"," ")))</f>
        <v>OK</v>
      </c>
      <c r="C844" s="65" t="s">
        <v>26</v>
      </c>
      <c r="D844" s="290" t="str">
        <f>IF(G844="","",$D841)</f>
        <v>16</v>
      </c>
      <c r="E844" s="295" t="str">
        <f>IF(G844=""," ","– "&amp;COUNTIF(D$4:D846,$D844))</f>
        <v>– 22</v>
      </c>
      <c r="F844" s="297" t="e">
        <f ca="1">IF(G844="","",IF(OR(AND($C844&lt;&gt;" ",$C845=" "),AND($C845&lt;&gt;" ",$C844=" "),AND(L846&gt;0,OR(AND($C846&lt;&gt;" ",OR($C844=" ",$C845=" ")),AND($C846=" ",OR($C844&lt;&gt;" ",$C845&lt;&gt;" "))))),IF(SUM(F$4:F843)=0,1,LARGE(F$4:F843,1)+1),IF(MONTH(G844)=MONTH(TODAY()),IF(AND(DAY(G844)&lt;DAY(TODAY()),$B844=" "),IF(SUM(F$4:F843)=0,1,LARGE(F$4:F843,1)+1),IF($B844=" ",IF(AND(DAY(G844)=DAY(TODAY()),HOUR(G844)&lt;=HOUR(NOW())+1),IF(AND(HOUR(G844)+2&lt;=HOUR(NOW()),DAY(G844)&lt;=DAY(TODAY()),MINUTE(G844)&lt;=MINUTE(NOW())),IF(SUM(F$4:F843)=0,1,LARGE(F$4:F843,1)+1),IF(OR(MINUTE(G844)&lt;=MINUTE(NOW()),HOUR(G844)&lt;=HOUR(NOW())),"!!!","")),""),"")),"")))</f>
        <v>#VALUE!</v>
      </c>
      <c r="G844" s="188" t="s">
        <v>4497</v>
      </c>
      <c r="H844" s="303" t="s">
        <v>258</v>
      </c>
      <c r="I844" s="66" t="s">
        <v>30</v>
      </c>
      <c r="J844" s="67">
        <v>-21.5</v>
      </c>
      <c r="K844" s="68" t="s">
        <v>21</v>
      </c>
      <c r="L844" s="69">
        <v>2.16</v>
      </c>
      <c r="M844" s="70">
        <v>43.82</v>
      </c>
      <c r="N844" s="241">
        <v>0.1</v>
      </c>
      <c r="O844" s="71" t="s">
        <v>2258</v>
      </c>
      <c r="P844" s="72" t="s">
        <v>2259</v>
      </c>
      <c r="Q844" s="73" t="s">
        <v>1384</v>
      </c>
      <c r="R844" s="74">
        <v>5.1400000000000001E-2</v>
      </c>
      <c r="S844" s="75" t="s">
        <v>2260</v>
      </c>
    </row>
    <row r="845" spans="1:19" ht="14.65" customHeight="1">
      <c r="A845" s="227"/>
      <c r="B845" s="236"/>
      <c r="C845" s="17" t="s">
        <v>24</v>
      </c>
      <c r="D845" s="274"/>
      <c r="E845" s="282"/>
      <c r="F845" s="285"/>
      <c r="G845" s="182"/>
      <c r="H845" s="230"/>
      <c r="I845" s="18" t="s">
        <v>31</v>
      </c>
      <c r="J845" s="76">
        <f>IF(OR(I844="TO",I844="TU",I844="TO1",I844="TU1",I844="TO2",I844="TU2"),J844,IF(OR(I844="AH1",I844="AH2"),IF(OR(I845="AH1",I845="AH2"),-J844,IF(OR(I845="EH1",I845="EH2"),-J844+0.5,"")),IF(OR(I844="EH1",I844="EH2"),IF(OR(I845="AH1",I845="AH2"),-J844+0.5,IF(OR(I845="EH1",I845="EH2"),-J844+1,"")),IF(AND(OR(I844="DNB1",I844="DNB2"),OR(I845="AH1",I845="AH2")),0,IF(AND(I844="Not ScoreBoth",OR(I845="TO1",I845="TO2")),0.5,"")))))</f>
        <v>21.5</v>
      </c>
      <c r="K845" s="77" t="s">
        <v>23</v>
      </c>
      <c r="L845" s="21">
        <v>2.0499999999999998</v>
      </c>
      <c r="M845" s="22"/>
      <c r="N845" s="233"/>
      <c r="O845" s="23" t="s">
        <v>2261</v>
      </c>
      <c r="P845" s="24" t="s">
        <v>2262</v>
      </c>
      <c r="Q845" s="25"/>
      <c r="R845" s="26"/>
      <c r="S845" s="26"/>
    </row>
    <row r="846" spans="1:19" ht="14.65" customHeight="1">
      <c r="A846" s="228"/>
      <c r="B846" s="237"/>
      <c r="C846" s="27" t="s">
        <v>28</v>
      </c>
      <c r="D846" s="275"/>
      <c r="E846" s="283"/>
      <c r="F846" s="272"/>
      <c r="G846" s="183"/>
      <c r="H846" s="231"/>
      <c r="I846" s="30"/>
      <c r="J846" s="31"/>
      <c r="K846" s="37"/>
      <c r="L846" s="32"/>
      <c r="M846" s="33"/>
      <c r="N846" s="234"/>
      <c r="O846" s="34"/>
      <c r="P846" s="35"/>
      <c r="Q846" s="36"/>
      <c r="R846" s="28"/>
      <c r="S846" s="28"/>
    </row>
    <row r="847" spans="1:19" ht="14.65" customHeight="1">
      <c r="A847" s="226">
        <f>$A844+1</f>
        <v>282</v>
      </c>
      <c r="B847" s="235" t="str">
        <f>IF(OR(C847="W",C848="W",C849="W",C847="1/2W",C848="1/2W",C849="1/2W",C847="1/2L",C848="1/2L",C849="1/2L"),"OK",IF(OR(C847="L",C848="L",C849="L"),"LOSS",IF(OR(C847="X",C848="X",C849="X"),"Anulado"," ")))</f>
        <v>OK</v>
      </c>
      <c r="C847" s="38" t="s">
        <v>26</v>
      </c>
      <c r="D847" s="273" t="str">
        <f>IF(G847="","",$D844)</f>
        <v>16</v>
      </c>
      <c r="E847" s="281" t="str">
        <f>IF(G847=""," ","– "&amp;COUNTIF(D$4:D849,$D847))</f>
        <v>– 23</v>
      </c>
      <c r="F847" s="284" t="e">
        <f ca="1">IF(G847="","",IF(OR(AND($C847&lt;&gt;" ",$C848=" "),AND($C848&lt;&gt;" ",$C847=" "),AND(L849&gt;0,OR(AND($C849&lt;&gt;" ",OR($C847=" ",$C848=" ")),AND($C849=" ",OR($C847&lt;&gt;" ",$C848&lt;&gt;" "))))),IF(SUM(F$4:F846)=0,1,LARGE(F$4:F846,1)+1),IF(MONTH(G847)=MONTH(TODAY()),IF(AND(DAY(G847)&lt;DAY(TODAY()),$B847=" "),IF(SUM(F$4:F846)=0,1,LARGE(F$4:F846,1)+1),IF($B847=" ",IF(AND(DAY(G847)=DAY(TODAY()),HOUR(G847)&lt;=HOUR(NOW())+1),IF(AND(HOUR(G847)+2&lt;=HOUR(NOW()),DAY(G847)&lt;=DAY(TODAY()),MINUTE(G847)&lt;=MINUTE(NOW())),IF(SUM(F$4:F846)=0,1,LARGE(F$4:F846,1)+1),IF(OR(MINUTE(G847)&lt;=MINUTE(NOW()),HOUR(G847)&lt;=HOUR(NOW())),"!!!","")),""),"")),"")))</f>
        <v>#VALUE!</v>
      </c>
      <c r="G847" s="181" t="s">
        <v>4497</v>
      </c>
      <c r="H847" s="229" t="s">
        <v>258</v>
      </c>
      <c r="I847" s="39" t="s">
        <v>30</v>
      </c>
      <c r="J847" s="40">
        <v>-20.5</v>
      </c>
      <c r="K847" s="41" t="s">
        <v>21</v>
      </c>
      <c r="L847" s="42">
        <v>1.97</v>
      </c>
      <c r="M847" s="43">
        <v>46.39</v>
      </c>
      <c r="N847" s="232">
        <v>0</v>
      </c>
      <c r="O847" s="44" t="s">
        <v>2253</v>
      </c>
      <c r="P847" s="45" t="s">
        <v>2254</v>
      </c>
      <c r="Q847" s="46" t="s">
        <v>2263</v>
      </c>
      <c r="R847" s="47">
        <v>6.54E-2</v>
      </c>
      <c r="S847" s="48" t="s">
        <v>2264</v>
      </c>
    </row>
    <row r="848" spans="1:19" ht="14.65" customHeight="1">
      <c r="A848" s="227"/>
      <c r="B848" s="236"/>
      <c r="C848" s="49" t="s">
        <v>24</v>
      </c>
      <c r="D848" s="274"/>
      <c r="E848" s="282"/>
      <c r="F848" s="285"/>
      <c r="G848" s="182"/>
      <c r="H848" s="230"/>
      <c r="I848" s="50" t="s">
        <v>31</v>
      </c>
      <c r="J848" s="51">
        <f>IF(OR(I847="TO",I847="TU",I847="TO1",I847="TU1",I847="TO2",I847="TU2"),J847,IF(OR(I847="AH1",I847="AH2"),IF(OR(I848="AH1",I848="AH2"),-J847,IF(OR(I848="EH1",I848="EH2"),-J847+0.5,"")),IF(OR(I847="EH1",I847="EH2"),IF(OR(I848="AH1",I848="AH2"),-J847+0.5,IF(OR(I848="EH1",I848="EH2"),-J847+1,"")),IF(AND(OR(I847="DNB1",I847="DNB2"),OR(I848="AH1",I848="AH2")),0,IF(AND(I847="Not ScoreBoth",OR(I848="TO1",I848="TO2")),0.5,"")))))</f>
        <v>20.5</v>
      </c>
      <c r="K848" s="52" t="s">
        <v>23</v>
      </c>
      <c r="L848" s="53">
        <v>2.3199999999999998</v>
      </c>
      <c r="M848" s="54"/>
      <c r="N848" s="233"/>
      <c r="O848" s="55" t="s">
        <v>2265</v>
      </c>
      <c r="P848" s="56" t="s">
        <v>2266</v>
      </c>
      <c r="Q848" s="25"/>
      <c r="R848" s="26"/>
      <c r="S848" s="26"/>
    </row>
    <row r="849" spans="1:19" ht="14.65" customHeight="1" thickBot="1">
      <c r="A849" s="228"/>
      <c r="B849" s="237"/>
      <c r="C849" s="57" t="s">
        <v>28</v>
      </c>
      <c r="D849" s="275"/>
      <c r="E849" s="283"/>
      <c r="F849" s="272"/>
      <c r="G849" s="183"/>
      <c r="H849" s="240"/>
      <c r="I849" s="115"/>
      <c r="J849" s="116"/>
      <c r="K849" s="117"/>
      <c r="L849" s="118"/>
      <c r="M849" s="119"/>
      <c r="N849" s="234"/>
      <c r="O849" s="63"/>
      <c r="P849" s="64"/>
      <c r="Q849" s="36"/>
      <c r="R849" s="28"/>
      <c r="S849" s="28"/>
    </row>
    <row r="850" spans="1:19" ht="14.65" customHeight="1">
      <c r="A850" s="238">
        <f>$A847+1</f>
        <v>283</v>
      </c>
      <c r="B850" s="242" t="str">
        <f>IF(OR(C850="W",C851="W",C852="W",C850="1/2W",C851="1/2W",C852="1/2W",C850="1/2L",C851="1/2L",C852="1/2L"),"OK",IF(OR(C850="L",C851="L",C852="L"),"LOSS",IF(OR(C850="X",C851="X",C852="X"),"Anulado"," ")))</f>
        <v>OK</v>
      </c>
      <c r="C850" s="65" t="s">
        <v>24</v>
      </c>
      <c r="D850" s="290" t="str">
        <f>IF(G850="","",$D847)</f>
        <v>16</v>
      </c>
      <c r="E850" s="295" t="str">
        <f>IF(G850=""," ","– "&amp;COUNTIF(D$4:D852,$D850))</f>
        <v>– 24</v>
      </c>
      <c r="F850" s="297" t="e">
        <f ca="1">IF(G850="","",IF(OR(AND($C850&lt;&gt;" ",$C851=" "),AND($C851&lt;&gt;" ",$C850=" "),AND(L852&gt;0,OR(AND($C852&lt;&gt;" ",OR($C850=" ",$C851=" ")),AND($C852=" ",OR($C850&lt;&gt;" ",$C851&lt;&gt;" "))))),IF(SUM(F$4:F849)=0,1,LARGE(F$4:F849,1)+1),IF(MONTH(G850)=MONTH(TODAY()),IF(AND(DAY(G850)&lt;DAY(TODAY()),$B850=" "),IF(SUM(F$4:F849)=0,1,LARGE(F$4:F849,1)+1),IF($B850=" ",IF(AND(DAY(G850)=DAY(TODAY()),HOUR(G850)&lt;=HOUR(NOW())+1),IF(AND(HOUR(G850)+2&lt;=HOUR(NOW()),DAY(G850)&lt;=DAY(TODAY()),MINUTE(G850)&lt;=MINUTE(NOW())),IF(SUM(F$4:F849)=0,1,LARGE(F$4:F849,1)+1),IF(OR(MINUTE(G850)&lt;=MINUTE(NOW()),HOUR(G850)&lt;=HOUR(NOW())),"!!!","")),""),"")),"")))</f>
        <v>#VALUE!</v>
      </c>
      <c r="G850" s="188" t="s">
        <v>4498</v>
      </c>
      <c r="H850" s="303" t="s">
        <v>259</v>
      </c>
      <c r="I850" s="135">
        <v>1</v>
      </c>
      <c r="J850" s="121"/>
      <c r="K850" s="122" t="s">
        <v>23</v>
      </c>
      <c r="L850" s="123">
        <v>3.57</v>
      </c>
      <c r="M850" s="124">
        <v>29.55</v>
      </c>
      <c r="N850" s="241">
        <v>0</v>
      </c>
      <c r="O850" s="71" t="s">
        <v>2267</v>
      </c>
      <c r="P850" s="72" t="s">
        <v>2268</v>
      </c>
      <c r="Q850" s="73" t="s">
        <v>1162</v>
      </c>
      <c r="R850" s="74">
        <v>4.1399999999999999E-2</v>
      </c>
      <c r="S850" s="75" t="s">
        <v>2269</v>
      </c>
    </row>
    <row r="851" spans="1:19" ht="14.65" customHeight="1">
      <c r="A851" s="227"/>
      <c r="B851" s="236"/>
      <c r="C851" s="17" t="s">
        <v>26</v>
      </c>
      <c r="D851" s="274"/>
      <c r="E851" s="282"/>
      <c r="F851" s="285"/>
      <c r="G851" s="182"/>
      <c r="H851" s="230"/>
      <c r="I851" s="83">
        <v>2</v>
      </c>
      <c r="J851" s="81" t="str">
        <f>IF(OR(I850="TO",I850="TU",I850="TO1",I850="TU1",I850="TO2",I850="TU2"),J850,IF(OR(I850="AH1",I850="AH2"),IF(OR(I851="AH1",I851="AH2"),-J850,IF(OR(I851="EH1",I851="EH2"),-J850+0.5,"")),IF(OR(I850="EH1",I850="EH2"),IF(OR(I851="AH1",I851="AH2"),-J850+0.5,IF(OR(I851="EH1",I851="EH2"),-J850+1,"")),IF(AND(OR(I850="DNB1",I850="DNB2"),OR(I851="AH1",I851="AH2")),0,IF(AND(I850="Not ScoreBoth",OR(I851="TO1",I851="TO2")),0.5,"")))))</f>
        <v/>
      </c>
      <c r="K851" s="77" t="s">
        <v>21</v>
      </c>
      <c r="L851" s="21">
        <v>1.47</v>
      </c>
      <c r="M851" s="22">
        <v>71.81</v>
      </c>
      <c r="N851" s="233"/>
      <c r="O851" s="23" t="s">
        <v>2270</v>
      </c>
      <c r="P851" s="24" t="s">
        <v>2271</v>
      </c>
      <c r="Q851" s="25"/>
      <c r="R851" s="26"/>
      <c r="S851" s="26"/>
    </row>
    <row r="852" spans="1:19" ht="14.65" customHeight="1">
      <c r="A852" s="228"/>
      <c r="B852" s="237"/>
      <c r="C852" s="27" t="s">
        <v>28</v>
      </c>
      <c r="D852" s="275"/>
      <c r="E852" s="283"/>
      <c r="F852" s="272"/>
      <c r="G852" s="183"/>
      <c r="H852" s="231"/>
      <c r="I852" s="30"/>
      <c r="J852" s="31"/>
      <c r="K852" s="37"/>
      <c r="L852" s="32"/>
      <c r="M852" s="33"/>
      <c r="N852" s="234"/>
      <c r="O852" s="34"/>
      <c r="P852" s="35"/>
      <c r="Q852" s="36"/>
      <c r="R852" s="28"/>
      <c r="S852" s="28"/>
    </row>
    <row r="853" spans="1:19" ht="14.65" customHeight="1">
      <c r="A853" s="226">
        <f>$A850+1</f>
        <v>284</v>
      </c>
      <c r="B853" s="235" t="str">
        <f>IF(OR(C853="W",C854="W",C855="W",C853="1/2W",C854="1/2W",C855="1/2W",C853="1/2L",C854="1/2L",C855="1/2L"),"OK",IF(OR(C853="L",C854="L",C855="L"),"LOSS",IF(OR(C853="X",C854="X",C855="X"),"Anulado"," ")))</f>
        <v>OK</v>
      </c>
      <c r="C853" s="38" t="str">
        <f>$C$850</f>
        <v>L</v>
      </c>
      <c r="D853" s="273" t="str">
        <f>IF(G853="","",$D850)</f>
        <v>16</v>
      </c>
      <c r="E853" s="281" t="str">
        <f>IF(G853=""," ","– "&amp;COUNTIF(D$4:D855,$D853))</f>
        <v>– 25</v>
      </c>
      <c r="F853" s="284" t="e">
        <f ca="1">IF(G853="","",IF(OR(AND($C853&lt;&gt;" ",$C854=" "),AND($C854&lt;&gt;" ",$C853=" "),AND(L855&gt;0,OR(AND($C855&lt;&gt;" ",OR($C853=" ",$C854=" ")),AND($C855=" ",OR($C853&lt;&gt;" ",$C854&lt;&gt;" "))))),IF(SUM(F$4:F852)=0,1,LARGE(F$4:F852,1)+1),IF(MONTH(G853)=MONTH(TODAY()),IF(AND(DAY(G853)&lt;DAY(TODAY()),$B853=" "),IF(SUM(F$4:F852)=0,1,LARGE(F$4:F852,1)+1),IF($B853=" ",IF(AND(DAY(G853)=DAY(TODAY()),HOUR(G853)&lt;=HOUR(NOW())+1),IF(AND(HOUR(G853)+2&lt;=HOUR(NOW()),DAY(G853)&lt;=DAY(TODAY()),MINUTE(G853)&lt;=MINUTE(NOW())),IF(SUM(F$4:F852)=0,1,LARGE(F$4:F852,1)+1),IF(OR(MINUTE(G853)&lt;=MINUTE(NOW()),HOUR(G853)&lt;=HOUR(NOW())),"!!!","")),""),"")),"")))</f>
        <v>#VALUE!</v>
      </c>
      <c r="G853" s="181" t="s">
        <v>4498</v>
      </c>
      <c r="H853" s="229" t="s">
        <v>259</v>
      </c>
      <c r="I853" s="108">
        <v>1</v>
      </c>
      <c r="J853" s="78"/>
      <c r="K853" s="41" t="s">
        <v>23</v>
      </c>
      <c r="L853" s="42">
        <v>3.57</v>
      </c>
      <c r="M853" s="43">
        <v>29.55</v>
      </c>
      <c r="N853" s="232">
        <v>0</v>
      </c>
      <c r="O853" s="44" t="s">
        <v>2267</v>
      </c>
      <c r="P853" s="45" t="s">
        <v>2268</v>
      </c>
      <c r="Q853" s="46" t="s">
        <v>1162</v>
      </c>
      <c r="R853" s="47">
        <v>4.1399999999999999E-2</v>
      </c>
      <c r="S853" s="48" t="s">
        <v>2272</v>
      </c>
    </row>
    <row r="854" spans="1:19" ht="14.65" customHeight="1">
      <c r="A854" s="227"/>
      <c r="B854" s="236"/>
      <c r="C854" s="49" t="str">
        <f>$C$851</f>
        <v>W</v>
      </c>
      <c r="D854" s="274"/>
      <c r="E854" s="282"/>
      <c r="F854" s="285"/>
      <c r="G854" s="182"/>
      <c r="H854" s="230"/>
      <c r="I854" s="84">
        <v>2</v>
      </c>
      <c r="J854" s="85" t="str">
        <f>IF(OR(I853="TO",I853="TU",I853="TO1",I853="TU1",I853="TO2",I853="TU2"),J853,IF(OR(I853="AH1",I853="AH2"),IF(OR(I854="AH1",I854="AH2"),-J853,IF(OR(I854="EH1",I854="EH2"),-J853+0.5,"")),IF(OR(I853="EH1",I853="EH2"),IF(OR(I854="AH1",I854="AH2"),-J853+0.5,IF(OR(I854="EH1",I854="EH2"),-J853+1,"")),IF(AND(OR(I853="DNB1",I853="DNB2"),OR(I854="AH1",I854="AH2")),0,IF(AND(I853="Not ScoreBoth",OR(I854="TO1",I854="TO2")),0.5,"")))))</f>
        <v/>
      </c>
      <c r="K854" s="52" t="s">
        <v>21</v>
      </c>
      <c r="L854" s="53">
        <v>1.47</v>
      </c>
      <c r="M854" s="54">
        <v>71.8</v>
      </c>
      <c r="N854" s="233"/>
      <c r="O854" s="55" t="s">
        <v>2273</v>
      </c>
      <c r="P854" s="56" t="s">
        <v>2274</v>
      </c>
      <c r="Q854" s="25"/>
      <c r="R854" s="26"/>
      <c r="S854" s="26"/>
    </row>
    <row r="855" spans="1:19" ht="14.65" customHeight="1">
      <c r="A855" s="228"/>
      <c r="B855" s="237"/>
      <c r="C855" s="57"/>
      <c r="D855" s="275"/>
      <c r="E855" s="283"/>
      <c r="F855" s="272"/>
      <c r="G855" s="183"/>
      <c r="H855" s="231"/>
      <c r="I855" s="58"/>
      <c r="J855" s="59"/>
      <c r="K855" s="60"/>
      <c r="L855" s="61"/>
      <c r="M855" s="62"/>
      <c r="N855" s="234"/>
      <c r="O855" s="63"/>
      <c r="P855" s="64"/>
      <c r="Q855" s="36"/>
      <c r="R855" s="28"/>
      <c r="S855" s="28"/>
    </row>
    <row r="856" spans="1:19" ht="14.65" customHeight="1">
      <c r="A856" s="238">
        <f>$A853+1</f>
        <v>285</v>
      </c>
      <c r="B856" s="242" t="str">
        <f>IF(OR(C856="W",C857="W",C858="W",C856="1/2W",C857="1/2W",C858="1/2W",C856="1/2L",C857="1/2L",C858="1/2L"),"OK",IF(OR(C856="L",C857="L",C858="L"),"LOSS",IF(OR(C856="X",C857="X",C858="X"),"Anulado"," ")))</f>
        <v>OK</v>
      </c>
      <c r="C856" s="65" t="str">
        <f>$C$850</f>
        <v>L</v>
      </c>
      <c r="D856" s="290" t="str">
        <f>IF(G856="","",$D853)</f>
        <v>16</v>
      </c>
      <c r="E856" s="295" t="str">
        <f>IF(G856=""," ","– "&amp;COUNTIF(D$4:D858,$D856))</f>
        <v>– 26</v>
      </c>
      <c r="F856" s="297" t="e">
        <f ca="1">IF(G856="","",IF(OR(AND($C856&lt;&gt;" ",$C857=" "),AND($C857&lt;&gt;" ",$C856=" "),AND(L858&gt;0,OR(AND($C858&lt;&gt;" ",OR($C856=" ",$C857=" ")),AND($C858=" ",OR($C856&lt;&gt;" ",$C857&lt;&gt;" "))))),IF(SUM(F$4:F855)=0,1,LARGE(F$4:F855,1)+1),IF(MONTH(G856)=MONTH(TODAY()),IF(AND(DAY(G856)&lt;DAY(TODAY()),$B856=" "),IF(SUM(F$4:F855)=0,1,LARGE(F$4:F855,1)+1),IF($B856=" ",IF(AND(DAY(G856)=DAY(TODAY()),HOUR(G856)&lt;=HOUR(NOW())+1),IF(AND(HOUR(G856)+2&lt;=HOUR(NOW()),DAY(G856)&lt;=DAY(TODAY()),MINUTE(G856)&lt;=MINUTE(NOW())),IF(SUM(F$4:F855)=0,1,LARGE(F$4:F855,1)+1),IF(OR(MINUTE(G856)&lt;=MINUTE(NOW()),HOUR(G856)&lt;=HOUR(NOW())),"!!!","")),""),"")),"")))</f>
        <v>#VALUE!</v>
      </c>
      <c r="G856" s="188" t="s">
        <v>4498</v>
      </c>
      <c r="H856" s="239" t="s">
        <v>259</v>
      </c>
      <c r="I856" s="100">
        <v>1</v>
      </c>
      <c r="J856" s="80"/>
      <c r="K856" s="68" t="s">
        <v>23</v>
      </c>
      <c r="L856" s="69">
        <v>3.57</v>
      </c>
      <c r="M856" s="70">
        <v>29.6</v>
      </c>
      <c r="N856" s="241">
        <v>0</v>
      </c>
      <c r="O856" s="71" t="s">
        <v>2275</v>
      </c>
      <c r="P856" s="72" t="s">
        <v>2140</v>
      </c>
      <c r="Q856" s="73" t="s">
        <v>2276</v>
      </c>
      <c r="R856" s="74">
        <v>4.0899999999999999E-2</v>
      </c>
      <c r="S856" s="75" t="s">
        <v>2277</v>
      </c>
    </row>
    <row r="857" spans="1:19" ht="14.65" customHeight="1">
      <c r="A857" s="227"/>
      <c r="B857" s="236"/>
      <c r="C857" s="17" t="str">
        <f>$C$851</f>
        <v>W</v>
      </c>
      <c r="D857" s="274"/>
      <c r="E857" s="282"/>
      <c r="F857" s="285"/>
      <c r="G857" s="182"/>
      <c r="H857" s="230"/>
      <c r="I857" s="83">
        <v>2</v>
      </c>
      <c r="J857" s="81" t="str">
        <f>IF(OR(I856="TO",I856="TU",I856="TO1",I856="TU1",I856="TO2",I856="TU2"),J856,IF(OR(I856="AH1",I856="AH2"),IF(OR(I857="AH1",I857="AH2"),-J856,IF(OR(I857="EH1",I857="EH2"),-J856+0.5,"")),IF(OR(I856="EH1",I856="EH2"),IF(OR(I857="AH1",I857="AH2"),-J856+0.5,IF(OR(I857="EH1",I857="EH2"),-J856+1,"")),IF(AND(OR(I856="DNB1",I856="DNB2"),OR(I857="AH1",I857="AH2")),0,IF(AND(I856="Not ScoreBoth",OR(I857="TO1",I857="TO2")),0.5,"")))))</f>
        <v/>
      </c>
      <c r="K857" s="77" t="s">
        <v>21</v>
      </c>
      <c r="L857" s="21">
        <v>1.47</v>
      </c>
      <c r="M857" s="22">
        <v>71.81</v>
      </c>
      <c r="N857" s="233"/>
      <c r="O857" s="23" t="s">
        <v>2270</v>
      </c>
      <c r="P857" s="24" t="s">
        <v>2271</v>
      </c>
      <c r="Q857" s="25"/>
      <c r="R857" s="26"/>
      <c r="S857" s="26"/>
    </row>
    <row r="858" spans="1:19" ht="14.65" customHeight="1">
      <c r="A858" s="228"/>
      <c r="B858" s="237"/>
      <c r="C858" s="27"/>
      <c r="D858" s="275"/>
      <c r="E858" s="283"/>
      <c r="F858" s="272"/>
      <c r="G858" s="183"/>
      <c r="H858" s="231"/>
      <c r="I858" s="30"/>
      <c r="J858" s="31"/>
      <c r="K858" s="37"/>
      <c r="L858" s="32"/>
      <c r="M858" s="33"/>
      <c r="N858" s="234"/>
      <c r="O858" s="34"/>
      <c r="P858" s="35"/>
      <c r="Q858" s="36"/>
      <c r="R858" s="28"/>
      <c r="S858" s="28"/>
    </row>
    <row r="859" spans="1:19" ht="14.65" customHeight="1">
      <c r="A859" s="226">
        <f>$A856+1</f>
        <v>286</v>
      </c>
      <c r="B859" s="235" t="str">
        <f>IF(OR(C859="W",C860="W",C861="W",C859="1/2W",C860="1/2W",C861="1/2W",C859="1/2L",C860="1/2L",C861="1/2L"),"OK",IF(OR(C859="L",C860="L",C861="L"),"LOSS",IF(OR(C859="X",C860="X",C861="X"),"Anulado"," ")))</f>
        <v>OK</v>
      </c>
      <c r="C859" s="38" t="str">
        <f>$C$850</f>
        <v>L</v>
      </c>
      <c r="D859" s="273" t="s">
        <v>260</v>
      </c>
      <c r="E859" s="281" t="str">
        <f>IF(G859=""," ","– "&amp;COUNTIF(D$4:D861,$D859))</f>
        <v>– 1</v>
      </c>
      <c r="F859" s="284" t="e">
        <f ca="1">IF(G859="","",IF(OR(AND($C859&lt;&gt;" ",$C860=" "),AND($C860&lt;&gt;" ",$C859=" "),AND(L861&gt;0,OR(AND($C861&lt;&gt;" ",OR($C859=" ",$C860=" ")),AND($C861=" ",OR($C859&lt;&gt;" ",$C860&lt;&gt;" "))))),IF(SUM(F$4:F858)=0,1,LARGE(F$4:F858,1)+1),IF(MONTH(G859)=MONTH(TODAY()),IF(AND(DAY(G859)&lt;DAY(TODAY()),$B859=" "),IF(SUM(F$4:F858)=0,1,LARGE(F$4:F858,1)+1),IF($B859=" ",IF(AND(DAY(G859)=DAY(TODAY()),HOUR(G859)&lt;=HOUR(NOW())+1),IF(AND(HOUR(G859)+2&lt;=HOUR(NOW()),DAY(G859)&lt;=DAY(TODAY()),MINUTE(G859)&lt;=MINUTE(NOW())),IF(SUM(F$4:F858)=0,1,LARGE(F$4:F858,1)+1),IF(OR(MINUTE(G859)&lt;=MINUTE(NOW()),HOUR(G859)&lt;=HOUR(NOW())),"!!!","")),""),"")),"")))</f>
        <v>#VALUE!</v>
      </c>
      <c r="G859" s="181" t="s">
        <v>4498</v>
      </c>
      <c r="H859" s="229" t="s">
        <v>259</v>
      </c>
      <c r="I859" s="108">
        <v>1</v>
      </c>
      <c r="J859" s="78"/>
      <c r="K859" s="41" t="s">
        <v>23</v>
      </c>
      <c r="L859" s="42">
        <v>3.57</v>
      </c>
      <c r="M859" s="43">
        <v>29.55</v>
      </c>
      <c r="N859" s="232">
        <v>0</v>
      </c>
      <c r="O859" s="44" t="s">
        <v>2267</v>
      </c>
      <c r="P859" s="45" t="s">
        <v>2268</v>
      </c>
      <c r="Q859" s="46" t="s">
        <v>1162</v>
      </c>
      <c r="R859" s="47">
        <v>4.1399999999999999E-2</v>
      </c>
      <c r="S859" s="48" t="s">
        <v>1162</v>
      </c>
    </row>
    <row r="860" spans="1:19" ht="14.65" customHeight="1">
      <c r="A860" s="227"/>
      <c r="B860" s="236"/>
      <c r="C860" s="49" t="str">
        <f>$C$851</f>
        <v>W</v>
      </c>
      <c r="D860" s="274"/>
      <c r="E860" s="282"/>
      <c r="F860" s="285"/>
      <c r="G860" s="182"/>
      <c r="H860" s="230"/>
      <c r="I860" s="84">
        <v>2</v>
      </c>
      <c r="J860" s="85" t="str">
        <f>IF(OR(I859="TO",I859="TU",I859="TO1",I859="TU1",I859="TO2",I859="TU2"),J859,IF(OR(I859="AH1",I859="AH2"),IF(OR(I860="AH1",I860="AH2"),-J859,IF(OR(I860="EH1",I860="EH2"),-J859+0.5,"")),IF(OR(I859="EH1",I859="EH2"),IF(OR(I860="AH1",I860="AH2"),-J859+0.5,IF(OR(I860="EH1",I860="EH2"),-J859+1,"")),IF(AND(OR(I859="DNB1",I859="DNB2"),OR(I860="AH1",I860="AH2")),0,IF(AND(I859="Not ScoreBoth",OR(I860="TO1",I860="TO2")),0.5,"")))))</f>
        <v/>
      </c>
      <c r="K860" s="52" t="s">
        <v>21</v>
      </c>
      <c r="L860" s="53">
        <v>1.47</v>
      </c>
      <c r="M860" s="54">
        <v>71.81</v>
      </c>
      <c r="N860" s="233"/>
      <c r="O860" s="55" t="s">
        <v>2270</v>
      </c>
      <c r="P860" s="56" t="s">
        <v>2271</v>
      </c>
      <c r="Q860" s="25"/>
      <c r="R860" s="26"/>
      <c r="S860" s="26"/>
    </row>
    <row r="861" spans="1:19" ht="14.65" customHeight="1" thickBot="1">
      <c r="A861" s="228"/>
      <c r="B861" s="237"/>
      <c r="C861" s="57"/>
      <c r="D861" s="275"/>
      <c r="E861" s="283"/>
      <c r="F861" s="272"/>
      <c r="G861" s="183"/>
      <c r="H861" s="240"/>
      <c r="I861" s="115"/>
      <c r="J861" s="116"/>
      <c r="K861" s="117"/>
      <c r="L861" s="118"/>
      <c r="M861" s="119"/>
      <c r="N861" s="234"/>
      <c r="O861" s="63"/>
      <c r="P861" s="64"/>
      <c r="Q861" s="36"/>
      <c r="R861" s="28"/>
      <c r="S861" s="28"/>
    </row>
    <row r="862" spans="1:19" ht="14.65" customHeight="1">
      <c r="A862" s="238">
        <f>$A859+1</f>
        <v>287</v>
      </c>
      <c r="B862" s="242" t="str">
        <f>IF(OR(C862="W",C863="W",C864="W",C862="1/2W",C863="1/2W",C864="1/2W",C862="1/2L",C863="1/2L",C864="1/2L"),"OK",IF(OR(C862="L",C863="L",C864="L"),"LOSS",IF(OR(C862="X",C863="X",C864="X"),"Anulado"," ")))</f>
        <v>OK</v>
      </c>
      <c r="C862" s="65" t="str">
        <f>$C$850</f>
        <v>L</v>
      </c>
      <c r="D862" s="290" t="str">
        <f>IF(G862="","",$D859)</f>
        <v>17</v>
      </c>
      <c r="E862" s="295" t="str">
        <f>IF(G862=""," ","– "&amp;COUNTIF(D$4:D864,$D862))</f>
        <v>– 2</v>
      </c>
      <c r="F862" s="297" t="e">
        <f ca="1">IF(G862="","",IF(OR(AND($C862&lt;&gt;" ",$C863=" "),AND($C863&lt;&gt;" ",$C862=" "),AND(L864&gt;0,OR(AND($C864&lt;&gt;" ",OR($C862=" ",$C863=" ")),AND($C864=" ",OR($C862&lt;&gt;" ",$C863&lt;&gt;" "))))),IF(SUM(F$4:F861)=0,1,LARGE(F$4:F861,1)+1),IF(MONTH(G862)=MONTH(TODAY()),IF(AND(DAY(G862)&lt;DAY(TODAY()),$B862=" "),IF(SUM(F$4:F861)=0,1,LARGE(F$4:F861,1)+1),IF($B862=" ",IF(AND(DAY(G862)=DAY(TODAY()),HOUR(G862)&lt;=HOUR(NOW())+1),IF(AND(HOUR(G862)+2&lt;=HOUR(NOW()),DAY(G862)&lt;=DAY(TODAY()),MINUTE(G862)&lt;=MINUTE(NOW())),IF(SUM(F$4:F861)=0,1,LARGE(F$4:F861,1)+1),IF(OR(MINUTE(G862)&lt;=MINUTE(NOW()),HOUR(G862)&lt;=HOUR(NOW())),"!!!","")),""),"")),"")))</f>
        <v>#VALUE!</v>
      </c>
      <c r="G862" s="188" t="s">
        <v>4498</v>
      </c>
      <c r="H862" s="303" t="s">
        <v>259</v>
      </c>
      <c r="I862" s="135">
        <v>1</v>
      </c>
      <c r="J862" s="121"/>
      <c r="K862" s="122" t="s">
        <v>23</v>
      </c>
      <c r="L862" s="123">
        <v>3.57</v>
      </c>
      <c r="M862" s="124">
        <v>29.55</v>
      </c>
      <c r="N862" s="241">
        <v>0</v>
      </c>
      <c r="O862" s="71" t="s">
        <v>2267</v>
      </c>
      <c r="P862" s="72" t="s">
        <v>2268</v>
      </c>
      <c r="Q862" s="73" t="s">
        <v>1162</v>
      </c>
      <c r="R862" s="74">
        <v>4.1399999999999999E-2</v>
      </c>
      <c r="S862" s="75" t="s">
        <v>984</v>
      </c>
    </row>
    <row r="863" spans="1:19" ht="14.65" customHeight="1">
      <c r="A863" s="227"/>
      <c r="B863" s="236"/>
      <c r="C863" s="17" t="str">
        <f>$C$851</f>
        <v>W</v>
      </c>
      <c r="D863" s="274"/>
      <c r="E863" s="282"/>
      <c r="F863" s="285"/>
      <c r="G863" s="182"/>
      <c r="H863" s="230"/>
      <c r="I863" s="83">
        <v>2</v>
      </c>
      <c r="J863" s="81" t="str">
        <f>IF(OR(I862="TO",I862="TU",I862="TO1",I862="TU1",I862="TO2",I862="TU2"),J862,IF(OR(I862="AH1",I862="AH2"),IF(OR(I863="AH1",I863="AH2"),-J862,IF(OR(I863="EH1",I863="EH2"),-J862+0.5,"")),IF(OR(I862="EH1",I862="EH2"),IF(OR(I863="AH1",I863="AH2"),-J862+0.5,IF(OR(I863="EH1",I863="EH2"),-J862+1,"")),IF(AND(OR(I862="DNB1",I862="DNB2"),OR(I863="AH1",I863="AH2")),0,IF(AND(I862="Not ScoreBoth",OR(I863="TO1",I863="TO2")),0.5,"")))))</f>
        <v/>
      </c>
      <c r="K863" s="77" t="s">
        <v>21</v>
      </c>
      <c r="L863" s="21">
        <v>1.47</v>
      </c>
      <c r="M863" s="22">
        <v>71.81</v>
      </c>
      <c r="N863" s="233"/>
      <c r="O863" s="23" t="s">
        <v>2270</v>
      </c>
      <c r="P863" s="24" t="s">
        <v>2271</v>
      </c>
      <c r="Q863" s="25"/>
      <c r="R863" s="26"/>
      <c r="S863" s="26"/>
    </row>
    <row r="864" spans="1:19" ht="14.65" customHeight="1">
      <c r="A864" s="228"/>
      <c r="B864" s="237"/>
      <c r="C864" s="27"/>
      <c r="D864" s="275"/>
      <c r="E864" s="283"/>
      <c r="F864" s="272"/>
      <c r="G864" s="183"/>
      <c r="H864" s="231"/>
      <c r="I864" s="30"/>
      <c r="J864" s="31"/>
      <c r="K864" s="37"/>
      <c r="L864" s="32"/>
      <c r="M864" s="33"/>
      <c r="N864" s="234"/>
      <c r="O864" s="34"/>
      <c r="P864" s="35"/>
      <c r="Q864" s="36"/>
      <c r="R864" s="28"/>
      <c r="S864" s="28"/>
    </row>
    <row r="865" spans="1:19" ht="14.65" customHeight="1">
      <c r="A865" s="226">
        <f>$A862+1</f>
        <v>288</v>
      </c>
      <c r="B865" s="235" t="str">
        <f>IF(OR(C865="W",C866="W",C867="W",C865="1/2W",C866="1/2W",C867="1/2W",C865="1/2L",C866="1/2L",C867="1/2L"),"OK",IF(OR(C865="L",C866="L",C867="L"),"LOSS",IF(OR(C865="X",C866="X",C867="X"),"Anulado"," ")))</f>
        <v>OK</v>
      </c>
      <c r="C865" s="38" t="str">
        <f>$C$850</f>
        <v>L</v>
      </c>
      <c r="D865" s="273" t="str">
        <f>IF(G865="","",$D862)</f>
        <v>17</v>
      </c>
      <c r="E865" s="281" t="str">
        <f>IF(G865=""," ","– "&amp;COUNTIF(D$4:D867,$D865))</f>
        <v>– 3</v>
      </c>
      <c r="F865" s="284" t="e">
        <f ca="1">IF(G865="","",IF(OR(AND($C865&lt;&gt;" ",$C866=" "),AND($C866&lt;&gt;" ",$C865=" "),AND(L867&gt;0,OR(AND($C867&lt;&gt;" ",OR($C865=" ",$C866=" ")),AND($C867=" ",OR($C865&lt;&gt;" ",$C866&lt;&gt;" "))))),IF(SUM(F$4:F864)=0,1,LARGE(F$4:F864,1)+1),IF(MONTH(G865)=MONTH(TODAY()),IF(AND(DAY(G865)&lt;DAY(TODAY()),$B865=" "),IF(SUM(F$4:F864)=0,1,LARGE(F$4:F864,1)+1),IF($B865=" ",IF(AND(DAY(G865)=DAY(TODAY()),HOUR(G865)&lt;=HOUR(NOW())+1),IF(AND(HOUR(G865)+2&lt;=HOUR(NOW()),DAY(G865)&lt;=DAY(TODAY()),MINUTE(G865)&lt;=MINUTE(NOW())),IF(SUM(F$4:F864)=0,1,LARGE(F$4:F864,1)+1),IF(OR(MINUTE(G865)&lt;=MINUTE(NOW()),HOUR(G865)&lt;=HOUR(NOW())),"!!!","")),""),"")),"")))</f>
        <v>#VALUE!</v>
      </c>
      <c r="G865" s="181" t="s">
        <v>4498</v>
      </c>
      <c r="H865" s="229" t="s">
        <v>259</v>
      </c>
      <c r="I865" s="108">
        <v>1</v>
      </c>
      <c r="J865" s="78"/>
      <c r="K865" s="41" t="s">
        <v>23</v>
      </c>
      <c r="L865" s="42">
        <v>3.57</v>
      </c>
      <c r="M865" s="43">
        <v>29.55</v>
      </c>
      <c r="N865" s="232">
        <v>0</v>
      </c>
      <c r="O865" s="44" t="s">
        <v>2267</v>
      </c>
      <c r="P865" s="45" t="s">
        <v>2268</v>
      </c>
      <c r="Q865" s="46" t="s">
        <v>1162</v>
      </c>
      <c r="R865" s="47">
        <v>4.1399999999999999E-2</v>
      </c>
      <c r="S865" s="48" t="s">
        <v>2022</v>
      </c>
    </row>
    <row r="866" spans="1:19" ht="14.65" customHeight="1">
      <c r="A866" s="227"/>
      <c r="B866" s="236"/>
      <c r="C866" s="49" t="str">
        <f>$C$851</f>
        <v>W</v>
      </c>
      <c r="D866" s="274"/>
      <c r="E866" s="282"/>
      <c r="F866" s="285"/>
      <c r="G866" s="182"/>
      <c r="H866" s="230"/>
      <c r="I866" s="84">
        <v>2</v>
      </c>
      <c r="J866" s="85" t="str">
        <f>IF(OR(I865="TO",I865="TU",I865="TO1",I865="TU1",I865="TO2",I865="TU2"),J865,IF(OR(I865="AH1",I865="AH2"),IF(OR(I866="AH1",I866="AH2"),-J865,IF(OR(I866="EH1",I866="EH2"),-J865+0.5,"")),IF(OR(I865="EH1",I865="EH2"),IF(OR(I866="AH1",I866="AH2"),-J865+0.5,IF(OR(I866="EH1",I866="EH2"),-J865+1,"")),IF(AND(OR(I865="DNB1",I865="DNB2"),OR(I866="AH1",I866="AH2")),0,IF(AND(I865="Not ScoreBoth",OR(I866="TO1",I866="TO2")),0.5,"")))))</f>
        <v/>
      </c>
      <c r="K866" s="52" t="s">
        <v>21</v>
      </c>
      <c r="L866" s="53">
        <v>1.47</v>
      </c>
      <c r="M866" s="54">
        <v>71.81</v>
      </c>
      <c r="N866" s="233"/>
      <c r="O866" s="55" t="s">
        <v>2270</v>
      </c>
      <c r="P866" s="56" t="s">
        <v>2271</v>
      </c>
      <c r="Q866" s="25"/>
      <c r="R866" s="26"/>
      <c r="S866" s="26"/>
    </row>
    <row r="867" spans="1:19" ht="14.65" customHeight="1" thickBot="1">
      <c r="A867" s="228"/>
      <c r="B867" s="237"/>
      <c r="C867" s="136"/>
      <c r="D867" s="275"/>
      <c r="E867" s="283"/>
      <c r="F867" s="272"/>
      <c r="G867" s="183"/>
      <c r="H867" s="231"/>
      <c r="I867" s="58"/>
      <c r="J867" s="59"/>
      <c r="K867" s="60"/>
      <c r="L867" s="61"/>
      <c r="M867" s="62"/>
      <c r="N867" s="234"/>
      <c r="O867" s="63"/>
      <c r="P867" s="64"/>
      <c r="Q867" s="36"/>
      <c r="R867" s="28"/>
      <c r="S867" s="28"/>
    </row>
    <row r="868" spans="1:19" ht="14.65" customHeight="1">
      <c r="A868" s="238">
        <f>$A865+1</f>
        <v>289</v>
      </c>
      <c r="B868" s="242" t="str">
        <f>IF(OR(C868="W",C869="W",C870="W",C868="1/2W",C869="1/2W",C870="1/2W",C868="1/2L",C869="1/2L",C870="1/2L"),"OK",IF(OR(C868="L",C869="L",C870="L"),"LOSS",IF(OR(C868="X",C869="X",C870="X"),"Anulado"," ")))</f>
        <v>OK</v>
      </c>
      <c r="C868" s="137" t="str">
        <f>$C$850</f>
        <v>L</v>
      </c>
      <c r="D868" s="290" t="str">
        <f>IF(G868="","",$D865)</f>
        <v>17</v>
      </c>
      <c r="E868" s="295" t="str">
        <f>IF(G868=""," ","– "&amp;COUNTIF(D$4:D870,$D868))</f>
        <v>– 4</v>
      </c>
      <c r="F868" s="297" t="e">
        <f ca="1">IF(G868="","",IF(OR(AND($C868&lt;&gt;" ",$C869=" "),AND($C869&lt;&gt;" ",$C868=" "),AND(L870&gt;0,OR(AND($C870&lt;&gt;" ",OR($C868=" ",$C869=" ")),AND($C870=" ",OR($C868&lt;&gt;" ",$C869&lt;&gt;" "))))),IF(SUM(F$4:F867)=0,1,LARGE(F$4:F867,1)+1),IF(MONTH(G868)=MONTH(TODAY()),IF(AND(DAY(G868)&lt;DAY(TODAY()),$B868=" "),IF(SUM(F$4:F867)=0,1,LARGE(F$4:F867,1)+1),IF($B868=" ",IF(AND(DAY(G868)=DAY(TODAY()),HOUR(G868)&lt;=HOUR(NOW())+1),IF(AND(HOUR(G868)+2&lt;=HOUR(NOW()),DAY(G868)&lt;=DAY(TODAY()),MINUTE(G868)&lt;=MINUTE(NOW())),IF(SUM(F$4:F867)=0,1,LARGE(F$4:F867,1)+1),IF(OR(MINUTE(G868)&lt;=MINUTE(NOW()),HOUR(G868)&lt;=HOUR(NOW())),"!!!","")),""),"")),"")))</f>
        <v>#VALUE!</v>
      </c>
      <c r="G868" s="188" t="s">
        <v>4498</v>
      </c>
      <c r="H868" s="239" t="s">
        <v>259</v>
      </c>
      <c r="I868" s="100">
        <v>1</v>
      </c>
      <c r="J868" s="80"/>
      <c r="K868" s="68" t="s">
        <v>23</v>
      </c>
      <c r="L868" s="69">
        <v>3.57</v>
      </c>
      <c r="M868" s="70">
        <v>29.6</v>
      </c>
      <c r="N868" s="241">
        <v>0</v>
      </c>
      <c r="O868" s="71" t="s">
        <v>2275</v>
      </c>
      <c r="P868" s="72" t="s">
        <v>2140</v>
      </c>
      <c r="Q868" s="73" t="s">
        <v>2276</v>
      </c>
      <c r="R868" s="74">
        <v>4.0899999999999999E-2</v>
      </c>
      <c r="S868" s="75" t="s">
        <v>2278</v>
      </c>
    </row>
    <row r="869" spans="1:19" ht="14.65" customHeight="1">
      <c r="A869" s="227"/>
      <c r="B869" s="236"/>
      <c r="C869" s="17" t="str">
        <f>$C$851</f>
        <v>W</v>
      </c>
      <c r="D869" s="274"/>
      <c r="E869" s="282"/>
      <c r="F869" s="285"/>
      <c r="G869" s="182"/>
      <c r="H869" s="230"/>
      <c r="I869" s="83">
        <v>2</v>
      </c>
      <c r="J869" s="81" t="str">
        <f>IF(OR(I868="TO",I868="TU",I868="TO1",I868="TU1",I868="TO2",I868="TU2"),J868,IF(OR(I868="AH1",I868="AH2"),IF(OR(I869="AH1",I869="AH2"),-J868,IF(OR(I869="EH1",I869="EH2"),-J868+0.5,"")),IF(OR(I868="EH1",I868="EH2"),IF(OR(I869="AH1",I869="AH2"),-J868+0.5,IF(OR(I869="EH1",I869="EH2"),-J868+1,"")),IF(AND(OR(I868="DNB1",I868="DNB2"),OR(I869="AH1",I869="AH2")),0,IF(AND(I868="Not ScoreBoth",OR(I869="TO1",I869="TO2")),0.5,"")))))</f>
        <v/>
      </c>
      <c r="K869" s="77" t="s">
        <v>21</v>
      </c>
      <c r="L869" s="21">
        <v>1.47</v>
      </c>
      <c r="M869" s="22">
        <v>71.81</v>
      </c>
      <c r="N869" s="233"/>
      <c r="O869" s="23" t="s">
        <v>2270</v>
      </c>
      <c r="P869" s="24" t="s">
        <v>2271</v>
      </c>
      <c r="Q869" s="25"/>
      <c r="R869" s="26"/>
      <c r="S869" s="26"/>
    </row>
    <row r="870" spans="1:19" ht="14.65" customHeight="1">
      <c r="A870" s="228"/>
      <c r="B870" s="237"/>
      <c r="C870" s="27"/>
      <c r="D870" s="275"/>
      <c r="E870" s="283"/>
      <c r="F870" s="272"/>
      <c r="G870" s="183"/>
      <c r="H870" s="231"/>
      <c r="I870" s="30"/>
      <c r="J870" s="31"/>
      <c r="K870" s="37"/>
      <c r="L870" s="32"/>
      <c r="M870" s="33"/>
      <c r="N870" s="234"/>
      <c r="O870" s="34"/>
      <c r="P870" s="35"/>
      <c r="Q870" s="36"/>
      <c r="R870" s="28"/>
      <c r="S870" s="28"/>
    </row>
    <row r="871" spans="1:19" ht="14.65" customHeight="1">
      <c r="A871" s="226">
        <f>$A868+1</f>
        <v>290</v>
      </c>
      <c r="B871" s="235" t="str">
        <f>IF(OR(C871="W",C872="W",C873="W",C871="1/2W",C872="1/2W",C873="1/2W",C871="1/2L",C872="1/2L",C873="1/2L"),"OK",IF(OR(C871="L",C872="L",C873="L"),"LOSS",IF(OR(C871="X",C872="X",C873="X"),"Anulado"," ")))</f>
        <v>OK</v>
      </c>
      <c r="C871" s="38" t="str">
        <f>$C$850</f>
        <v>L</v>
      </c>
      <c r="D871" s="273" t="str">
        <f>IF(G871="","",$D868)</f>
        <v>17</v>
      </c>
      <c r="E871" s="281" t="str">
        <f>IF(G871=""," ","– "&amp;COUNTIF(D$4:D873,$D871))</f>
        <v>– 5</v>
      </c>
      <c r="F871" s="284" t="e">
        <f ca="1">IF(G871="","",IF(OR(AND($C871&lt;&gt;" ",$C872=" "),AND($C872&lt;&gt;" ",$C871=" "),AND(L873&gt;0,OR(AND($C873&lt;&gt;" ",OR($C871=" ",$C872=" ")),AND($C873=" ",OR($C871&lt;&gt;" ",$C872&lt;&gt;" "))))),IF(SUM(F$4:F870)=0,1,LARGE(F$4:F870,1)+1),IF(MONTH(G871)=MONTH(TODAY()),IF(AND(DAY(G871)&lt;DAY(TODAY()),$B871=" "),IF(SUM(F$4:F870)=0,1,LARGE(F$4:F870,1)+1),IF($B871=" ",IF(AND(DAY(G871)=DAY(TODAY()),HOUR(G871)&lt;=HOUR(NOW())+1),IF(AND(HOUR(G871)+2&lt;=HOUR(NOW()),DAY(G871)&lt;=DAY(TODAY()),MINUTE(G871)&lt;=MINUTE(NOW())),IF(SUM(F$4:F870)=0,1,LARGE(F$4:F870,1)+1),IF(OR(MINUTE(G871)&lt;=MINUTE(NOW()),HOUR(G871)&lt;=HOUR(NOW())),"!!!","")),""),"")),"")))</f>
        <v>#VALUE!</v>
      </c>
      <c r="G871" s="181" t="s">
        <v>4498</v>
      </c>
      <c r="H871" s="229" t="s">
        <v>259</v>
      </c>
      <c r="I871" s="108">
        <v>1</v>
      </c>
      <c r="J871" s="78"/>
      <c r="K871" s="41" t="s">
        <v>23</v>
      </c>
      <c r="L871" s="42">
        <v>3.57</v>
      </c>
      <c r="M871" s="43">
        <v>29.6</v>
      </c>
      <c r="N871" s="232">
        <v>0</v>
      </c>
      <c r="O871" s="44" t="s">
        <v>2275</v>
      </c>
      <c r="P871" s="45" t="s">
        <v>2140</v>
      </c>
      <c r="Q871" s="46" t="s">
        <v>2276</v>
      </c>
      <c r="R871" s="47">
        <v>4.0899999999999999E-2</v>
      </c>
      <c r="S871" s="48" t="s">
        <v>2279</v>
      </c>
    </row>
    <row r="872" spans="1:19" ht="14.65" customHeight="1">
      <c r="A872" s="227"/>
      <c r="B872" s="236"/>
      <c r="C872" s="49" t="str">
        <f>$C$851</f>
        <v>W</v>
      </c>
      <c r="D872" s="274"/>
      <c r="E872" s="282"/>
      <c r="F872" s="285"/>
      <c r="G872" s="182"/>
      <c r="H872" s="230"/>
      <c r="I872" s="84">
        <v>2</v>
      </c>
      <c r="J872" s="85" t="str">
        <f>IF(OR(I871="TO",I871="TU",I871="TO1",I871="TU1",I871="TO2",I871="TU2"),J871,IF(OR(I871="AH1",I871="AH2"),IF(OR(I872="AH1",I872="AH2"),-J871,IF(OR(I872="EH1",I872="EH2"),-J871+0.5,"")),IF(OR(I871="EH1",I871="EH2"),IF(OR(I872="AH1",I872="AH2"),-J871+0.5,IF(OR(I872="EH1",I872="EH2"),-J871+1,"")),IF(AND(OR(I871="DNB1",I871="DNB2"),OR(I872="AH1",I872="AH2")),0,IF(AND(I871="Not ScoreBoth",OR(I872="TO1",I872="TO2")),0.5,"")))))</f>
        <v/>
      </c>
      <c r="K872" s="52" t="s">
        <v>21</v>
      </c>
      <c r="L872" s="53">
        <v>1.47</v>
      </c>
      <c r="M872" s="54">
        <v>71.81</v>
      </c>
      <c r="N872" s="233"/>
      <c r="O872" s="55" t="s">
        <v>2270</v>
      </c>
      <c r="P872" s="56" t="s">
        <v>2271</v>
      </c>
      <c r="Q872" s="25"/>
      <c r="R872" s="26"/>
      <c r="S872" s="26"/>
    </row>
    <row r="873" spans="1:19" ht="14.65" customHeight="1">
      <c r="A873" s="228"/>
      <c r="B873" s="237"/>
      <c r="C873" s="57"/>
      <c r="D873" s="275"/>
      <c r="E873" s="283"/>
      <c r="F873" s="272"/>
      <c r="G873" s="183"/>
      <c r="H873" s="231"/>
      <c r="I873" s="58"/>
      <c r="J873" s="59"/>
      <c r="K873" s="60"/>
      <c r="L873" s="61"/>
      <c r="M873" s="62"/>
      <c r="N873" s="234"/>
      <c r="O873" s="63"/>
      <c r="P873" s="64"/>
      <c r="Q873" s="36"/>
      <c r="R873" s="28"/>
      <c r="S873" s="28"/>
    </row>
    <row r="874" spans="1:19" ht="14.65" customHeight="1">
      <c r="A874" s="238">
        <f>$A871+1</f>
        <v>291</v>
      </c>
      <c r="B874" s="242" t="str">
        <f>IF(OR(C874="W",C875="W",C876="W",C874="1/2W",C875="1/2W",C876="1/2W",C874="1/2L",C875="1/2L",C876="1/2L"),"OK",IF(OR(C874="L",C875="L",C876="L"),"LOSS",IF(OR(C874="X",C875="X",C876="X"),"Anulado"," ")))</f>
        <v>OK</v>
      </c>
      <c r="C874" s="65" t="s">
        <v>26</v>
      </c>
      <c r="D874" s="290" t="str">
        <f>IF(G874="","",$D871)</f>
        <v>17</v>
      </c>
      <c r="E874" s="295" t="str">
        <f>IF(G874=""," ","– "&amp;COUNTIF(D$4:D876,$D874))</f>
        <v>– 6</v>
      </c>
      <c r="F874" s="297" t="e">
        <f ca="1">IF(G874="","",IF(OR(AND($C874&lt;&gt;" ",$C875=" "),AND($C875&lt;&gt;" ",$C874=" "),AND(L876&gt;0,OR(AND($C876&lt;&gt;" ",OR($C874=" ",$C875=" ")),AND($C876=" ",OR($C874&lt;&gt;" ",$C875&lt;&gt;" "))))),IF(SUM(F$4:F873)=0,1,LARGE(F$4:F873,1)+1),IF(MONTH(G874)=MONTH(TODAY()),IF(AND(DAY(G874)&lt;DAY(TODAY()),$B874=" "),IF(SUM(F$4:F873)=0,1,LARGE(F$4:F873,1)+1),IF($B874=" ",IF(AND(DAY(G874)=DAY(TODAY()),HOUR(G874)&lt;=HOUR(NOW())+1),IF(AND(HOUR(G874)+2&lt;=HOUR(NOW()),DAY(G874)&lt;=DAY(TODAY()),MINUTE(G874)&lt;=MINUTE(NOW())),IF(SUM(F$4:F873)=0,1,LARGE(F$4:F873,1)+1),IF(OR(MINUTE(G874)&lt;=MINUTE(NOW()),HOUR(G874)&lt;=HOUR(NOW())),"!!!","")),""),"")),"")))</f>
        <v>#VALUE!</v>
      </c>
      <c r="G874" s="188" t="s">
        <v>4422</v>
      </c>
      <c r="H874" s="239" t="s">
        <v>261</v>
      </c>
      <c r="I874" s="66" t="s">
        <v>47</v>
      </c>
      <c r="J874" s="80"/>
      <c r="K874" s="68" t="s">
        <v>22</v>
      </c>
      <c r="L874" s="69">
        <v>3.75</v>
      </c>
      <c r="M874" s="70"/>
      <c r="N874" s="241">
        <v>0</v>
      </c>
      <c r="O874" s="71" t="s">
        <v>1597</v>
      </c>
      <c r="P874" s="72" t="s">
        <v>2280</v>
      </c>
      <c r="Q874" s="73" t="s">
        <v>1162</v>
      </c>
      <c r="R874" s="74">
        <v>7.1400000000000005E-2</v>
      </c>
      <c r="S874" s="75" t="s">
        <v>2281</v>
      </c>
    </row>
    <row r="875" spans="1:19" ht="14.65" customHeight="1">
      <c r="A875" s="227"/>
      <c r="B875" s="236"/>
      <c r="C875" s="17" t="s">
        <v>24</v>
      </c>
      <c r="D875" s="274"/>
      <c r="E875" s="282"/>
      <c r="F875" s="285"/>
      <c r="G875" s="182"/>
      <c r="H875" s="230"/>
      <c r="I875" s="18" t="s">
        <v>48</v>
      </c>
      <c r="J875" s="81" t="str">
        <f>IF(OR(I874="TO",I874="TU",I874="TO1",I874="TU1",I874="TO2",I874="TU2"),J874,IF(OR(I874="AH1",I874="AH2"),IF(OR(I875="AH1",I875="AH2"),-J874,IF(OR(I875="EH1",I875="EH2"),-J874+0.5,"")),IF(OR(I874="EH1",I874="EH2"),IF(OR(I875="AH1",I875="AH2"),-J874+0.5,IF(OR(I875="EH1",I875="EH2"),-J874+1,"")),IF(AND(OR(I874="DNB1",I874="DNB2"),OR(I875="AH1",I875="AH2")),0,IF(AND(I874="Not ScoreBoth",OR(I875="TO1",I875="TO2")),0.5,"")))))</f>
        <v/>
      </c>
      <c r="K875" s="77" t="s">
        <v>17</v>
      </c>
      <c r="L875" s="21">
        <v>1.5</v>
      </c>
      <c r="M875" s="22">
        <v>42</v>
      </c>
      <c r="N875" s="233"/>
      <c r="O875" s="23" t="s">
        <v>2282</v>
      </c>
      <c r="P875" s="24" t="s">
        <v>2280</v>
      </c>
      <c r="Q875" s="25"/>
      <c r="R875" s="26"/>
      <c r="S875" s="26"/>
    </row>
    <row r="876" spans="1:19" ht="14.65" customHeight="1">
      <c r="A876" s="228"/>
      <c r="B876" s="237"/>
      <c r="C876" s="27" t="s">
        <v>28</v>
      </c>
      <c r="D876" s="275"/>
      <c r="E876" s="283"/>
      <c r="F876" s="272"/>
      <c r="G876" s="183"/>
      <c r="H876" s="231"/>
      <c r="I876" s="30"/>
      <c r="J876" s="31"/>
      <c r="K876" s="37"/>
      <c r="L876" s="32"/>
      <c r="M876" s="33"/>
      <c r="N876" s="234"/>
      <c r="O876" s="34"/>
      <c r="P876" s="35"/>
      <c r="Q876" s="36"/>
      <c r="R876" s="28"/>
      <c r="S876" s="28"/>
    </row>
    <row r="877" spans="1:19" ht="14.65" customHeight="1">
      <c r="A877" s="226">
        <f>$A874+1</f>
        <v>292</v>
      </c>
      <c r="B877" s="235" t="str">
        <f>IF(OR(C877="W",C878="W",C879="W",C877="1/2W",C878="1/2W",C879="1/2W",C877="1/2L",C878="1/2L",C879="1/2L"),"OK",IF(OR(C877="L",C878="L",C879="L"),"LOSS",IF(OR(C877="X",C878="X",C879="X"),"Anulado"," ")))</f>
        <v>OK</v>
      </c>
      <c r="C877" s="38" t="s">
        <v>26</v>
      </c>
      <c r="D877" s="273" t="str">
        <f>IF(G877="","",$D874)</f>
        <v>17</v>
      </c>
      <c r="E877" s="281" t="str">
        <f>IF(G877=""," ","– "&amp;COUNTIF(D$4:D879,$D877))</f>
        <v>– 7</v>
      </c>
      <c r="F877" s="284" t="e">
        <f ca="1">IF(G877="","",IF(OR(AND($C877&lt;&gt;" ",$C878=" "),AND($C878&lt;&gt;" ",$C877=" "),AND(L879&gt;0,OR(AND($C879&lt;&gt;" ",OR($C877=" ",$C878=" ")),AND($C879=" ",OR($C877&lt;&gt;" ",$C878&lt;&gt;" "))))),IF(SUM(F$4:F876)=0,1,LARGE(F$4:F876,1)+1),IF(MONTH(G877)=MONTH(TODAY()),IF(AND(DAY(G877)&lt;DAY(TODAY()),$B877=" "),IF(SUM(F$4:F876)=0,1,LARGE(F$4:F876,1)+1),IF($B877=" ",IF(AND(DAY(G877)=DAY(TODAY()),HOUR(G877)&lt;=HOUR(NOW())+1),IF(AND(HOUR(G877)+2&lt;=HOUR(NOW()),DAY(G877)&lt;=DAY(TODAY()),MINUTE(G877)&lt;=MINUTE(NOW())),IF(SUM(F$4:F876)=0,1,LARGE(F$4:F876,1)+1),IF(OR(MINUTE(G877)&lt;=MINUTE(NOW()),HOUR(G877)&lt;=HOUR(NOW())),"!!!","")),""),"")),"")))</f>
        <v>#VALUE!</v>
      </c>
      <c r="G877" s="181" t="s">
        <v>4499</v>
      </c>
      <c r="H877" s="229" t="s">
        <v>262</v>
      </c>
      <c r="I877" s="108">
        <v>2</v>
      </c>
      <c r="J877" s="78"/>
      <c r="K877" s="41" t="s">
        <v>21</v>
      </c>
      <c r="L877" s="42">
        <v>2.57</v>
      </c>
      <c r="M877" s="43">
        <v>4.3</v>
      </c>
      <c r="N877" s="232">
        <v>0</v>
      </c>
      <c r="O877" s="44" t="s">
        <v>1400</v>
      </c>
      <c r="P877" s="45" t="s">
        <v>2283</v>
      </c>
      <c r="Q877" s="46" t="s">
        <v>2284</v>
      </c>
      <c r="R877" s="47">
        <v>0.77680000000000005</v>
      </c>
      <c r="S877" s="48" t="s">
        <v>2285</v>
      </c>
    </row>
    <row r="878" spans="1:19" ht="14.65" customHeight="1">
      <c r="A878" s="227"/>
      <c r="B878" s="236"/>
      <c r="C878" s="49" t="s">
        <v>52</v>
      </c>
      <c r="D878" s="274"/>
      <c r="E878" s="282"/>
      <c r="F878" s="285"/>
      <c r="G878" s="182"/>
      <c r="H878" s="230"/>
      <c r="I878" s="50" t="s">
        <v>30</v>
      </c>
      <c r="J878" s="51">
        <v>1.5</v>
      </c>
      <c r="K878" s="52" t="s">
        <v>22</v>
      </c>
      <c r="L878" s="53">
        <v>2.52</v>
      </c>
      <c r="M878" s="54"/>
      <c r="N878" s="233"/>
      <c r="O878" s="55" t="s">
        <v>2286</v>
      </c>
      <c r="P878" s="56" t="s">
        <v>2287</v>
      </c>
      <c r="Q878" s="25"/>
      <c r="R878" s="26"/>
      <c r="S878" s="26"/>
    </row>
    <row r="879" spans="1:19" ht="14.65" customHeight="1">
      <c r="A879" s="228"/>
      <c r="B879" s="237"/>
      <c r="C879" s="57" t="s">
        <v>28</v>
      </c>
      <c r="D879" s="275"/>
      <c r="E879" s="283"/>
      <c r="F879" s="272"/>
      <c r="G879" s="183"/>
      <c r="H879" s="231"/>
      <c r="I879" s="58"/>
      <c r="J879" s="59"/>
      <c r="K879" s="60"/>
      <c r="L879" s="61"/>
      <c r="M879" s="62"/>
      <c r="N879" s="234"/>
      <c r="O879" s="63"/>
      <c r="P879" s="64"/>
      <c r="Q879" s="36"/>
      <c r="R879" s="28"/>
      <c r="S879" s="28"/>
    </row>
    <row r="880" spans="1:19" ht="14.65" customHeight="1">
      <c r="A880" s="238">
        <f>$A877+1</f>
        <v>293</v>
      </c>
      <c r="B880" s="242" t="str">
        <f>IF(OR(C880="W",C881="W",C882="W",C880="1/2W",C881="1/2W",C882="1/2W",C880="1/2L",C881="1/2L",C882="1/2L"),"OK",IF(OR(C880="L",C881="L",C882="L"),"LOSS",IF(OR(C880="X",C881="X",C882="X"),"Anulado"," ")))</f>
        <v>Anulado</v>
      </c>
      <c r="C880" s="65" t="s">
        <v>52</v>
      </c>
      <c r="D880" s="290" t="str">
        <f>IF(G880="","",$D877)</f>
        <v>17</v>
      </c>
      <c r="E880" s="295" t="str">
        <f>IF(G880=""," ","– "&amp;COUNTIF(D$4:D882,$D880))</f>
        <v>– 8</v>
      </c>
      <c r="F880" s="297" t="e">
        <f ca="1">IF(G880="","",IF(OR(AND($C880&lt;&gt;" ",$C881=" "),AND($C881&lt;&gt;" ",$C880=" "),AND(L882&gt;0,OR(AND($C882&lt;&gt;" ",OR($C880=" ",$C881=" ")),AND($C882=" ",OR($C880&lt;&gt;" ",$C881&lt;&gt;" "))))),IF(SUM(F$4:F879)=0,1,LARGE(F$4:F879,1)+1),IF(MONTH(G880)=MONTH(TODAY()),IF(AND(DAY(G880)&lt;DAY(TODAY()),$B880=" "),IF(SUM(F$4:F879)=0,1,LARGE(F$4:F879,1)+1),IF($B880=" ",IF(AND(DAY(G880)=DAY(TODAY()),HOUR(G880)&lt;=HOUR(NOW())+1),IF(AND(HOUR(G880)+2&lt;=HOUR(NOW()),DAY(G880)&lt;=DAY(TODAY()),MINUTE(G880)&lt;=MINUTE(NOW())),IF(SUM(F$4:F879)=0,1,LARGE(F$4:F879,1)+1),IF(OR(MINUTE(G880)&lt;=MINUTE(NOW()),HOUR(G880)&lt;=HOUR(NOW())),"!!!","")),""),"")),"")))</f>
        <v>#VALUE!</v>
      </c>
      <c r="G880" s="188" t="s">
        <v>4500</v>
      </c>
      <c r="H880" s="239" t="s">
        <v>263</v>
      </c>
      <c r="I880" s="66" t="s">
        <v>42</v>
      </c>
      <c r="J880" s="67">
        <v>3</v>
      </c>
      <c r="K880" s="68" t="s">
        <v>17</v>
      </c>
      <c r="L880" s="69">
        <v>2</v>
      </c>
      <c r="M880" s="70"/>
      <c r="N880" s="241">
        <v>0.1</v>
      </c>
      <c r="O880" s="71" t="s">
        <v>2288</v>
      </c>
      <c r="P880" s="72" t="s">
        <v>2261</v>
      </c>
      <c r="Q880" s="73" t="s">
        <v>1034</v>
      </c>
      <c r="R880" s="74">
        <v>0</v>
      </c>
      <c r="S880" s="75" t="s">
        <v>2285</v>
      </c>
    </row>
    <row r="881" spans="1:19" ht="14.65" customHeight="1">
      <c r="A881" s="227"/>
      <c r="B881" s="236"/>
      <c r="C881" s="17" t="s">
        <v>52</v>
      </c>
      <c r="D881" s="274"/>
      <c r="E881" s="282"/>
      <c r="F881" s="285"/>
      <c r="G881" s="182"/>
      <c r="H881" s="230"/>
      <c r="I881" s="18" t="s">
        <v>42</v>
      </c>
      <c r="J881" s="76">
        <f>IF(OR(I880="TO",I880="TU",I880="TO1",I880="TU1",I880="TO2",I880="TU2"),J880,IF(OR(I880="AH1",I880="AH2"),IF(OR(I881="AH1",I881="AH2"),-J880,IF(OR(I881="EH1",I881="EH2"),-J880+0.5,"")),IF(OR(I880="EH1",I880="EH2"),IF(OR(I881="AH1",I881="AH2"),-J880+0.5,IF(OR(I881="EH1",I881="EH2"),-J880+1,"")),IF(AND(OR(I880="DNB1",I880="DNB2"),OR(I881="AH1",I881="AH2")),0,IF(AND(I880="Not ScoreBoth",OR(I881="TO1",I881="TO2")),0.5,"")))))</f>
        <v>3</v>
      </c>
      <c r="K881" s="77" t="s">
        <v>23</v>
      </c>
      <c r="L881" s="21">
        <v>2.17</v>
      </c>
      <c r="M881" s="22">
        <v>21.3</v>
      </c>
      <c r="N881" s="233"/>
      <c r="O881" s="23" t="s">
        <v>2289</v>
      </c>
      <c r="P881" s="24" t="s">
        <v>2290</v>
      </c>
      <c r="Q881" s="25"/>
      <c r="R881" s="26"/>
      <c r="S881" s="26"/>
    </row>
    <row r="882" spans="1:19" ht="14.65" customHeight="1">
      <c r="A882" s="228"/>
      <c r="B882" s="237"/>
      <c r="C882" s="27" t="s">
        <v>28</v>
      </c>
      <c r="D882" s="275"/>
      <c r="E882" s="283"/>
      <c r="F882" s="272"/>
      <c r="G882" s="183"/>
      <c r="H882" s="231"/>
      <c r="I882" s="30"/>
      <c r="J882" s="31"/>
      <c r="K882" s="37"/>
      <c r="L882" s="32"/>
      <c r="M882" s="33"/>
      <c r="N882" s="234"/>
      <c r="O882" s="34"/>
      <c r="P882" s="35"/>
      <c r="Q882" s="36"/>
      <c r="R882" s="28"/>
      <c r="S882" s="28"/>
    </row>
    <row r="883" spans="1:19" ht="14.65" customHeight="1">
      <c r="A883" s="226">
        <f>$A880+1</f>
        <v>294</v>
      </c>
      <c r="B883" s="235" t="str">
        <f>IF(OR(C883="W",C884="W",C885="W",C883="1/2W",C884="1/2W",C885="1/2W",C883="1/2L",C884="1/2L",C885="1/2L"),"OK",IF(OR(C883="L",C884="L",C885="L"),"LOSS",IF(OR(C883="X",C884="X",C885="X"),"Anulado"," ")))</f>
        <v>OK</v>
      </c>
      <c r="C883" s="38" t="s">
        <v>26</v>
      </c>
      <c r="D883" s="273" t="str">
        <f>IF(G883="","",$D880)</f>
        <v>17</v>
      </c>
      <c r="E883" s="281" t="str">
        <f>IF(G883=""," ","– "&amp;COUNTIF(D$4:D885,$D883))</f>
        <v>– 9</v>
      </c>
      <c r="F883" s="284" t="e">
        <f ca="1">IF(G883="","",IF(OR(AND($C883&lt;&gt;" ",$C884=" "),AND($C884&lt;&gt;" ",$C883=" "),AND(L885&gt;0,OR(AND($C885&lt;&gt;" ",OR($C883=" ",$C884=" ")),AND($C885=" ",OR($C883&lt;&gt;" ",$C884&lt;&gt;" "))))),IF(SUM(F$4:F882)=0,1,LARGE(F$4:F882,1)+1),IF(MONTH(G883)=MONTH(TODAY()),IF(AND(DAY(G883)&lt;DAY(TODAY()),$B883=" "),IF(SUM(F$4:F882)=0,1,LARGE(F$4:F882,1)+1),IF($B883=" ",IF(AND(DAY(G883)=DAY(TODAY()),HOUR(G883)&lt;=HOUR(NOW())+1),IF(AND(HOUR(G883)+2&lt;=HOUR(NOW()),DAY(G883)&lt;=DAY(TODAY()),MINUTE(G883)&lt;=MINUTE(NOW())),IF(SUM(F$4:F882)=0,1,LARGE(F$4:F882,1)+1),IF(OR(MINUTE(G883)&lt;=MINUTE(NOW()),HOUR(G883)&lt;=HOUR(NOW())),"!!!","")),""),"")),"")))</f>
        <v>#VALUE!</v>
      </c>
      <c r="G883" s="181" t="s">
        <v>4501</v>
      </c>
      <c r="H883" s="229" t="s">
        <v>264</v>
      </c>
      <c r="I883" s="39" t="s">
        <v>31</v>
      </c>
      <c r="J883" s="40">
        <v>3.5</v>
      </c>
      <c r="K883" s="41" t="s">
        <v>17</v>
      </c>
      <c r="L883" s="42">
        <v>2.0499999999999998</v>
      </c>
      <c r="M883" s="43">
        <v>10</v>
      </c>
      <c r="N883" s="232">
        <v>0</v>
      </c>
      <c r="O883" s="44" t="s">
        <v>1137</v>
      </c>
      <c r="P883" s="45" t="s">
        <v>1762</v>
      </c>
      <c r="Q883" s="46" t="s">
        <v>2291</v>
      </c>
      <c r="R883" s="47">
        <v>0.1081</v>
      </c>
      <c r="S883" s="48" t="s">
        <v>2292</v>
      </c>
    </row>
    <row r="884" spans="1:19" ht="14.65" customHeight="1">
      <c r="A884" s="227"/>
      <c r="B884" s="236"/>
      <c r="C884" s="49" t="s">
        <v>24</v>
      </c>
      <c r="D884" s="274"/>
      <c r="E884" s="282"/>
      <c r="F884" s="285"/>
      <c r="G884" s="182"/>
      <c r="H884" s="230"/>
      <c r="I884" s="50" t="s">
        <v>66</v>
      </c>
      <c r="J884" s="51">
        <f>IF(OR(I883="TO",I883="TU",I883="TO1",I883="TU1",I883="TO2",I883="TU2"),J883,IF(OR(I883="AH1",I883="AH2"),IF(OR(I884="AH1",I884="AH2"),-J883,IF(OR(I884="EH1",I884="EH2"),-J883+0.5,"")),IF(OR(I883="EH1",I883="EH2"),IF(OR(I884="AH1",I884="AH2"),-J883+0.5,IF(OR(I884="EH1",I884="EH2"),-J883+1,"")),IF(AND(OR(I883="DNB1",I883="DNB2"),OR(I884="AH1",I884="AH2")),0,IF(AND(I883="Not ScoreBoth",OR(I884="TO1",I884="TO2")),0.5,"")))))</f>
        <v>-3</v>
      </c>
      <c r="K884" s="52" t="s">
        <v>45</v>
      </c>
      <c r="L884" s="53">
        <v>2.4</v>
      </c>
      <c r="M884" s="54">
        <v>8.5</v>
      </c>
      <c r="N884" s="233"/>
      <c r="O884" s="55" t="s">
        <v>2293</v>
      </c>
      <c r="P884" s="56" t="s">
        <v>2042</v>
      </c>
      <c r="Q884" s="25"/>
      <c r="R884" s="26"/>
      <c r="S884" s="26"/>
    </row>
    <row r="885" spans="1:19" ht="14.65" customHeight="1">
      <c r="A885" s="228"/>
      <c r="B885" s="237"/>
      <c r="C885" s="57" t="s">
        <v>28</v>
      </c>
      <c r="D885" s="275"/>
      <c r="E885" s="283"/>
      <c r="F885" s="272"/>
      <c r="G885" s="183"/>
      <c r="H885" s="231"/>
      <c r="I885" s="58"/>
      <c r="J885" s="59"/>
      <c r="K885" s="60"/>
      <c r="L885" s="61"/>
      <c r="M885" s="62"/>
      <c r="N885" s="234"/>
      <c r="O885" s="63"/>
      <c r="P885" s="64"/>
      <c r="Q885" s="36"/>
      <c r="R885" s="28"/>
      <c r="S885" s="28"/>
    </row>
    <row r="886" spans="1:19" ht="14.65" customHeight="1">
      <c r="A886" s="238">
        <f>$A883+1</f>
        <v>295</v>
      </c>
      <c r="B886" s="242" t="str">
        <f>IF(OR(C886="W",C887="W",C888="W",C886="1/2W",C887="1/2W",C888="1/2W",C886="1/2L",C887="1/2L",C888="1/2L"),"OK",IF(OR(C886="L",C887="L",C888="L"),"LOSS",IF(OR(C886="X",C887="X",C888="X"),"Anulado"," ")))</f>
        <v>OK</v>
      </c>
      <c r="C886" s="65" t="s">
        <v>24</v>
      </c>
      <c r="D886" s="290" t="str">
        <f>IF(G886="","",$D883)</f>
        <v>17</v>
      </c>
      <c r="E886" s="295" t="str">
        <f>IF(G886=""," ","– "&amp;COUNTIF(D$4:D888,$D886))</f>
        <v>– 10</v>
      </c>
      <c r="F886" s="297" t="e">
        <f ca="1">IF(G886="","",IF(OR(AND($C886&lt;&gt;" ",$C887=" "),AND($C887&lt;&gt;" ",$C886=" "),AND(L888&gt;0,OR(AND($C888&lt;&gt;" ",OR($C886=" ",$C887=" ")),AND($C888=" ",OR($C886&lt;&gt;" ",$C887&lt;&gt;" "))))),IF(SUM(F$4:F885)=0,1,LARGE(F$4:F885,1)+1),IF(MONTH(G886)=MONTH(TODAY()),IF(AND(DAY(G886)&lt;DAY(TODAY()),$B886=" "),IF(SUM(F$4:F885)=0,1,LARGE(F$4:F885,1)+1),IF($B886=" ",IF(AND(DAY(G886)=DAY(TODAY()),HOUR(G886)&lt;=HOUR(NOW())+1),IF(AND(HOUR(G886)+2&lt;=HOUR(NOW()),DAY(G886)&lt;=DAY(TODAY()),MINUTE(G886)&lt;=MINUTE(NOW())),IF(SUM(F$4:F885)=0,1,LARGE(F$4:F885,1)+1),IF(OR(MINUTE(G886)&lt;=MINUTE(NOW()),HOUR(G886)&lt;=HOUR(NOW())),"!!!","")),""),"")),"")))</f>
        <v>#VALUE!</v>
      </c>
      <c r="G886" s="188" t="s">
        <v>4502</v>
      </c>
      <c r="H886" s="239" t="s">
        <v>265</v>
      </c>
      <c r="I886" s="66" t="s">
        <v>30</v>
      </c>
      <c r="J886" s="67">
        <v>-14</v>
      </c>
      <c r="K886" s="68" t="s">
        <v>21</v>
      </c>
      <c r="L886" s="69">
        <v>2.2000000000000002</v>
      </c>
      <c r="M886" s="70"/>
      <c r="N886" s="241">
        <v>0.1</v>
      </c>
      <c r="O886" s="71" t="s">
        <v>2294</v>
      </c>
      <c r="P886" s="72" t="s">
        <v>2295</v>
      </c>
      <c r="Q886" s="73" t="s">
        <v>2296</v>
      </c>
      <c r="R886" s="74">
        <v>6.08E-2</v>
      </c>
      <c r="S886" s="75" t="s">
        <v>2297</v>
      </c>
    </row>
    <row r="887" spans="1:19" ht="14.65" customHeight="1">
      <c r="A887" s="227"/>
      <c r="B887" s="236"/>
      <c r="C887" s="17" t="s">
        <v>26</v>
      </c>
      <c r="D887" s="274"/>
      <c r="E887" s="282"/>
      <c r="F887" s="285"/>
      <c r="G887" s="182"/>
      <c r="H887" s="230"/>
      <c r="I887" s="18" t="s">
        <v>31</v>
      </c>
      <c r="J887" s="76">
        <v>16.5</v>
      </c>
      <c r="K887" s="77" t="s">
        <v>45</v>
      </c>
      <c r="L887" s="21">
        <v>2.0499999999999998</v>
      </c>
      <c r="M887" s="22">
        <v>40</v>
      </c>
      <c r="N887" s="233"/>
      <c r="O887" s="23" t="s">
        <v>2298</v>
      </c>
      <c r="P887" s="24" t="s">
        <v>2299</v>
      </c>
      <c r="Q887" s="25"/>
      <c r="R887" s="26"/>
      <c r="S887" s="26"/>
    </row>
    <row r="888" spans="1:19" ht="14.65" customHeight="1">
      <c r="A888" s="228"/>
      <c r="B888" s="237"/>
      <c r="C888" s="27" t="s">
        <v>28</v>
      </c>
      <c r="D888" s="275"/>
      <c r="E888" s="283"/>
      <c r="F888" s="272"/>
      <c r="G888" s="183"/>
      <c r="H888" s="231"/>
      <c r="I888" s="30"/>
      <c r="J888" s="31"/>
      <c r="K888" s="37"/>
      <c r="L888" s="32"/>
      <c r="M888" s="33"/>
      <c r="N888" s="234"/>
      <c r="O888" s="34"/>
      <c r="P888" s="35"/>
      <c r="Q888" s="36"/>
      <c r="R888" s="28"/>
      <c r="S888" s="28"/>
    </row>
    <row r="889" spans="1:19" ht="14.65" customHeight="1">
      <c r="A889" s="226">
        <f>$A886+1</f>
        <v>296</v>
      </c>
      <c r="B889" s="235" t="str">
        <f>IF(OR(C889="W",C890="W",C891="W",C889="1/2W",C890="1/2W",C891="1/2W",C889="1/2L",C890="1/2L",C891="1/2L"),"OK",IF(OR(C889="L",C890="L",C891="L"),"LOSS",IF(OR(C889="X",C890="X",C891="X"),"Anulado"," ")))</f>
        <v>Anulado</v>
      </c>
      <c r="C889" s="38" t="s">
        <v>52</v>
      </c>
      <c r="D889" s="273" t="str">
        <f>IF(G889="","",$D886)</f>
        <v>17</v>
      </c>
      <c r="E889" s="281" t="str">
        <f>IF(G889=""," ","– "&amp;COUNTIF(D$4:D891,$D889))</f>
        <v>– 11</v>
      </c>
      <c r="F889" s="284" t="e">
        <f ca="1">IF(G889="","",IF(OR(AND($C889&lt;&gt;" ",$C890=" "),AND($C890&lt;&gt;" ",$C889=" "),AND(L891&gt;0,OR(AND($C891&lt;&gt;" ",OR($C889=" ",$C890=" ")),AND($C891=" ",OR($C889&lt;&gt;" ",$C890&lt;&gt;" "))))),IF(SUM(F$4:F888)=0,1,LARGE(F$4:F888,1)+1),IF(MONTH(G889)=MONTH(TODAY()),IF(AND(DAY(G889)&lt;DAY(TODAY()),$B889=" "),IF(SUM(F$4:F888)=0,1,LARGE(F$4:F888,1)+1),IF($B889=" ",IF(AND(DAY(G889)=DAY(TODAY()),HOUR(G889)&lt;=HOUR(NOW())+1),IF(AND(HOUR(G889)+2&lt;=HOUR(NOW()),DAY(G889)&lt;=DAY(TODAY()),MINUTE(G889)&lt;=MINUTE(NOW())),IF(SUM(F$4:F888)=0,1,LARGE(F$4:F888,1)+1),IF(OR(MINUTE(G889)&lt;=MINUTE(NOW()),HOUR(G889)&lt;=HOUR(NOW())),"!!!","")),""),"")),"")))</f>
        <v>#VALUE!</v>
      </c>
      <c r="G889" s="181" t="s">
        <v>4503</v>
      </c>
      <c r="H889" s="229" t="s">
        <v>266</v>
      </c>
      <c r="I889" s="39" t="s">
        <v>30</v>
      </c>
      <c r="J889" s="40">
        <v>0</v>
      </c>
      <c r="K889" s="41" t="s">
        <v>21</v>
      </c>
      <c r="L889" s="42">
        <v>2.29</v>
      </c>
      <c r="M889" s="43">
        <v>8.7200000000000006</v>
      </c>
      <c r="N889" s="232">
        <v>0</v>
      </c>
      <c r="O889" s="44" t="s">
        <v>2300</v>
      </c>
      <c r="P889" s="45" t="s">
        <v>2301</v>
      </c>
      <c r="Q889" s="46" t="s">
        <v>1034</v>
      </c>
      <c r="R889" s="47">
        <v>0</v>
      </c>
      <c r="S889" s="48" t="s">
        <v>2297</v>
      </c>
    </row>
    <row r="890" spans="1:19" ht="14.65" customHeight="1">
      <c r="A890" s="227"/>
      <c r="B890" s="236"/>
      <c r="C890" s="49" t="s">
        <v>52</v>
      </c>
      <c r="D890" s="274"/>
      <c r="E890" s="282"/>
      <c r="F890" s="285"/>
      <c r="G890" s="182"/>
      <c r="H890" s="230"/>
      <c r="I890" s="50" t="s">
        <v>31</v>
      </c>
      <c r="J890" s="51">
        <v>0</v>
      </c>
      <c r="K890" s="52" t="s">
        <v>22</v>
      </c>
      <c r="L890" s="53">
        <v>2.0499999999999998</v>
      </c>
      <c r="M890" s="54"/>
      <c r="N890" s="233"/>
      <c r="O890" s="55" t="s">
        <v>1242</v>
      </c>
      <c r="P890" s="56" t="s">
        <v>2301</v>
      </c>
      <c r="Q890" s="25"/>
      <c r="R890" s="26"/>
      <c r="S890" s="26"/>
    </row>
    <row r="891" spans="1:19" ht="14.65" customHeight="1">
      <c r="A891" s="228"/>
      <c r="B891" s="237"/>
      <c r="C891" s="57" t="s">
        <v>28</v>
      </c>
      <c r="D891" s="275"/>
      <c r="E891" s="283"/>
      <c r="F891" s="272"/>
      <c r="G891" s="183"/>
      <c r="H891" s="231"/>
      <c r="I891" s="58"/>
      <c r="J891" s="59"/>
      <c r="K891" s="60"/>
      <c r="L891" s="61"/>
      <c r="M891" s="62"/>
      <c r="N891" s="234"/>
      <c r="O891" s="63"/>
      <c r="P891" s="64"/>
      <c r="Q891" s="36"/>
      <c r="R891" s="28"/>
      <c r="S891" s="28"/>
    </row>
    <row r="892" spans="1:19" ht="14.65" customHeight="1">
      <c r="A892" s="238">
        <f>$A889+1</f>
        <v>297</v>
      </c>
      <c r="B892" s="242" t="str">
        <f>IF(OR(C892="W",C893="W",C894="W",C892="1/2W",C893="1/2W",C894="1/2W",C892="1/2L",C893="1/2L",C894="1/2L"),"OK",IF(OR(C892="L",C893="L",C894="L"),"LOSS",IF(OR(C892="X",C893="X",C894="X"),"Anulado"," ")))</f>
        <v>Anulado</v>
      </c>
      <c r="C892" s="65" t="s">
        <v>52</v>
      </c>
      <c r="D892" s="290" t="str">
        <f>IF(G892="","",$D889)</f>
        <v>17</v>
      </c>
      <c r="E892" s="295" t="str">
        <f>IF(G892=""," ","– "&amp;COUNTIF(D$4:D894,$D892))</f>
        <v>– 12</v>
      </c>
      <c r="F892" s="297" t="e">
        <f ca="1">IF(G892="","",IF(OR(AND($C892&lt;&gt;" ",$C893=" "),AND($C893&lt;&gt;" ",$C892=" "),AND(L894&gt;0,OR(AND($C894&lt;&gt;" ",OR($C892=" ",$C893=" ")),AND($C894=" ",OR($C892&lt;&gt;" ",$C893&lt;&gt;" "))))),IF(SUM(F$4:F891)=0,1,LARGE(F$4:F891,1)+1),IF(MONTH(G892)=MONTH(TODAY()),IF(AND(DAY(G892)&lt;DAY(TODAY()),$B892=" "),IF(SUM(F$4:F891)=0,1,LARGE(F$4:F891,1)+1),IF($B892=" ",IF(AND(DAY(G892)=DAY(TODAY()),HOUR(G892)&lt;=HOUR(NOW())+1),IF(AND(HOUR(G892)+2&lt;=HOUR(NOW()),DAY(G892)&lt;=DAY(TODAY()),MINUTE(G892)&lt;=MINUTE(NOW())),IF(SUM(F$4:F891)=0,1,LARGE(F$4:F891,1)+1),IF(OR(MINUTE(G892)&lt;=MINUTE(NOW()),HOUR(G892)&lt;=HOUR(NOW())),"!!!","")),""),"")),"")))</f>
        <v>#VALUE!</v>
      </c>
      <c r="G892" s="188" t="s">
        <v>4504</v>
      </c>
      <c r="H892" s="239" t="s">
        <v>267</v>
      </c>
      <c r="I892" s="66" t="s">
        <v>42</v>
      </c>
      <c r="J892" s="67">
        <v>4.5</v>
      </c>
      <c r="K892" s="68" t="s">
        <v>18</v>
      </c>
      <c r="L892" s="69">
        <v>4.5</v>
      </c>
      <c r="M892" s="70">
        <v>4.1100000000000003</v>
      </c>
      <c r="N892" s="241">
        <v>0</v>
      </c>
      <c r="O892" s="71" t="s">
        <v>2302</v>
      </c>
      <c r="P892" s="72" t="s">
        <v>1138</v>
      </c>
      <c r="Q892" s="73" t="s">
        <v>1034</v>
      </c>
      <c r="R892" s="74">
        <v>0</v>
      </c>
      <c r="S892" s="75" t="s">
        <v>2297</v>
      </c>
    </row>
    <row r="893" spans="1:19" ht="14.65" customHeight="1">
      <c r="A893" s="227"/>
      <c r="B893" s="236"/>
      <c r="C893" s="17" t="s">
        <v>52</v>
      </c>
      <c r="D893" s="274"/>
      <c r="E893" s="282"/>
      <c r="F893" s="285"/>
      <c r="G893" s="182"/>
      <c r="H893" s="230"/>
      <c r="I893" s="18" t="s">
        <v>71</v>
      </c>
      <c r="J893" s="76">
        <f>IF(OR(I892="TO",I892="TU",I892="TO1",I892="TU1",I892="TO2",I892="TU2"),J892,IF(OR(I892="AH1",I892="AH2"),IF(OR(I893="AH1",I893="AH2"),-J892,IF(OR(I893="EH1",I893="EH2"),-J892+0.5,"")),IF(OR(I892="EH1",I892="EH2"),IF(OR(I893="AH1",I893="AH2"),-J892+0.5,IF(OR(I893="EH1",I893="EH2"),-J892+1,"")),IF(AND(OR(I892="DNB1",I892="DNB2"),OR(I893="AH1",I893="AH2")),0,IF(AND(I892="Not ScoreBoth",OR(I893="TO1",I893="TO2")),0.5,"")))))</f>
        <v>4.5</v>
      </c>
      <c r="K893" s="77" t="s">
        <v>19</v>
      </c>
      <c r="L893" s="21">
        <v>3.5</v>
      </c>
      <c r="M893" s="22">
        <v>13.48</v>
      </c>
      <c r="N893" s="233"/>
      <c r="O893" s="23" t="s">
        <v>2303</v>
      </c>
      <c r="P893" s="24" t="s">
        <v>2304</v>
      </c>
      <c r="Q893" s="25"/>
      <c r="R893" s="26"/>
      <c r="S893" s="26"/>
    </row>
    <row r="894" spans="1:19" ht="14.65" customHeight="1">
      <c r="A894" s="228"/>
      <c r="B894" s="237"/>
      <c r="C894" s="27" t="s">
        <v>28</v>
      </c>
      <c r="D894" s="275"/>
      <c r="E894" s="283"/>
      <c r="F894" s="272"/>
      <c r="G894" s="183"/>
      <c r="H894" s="231"/>
      <c r="I894" s="30"/>
      <c r="J894" s="31"/>
      <c r="K894" s="37"/>
      <c r="L894" s="32"/>
      <c r="M894" s="33"/>
      <c r="N894" s="234"/>
      <c r="O894" s="34"/>
      <c r="P894" s="90" t="s">
        <v>889</v>
      </c>
      <c r="Q894" s="36"/>
      <c r="R894" s="28"/>
      <c r="S894" s="28"/>
    </row>
    <row r="895" spans="1:19" ht="14.65" customHeight="1">
      <c r="A895" s="226">
        <f>$A892+1</f>
        <v>298</v>
      </c>
      <c r="B895" s="235" t="str">
        <f>IF(OR(C895="W",C896="W",C897="W",C895="1/2W",C896="1/2W",C897="1/2W",C895="1/2L",C896="1/2L",C897="1/2L"),"OK",IF(OR(C895="L",C896="L",C897="L"),"LOSS",IF(OR(C895="X",C896="X",C897="X"),"Anulado"," ")))</f>
        <v>OK</v>
      </c>
      <c r="C895" s="38" t="s">
        <v>26</v>
      </c>
      <c r="D895" s="273" t="str">
        <f>IF(G895="","",$D892)</f>
        <v>17</v>
      </c>
      <c r="E895" s="281" t="str">
        <f>IF(G895=""," ","– "&amp;COUNTIF(D$4:D897,$D895))</f>
        <v>– 13</v>
      </c>
      <c r="F895" s="284" t="e">
        <f ca="1">IF(G895="","",IF(OR(AND($C895&lt;&gt;" ",$C896=" "),AND($C896&lt;&gt;" ",$C895=" "),AND(L897&gt;0,OR(AND($C897&lt;&gt;" ",OR($C895=" ",$C896=" ")),AND($C897=" ",OR($C895&lt;&gt;" ",$C896&lt;&gt;" "))))),IF(SUM(F$4:F894)=0,1,LARGE(F$4:F894,1)+1),IF(MONTH(G895)=MONTH(TODAY()),IF(AND(DAY(G895)&lt;DAY(TODAY()),$B895=" "),IF(SUM(F$4:F894)=0,1,LARGE(F$4:F894,1)+1),IF($B895=" ",IF(AND(DAY(G895)=DAY(TODAY()),HOUR(G895)&lt;=HOUR(NOW())+1),IF(AND(HOUR(G895)+2&lt;=HOUR(NOW()),DAY(G895)&lt;=DAY(TODAY()),MINUTE(G895)&lt;=MINUTE(NOW())),IF(SUM(F$4:F894)=0,1,LARGE(F$4:F894,1)+1),IF(OR(MINUTE(G895)&lt;=MINUTE(NOW()),HOUR(G895)&lt;=HOUR(NOW())),"!!!","")),""),"")),"")))</f>
        <v>#VALUE!</v>
      </c>
      <c r="G895" s="181" t="s">
        <v>4501</v>
      </c>
      <c r="H895" s="229" t="s">
        <v>264</v>
      </c>
      <c r="I895" s="39" t="s">
        <v>42</v>
      </c>
      <c r="J895" s="40">
        <v>2.5</v>
      </c>
      <c r="K895" s="41" t="s">
        <v>18</v>
      </c>
      <c r="L895" s="42">
        <v>3.2</v>
      </c>
      <c r="M895" s="43">
        <v>3.94</v>
      </c>
      <c r="N895" s="232">
        <v>0.1</v>
      </c>
      <c r="O895" s="44" t="s">
        <v>2169</v>
      </c>
      <c r="P895" s="45" t="s">
        <v>2305</v>
      </c>
      <c r="Q895" s="46" t="s">
        <v>1727</v>
      </c>
      <c r="R895" s="47">
        <v>0.1527</v>
      </c>
      <c r="S895" s="48" t="s">
        <v>2306</v>
      </c>
    </row>
    <row r="896" spans="1:19" ht="14.65" customHeight="1">
      <c r="A896" s="227"/>
      <c r="B896" s="236"/>
      <c r="C896" s="49" t="s">
        <v>24</v>
      </c>
      <c r="D896" s="274"/>
      <c r="E896" s="282"/>
      <c r="F896" s="285"/>
      <c r="G896" s="182"/>
      <c r="H896" s="230"/>
      <c r="I896" s="50" t="s">
        <v>43</v>
      </c>
      <c r="J896" s="51">
        <f>IF(OR(I895="TO",I895="TU",I895="TO1",I895="TU1",I895="TO2",I895="TU2"),J895,IF(OR(I895="AH1",I895="AH2"),IF(OR(I896="AH1",I896="AH2"),-J895,IF(OR(I896="EH1",I896="EH2"),-J895+0.5,"")),IF(OR(I895="EH1",I895="EH2"),IF(OR(I896="AH1",I896="AH2"),-J895+0.5,IF(OR(I896="EH1",I896="EH2"),-J895+1,"")),IF(AND(OR(I895="DNB1",I895="DNB2"),OR(I896="AH1",I896="AH2")),0,IF(AND(I895="Not ScoreBoth",OR(I896="TO1",I896="TO2")),0.5,"")))))</f>
        <v>2.5</v>
      </c>
      <c r="K896" s="52" t="s">
        <v>17</v>
      </c>
      <c r="L896" s="53">
        <v>1.8</v>
      </c>
      <c r="M896" s="54"/>
      <c r="N896" s="233"/>
      <c r="O896" s="55" t="s">
        <v>1468</v>
      </c>
      <c r="P896" s="56" t="s">
        <v>2022</v>
      </c>
      <c r="Q896" s="25"/>
      <c r="R896" s="26"/>
      <c r="S896" s="26"/>
    </row>
    <row r="897" spans="1:19" ht="14.65" customHeight="1">
      <c r="A897" s="228"/>
      <c r="B897" s="237"/>
      <c r="C897" s="57" t="s">
        <v>28</v>
      </c>
      <c r="D897" s="275"/>
      <c r="E897" s="283"/>
      <c r="F897" s="272"/>
      <c r="G897" s="183"/>
      <c r="H897" s="231"/>
      <c r="I897" s="58"/>
      <c r="J897" s="59"/>
      <c r="K897" s="60"/>
      <c r="L897" s="61"/>
      <c r="M897" s="62"/>
      <c r="N897" s="234"/>
      <c r="O897" s="63"/>
      <c r="P897" s="64"/>
      <c r="Q897" s="36"/>
      <c r="R897" s="28"/>
      <c r="S897" s="28"/>
    </row>
    <row r="898" spans="1:19" ht="14.65" customHeight="1">
      <c r="A898" s="238">
        <f>$A895+1</f>
        <v>299</v>
      </c>
      <c r="B898" s="242" t="str">
        <f>IF(OR(C898="W",C899="W",C900="W",C898="1/2W",C899="1/2W",C900="1/2W",C898="1/2L",C899="1/2L",C900="1/2L"),"OK",IF(OR(C898="L",C899="L",C900="L"),"LOSS",IF(OR(C898="X",C899="X",C900="X"),"Anulado"," ")))</f>
        <v>OK</v>
      </c>
      <c r="C898" s="65" t="s">
        <v>26</v>
      </c>
      <c r="D898" s="290" t="str">
        <f>IF(G898="","",$D895)</f>
        <v>17</v>
      </c>
      <c r="E898" s="295" t="str">
        <f>IF(G898=""," ","– "&amp;COUNTIF(D$4:D900,$D898))</f>
        <v>– 14</v>
      </c>
      <c r="F898" s="297" t="e">
        <f ca="1">IF(G898="","",IF(OR(AND($C898&lt;&gt;" ",$C899=" "),AND($C899&lt;&gt;" ",$C898=" "),AND(L900&gt;0,OR(AND($C900&lt;&gt;" ",OR($C898=" ",$C899=" ")),AND($C900=" ",OR($C898&lt;&gt;" ",$C899&lt;&gt;" "))))),IF(SUM(F$4:F897)=0,1,LARGE(F$4:F897,1)+1),IF(MONTH(G898)=MONTH(TODAY()),IF(AND(DAY(G898)&lt;DAY(TODAY()),$B898=" "),IF(SUM(F$4:F897)=0,1,LARGE(F$4:F897,1)+1),IF($B898=" ",IF(AND(DAY(G898)=DAY(TODAY()),HOUR(G898)&lt;=HOUR(NOW())+1),IF(AND(HOUR(G898)+2&lt;=HOUR(NOW()),DAY(G898)&lt;=DAY(TODAY()),MINUTE(G898)&lt;=MINUTE(NOW())),IF(SUM(F$4:F897)=0,1,LARGE(F$4:F897,1)+1),IF(OR(MINUTE(G898)&lt;=MINUTE(NOW()),HOUR(G898)&lt;=HOUR(NOW())),"!!!","")),""),"")),"")))</f>
        <v>#VALUE!</v>
      </c>
      <c r="G898" s="188" t="s">
        <v>4505</v>
      </c>
      <c r="H898" s="239" t="s">
        <v>268</v>
      </c>
      <c r="I898" s="66" t="s">
        <v>48</v>
      </c>
      <c r="J898" s="80"/>
      <c r="K898" s="68" t="s">
        <v>22</v>
      </c>
      <c r="L898" s="69">
        <v>1.452</v>
      </c>
      <c r="M898" s="70"/>
      <c r="N898" s="241">
        <v>0</v>
      </c>
      <c r="O898" s="71" t="s">
        <v>1289</v>
      </c>
      <c r="P898" s="72" t="s">
        <v>2307</v>
      </c>
      <c r="Q898" s="73" t="s">
        <v>2308</v>
      </c>
      <c r="R898" s="74">
        <v>7.8799999999999995E-2</v>
      </c>
      <c r="S898" s="75" t="s">
        <v>2309</v>
      </c>
    </row>
    <row r="899" spans="1:19" ht="14.65" customHeight="1">
      <c r="A899" s="227"/>
      <c r="B899" s="236"/>
      <c r="C899" s="17" t="s">
        <v>24</v>
      </c>
      <c r="D899" s="274"/>
      <c r="E899" s="282"/>
      <c r="F899" s="285"/>
      <c r="G899" s="182"/>
      <c r="H899" s="230"/>
      <c r="I899" s="18" t="s">
        <v>47</v>
      </c>
      <c r="J899" s="81" t="str">
        <f>IF(OR(I898="TO",I898="TU",I898="TO1",I898="TU1",I898="TO2",I898="TU2"),J898,IF(OR(I898="AH1",I898="AH2"),IF(OR(I899="AH1",I899="AH2"),-J898,IF(OR(I899="EH1",I899="EH2"),-J898+0.5,"")),IF(OR(I898="EH1",I898="EH2"),IF(OR(I899="AH1",I899="AH2"),-J898+0.5,IF(OR(I899="EH1",I899="EH2"),-J898+1,"")),IF(AND(OR(I898="DNB1",I898="DNB2"),OR(I899="AH1",I899="AH2")),0,IF(AND(I898="Not ScoreBoth",OR(I899="TO1",I899="TO2")),0.5,"")))))</f>
        <v/>
      </c>
      <c r="K899" s="77" t="s">
        <v>21</v>
      </c>
      <c r="L899" s="21">
        <v>4.2</v>
      </c>
      <c r="M899" s="22">
        <v>3.52</v>
      </c>
      <c r="N899" s="233"/>
      <c r="O899" s="23" t="s">
        <v>2310</v>
      </c>
      <c r="P899" s="24" t="s">
        <v>2307</v>
      </c>
      <c r="Q899" s="25"/>
      <c r="R899" s="26"/>
      <c r="S899" s="26"/>
    </row>
    <row r="900" spans="1:19" ht="14.65" customHeight="1">
      <c r="A900" s="228"/>
      <c r="B900" s="237"/>
      <c r="C900" s="27" t="s">
        <v>28</v>
      </c>
      <c r="D900" s="275"/>
      <c r="E900" s="283"/>
      <c r="F900" s="272"/>
      <c r="G900" s="183"/>
      <c r="H900" s="231"/>
      <c r="I900" s="30"/>
      <c r="J900" s="31"/>
      <c r="K900" s="37"/>
      <c r="L900" s="32"/>
      <c r="M900" s="33"/>
      <c r="N900" s="234"/>
      <c r="O900" s="34"/>
      <c r="P900" s="35"/>
      <c r="Q900" s="36"/>
      <c r="R900" s="28"/>
      <c r="S900" s="28"/>
    </row>
    <row r="901" spans="1:19" ht="14.65" customHeight="1">
      <c r="A901" s="226">
        <f>$A898+1</f>
        <v>300</v>
      </c>
      <c r="B901" s="235" t="str">
        <f>IF(OR(C901="W",C902="W",C903="W",C901="1/2W",C902="1/2W",C903="1/2W",C901="1/2L",C902="1/2L",C903="1/2L"),"OK",IF(OR(C901="L",C902="L",C903="L"),"LOSS",IF(OR(C901="X",C902="X",C903="X"),"Anulado"," ")))</f>
        <v>OK</v>
      </c>
      <c r="C901" s="38" t="s">
        <v>26</v>
      </c>
      <c r="D901" s="273" t="str">
        <f>IF(G901="","",$D898)</f>
        <v>17</v>
      </c>
      <c r="E901" s="281" t="str">
        <f>IF(G901=""," ","– "&amp;COUNTIF(D$4:D903,$D901))</f>
        <v>– 15</v>
      </c>
      <c r="F901" s="284" t="e">
        <f ca="1">IF(G901="","",IF(OR(AND($C901&lt;&gt;" ",$C902=" "),AND($C902&lt;&gt;" ",$C901=" "),AND(L903&gt;0,OR(AND($C903&lt;&gt;" ",OR($C901=" ",$C902=" ")),AND($C903=" ",OR($C901&lt;&gt;" ",$C902&lt;&gt;" "))))),IF(SUM(F$4:F900)=0,1,LARGE(F$4:F900,1)+1),IF(MONTH(G901)=MONTH(TODAY()),IF(AND(DAY(G901)&lt;DAY(TODAY()),$B901=" "),IF(SUM(F$4:F900)=0,1,LARGE(F$4:F900,1)+1),IF($B901=" ",IF(AND(DAY(G901)=DAY(TODAY()),HOUR(G901)&lt;=HOUR(NOW())+1),IF(AND(HOUR(G901)+2&lt;=HOUR(NOW()),DAY(G901)&lt;=DAY(TODAY()),MINUTE(G901)&lt;=MINUTE(NOW())),IF(SUM(F$4:F900)=0,1,LARGE(F$4:F900,1)+1),IF(OR(MINUTE(G901)&lt;=MINUTE(NOW()),HOUR(G901)&lt;=HOUR(NOW())),"!!!","")),""),"")),"")))</f>
        <v>#VALUE!</v>
      </c>
      <c r="G901" s="181" t="s">
        <v>4422</v>
      </c>
      <c r="H901" s="229" t="s">
        <v>269</v>
      </c>
      <c r="I901" s="39" t="s">
        <v>42</v>
      </c>
      <c r="J901" s="40">
        <v>6.5</v>
      </c>
      <c r="K901" s="41" t="s">
        <v>18</v>
      </c>
      <c r="L901" s="42">
        <v>1.95</v>
      </c>
      <c r="M901" s="43">
        <v>9.15</v>
      </c>
      <c r="N901" s="232">
        <v>0.1</v>
      </c>
      <c r="O901" s="44" t="s">
        <v>2311</v>
      </c>
      <c r="P901" s="45" t="s">
        <v>2312</v>
      </c>
      <c r="Q901" s="46" t="s">
        <v>2313</v>
      </c>
      <c r="R901" s="47">
        <v>7.1499999999999994E-2</v>
      </c>
      <c r="S901" s="48" t="s">
        <v>2314</v>
      </c>
    </row>
    <row r="902" spans="1:19" ht="14.65" customHeight="1">
      <c r="A902" s="227"/>
      <c r="B902" s="236"/>
      <c r="C902" s="49" t="s">
        <v>24</v>
      </c>
      <c r="D902" s="274"/>
      <c r="E902" s="282"/>
      <c r="F902" s="285"/>
      <c r="G902" s="182"/>
      <c r="H902" s="230"/>
      <c r="I902" s="50" t="s">
        <v>43</v>
      </c>
      <c r="J902" s="51">
        <f>IF(OR(I901="TO",I901="TU",I901="TO1",I901="TU1",I901="TO2",I901="TU2"),J901,IF(OR(I901="AH1",I901="AH2"),IF(OR(I902="AH1",I902="AH2"),-J901,IF(OR(I902="EH1",I902="EH2"),-J901+0.5,"")),IF(OR(I901="EH1",I901="EH2"),IF(OR(I902="AH1",I902="AH2"),-J901+0.5,IF(OR(I902="EH1",I902="EH2"),-J901+1,"")),IF(AND(OR(I901="DNB1",I901="DNB2"),OR(I902="AH1",I902="AH2")),0,IF(AND(I901="Not ScoreBoth",OR(I902="TO1",I902="TO2")),0.5,"")))))</f>
        <v>6.5</v>
      </c>
      <c r="K902" s="52" t="s">
        <v>23</v>
      </c>
      <c r="L902" s="53">
        <v>2.37</v>
      </c>
      <c r="M902" s="54"/>
      <c r="N902" s="233"/>
      <c r="O902" s="55" t="s">
        <v>1347</v>
      </c>
      <c r="P902" s="56" t="s">
        <v>2315</v>
      </c>
      <c r="Q902" s="25"/>
      <c r="R902" s="26"/>
      <c r="S902" s="26"/>
    </row>
    <row r="903" spans="1:19" ht="14.65" customHeight="1">
      <c r="A903" s="228"/>
      <c r="B903" s="237"/>
      <c r="C903" s="57" t="s">
        <v>28</v>
      </c>
      <c r="D903" s="275"/>
      <c r="E903" s="283"/>
      <c r="F903" s="272"/>
      <c r="G903" s="183"/>
      <c r="H903" s="231"/>
      <c r="I903" s="58"/>
      <c r="J903" s="59"/>
      <c r="K903" s="60"/>
      <c r="L903" s="61"/>
      <c r="M903" s="62"/>
      <c r="N903" s="234"/>
      <c r="O903" s="63"/>
      <c r="P903" s="64"/>
      <c r="Q903" s="36"/>
      <c r="R903" s="28"/>
      <c r="S903" s="28"/>
    </row>
    <row r="904" spans="1:19" ht="14.65" customHeight="1">
      <c r="A904" s="238">
        <f>$A901+1</f>
        <v>301</v>
      </c>
      <c r="B904" s="242" t="str">
        <f>IF(OR(C904="W",C905="W",C906="W",C904="1/2W",C905="1/2W",C906="1/2W",C904="1/2L",C905="1/2L",C906="1/2L"),"OK",IF(OR(C904="L",C905="L",C906="L"),"LOSS",IF(OR(C904="X",C905="X",C906="X"),"Anulado"," ")))</f>
        <v>OK</v>
      </c>
      <c r="C904" s="65" t="s">
        <v>26</v>
      </c>
      <c r="D904" s="290" t="str">
        <f>IF(G904="","",$D901)</f>
        <v>17</v>
      </c>
      <c r="E904" s="295" t="str">
        <f>IF(G904=""," ","– "&amp;COUNTIF(D$4:D906,$D904))</f>
        <v>– 16</v>
      </c>
      <c r="F904" s="297" t="e">
        <f ca="1">IF(G904="","",IF(OR(AND($C904&lt;&gt;" ",$C905=" "),AND($C905&lt;&gt;" ",$C904=" "),AND(L906&gt;0,OR(AND($C906&lt;&gt;" ",OR($C904=" ",$C905=" ")),AND($C906=" ",OR($C904&lt;&gt;" ",$C905&lt;&gt;" "))))),IF(SUM(F$4:F903)=0,1,LARGE(F$4:F903,1)+1),IF(MONTH(G904)=MONTH(TODAY()),IF(AND(DAY(G904)&lt;DAY(TODAY()),$B904=" "),IF(SUM(F$4:F903)=0,1,LARGE(F$4:F903,1)+1),IF($B904=" ",IF(AND(DAY(G904)=DAY(TODAY()),HOUR(G904)&lt;=HOUR(NOW())+1),IF(AND(HOUR(G904)+2&lt;=HOUR(NOW()),DAY(G904)&lt;=DAY(TODAY()),MINUTE(G904)&lt;=MINUTE(NOW())),IF(SUM(F$4:F903)=0,1,LARGE(F$4:F903,1)+1),IF(OR(MINUTE(G904)&lt;=MINUTE(NOW()),HOUR(G904)&lt;=HOUR(NOW())),"!!!","")),""),"")),"")))</f>
        <v>#VALUE!</v>
      </c>
      <c r="G904" s="188" t="s">
        <v>4506</v>
      </c>
      <c r="H904" s="239" t="s">
        <v>270</v>
      </c>
      <c r="I904" s="66" t="s">
        <v>31</v>
      </c>
      <c r="J904" s="67">
        <v>0</v>
      </c>
      <c r="K904" s="68" t="s">
        <v>17</v>
      </c>
      <c r="L904" s="69">
        <v>1.9</v>
      </c>
      <c r="M904" s="70"/>
      <c r="N904" s="241">
        <v>0.1</v>
      </c>
      <c r="O904" s="71" t="s">
        <v>1803</v>
      </c>
      <c r="P904" s="72" t="s">
        <v>2316</v>
      </c>
      <c r="Q904" s="73" t="s">
        <v>2317</v>
      </c>
      <c r="R904" s="74">
        <v>4.1799999999999997E-2</v>
      </c>
      <c r="S904" s="75" t="s">
        <v>2318</v>
      </c>
    </row>
    <row r="905" spans="1:19" ht="14.65" customHeight="1">
      <c r="A905" s="227"/>
      <c r="B905" s="236"/>
      <c r="C905" s="17" t="s">
        <v>24</v>
      </c>
      <c r="D905" s="274"/>
      <c r="E905" s="282"/>
      <c r="F905" s="285"/>
      <c r="G905" s="182"/>
      <c r="H905" s="230"/>
      <c r="I905" s="18" t="s">
        <v>30</v>
      </c>
      <c r="J905" s="76">
        <f>IF(OR(I904="TO",I904="TU",I904="TO1",I904="TU1",I904="TO2",I904="TU2"),J904,IF(OR(I904="AH1",I904="AH2"),IF(OR(I905="AH1",I905="AH2"),-J904,IF(OR(I905="EH1",I905="EH2"),-J904+0.5,"")),IF(OR(I904="EH1",I904="EH2"),IF(OR(I905="AH1",I905="AH2"),-J904+0.5,IF(OR(I905="EH1",I905="EH2"),-J904+1,"")),IF(AND(OR(I904="DNB1",I904="DNB2"),OR(I905="AH1",I905="AH2")),0,IF(AND(I904="Not ScoreBoth",OR(I905="TO1",I905="TO2")),0.5,"")))))</f>
        <v>0</v>
      </c>
      <c r="K905" s="77" t="s">
        <v>21</v>
      </c>
      <c r="L905" s="21">
        <v>2.2999999999999998</v>
      </c>
      <c r="M905" s="22">
        <v>8.65</v>
      </c>
      <c r="N905" s="233"/>
      <c r="O905" s="23" t="s">
        <v>2319</v>
      </c>
      <c r="P905" s="24" t="s">
        <v>2320</v>
      </c>
      <c r="Q905" s="25"/>
      <c r="R905" s="26"/>
      <c r="S905" s="26"/>
    </row>
    <row r="906" spans="1:19" ht="14.65" customHeight="1">
      <c r="A906" s="228"/>
      <c r="B906" s="237"/>
      <c r="C906" s="27" t="s">
        <v>28</v>
      </c>
      <c r="D906" s="275"/>
      <c r="E906" s="283"/>
      <c r="F906" s="272"/>
      <c r="G906" s="183"/>
      <c r="H906" s="231"/>
      <c r="I906" s="30"/>
      <c r="J906" s="31"/>
      <c r="K906" s="37"/>
      <c r="L906" s="32"/>
      <c r="M906" s="33"/>
      <c r="N906" s="234"/>
      <c r="O906" s="34"/>
      <c r="P906" s="35"/>
      <c r="Q906" s="36"/>
      <c r="R906" s="28"/>
      <c r="S906" s="28"/>
    </row>
    <row r="907" spans="1:19" ht="14.65" customHeight="1">
      <c r="A907" s="226">
        <f>$A904+1</f>
        <v>302</v>
      </c>
      <c r="B907" s="235" t="str">
        <f>IF(OR(C907="W",C908="W",C909="W",C907="1/2W",C908="1/2W",C909="1/2W",C907="1/2L",C908="1/2L",C909="1/2L"),"OK",IF(OR(C907="L",C908="L",C909="L"),"LOSS",IF(OR(C907="X",C908="X",C909="X"),"Anulado"," ")))</f>
        <v>OK</v>
      </c>
      <c r="C907" s="38" t="s">
        <v>24</v>
      </c>
      <c r="D907" s="273" t="str">
        <f>IF(G907="","",$D904)</f>
        <v>17</v>
      </c>
      <c r="E907" s="281" t="str">
        <f>IF(G907=""," ","– "&amp;COUNTIF(D$4:D909,$D907))</f>
        <v>– 17</v>
      </c>
      <c r="F907" s="284" t="e">
        <f ca="1">IF(G907="","",IF(OR(AND($C907&lt;&gt;" ",$C908=" "),AND($C908&lt;&gt;" ",$C907=" "),AND(L909&gt;0,OR(AND($C909&lt;&gt;" ",OR($C907=" ",$C908=" ")),AND($C909=" ",OR($C907&lt;&gt;" ",$C908&lt;&gt;" "))))),IF(SUM(F$4:F906)=0,1,LARGE(F$4:F906,1)+1),IF(MONTH(G907)=MONTH(TODAY()),IF(AND(DAY(G907)&lt;DAY(TODAY()),$B907=" "),IF(SUM(F$4:F906)=0,1,LARGE(F$4:F906,1)+1),IF($B907=" ",IF(AND(DAY(G907)=DAY(TODAY()),HOUR(G907)&lt;=HOUR(NOW())+1),IF(AND(HOUR(G907)+2&lt;=HOUR(NOW()),DAY(G907)&lt;=DAY(TODAY()),MINUTE(G907)&lt;=MINUTE(NOW())),IF(SUM(F$4:F906)=0,1,LARGE(F$4:F906,1)+1),IF(OR(MINUTE(G907)&lt;=MINUTE(NOW()),HOUR(G907)&lt;=HOUR(NOW())),"!!!","")),""),"")),"")))</f>
        <v>#VALUE!</v>
      </c>
      <c r="G907" s="181" t="s">
        <v>4506</v>
      </c>
      <c r="H907" s="229" t="s">
        <v>271</v>
      </c>
      <c r="I907" s="39" t="s">
        <v>48</v>
      </c>
      <c r="J907" s="78"/>
      <c r="K907" s="41" t="s">
        <v>22</v>
      </c>
      <c r="L907" s="42">
        <v>5.98</v>
      </c>
      <c r="M907" s="43">
        <v>8</v>
      </c>
      <c r="N907" s="232">
        <v>0</v>
      </c>
      <c r="O907" s="44" t="s">
        <v>2321</v>
      </c>
      <c r="P907" s="45" t="s">
        <v>2322</v>
      </c>
      <c r="Q907" s="46" t="s">
        <v>2323</v>
      </c>
      <c r="R907" s="47">
        <v>0.1323</v>
      </c>
      <c r="S907" s="48" t="s">
        <v>2324</v>
      </c>
    </row>
    <row r="908" spans="1:19" ht="14.65" customHeight="1">
      <c r="A908" s="227"/>
      <c r="B908" s="236"/>
      <c r="C908" s="49" t="s">
        <v>26</v>
      </c>
      <c r="D908" s="274"/>
      <c r="E908" s="282"/>
      <c r="F908" s="285"/>
      <c r="G908" s="182"/>
      <c r="H908" s="230"/>
      <c r="I908" s="50" t="s">
        <v>47</v>
      </c>
      <c r="J908" s="85" t="str">
        <f>IF(OR(I907="TO",I907="TU",I907="TO1",I907="TU1",I907="TO2",I907="TU2"),J907,IF(OR(I907="AH1",I907="AH2"),IF(OR(I908="AH1",I908="AH2"),-J907,IF(OR(I908="EH1",I908="EH2"),-J907+0.5,"")),IF(OR(I907="EH1",I907="EH2"),IF(OR(I908="AH1",I908="AH2"),-J907+0.5,IF(OR(I908="EH1",I908="EH2"),-J907+1,"")),IF(AND(OR(I907="DNB1",I907="DNB2"),OR(I908="AH1",I908="AH2")),0,IF(AND(I907="Not ScoreBoth",OR(I908="TO1",I908="TO2")),0.5,"")))))</f>
        <v/>
      </c>
      <c r="K908" s="52" t="s">
        <v>18</v>
      </c>
      <c r="L908" s="53">
        <v>1.36</v>
      </c>
      <c r="M908" s="54">
        <v>39.78</v>
      </c>
      <c r="N908" s="233"/>
      <c r="O908" s="55" t="s">
        <v>2325</v>
      </c>
      <c r="P908" s="56" t="s">
        <v>2326</v>
      </c>
      <c r="Q908" s="25"/>
      <c r="R908" s="26"/>
      <c r="S908" s="26"/>
    </row>
    <row r="909" spans="1:19" ht="14.65" customHeight="1">
      <c r="A909" s="228"/>
      <c r="B909" s="237"/>
      <c r="C909" s="57" t="s">
        <v>28</v>
      </c>
      <c r="D909" s="275"/>
      <c r="E909" s="283"/>
      <c r="F909" s="272"/>
      <c r="G909" s="183"/>
      <c r="H909" s="231"/>
      <c r="I909" s="58"/>
      <c r="J909" s="59"/>
      <c r="K909" s="60"/>
      <c r="L909" s="61"/>
      <c r="M909" s="62"/>
      <c r="N909" s="234"/>
      <c r="O909" s="63"/>
      <c r="P909" s="64"/>
      <c r="Q909" s="36"/>
      <c r="R909" s="28"/>
      <c r="S909" s="28"/>
    </row>
    <row r="910" spans="1:19" ht="14.65" customHeight="1">
      <c r="A910" s="238">
        <f>$A907+1</f>
        <v>303</v>
      </c>
      <c r="B910" s="242" t="str">
        <f>IF(OR(C910="W",C911="W",C912="W",C910="1/2W",C911="1/2W",C912="1/2W",C910="1/2L",C911="1/2L",C912="1/2L"),"OK",IF(OR(C910="L",C911="L",C912="L"),"LOSS",IF(OR(C910="X",C911="X",C912="X"),"Anulado"," ")))</f>
        <v>OK</v>
      </c>
      <c r="C910" s="65" t="s">
        <v>24</v>
      </c>
      <c r="D910" s="290" t="str">
        <f>IF(G910="","",$D907)</f>
        <v>17</v>
      </c>
      <c r="E910" s="295" t="str">
        <f>IF(G910=""," ","– "&amp;COUNTIF(D$4:D912,$D910))</f>
        <v>– 18</v>
      </c>
      <c r="F910" s="297" t="e">
        <f ca="1">IF(G910="","",IF(OR(AND($C910&lt;&gt;" ",$C911=" "),AND($C911&lt;&gt;" ",$C910=" "),AND(L912&gt;0,OR(AND($C912&lt;&gt;" ",OR($C910=" ",$C911=" ")),AND($C912=" ",OR($C910&lt;&gt;" ",$C911&lt;&gt;" "))))),IF(SUM(F$4:F909)=0,1,LARGE(F$4:F909,1)+1),IF(MONTH(G910)=MONTH(TODAY()),IF(AND(DAY(G910)&lt;DAY(TODAY()),$B910=" "),IF(SUM(F$4:F909)=0,1,LARGE(F$4:F909,1)+1),IF($B910=" ",IF(AND(DAY(G910)=DAY(TODAY()),HOUR(G910)&lt;=HOUR(NOW())+1),IF(AND(HOUR(G910)+2&lt;=HOUR(NOW()),DAY(G910)&lt;=DAY(TODAY()),MINUTE(G910)&lt;=MINUTE(NOW())),IF(SUM(F$4:F909)=0,1,LARGE(F$4:F909,1)+1),IF(OR(MINUTE(G910)&lt;=MINUTE(NOW()),HOUR(G910)&lt;=HOUR(NOW())),"!!!","")),""),"")),"")))</f>
        <v>#VALUE!</v>
      </c>
      <c r="G910" s="188" t="s">
        <v>4506</v>
      </c>
      <c r="H910" s="239" t="s">
        <v>272</v>
      </c>
      <c r="I910" s="66" t="s">
        <v>38</v>
      </c>
      <c r="J910" s="80"/>
      <c r="K910" s="68" t="s">
        <v>23</v>
      </c>
      <c r="L910" s="69">
        <v>15</v>
      </c>
      <c r="M910" s="70">
        <v>1.78</v>
      </c>
      <c r="N910" s="241">
        <v>0</v>
      </c>
      <c r="O910" s="71" t="s">
        <v>2327</v>
      </c>
      <c r="P910" s="72" t="s">
        <v>2328</v>
      </c>
      <c r="Q910" s="73" t="s">
        <v>2329</v>
      </c>
      <c r="R910" s="74">
        <v>4.2700000000000002E-2</v>
      </c>
      <c r="S910" s="75" t="s">
        <v>2330</v>
      </c>
    </row>
    <row r="911" spans="1:19" ht="14.65" customHeight="1">
      <c r="A911" s="227"/>
      <c r="B911" s="236"/>
      <c r="C911" s="17" t="s">
        <v>26</v>
      </c>
      <c r="D911" s="274"/>
      <c r="E911" s="282"/>
      <c r="F911" s="285"/>
      <c r="G911" s="182"/>
      <c r="H911" s="230"/>
      <c r="I911" s="18" t="s">
        <v>40</v>
      </c>
      <c r="J911" s="81" t="str">
        <f>IF(OR(I910="TO",I910="TU",I910="TO1",I910="TU1",I910="TO2",I910="TU2"),J910,IF(OR(I910="AH1",I910="AH2"),IF(OR(I911="AH1",I911="AH2"),-J910,IF(OR(I911="EH1",I911="EH2"),-J910+0.5,"")),IF(OR(I910="EH1",I910="EH2"),IF(OR(I911="AH1",I911="AH2"),-J910+0.5,IF(OR(I911="EH1",I911="EH2"),-J910+1,"")),IF(AND(OR(I910="DNB1",I910="DNB2"),OR(I911="AH1",I911="AH2")),0,IF(AND(I910="Not ScoreBoth",OR(I911="TO1",I911="TO2")),0.5,"")))))</f>
        <v/>
      </c>
      <c r="K911" s="77" t="s">
        <v>21</v>
      </c>
      <c r="L911" s="21">
        <v>1.1200000000000001</v>
      </c>
      <c r="M911" s="22">
        <v>24</v>
      </c>
      <c r="N911" s="233"/>
      <c r="O911" s="23" t="s">
        <v>2331</v>
      </c>
      <c r="P911" s="24" t="s">
        <v>2332</v>
      </c>
      <c r="Q911" s="25"/>
      <c r="R911" s="26"/>
      <c r="S911" s="26"/>
    </row>
    <row r="912" spans="1:19" ht="14.65" customHeight="1">
      <c r="A912" s="228"/>
      <c r="B912" s="237"/>
      <c r="C912" s="27" t="s">
        <v>28</v>
      </c>
      <c r="D912" s="275"/>
      <c r="E912" s="283"/>
      <c r="F912" s="272"/>
      <c r="G912" s="183"/>
      <c r="H912" s="231"/>
      <c r="I912" s="30"/>
      <c r="J912" s="31"/>
      <c r="K912" s="37"/>
      <c r="L912" s="32"/>
      <c r="M912" s="33"/>
      <c r="N912" s="234"/>
      <c r="O912" s="34"/>
      <c r="P912" s="35"/>
      <c r="Q912" s="36"/>
      <c r="R912" s="28"/>
      <c r="S912" s="28"/>
    </row>
    <row r="913" spans="1:19" ht="14.65" customHeight="1">
      <c r="A913" s="226">
        <f>$A910+1</f>
        <v>304</v>
      </c>
      <c r="B913" s="235" t="str">
        <f>IF(OR(C913="W",C914="W",C915="W",C913="1/2W",C914="1/2W",C915="1/2W",C913="1/2L",C914="1/2L",C915="1/2L"),"OK",IF(OR(C913="L",C914="L",C915="L"),"LOSS",IF(OR(C913="X",C914="X",C915="X"),"Anulado"," ")))</f>
        <v>OK</v>
      </c>
      <c r="C913" s="38" t="s">
        <v>26</v>
      </c>
      <c r="D913" s="273" t="str">
        <f>IF(G913="","",$D910)</f>
        <v>17</v>
      </c>
      <c r="E913" s="281" t="str">
        <f>IF(G913=""," ","– "&amp;COUNTIF(D$4:D915,$D913))</f>
        <v>– 19</v>
      </c>
      <c r="F913" s="284" t="e">
        <f ca="1">IF(G913="","",IF(OR(AND($C913&lt;&gt;" ",$C914=" "),AND($C914&lt;&gt;" ",$C913=" "),AND(L915&gt;0,OR(AND($C915&lt;&gt;" ",OR($C913=" ",$C914=" ")),AND($C915=" ",OR($C913&lt;&gt;" ",$C914&lt;&gt;" "))))),IF(SUM(F$4:F912)=0,1,LARGE(F$4:F912,1)+1),IF(MONTH(G913)=MONTH(TODAY()),IF(AND(DAY(G913)&lt;DAY(TODAY()),$B913=" "),IF(SUM(F$4:F912)=0,1,LARGE(F$4:F912,1)+1),IF($B913=" ",IF(AND(DAY(G913)=DAY(TODAY()),HOUR(G913)&lt;=HOUR(NOW())+1),IF(AND(HOUR(G913)+2&lt;=HOUR(NOW()),DAY(G913)&lt;=DAY(TODAY()),MINUTE(G913)&lt;=MINUTE(NOW())),IF(SUM(F$4:F912)=0,1,LARGE(F$4:F912,1)+1),IF(OR(MINUTE(G913)&lt;=MINUTE(NOW()),HOUR(G913)&lt;=HOUR(NOW())),"!!!","")),""),"")),"")))</f>
        <v>#VALUE!</v>
      </c>
      <c r="G913" s="181" t="s">
        <v>4425</v>
      </c>
      <c r="H913" s="229" t="s">
        <v>273</v>
      </c>
      <c r="I913" s="39" t="s">
        <v>42</v>
      </c>
      <c r="J913" s="40">
        <v>9</v>
      </c>
      <c r="K913" s="41" t="s">
        <v>21</v>
      </c>
      <c r="L913" s="42">
        <v>2.1800000000000002</v>
      </c>
      <c r="M913" s="43"/>
      <c r="N913" s="232">
        <v>0.1</v>
      </c>
      <c r="O913" s="44" t="s">
        <v>1528</v>
      </c>
      <c r="P913" s="45" t="s">
        <v>2333</v>
      </c>
      <c r="Q913" s="46" t="s">
        <v>2334</v>
      </c>
      <c r="R913" s="47">
        <v>0.1206</v>
      </c>
      <c r="S913" s="48" t="s">
        <v>1550</v>
      </c>
    </row>
    <row r="914" spans="1:19" ht="14.65" customHeight="1">
      <c r="A914" s="227"/>
      <c r="B914" s="236"/>
      <c r="C914" s="49" t="s">
        <v>24</v>
      </c>
      <c r="D914" s="274"/>
      <c r="E914" s="282"/>
      <c r="F914" s="285"/>
      <c r="G914" s="182"/>
      <c r="H914" s="230"/>
      <c r="I914" s="50" t="s">
        <v>43</v>
      </c>
      <c r="J914" s="51">
        <f>IF(OR(I913="TO",I913="TU",I913="TO1",I913="TU1",I913="TO2",I913="TU2"),J913,IF(OR(I913="AH1",I913="AH2"),IF(OR(I914="AH1",I914="AH2"),-J913,IF(OR(I914="EH1",I914="EH2"),-J913+0.5,"")),IF(OR(I913="EH1",I913="EH2"),IF(OR(I914="AH1",I914="AH2"),-J913+0.5,IF(OR(I914="EH1",I914="EH2"),-J913+1,"")),IF(AND(OR(I913="DNB1",I913="DNB2"),OR(I914="AH1",I914="AH2")),0,IF(AND(I913="Not ScoreBoth",OR(I914="TO1",I914="TO2")),0.5,"")))))</f>
        <v>9</v>
      </c>
      <c r="K914" s="52" t="s">
        <v>23</v>
      </c>
      <c r="L914" s="53">
        <v>2.2999999999999998</v>
      </c>
      <c r="M914" s="54">
        <v>9.5500000000000007</v>
      </c>
      <c r="N914" s="233"/>
      <c r="O914" s="55" t="s">
        <v>1999</v>
      </c>
      <c r="P914" s="56" t="s">
        <v>2335</v>
      </c>
      <c r="Q914" s="25"/>
      <c r="R914" s="26"/>
      <c r="S914" s="26"/>
    </row>
    <row r="915" spans="1:19" ht="14.65" customHeight="1">
      <c r="A915" s="228"/>
      <c r="B915" s="237"/>
      <c r="C915" s="57" t="s">
        <v>28</v>
      </c>
      <c r="D915" s="275"/>
      <c r="E915" s="283"/>
      <c r="F915" s="272"/>
      <c r="G915" s="183"/>
      <c r="H915" s="231"/>
      <c r="I915" s="58"/>
      <c r="J915" s="59"/>
      <c r="K915" s="60"/>
      <c r="L915" s="61"/>
      <c r="M915" s="62"/>
      <c r="N915" s="234"/>
      <c r="O915" s="63"/>
      <c r="P915" s="64"/>
      <c r="Q915" s="36"/>
      <c r="R915" s="28"/>
      <c r="S915" s="28"/>
    </row>
    <row r="916" spans="1:19" ht="14.65" customHeight="1">
      <c r="A916" s="238">
        <f>$A913+1</f>
        <v>305</v>
      </c>
      <c r="B916" s="242" t="str">
        <f>IF(OR(C916="W",C917="W",C918="W",C916="1/2W",C917="1/2W",C918="1/2W",C916="1/2L",C917="1/2L",C918="1/2L"),"OK",IF(OR(C916="L",C917="L",C918="L"),"LOSS",IF(OR(C916="X",C917="X",C918="X"),"Anulado"," ")))</f>
        <v>OK</v>
      </c>
      <c r="C916" s="65" t="s">
        <v>24</v>
      </c>
      <c r="D916" s="290" t="str">
        <f>IF(G916="","",$D913)</f>
        <v>17</v>
      </c>
      <c r="E916" s="295" t="str">
        <f>IF(G916=""," ","– "&amp;COUNTIF(D$4:D918,$D916))</f>
        <v>– 20</v>
      </c>
      <c r="F916" s="297" t="e">
        <f ca="1">IF(G916="","",IF(OR(AND($C916&lt;&gt;" ",$C917=" "),AND($C917&lt;&gt;" ",$C916=" "),AND(L918&gt;0,OR(AND($C918&lt;&gt;" ",OR($C916=" ",$C917=" ")),AND($C918=" ",OR($C916&lt;&gt;" ",$C917&lt;&gt;" "))))),IF(SUM(F$4:F915)=0,1,LARGE(F$4:F915,1)+1),IF(MONTH(G916)=MONTH(TODAY()),IF(AND(DAY(G916)&lt;DAY(TODAY()),$B916=" "),IF(SUM(F$4:F915)=0,1,LARGE(F$4:F915,1)+1),IF($B916=" ",IF(AND(DAY(G916)=DAY(TODAY()),HOUR(G916)&lt;=HOUR(NOW())+1),IF(AND(HOUR(G916)+2&lt;=HOUR(NOW()),DAY(G916)&lt;=DAY(TODAY()),MINUTE(G916)&lt;=MINUTE(NOW())),IF(SUM(F$4:F915)=0,1,LARGE(F$4:F915,1)+1),IF(OR(MINUTE(G916)&lt;=MINUTE(NOW()),HOUR(G916)&lt;=HOUR(NOW())),"!!!","")),""),"")),"")))</f>
        <v>#VALUE!</v>
      </c>
      <c r="G916" s="188" t="s">
        <v>4425</v>
      </c>
      <c r="H916" s="239" t="s">
        <v>273</v>
      </c>
      <c r="I916" s="66" t="s">
        <v>42</v>
      </c>
      <c r="J916" s="67">
        <v>4.5</v>
      </c>
      <c r="K916" s="68" t="s">
        <v>21</v>
      </c>
      <c r="L916" s="69">
        <v>2.23</v>
      </c>
      <c r="M916" s="70"/>
      <c r="N916" s="241">
        <v>0</v>
      </c>
      <c r="O916" s="71" t="s">
        <v>1919</v>
      </c>
      <c r="P916" s="72" t="s">
        <v>2336</v>
      </c>
      <c r="Q916" s="73" t="s">
        <v>1045</v>
      </c>
      <c r="R916" s="74">
        <v>9.4899999999999998E-2</v>
      </c>
      <c r="S916" s="75" t="s">
        <v>2337</v>
      </c>
    </row>
    <row r="917" spans="1:19" ht="14.65" customHeight="1">
      <c r="A917" s="227"/>
      <c r="B917" s="236"/>
      <c r="C917" s="17" t="s">
        <v>26</v>
      </c>
      <c r="D917" s="274"/>
      <c r="E917" s="282"/>
      <c r="F917" s="285"/>
      <c r="G917" s="182"/>
      <c r="H917" s="230"/>
      <c r="I917" s="18" t="s">
        <v>43</v>
      </c>
      <c r="J917" s="76">
        <f>IF(OR(I916="TO",I916="TU",I916="TO1",I916="TU1",I916="TO2",I916="TU2"),J916,IF(OR(I916="AH1",I916="AH2"),IF(OR(I917="AH1",I917="AH2"),-J916,IF(OR(I917="EH1",I917="EH2"),-J916+0.5,"")),IF(OR(I916="EH1",I916="EH2"),IF(OR(I917="AH1",I917="AH2"),-J916+0.5,IF(OR(I917="EH1",I917="EH2"),-J916+1,"")),IF(AND(OR(I916="DNB1",I916="DNB2"),OR(I917="AH1",I917="AH2")),0,IF(AND(I916="Not ScoreBoth",OR(I917="TO1",I917="TO2")),0.5,"")))))</f>
        <v>4.5</v>
      </c>
      <c r="K917" s="77" t="s">
        <v>23</v>
      </c>
      <c r="L917" s="21">
        <v>2.15</v>
      </c>
      <c r="M917" s="22">
        <v>10.84</v>
      </c>
      <c r="N917" s="233"/>
      <c r="O917" s="23" t="s">
        <v>2338</v>
      </c>
      <c r="P917" s="24" t="s">
        <v>2339</v>
      </c>
      <c r="Q917" s="25"/>
      <c r="R917" s="26"/>
      <c r="S917" s="26"/>
    </row>
    <row r="918" spans="1:19" ht="14.65" customHeight="1">
      <c r="A918" s="228"/>
      <c r="B918" s="237"/>
      <c r="C918" s="27" t="s">
        <v>28</v>
      </c>
      <c r="D918" s="275"/>
      <c r="E918" s="283"/>
      <c r="F918" s="272"/>
      <c r="G918" s="183"/>
      <c r="H918" s="231"/>
      <c r="I918" s="30"/>
      <c r="J918" s="31"/>
      <c r="K918" s="37"/>
      <c r="L918" s="32"/>
      <c r="M918" s="33"/>
      <c r="N918" s="234"/>
      <c r="O918" s="34"/>
      <c r="P918" s="35"/>
      <c r="Q918" s="36"/>
      <c r="R918" s="28"/>
      <c r="S918" s="28"/>
    </row>
    <row r="919" spans="1:19" ht="14.65" customHeight="1">
      <c r="A919" s="226">
        <f>$A916+1</f>
        <v>306</v>
      </c>
      <c r="B919" s="235" t="str">
        <f>IF(OR(C919="W",C920="W",C921="W",C919="1/2W",C920="1/2W",C921="1/2W",C919="1/2L",C920="1/2L",C921="1/2L"),"OK",IF(OR(C919="L",C920="L",C921="L"),"LOSS",IF(OR(C919="X",C920="X",C921="X"),"Anulado"," ")))</f>
        <v>OK</v>
      </c>
      <c r="C919" s="38" t="s">
        <v>26</v>
      </c>
      <c r="D919" s="273" t="str">
        <f>IF(G919="","",$D916)</f>
        <v>17</v>
      </c>
      <c r="E919" s="281" t="str">
        <f>IF(G919=""," ","– "&amp;COUNTIF(D$4:D921,$D919))</f>
        <v>– 21</v>
      </c>
      <c r="F919" s="284" t="e">
        <f ca="1">IF(G919="","",IF(OR(AND($C919&lt;&gt;" ",$C920=" "),AND($C920&lt;&gt;" ",$C919=" "),AND(L921&gt;0,OR(AND($C921&lt;&gt;" ",OR($C919=" ",$C920=" ")),AND($C921=" ",OR($C919&lt;&gt;" ",$C920&lt;&gt;" "))))),IF(SUM(F$4:F918)=0,1,LARGE(F$4:F918,1)+1),IF(MONTH(G919)=MONTH(TODAY()),IF(AND(DAY(G919)&lt;DAY(TODAY()),$B919=" "),IF(SUM(F$4:F918)=0,1,LARGE(F$4:F918,1)+1),IF($B919=" ",IF(AND(DAY(G919)=DAY(TODAY()),HOUR(G919)&lt;=HOUR(NOW())+1),IF(AND(HOUR(G919)+2&lt;=HOUR(NOW()),DAY(G919)&lt;=DAY(TODAY()),MINUTE(G919)&lt;=MINUTE(NOW())),IF(SUM(F$4:F918)=0,1,LARGE(F$4:F918,1)+1),IF(OR(MINUTE(G919)&lt;=MINUTE(NOW()),HOUR(G919)&lt;=HOUR(NOW())),"!!!","")),""),"")),"")))</f>
        <v>#VALUE!</v>
      </c>
      <c r="G919" s="181" t="s">
        <v>4425</v>
      </c>
      <c r="H919" s="229" t="s">
        <v>273</v>
      </c>
      <c r="I919" s="39" t="s">
        <v>42</v>
      </c>
      <c r="J919" s="40">
        <v>8.5</v>
      </c>
      <c r="K919" s="41" t="s">
        <v>21</v>
      </c>
      <c r="L919" s="42">
        <v>1.85</v>
      </c>
      <c r="M919" s="43"/>
      <c r="N919" s="232">
        <v>0.1</v>
      </c>
      <c r="O919" s="44" t="s">
        <v>1331</v>
      </c>
      <c r="P919" s="45" t="s">
        <v>2340</v>
      </c>
      <c r="Q919" s="46" t="s">
        <v>1326</v>
      </c>
      <c r="R919" s="47">
        <v>8.0100000000000005E-2</v>
      </c>
      <c r="S919" s="48" t="s">
        <v>2341</v>
      </c>
    </row>
    <row r="920" spans="1:19" ht="14.65" customHeight="1">
      <c r="A920" s="227"/>
      <c r="B920" s="236"/>
      <c r="C920" s="49" t="s">
        <v>24</v>
      </c>
      <c r="D920" s="274"/>
      <c r="E920" s="282"/>
      <c r="F920" s="285"/>
      <c r="G920" s="182"/>
      <c r="H920" s="230"/>
      <c r="I920" s="50" t="s">
        <v>43</v>
      </c>
      <c r="J920" s="51">
        <f>IF(OR(I919="TO",I919="TU",I919="TO1",I919="TU1",I919="TO2",I919="TU2"),J919,IF(OR(I919="AH1",I919="AH2"),IF(OR(I920="AH1",I920="AH2"),-J919,IF(OR(I920="EH1",I920="EH2"),-J919+0.5,"")),IF(OR(I919="EH1",I919="EH2"),IF(OR(I920="AH1",I920="AH2"),-J919+0.5,IF(OR(I920="EH1",I920="EH2"),-J919+1,"")),IF(AND(OR(I919="DNB1",I919="DNB2"),OR(I920="AH1",I920="AH2")),0,IF(AND(I919="Not ScoreBoth",OR(I920="TO1",I920="TO2")),0.5,"")))))</f>
        <v>8.5</v>
      </c>
      <c r="K920" s="52" t="s">
        <v>23</v>
      </c>
      <c r="L920" s="53">
        <v>2.59</v>
      </c>
      <c r="M920" s="54">
        <v>7.84</v>
      </c>
      <c r="N920" s="233"/>
      <c r="O920" s="55" t="s">
        <v>2342</v>
      </c>
      <c r="P920" s="56" t="s">
        <v>2343</v>
      </c>
      <c r="Q920" s="25"/>
      <c r="R920" s="26"/>
      <c r="S920" s="26"/>
    </row>
    <row r="921" spans="1:19" ht="14.65" customHeight="1">
      <c r="A921" s="228"/>
      <c r="B921" s="237"/>
      <c r="C921" s="57" t="s">
        <v>28</v>
      </c>
      <c r="D921" s="275"/>
      <c r="E921" s="283"/>
      <c r="F921" s="272"/>
      <c r="G921" s="183"/>
      <c r="H921" s="231"/>
      <c r="I921" s="58"/>
      <c r="J921" s="59"/>
      <c r="K921" s="60"/>
      <c r="L921" s="61"/>
      <c r="M921" s="62"/>
      <c r="N921" s="234"/>
      <c r="O921" s="63"/>
      <c r="P921" s="64"/>
      <c r="Q921" s="36"/>
      <c r="R921" s="28"/>
      <c r="S921" s="28"/>
    </row>
    <row r="922" spans="1:19" ht="14.65" customHeight="1">
      <c r="A922" s="238">
        <f>$A919+1</f>
        <v>307</v>
      </c>
      <c r="B922" s="242" t="str">
        <f>IF(OR(C922="W",C923="W",C924="W",C922="1/2W",C923="1/2W",C924="1/2W",C922="1/2L",C923="1/2L",C924="1/2L"),"OK",IF(OR(C922="L",C923="L",C924="L"),"LOSS",IF(OR(C922="X",C923="X",C924="X"),"Anulado"," ")))</f>
        <v>OK</v>
      </c>
      <c r="C922" s="65" t="s">
        <v>26</v>
      </c>
      <c r="D922" s="290" t="str">
        <f>IF(G922="","",$D919)</f>
        <v>17</v>
      </c>
      <c r="E922" s="295" t="str">
        <f>IF(G922=""," ","– "&amp;COUNTIF(D$4:D924,$D922))</f>
        <v>– 22</v>
      </c>
      <c r="F922" s="297" t="e">
        <f ca="1">IF(G922="","",IF(OR(AND($C922&lt;&gt;" ",$C923=" "),AND($C923&lt;&gt;" ",$C922=" "),AND(L924&gt;0,OR(AND($C924&lt;&gt;" ",OR($C922=" ",$C923=" ")),AND($C924=" ",OR($C922&lt;&gt;" ",$C923&lt;&gt;" "))))),IF(SUM(F$4:F921)=0,1,LARGE(F$4:F921,1)+1),IF(MONTH(G922)=MONTH(TODAY()),IF(AND(DAY(G922)&lt;DAY(TODAY()),$B922=" "),IF(SUM(F$4:F921)=0,1,LARGE(F$4:F921,1)+1),IF($B922=" ",IF(AND(DAY(G922)=DAY(TODAY()),HOUR(G922)&lt;=HOUR(NOW())+1),IF(AND(HOUR(G922)+2&lt;=HOUR(NOW()),DAY(G922)&lt;=DAY(TODAY()),MINUTE(G922)&lt;=MINUTE(NOW())),IF(SUM(F$4:F921)=0,1,LARGE(F$4:F921,1)+1),IF(OR(MINUTE(G922)&lt;=MINUTE(NOW()),HOUR(G922)&lt;=HOUR(NOW())),"!!!","")),""),"")),"")))</f>
        <v>#VALUE!</v>
      </c>
      <c r="G922" s="188" t="s">
        <v>4425</v>
      </c>
      <c r="H922" s="239" t="s">
        <v>273</v>
      </c>
      <c r="I922" s="66" t="s">
        <v>42</v>
      </c>
      <c r="J922" s="67">
        <v>8</v>
      </c>
      <c r="K922" s="68" t="s">
        <v>21</v>
      </c>
      <c r="L922" s="69">
        <v>1.6</v>
      </c>
      <c r="M922" s="70"/>
      <c r="N922" s="241">
        <v>0.1</v>
      </c>
      <c r="O922" s="71" t="s">
        <v>1206</v>
      </c>
      <c r="P922" s="72" t="s">
        <v>2344</v>
      </c>
      <c r="Q922" s="73" t="s">
        <v>1004</v>
      </c>
      <c r="R922" s="74">
        <v>7.8200000000000006E-2</v>
      </c>
      <c r="S922" s="75" t="s">
        <v>2345</v>
      </c>
    </row>
    <row r="923" spans="1:19" ht="14.65" customHeight="1">
      <c r="A923" s="227"/>
      <c r="B923" s="236"/>
      <c r="C923" s="17" t="s">
        <v>24</v>
      </c>
      <c r="D923" s="274"/>
      <c r="E923" s="282"/>
      <c r="F923" s="285"/>
      <c r="G923" s="182"/>
      <c r="H923" s="230"/>
      <c r="I923" s="18" t="s">
        <v>43</v>
      </c>
      <c r="J923" s="76">
        <f>IF(OR(I922="TO",I922="TU",I922="TO1",I922="TU1",I922="TO2",I922="TU2"),J922,IF(OR(I922="AH1",I922="AH2"),IF(OR(I923="AH1",I923="AH2"),-J922,IF(OR(I923="EH1",I923="EH2"),-J922+0.5,"")),IF(OR(I922="EH1",I922="EH2"),IF(OR(I923="AH1",I923="AH2"),-J922+0.5,IF(OR(I923="EH1",I923="EH2"),-J922+1,"")),IF(AND(OR(I922="DNB1",I922="DNB2"),OR(I923="AH1",I923="AH2")),0,IF(AND(I922="Not ScoreBoth",OR(I923="TO1",I923="TO2")),0.5,"")))))</f>
        <v>8</v>
      </c>
      <c r="K923" s="77" t="s">
        <v>23</v>
      </c>
      <c r="L923" s="21">
        <v>3.3</v>
      </c>
      <c r="M923" s="22">
        <v>5.42</v>
      </c>
      <c r="N923" s="233"/>
      <c r="O923" s="23" t="s">
        <v>2346</v>
      </c>
      <c r="P923" s="24" t="s">
        <v>2347</v>
      </c>
      <c r="Q923" s="25"/>
      <c r="R923" s="26"/>
      <c r="S923" s="26"/>
    </row>
    <row r="924" spans="1:19" ht="14.65" customHeight="1">
      <c r="A924" s="228"/>
      <c r="B924" s="237"/>
      <c r="C924" s="27" t="s">
        <v>28</v>
      </c>
      <c r="D924" s="275"/>
      <c r="E924" s="283"/>
      <c r="F924" s="272"/>
      <c r="G924" s="183"/>
      <c r="H924" s="231"/>
      <c r="I924" s="30"/>
      <c r="J924" s="31"/>
      <c r="K924" s="37"/>
      <c r="L924" s="32"/>
      <c r="M924" s="33"/>
      <c r="N924" s="234"/>
      <c r="O924" s="34"/>
      <c r="P924" s="35"/>
      <c r="Q924" s="36"/>
      <c r="R924" s="28"/>
      <c r="S924" s="28"/>
    </row>
    <row r="925" spans="1:19" ht="14.65" customHeight="1">
      <c r="A925" s="226">
        <f>$A922+1</f>
        <v>308</v>
      </c>
      <c r="B925" s="235" t="str">
        <f>IF(OR(C925="W",C926="W",C927="W",C925="1/2W",C926="1/2W",C927="1/2W",C925="1/2L",C926="1/2L",C927="1/2L"),"OK",IF(OR(C925="L",C926="L",C927="L"),"LOSS",IF(OR(C925="X",C926="X",C927="X"),"Anulado"," ")))</f>
        <v>OK</v>
      </c>
      <c r="C925" s="38" t="s">
        <v>24</v>
      </c>
      <c r="D925" s="273" t="str">
        <f>IF(G925="","",$D922)</f>
        <v>17</v>
      </c>
      <c r="E925" s="281" t="str">
        <f>IF(G925=""," ","– "&amp;COUNTIF(D$4:D927,$D925))</f>
        <v>– 23</v>
      </c>
      <c r="F925" s="284" t="e">
        <f ca="1">IF(G925="","",IF(OR(AND($C925&lt;&gt;" ",$C926=" "),AND($C926&lt;&gt;" ",$C925=" "),AND(L927&gt;0,OR(AND($C927&lt;&gt;" ",OR($C925=" ",$C926=" ")),AND($C927=" ",OR($C925&lt;&gt;" ",$C926&lt;&gt;" "))))),IF(SUM(F$4:F924)=0,1,LARGE(F$4:F924,1)+1),IF(MONTH(G925)=MONTH(TODAY()),IF(AND(DAY(G925)&lt;DAY(TODAY()),$B925=" "),IF(SUM(F$4:F924)=0,1,LARGE(F$4:F924,1)+1),IF($B925=" ",IF(AND(DAY(G925)=DAY(TODAY()),HOUR(G925)&lt;=HOUR(NOW())+1),IF(AND(HOUR(G925)+2&lt;=HOUR(NOW()),DAY(G925)&lt;=DAY(TODAY()),MINUTE(G925)&lt;=MINUTE(NOW())),IF(SUM(F$4:F924)=0,1,LARGE(F$4:F924,1)+1),IF(OR(MINUTE(G925)&lt;=MINUTE(NOW()),HOUR(G925)&lt;=HOUR(NOW())),"!!!","")),""),"")),"")))</f>
        <v>#VALUE!</v>
      </c>
      <c r="G925" s="181" t="s">
        <v>4507</v>
      </c>
      <c r="H925" s="229" t="s">
        <v>274</v>
      </c>
      <c r="I925" s="39" t="s">
        <v>42</v>
      </c>
      <c r="J925" s="40">
        <v>3</v>
      </c>
      <c r="K925" s="41" t="s">
        <v>23</v>
      </c>
      <c r="L925" s="42">
        <v>2.75</v>
      </c>
      <c r="M925" s="43">
        <v>7.13</v>
      </c>
      <c r="N925" s="232">
        <v>0</v>
      </c>
      <c r="O925" s="44" t="s">
        <v>2348</v>
      </c>
      <c r="P925" s="45" t="s">
        <v>2349</v>
      </c>
      <c r="Q925" s="46" t="s">
        <v>1308</v>
      </c>
      <c r="R925" s="47">
        <v>9.2299999999999993E-2</v>
      </c>
      <c r="S925" s="48" t="s">
        <v>2350</v>
      </c>
    </row>
    <row r="926" spans="1:19" ht="14.65" customHeight="1">
      <c r="A926" s="227"/>
      <c r="B926" s="236"/>
      <c r="C926" s="49" t="s">
        <v>26</v>
      </c>
      <c r="D926" s="274"/>
      <c r="E926" s="282"/>
      <c r="F926" s="285"/>
      <c r="G926" s="182"/>
      <c r="H926" s="230"/>
      <c r="I926" s="50" t="s">
        <v>43</v>
      </c>
      <c r="J926" s="51">
        <f>IF(OR(I925="TO",I925="TU",I925="TO1",I925="TU1",I925="TO2",I925="TU2"),J925,IF(OR(I925="AH1",I925="AH2"),IF(OR(I926="AH1",I926="AH2"),-J925,IF(OR(I926="EH1",I926="EH2"),-J925+0.5,"")),IF(OR(I925="EH1",I925="EH2"),IF(OR(I926="AH1",I926="AH2"),-J925+0.5,IF(OR(I926="EH1",I926="EH2"),-J925+1,"")),IF(AND(OR(I925="DNB1",I925="DNB2"),OR(I926="AH1",I926="AH2")),0,IF(AND(I925="Not ScoreBoth",OR(I926="TO1",I926="TO2")),0.5,"")))))</f>
        <v>3</v>
      </c>
      <c r="K926" s="52" t="s">
        <v>21</v>
      </c>
      <c r="L926" s="53">
        <v>1.81</v>
      </c>
      <c r="M926" s="54">
        <v>10.85</v>
      </c>
      <c r="N926" s="233"/>
      <c r="O926" s="55" t="s">
        <v>2351</v>
      </c>
      <c r="P926" s="56" t="s">
        <v>1865</v>
      </c>
      <c r="Q926" s="25"/>
      <c r="R926" s="26"/>
      <c r="S926" s="26"/>
    </row>
    <row r="927" spans="1:19" ht="14.65" customHeight="1">
      <c r="A927" s="228"/>
      <c r="B927" s="237"/>
      <c r="C927" s="57" t="s">
        <v>28</v>
      </c>
      <c r="D927" s="275"/>
      <c r="E927" s="283"/>
      <c r="F927" s="272"/>
      <c r="G927" s="183"/>
      <c r="H927" s="231"/>
      <c r="I927" s="58"/>
      <c r="J927" s="59"/>
      <c r="K927" s="60"/>
      <c r="L927" s="61"/>
      <c r="M927" s="62"/>
      <c r="N927" s="234"/>
      <c r="O927" s="63"/>
      <c r="P927" s="64"/>
      <c r="Q927" s="36"/>
      <c r="R927" s="28"/>
      <c r="S927" s="28"/>
    </row>
    <row r="928" spans="1:19" ht="14.65" customHeight="1">
      <c r="A928" s="238">
        <f>$A925+1</f>
        <v>309</v>
      </c>
      <c r="B928" s="242" t="str">
        <f>IF(OR(C928="W",C929="W",C930="W",C928="1/2W",C929="1/2W",C930="1/2W",C928="1/2L",C929="1/2L",C930="1/2L"),"OK",IF(OR(C928="L",C929="L",C930="L"),"LOSS",IF(OR(C928="X",C929="X",C930="X"),"Anulado"," ")))</f>
        <v>OK</v>
      </c>
      <c r="C928" s="65" t="s">
        <v>24</v>
      </c>
      <c r="D928" s="290" t="str">
        <f>IF(G928="","",$D925)</f>
        <v>17</v>
      </c>
      <c r="E928" s="295" t="str">
        <f>IF(G928=""," ","– "&amp;COUNTIF(D$4:D930,$D928))</f>
        <v>– 24</v>
      </c>
      <c r="F928" s="297" t="e">
        <f ca="1">IF(G928="","",IF(OR(AND($C928&lt;&gt;" ",$C929=" "),AND($C929&lt;&gt;" ",$C928=" "),AND(L930&gt;0,OR(AND($C930&lt;&gt;" ",OR($C928=" ",$C929=" ")),AND($C930=" ",OR($C928&lt;&gt;" ",$C929&lt;&gt;" "))))),IF(SUM(F$4:F927)=0,1,LARGE(F$4:F927,1)+1),IF(MONTH(G928)=MONTH(TODAY()),IF(AND(DAY(G928)&lt;DAY(TODAY()),$B928=" "),IF(SUM(F$4:F927)=0,1,LARGE(F$4:F927,1)+1),IF($B928=" ",IF(AND(DAY(G928)=DAY(TODAY()),HOUR(G928)&lt;=HOUR(NOW())+1),IF(AND(HOUR(G928)+2&lt;=HOUR(NOW()),DAY(G928)&lt;=DAY(TODAY()),MINUTE(G928)&lt;=MINUTE(NOW())),IF(SUM(F$4:F927)=0,1,LARGE(F$4:F927,1)+1),IF(OR(MINUTE(G928)&lt;=MINUTE(NOW()),HOUR(G928)&lt;=HOUR(NOW())),"!!!","")),""),"")),"")))</f>
        <v>#VALUE!</v>
      </c>
      <c r="G928" s="188" t="s">
        <v>4507</v>
      </c>
      <c r="H928" s="239" t="s">
        <v>274</v>
      </c>
      <c r="I928" s="66" t="s">
        <v>42</v>
      </c>
      <c r="J928" s="67">
        <v>2.5</v>
      </c>
      <c r="K928" s="68" t="s">
        <v>23</v>
      </c>
      <c r="L928" s="69">
        <v>1.95</v>
      </c>
      <c r="M928" s="70">
        <v>13.13</v>
      </c>
      <c r="N928" s="241">
        <v>0.1</v>
      </c>
      <c r="O928" s="71" t="s">
        <v>2352</v>
      </c>
      <c r="P928" s="72" t="s">
        <v>2353</v>
      </c>
      <c r="Q928" s="73" t="s">
        <v>1055</v>
      </c>
      <c r="R928" s="74">
        <v>6.2199999999999998E-2</v>
      </c>
      <c r="S928" s="75" t="s">
        <v>2354</v>
      </c>
    </row>
    <row r="929" spans="1:19" ht="14.65" customHeight="1">
      <c r="A929" s="227"/>
      <c r="B929" s="236"/>
      <c r="C929" s="17" t="s">
        <v>26</v>
      </c>
      <c r="D929" s="274"/>
      <c r="E929" s="282"/>
      <c r="F929" s="285"/>
      <c r="G929" s="182"/>
      <c r="H929" s="230"/>
      <c r="I929" s="18" t="s">
        <v>43</v>
      </c>
      <c r="J929" s="76">
        <f>IF(OR(I928="TO",I928="TU",I928="TO1",I928="TU1",I928="TO2",I928="TU2"),J928,IF(OR(I928="AH1",I928="AH2"),IF(OR(I929="AH1",I929="AH2"),-J928,IF(OR(I929="EH1",I929="EH2"),-J928+0.5,"")),IF(OR(I928="EH1",I928="EH2"),IF(OR(I929="AH1",I929="AH2"),-J928+0.5,IF(OR(I929="EH1",I929="EH2"),-J928+1,"")),IF(AND(OR(I928="DNB1",I928="DNB2"),OR(I929="AH1",I929="AH2")),0,IF(AND(I928="Not ScoreBoth",OR(I929="TO1",I929="TO2")),0.5,"")))))</f>
        <v>2.5</v>
      </c>
      <c r="K929" s="77" t="s">
        <v>21</v>
      </c>
      <c r="L929" s="21">
        <v>2.33</v>
      </c>
      <c r="M929" s="22"/>
      <c r="N929" s="233"/>
      <c r="O929" s="23" t="s">
        <v>1331</v>
      </c>
      <c r="P929" s="24" t="s">
        <v>2355</v>
      </c>
      <c r="Q929" s="25"/>
      <c r="R929" s="26"/>
      <c r="S929" s="26"/>
    </row>
    <row r="930" spans="1:19" ht="14.65" customHeight="1">
      <c r="A930" s="228"/>
      <c r="B930" s="237"/>
      <c r="C930" s="27" t="s">
        <v>28</v>
      </c>
      <c r="D930" s="275"/>
      <c r="E930" s="283"/>
      <c r="F930" s="272"/>
      <c r="G930" s="183"/>
      <c r="H930" s="231"/>
      <c r="I930" s="30"/>
      <c r="J930" s="31"/>
      <c r="K930" s="37"/>
      <c r="L930" s="32"/>
      <c r="M930" s="33"/>
      <c r="N930" s="234"/>
      <c r="O930" s="34"/>
      <c r="P930" s="35"/>
      <c r="Q930" s="36"/>
      <c r="R930" s="28"/>
      <c r="S930" s="28"/>
    </row>
    <row r="931" spans="1:19" ht="14.65" customHeight="1">
      <c r="A931" s="226">
        <f>$A928+1</f>
        <v>310</v>
      </c>
      <c r="B931" s="235" t="str">
        <f>IF(OR(C931="W",C932="W",C933="W",C931="1/2W",C932="1/2W",C933="1/2W",C931="1/2L",C932="1/2L",C933="1/2L"),"OK",IF(OR(C931="L",C932="L",C933="L"),"LOSS",IF(OR(C931="X",C932="X",C933="X"),"Anulado"," ")))</f>
        <v>OK</v>
      </c>
      <c r="C931" s="38" t="s">
        <v>24</v>
      </c>
      <c r="D931" s="273" t="str">
        <f>IF(G931="","",$D928)</f>
        <v>17</v>
      </c>
      <c r="E931" s="281" t="str">
        <f>IF(G931=""," ","– "&amp;COUNTIF(D$4:D933,$D931))</f>
        <v>– 25</v>
      </c>
      <c r="F931" s="284" t="e">
        <f ca="1">IF(G931="","",IF(OR(AND($C931&lt;&gt;" ",$C932=" "),AND($C932&lt;&gt;" ",$C931=" "),AND(L933&gt;0,OR(AND($C933&lt;&gt;" ",OR($C931=" ",$C932=" ")),AND($C933=" ",OR($C931&lt;&gt;" ",$C932&lt;&gt;" "))))),IF(SUM(F$4:F930)=0,1,LARGE(F$4:F930,1)+1),IF(MONTH(G931)=MONTH(TODAY()),IF(AND(DAY(G931)&lt;DAY(TODAY()),$B931=" "),IF(SUM(F$4:F930)=0,1,LARGE(F$4:F930,1)+1),IF($B931=" ",IF(AND(DAY(G931)=DAY(TODAY()),HOUR(G931)&lt;=HOUR(NOW())+1),IF(AND(HOUR(G931)+2&lt;=HOUR(NOW()),DAY(G931)&lt;=DAY(TODAY()),MINUTE(G931)&lt;=MINUTE(NOW())),IF(SUM(F$4:F930)=0,1,LARGE(F$4:F930,1)+1),IF(OR(MINUTE(G931)&lt;=MINUTE(NOW()),HOUR(G931)&lt;=HOUR(NOW())),"!!!","")),""),"")),"")))</f>
        <v>#VALUE!</v>
      </c>
      <c r="G931" s="181" t="s">
        <v>4507</v>
      </c>
      <c r="H931" s="229" t="s">
        <v>274</v>
      </c>
      <c r="I931" s="39" t="s">
        <v>31</v>
      </c>
      <c r="J931" s="40">
        <v>4</v>
      </c>
      <c r="K931" s="41" t="s">
        <v>23</v>
      </c>
      <c r="L931" s="42">
        <v>2.2999999999999998</v>
      </c>
      <c r="M931" s="43">
        <v>9.59</v>
      </c>
      <c r="N931" s="232">
        <v>0</v>
      </c>
      <c r="O931" s="44" t="s">
        <v>1685</v>
      </c>
      <c r="P931" s="45" t="s">
        <v>2356</v>
      </c>
      <c r="Q931" s="46" t="s">
        <v>1700</v>
      </c>
      <c r="R931" s="47">
        <v>4.3499999999999997E-2</v>
      </c>
      <c r="S931" s="48" t="s">
        <v>2357</v>
      </c>
    </row>
    <row r="932" spans="1:19" ht="14.65" customHeight="1">
      <c r="A932" s="227"/>
      <c r="B932" s="236"/>
      <c r="C932" s="49" t="s">
        <v>26</v>
      </c>
      <c r="D932" s="274"/>
      <c r="E932" s="282"/>
      <c r="F932" s="285"/>
      <c r="G932" s="182"/>
      <c r="H932" s="230"/>
      <c r="I932" s="50" t="s">
        <v>30</v>
      </c>
      <c r="J932" s="51">
        <f>IF(OR(I931="TO",I931="TU",I931="TO1",I931="TU1",I931="TO2",I931="TU2"),J931,IF(OR(I931="AH1",I931="AH2"),IF(OR(I932="AH1",I932="AH2"),-J931,IF(OR(I932="EH1",I932="EH2"),-J931+0.5,"")),IF(OR(I931="EH1",I931="EH2"),IF(OR(I932="AH1",I932="AH2"),-J931+0.5,IF(OR(I932="EH1",I932="EH2"),-J931+1,"")),IF(AND(OR(I931="DNB1",I931="DNB2"),OR(I932="AH1",I932="AH2")),0,IF(AND(I931="Not ScoreBoth",OR(I932="TO1",I932="TO2")),0.5,"")))))</f>
        <v>-4</v>
      </c>
      <c r="K932" s="52" t="s">
        <v>21</v>
      </c>
      <c r="L932" s="53">
        <v>1.91</v>
      </c>
      <c r="M932" s="54"/>
      <c r="N932" s="233"/>
      <c r="O932" s="55" t="s">
        <v>2358</v>
      </c>
      <c r="P932" s="56" t="s">
        <v>2356</v>
      </c>
      <c r="Q932" s="25"/>
      <c r="R932" s="26"/>
      <c r="S932" s="26"/>
    </row>
    <row r="933" spans="1:19" ht="14.65" customHeight="1">
      <c r="A933" s="228"/>
      <c r="B933" s="237"/>
      <c r="C933" s="57" t="s">
        <v>28</v>
      </c>
      <c r="D933" s="275"/>
      <c r="E933" s="283"/>
      <c r="F933" s="272"/>
      <c r="G933" s="183"/>
      <c r="H933" s="231"/>
      <c r="I933" s="58"/>
      <c r="J933" s="59"/>
      <c r="K933" s="60"/>
      <c r="L933" s="61"/>
      <c r="M933" s="62"/>
      <c r="N933" s="234"/>
      <c r="O933" s="63"/>
      <c r="P933" s="64"/>
      <c r="Q933" s="36"/>
      <c r="R933" s="28"/>
      <c r="S933" s="28"/>
    </row>
    <row r="934" spans="1:19" ht="14.65" customHeight="1">
      <c r="A934" s="238">
        <f>$A931+1</f>
        <v>311</v>
      </c>
      <c r="B934" s="242" t="str">
        <f>IF(OR(C934="W",C935="W",C936="W",C934="1/2W",C935="1/2W",C936="1/2W",C934="1/2L",C935="1/2L",C936="1/2L"),"OK",IF(OR(C934="L",C935="L",C936="L"),"LOSS",IF(OR(C934="X",C935="X",C936="X"),"Anulado"," ")))</f>
        <v>OK</v>
      </c>
      <c r="C934" s="65" t="s">
        <v>26</v>
      </c>
      <c r="D934" s="290" t="str">
        <f>IF(G934="","",$D931)</f>
        <v>17</v>
      </c>
      <c r="E934" s="295" t="str">
        <f>IF(G934=""," ","– "&amp;COUNTIF(D$4:D936,$D934))</f>
        <v>– 26</v>
      </c>
      <c r="F934" s="297" t="e">
        <f ca="1">IF(G934="","",IF(OR(AND($C934&lt;&gt;" ",$C935=" "),AND($C935&lt;&gt;" ",$C934=" "),AND(L936&gt;0,OR(AND($C936&lt;&gt;" ",OR($C934=" ",$C935=" ")),AND($C936=" ",OR($C934&lt;&gt;" ",$C935&lt;&gt;" "))))),IF(SUM(F$4:F933)=0,1,LARGE(F$4:F933,1)+1),IF(MONTH(G934)=MONTH(TODAY()),IF(AND(DAY(G934)&lt;DAY(TODAY()),$B934=" "),IF(SUM(F$4:F933)=0,1,LARGE(F$4:F933,1)+1),IF($B934=" ",IF(AND(DAY(G934)=DAY(TODAY()),HOUR(G934)&lt;=HOUR(NOW())+1),IF(AND(HOUR(G934)+2&lt;=HOUR(NOW()),DAY(G934)&lt;=DAY(TODAY()),MINUTE(G934)&lt;=MINUTE(NOW())),IF(SUM(F$4:F933)=0,1,LARGE(F$4:F933,1)+1),IF(OR(MINUTE(G934)&lt;=MINUTE(NOW()),HOUR(G934)&lt;=HOUR(NOW())),"!!!","")),""),"")),"")))</f>
        <v>#VALUE!</v>
      </c>
      <c r="G934" s="188" t="s">
        <v>4508</v>
      </c>
      <c r="H934" s="239" t="s">
        <v>275</v>
      </c>
      <c r="I934" s="66" t="s">
        <v>42</v>
      </c>
      <c r="J934" s="67">
        <v>4.5</v>
      </c>
      <c r="K934" s="68" t="s">
        <v>21</v>
      </c>
      <c r="L934" s="69">
        <v>2</v>
      </c>
      <c r="M934" s="70">
        <v>11.25</v>
      </c>
      <c r="N934" s="241">
        <v>0</v>
      </c>
      <c r="O934" s="71" t="s">
        <v>1660</v>
      </c>
      <c r="P934" s="72" t="s">
        <v>2201</v>
      </c>
      <c r="Q934" s="73" t="s">
        <v>2359</v>
      </c>
      <c r="R934" s="74">
        <v>4.7500000000000001E-2</v>
      </c>
      <c r="S934" s="75" t="s">
        <v>2360</v>
      </c>
    </row>
    <row r="935" spans="1:19" ht="14.65" customHeight="1">
      <c r="A935" s="227"/>
      <c r="B935" s="236"/>
      <c r="C935" s="17" t="s">
        <v>24</v>
      </c>
      <c r="D935" s="274"/>
      <c r="E935" s="282"/>
      <c r="F935" s="285"/>
      <c r="G935" s="182"/>
      <c r="H935" s="230"/>
      <c r="I935" s="18" t="s">
        <v>43</v>
      </c>
      <c r="J935" s="76">
        <f>IF(OR(I934="TO",I934="TU",I934="TO1",I934="TU1",I934="TO2",I934="TU2"),J934,IF(OR(I934="AH1",I934="AH2"),IF(OR(I935="AH1",I935="AH2"),-J934,IF(OR(I935="EH1",I935="EH2"),-J934+0.5,"")),IF(OR(I934="EH1",I934="EH2"),IF(OR(I935="AH1",I935="AH2"),-J934+0.5,IF(OR(I935="EH1",I935="EH2"),-J934+1,"")),IF(AND(OR(I934="DNB1",I934="DNB2"),OR(I935="AH1",I935="AH2")),0,IF(AND(I934="Not ScoreBoth",OR(I935="TO1",I935="TO2")),0.5,"")))))</f>
        <v>4.5</v>
      </c>
      <c r="K935" s="77" t="s">
        <v>17</v>
      </c>
      <c r="L935" s="21">
        <v>2.2000000000000002</v>
      </c>
      <c r="M935" s="22"/>
      <c r="N935" s="233"/>
      <c r="O935" s="23" t="s">
        <v>1816</v>
      </c>
      <c r="P935" s="24" t="s">
        <v>2361</v>
      </c>
      <c r="Q935" s="25"/>
      <c r="R935" s="26"/>
      <c r="S935" s="26"/>
    </row>
    <row r="936" spans="1:19" ht="14.65" customHeight="1">
      <c r="A936" s="228"/>
      <c r="B936" s="237"/>
      <c r="C936" s="27" t="s">
        <v>28</v>
      </c>
      <c r="D936" s="275"/>
      <c r="E936" s="283"/>
      <c r="F936" s="272"/>
      <c r="G936" s="183"/>
      <c r="H936" s="231"/>
      <c r="I936" s="30"/>
      <c r="J936" s="31"/>
      <c r="K936" s="37"/>
      <c r="L936" s="32"/>
      <c r="M936" s="33"/>
      <c r="N936" s="234"/>
      <c r="O936" s="34"/>
      <c r="P936" s="35"/>
      <c r="Q936" s="36"/>
      <c r="R936" s="28"/>
      <c r="S936" s="28"/>
    </row>
    <row r="937" spans="1:19" ht="14.65" customHeight="1">
      <c r="A937" s="226">
        <f>$A934+1</f>
        <v>312</v>
      </c>
      <c r="B937" s="235" t="str">
        <f>IF(OR(C937="W",C938="W",C939="W",C937="1/2W",C938="1/2W",C939="1/2W",C937="1/2L",C938="1/2L",C939="1/2L"),"OK",IF(OR(C937="L",C938="L",C939="L"),"LOSS",IF(OR(C937="X",C938="X",C939="X"),"Anulado"," ")))</f>
        <v>Anulado</v>
      </c>
      <c r="C937" s="38" t="s">
        <v>52</v>
      </c>
      <c r="D937" s="273" t="str">
        <f>IF(G937="","",$D934)</f>
        <v>17</v>
      </c>
      <c r="E937" s="281" t="str">
        <f>IF(G937=""," ","– "&amp;COUNTIF(D$4:D939,$D937))</f>
        <v>– 27</v>
      </c>
      <c r="F937" s="284" t="e">
        <f ca="1">IF(G937="","",IF(OR(AND($C937&lt;&gt;" ",$C938=" "),AND($C938&lt;&gt;" ",$C937=" "),AND(L939&gt;0,OR(AND($C939&lt;&gt;" ",OR($C937=" ",$C938=" ")),AND($C939=" ",OR($C937&lt;&gt;" ",$C938&lt;&gt;" "))))),IF(SUM(F$4:F936)=0,1,LARGE(F$4:F936,1)+1),IF(MONTH(G937)=MONTH(TODAY()),IF(AND(DAY(G937)&lt;DAY(TODAY()),$B937=" "),IF(SUM(F$4:F936)=0,1,LARGE(F$4:F936,1)+1),IF($B937=" ",IF(AND(DAY(G937)=DAY(TODAY()),HOUR(G937)&lt;=HOUR(NOW())+1),IF(AND(HOUR(G937)+2&lt;=HOUR(NOW()),DAY(G937)&lt;=DAY(TODAY()),MINUTE(G937)&lt;=MINUTE(NOW())),IF(SUM(F$4:F936)=0,1,LARGE(F$4:F936,1)+1),IF(OR(MINUTE(G937)&lt;=MINUTE(NOW()),HOUR(G937)&lt;=HOUR(NOW())),"!!!","")),""),"")),"")))</f>
        <v>#VALUE!</v>
      </c>
      <c r="G937" s="181" t="s">
        <v>4509</v>
      </c>
      <c r="H937" s="229" t="s">
        <v>276</v>
      </c>
      <c r="I937" s="108">
        <v>2</v>
      </c>
      <c r="J937" s="78"/>
      <c r="K937" s="41" t="s">
        <v>45</v>
      </c>
      <c r="L937" s="42">
        <v>1.9</v>
      </c>
      <c r="M937" s="43">
        <v>50</v>
      </c>
      <c r="N937" s="232">
        <v>0</v>
      </c>
      <c r="O937" s="44" t="s">
        <v>1087</v>
      </c>
      <c r="P937" s="45" t="s">
        <v>2362</v>
      </c>
      <c r="Q937" s="46" t="s">
        <v>1034</v>
      </c>
      <c r="R937" s="47">
        <v>0</v>
      </c>
      <c r="S937" s="48" t="s">
        <v>2360</v>
      </c>
    </row>
    <row r="938" spans="1:19" ht="14.65" customHeight="1">
      <c r="A938" s="227"/>
      <c r="B938" s="236"/>
      <c r="C938" s="49" t="s">
        <v>52</v>
      </c>
      <c r="D938" s="274"/>
      <c r="E938" s="282"/>
      <c r="F938" s="285"/>
      <c r="G938" s="182"/>
      <c r="H938" s="230"/>
      <c r="I938" s="50" t="s">
        <v>54</v>
      </c>
      <c r="J938" s="85" t="str">
        <f>IF(OR(I937="TO",I937="TU",I937="TO1",I937="TU1",I937="TO2",I937="TU2"),J937,IF(OR(I937="AH1",I937="AH2"),IF(OR(I938="AH1",I938="AH2"),-J937,IF(OR(I938="EH1",I938="EH2"),-J937+0.5,"")),IF(OR(I937="EH1",I937="EH2"),IF(OR(I938="AH1",I938="AH2"),-J937+0.5,IF(OR(I938="EH1",I938="EH2"),-J937+1,"")),IF(AND(OR(I937="DNB1",I937="DNB2"),OR(I938="AH1",I938="AH2")),0,IF(AND(I937="Not ScoreBoth",OR(I938="TO1",I938="TO2")),0.5,"")))))</f>
        <v/>
      </c>
      <c r="K938" s="52" t="s">
        <v>19</v>
      </c>
      <c r="L938" s="53">
        <v>2.3199999999999998</v>
      </c>
      <c r="M938" s="54"/>
      <c r="N938" s="233"/>
      <c r="O938" s="55" t="s">
        <v>2363</v>
      </c>
      <c r="P938" s="56" t="s">
        <v>2362</v>
      </c>
      <c r="Q938" s="25"/>
      <c r="R938" s="26"/>
      <c r="S938" s="26"/>
    </row>
    <row r="939" spans="1:19" ht="14.65" customHeight="1">
      <c r="A939" s="228"/>
      <c r="B939" s="237"/>
      <c r="C939" s="57" t="s">
        <v>28</v>
      </c>
      <c r="D939" s="275"/>
      <c r="E939" s="283"/>
      <c r="F939" s="272"/>
      <c r="G939" s="183"/>
      <c r="H939" s="231"/>
      <c r="I939" s="58"/>
      <c r="J939" s="59"/>
      <c r="K939" s="60"/>
      <c r="L939" s="61"/>
      <c r="M939" s="62"/>
      <c r="N939" s="234"/>
      <c r="O939" s="63"/>
      <c r="P939" s="64"/>
      <c r="Q939" s="36"/>
      <c r="R939" s="28"/>
      <c r="S939" s="28"/>
    </row>
    <row r="940" spans="1:19" ht="14.65" customHeight="1">
      <c r="A940" s="238">
        <f>$A937+1</f>
        <v>313</v>
      </c>
      <c r="B940" s="242" t="str">
        <f>IF(OR(C940="W",C941="W",C942="W",C940="1/2W",C941="1/2W",C942="1/2W",C940="1/2L",C941="1/2L",C942="1/2L"),"OK",IF(OR(C940="L",C941="L",C942="L"),"LOSS",IF(OR(C940="X",C941="X",C942="X"),"Anulado"," ")))</f>
        <v>OK</v>
      </c>
      <c r="C940" s="65" t="s">
        <v>26</v>
      </c>
      <c r="D940" s="290" t="str">
        <f>IF(G940="","",$D937)</f>
        <v>17</v>
      </c>
      <c r="E940" s="295" t="str">
        <f>IF(G940=""," ","– "&amp;COUNTIF(D$4:D942,$D940))</f>
        <v>– 28</v>
      </c>
      <c r="F940" s="297" t="e">
        <f ca="1">IF(G940="","",IF(OR(AND($C940&lt;&gt;" ",$C941=" "),AND($C941&lt;&gt;" ",$C940=" "),AND(L942&gt;0,OR(AND($C942&lt;&gt;" ",OR($C940=" ",$C941=" ")),AND($C942=" ",OR($C940&lt;&gt;" ",$C941&lt;&gt;" "))))),IF(SUM(F$4:F939)=0,1,LARGE(F$4:F939,1)+1),IF(MONTH(G940)=MONTH(TODAY()),IF(AND(DAY(G940)&lt;DAY(TODAY()),$B940=" "),IF(SUM(F$4:F939)=0,1,LARGE(F$4:F939,1)+1),IF($B940=" ",IF(AND(DAY(G940)=DAY(TODAY()),HOUR(G940)&lt;=HOUR(NOW())+1),IF(AND(HOUR(G940)+2&lt;=HOUR(NOW()),DAY(G940)&lt;=DAY(TODAY()),MINUTE(G940)&lt;=MINUTE(NOW())),IF(SUM(F$4:F939)=0,1,LARGE(F$4:F939,1)+1),IF(OR(MINUTE(G940)&lt;=MINUTE(NOW()),HOUR(G940)&lt;=HOUR(NOW())),"!!!","")),""),"")),"")))</f>
        <v>#VALUE!</v>
      </c>
      <c r="G940" s="188" t="s">
        <v>4510</v>
      </c>
      <c r="H940" s="239" t="s">
        <v>277</v>
      </c>
      <c r="I940" s="100">
        <v>1</v>
      </c>
      <c r="J940" s="80"/>
      <c r="K940" s="68" t="s">
        <v>22</v>
      </c>
      <c r="L940" s="69">
        <v>1.6619999999999999</v>
      </c>
      <c r="M940" s="70"/>
      <c r="N940" s="241">
        <v>0</v>
      </c>
      <c r="O940" s="71" t="s">
        <v>2364</v>
      </c>
      <c r="P940" s="72" t="s">
        <v>2365</v>
      </c>
      <c r="Q940" s="73" t="s">
        <v>2366</v>
      </c>
      <c r="R940" s="74">
        <v>0.15629999999999999</v>
      </c>
      <c r="S940" s="75" t="s">
        <v>2367</v>
      </c>
    </row>
    <row r="941" spans="1:19" ht="14.65" customHeight="1">
      <c r="A941" s="227"/>
      <c r="B941" s="236"/>
      <c r="C941" s="17" t="s">
        <v>24</v>
      </c>
      <c r="D941" s="274"/>
      <c r="E941" s="282"/>
      <c r="F941" s="285"/>
      <c r="G941" s="182"/>
      <c r="H941" s="230"/>
      <c r="I941" s="18" t="s">
        <v>27</v>
      </c>
      <c r="J941" s="81" t="str">
        <f>IF(OR(I940="TO",I940="TU",I940="TO1",I940="TU1",I940="TO2",I940="TU2"),J940,IF(OR(I940="AH1",I940="AH2"),IF(OR(I941="AH1",I941="AH2"),-J940,IF(OR(I941="EH1",I941="EH2"),-J940+0.5,"")),IF(OR(I940="EH1",I940="EH2"),IF(OR(I941="AH1",I941="AH2"),-J940+0.5,IF(OR(I941="EH1",I941="EH2"),-J940+1,"")),IF(AND(OR(I940="DNB1",I940="DNB2"),OR(I941="AH1",I941="AH2")),0,IF(AND(I940="Not ScoreBoth",OR(I941="TO1",I941="TO2")),0.5,"")))))</f>
        <v/>
      </c>
      <c r="K941" s="77" t="s">
        <v>33</v>
      </c>
      <c r="L941" s="21">
        <v>3.8</v>
      </c>
      <c r="M941" s="22">
        <v>4.83</v>
      </c>
      <c r="N941" s="233"/>
      <c r="O941" s="23" t="s">
        <v>1275</v>
      </c>
      <c r="P941" s="24" t="s">
        <v>2365</v>
      </c>
      <c r="Q941" s="25"/>
      <c r="R941" s="26"/>
      <c r="S941" s="26"/>
    </row>
    <row r="942" spans="1:19" ht="14.65" customHeight="1">
      <c r="A942" s="228"/>
      <c r="B942" s="237"/>
      <c r="C942" s="27" t="s">
        <v>28</v>
      </c>
      <c r="D942" s="275"/>
      <c r="E942" s="283"/>
      <c r="F942" s="272"/>
      <c r="G942" s="183"/>
      <c r="H942" s="231"/>
      <c r="I942" s="30"/>
      <c r="J942" s="31"/>
      <c r="K942" s="37"/>
      <c r="L942" s="32"/>
      <c r="M942" s="33"/>
      <c r="N942" s="234"/>
      <c r="O942" s="34"/>
      <c r="P942" s="35"/>
      <c r="Q942" s="36"/>
      <c r="R942" s="28"/>
      <c r="S942" s="28"/>
    </row>
    <row r="943" spans="1:19" ht="14.65" customHeight="1">
      <c r="A943" s="226">
        <f>$A940+1</f>
        <v>314</v>
      </c>
      <c r="B943" s="235" t="str">
        <f>IF(OR(C943="W",C944="W",C945="W",C943="1/2W",C944="1/2W",C945="1/2W",C943="1/2L",C944="1/2L",C945="1/2L"),"OK",IF(OR(C943="L",C944="L",C945="L"),"LOSS",IF(OR(C943="X",C944="X",C945="X"),"Anulado"," ")))</f>
        <v>OK</v>
      </c>
      <c r="C943" s="38" t="s">
        <v>24</v>
      </c>
      <c r="D943" s="273" t="str">
        <f>IF(G943="","",$D940)</f>
        <v>17</v>
      </c>
      <c r="E943" s="281" t="str">
        <f>IF(G943=""," ","– "&amp;COUNTIF(D$4:D945,$D943))</f>
        <v>– 29</v>
      </c>
      <c r="F943" s="284" t="e">
        <f ca="1">IF(G943="","",IF(OR(AND($C943&lt;&gt;" ",$C944=" "),AND($C944&lt;&gt;" ",$C943=" "),AND(L945&gt;0,OR(AND($C945&lt;&gt;" ",OR($C943=" ",$C944=" ")),AND($C945=" ",OR($C943&lt;&gt;" ",$C944&lt;&gt;" "))))),IF(SUM(F$4:F942)=0,1,LARGE(F$4:F942,1)+1),IF(MONTH(G943)=MONTH(TODAY()),IF(AND(DAY(G943)&lt;DAY(TODAY()),$B943=" "),IF(SUM(F$4:F942)=0,1,LARGE(F$4:F942,1)+1),IF($B943=" ",IF(AND(DAY(G943)=DAY(TODAY()),HOUR(G943)&lt;=HOUR(NOW())+1),IF(AND(HOUR(G943)+2&lt;=HOUR(NOW()),DAY(G943)&lt;=DAY(TODAY()),MINUTE(G943)&lt;=MINUTE(NOW())),IF(SUM(F$4:F942)=0,1,LARGE(F$4:F942,1)+1),IF(OR(MINUTE(G943)&lt;=MINUTE(NOW()),HOUR(G943)&lt;=HOUR(NOW())),"!!!","")),""),"")),"")))</f>
        <v>#VALUE!</v>
      </c>
      <c r="G943" s="181" t="s">
        <v>4473</v>
      </c>
      <c r="H943" s="229" t="s">
        <v>278</v>
      </c>
      <c r="I943" s="39" t="s">
        <v>42</v>
      </c>
      <c r="J943" s="40">
        <v>4.5</v>
      </c>
      <c r="K943" s="41" t="s">
        <v>18</v>
      </c>
      <c r="L943" s="42">
        <v>2.5</v>
      </c>
      <c r="M943" s="43">
        <v>3.88</v>
      </c>
      <c r="N943" s="232">
        <v>0</v>
      </c>
      <c r="O943" s="44" t="s">
        <v>1264</v>
      </c>
      <c r="P943" s="45" t="s">
        <v>1143</v>
      </c>
      <c r="Q943" s="46" t="s">
        <v>1596</v>
      </c>
      <c r="R943" s="47">
        <v>8.4599999999999995E-2</v>
      </c>
      <c r="S943" s="48" t="s">
        <v>2368</v>
      </c>
    </row>
    <row r="944" spans="1:19" ht="14.65" customHeight="1">
      <c r="A944" s="227"/>
      <c r="B944" s="236"/>
      <c r="C944" s="49" t="s">
        <v>26</v>
      </c>
      <c r="D944" s="274"/>
      <c r="E944" s="282"/>
      <c r="F944" s="285"/>
      <c r="G944" s="182"/>
      <c r="H944" s="230"/>
      <c r="I944" s="50" t="s">
        <v>43</v>
      </c>
      <c r="J944" s="51">
        <f>IF(OR(I943="TO",I943="TU",I943="TO1",I943="TU1",I943="TO2",I943="TU2"),J943,IF(OR(I943="AH1",I943="AH2"),IF(OR(I944="AH1",I944="AH2"),-J943,IF(OR(I944="EH1",I944="EH2"),-J943+0.5,"")),IF(OR(I943="EH1",I943="EH2"),IF(OR(I944="AH1",I944="AH2"),-J943+0.5,IF(OR(I944="EH1",I944="EH2"),-J943+1,"")),IF(AND(OR(I943="DNB1",I943="DNB2"),OR(I944="AH1",I944="AH2")),0,IF(AND(I943="Not ScoreBoth",OR(I944="TO1",I944="TO2")),0.5,"")))))</f>
        <v>4.5</v>
      </c>
      <c r="K944" s="52" t="s">
        <v>17</v>
      </c>
      <c r="L944" s="53">
        <v>1.909</v>
      </c>
      <c r="M944" s="54">
        <v>5.0999999999999996</v>
      </c>
      <c r="N944" s="233"/>
      <c r="O944" s="55" t="s">
        <v>1580</v>
      </c>
      <c r="P944" s="56" t="s">
        <v>1242</v>
      </c>
      <c r="Q944" s="25"/>
      <c r="R944" s="26"/>
      <c r="S944" s="26"/>
    </row>
    <row r="945" spans="1:19" ht="14.65" customHeight="1">
      <c r="A945" s="228"/>
      <c r="B945" s="237"/>
      <c r="C945" s="57" t="s">
        <v>28</v>
      </c>
      <c r="D945" s="275"/>
      <c r="E945" s="283"/>
      <c r="F945" s="272"/>
      <c r="G945" s="183"/>
      <c r="H945" s="231"/>
      <c r="I945" s="58"/>
      <c r="J945" s="59"/>
      <c r="K945" s="60"/>
      <c r="L945" s="61"/>
      <c r="M945" s="62"/>
      <c r="N945" s="234"/>
      <c r="O945" s="63"/>
      <c r="P945" s="64"/>
      <c r="Q945" s="36"/>
      <c r="R945" s="28"/>
      <c r="S945" s="28"/>
    </row>
    <row r="946" spans="1:19" ht="14.65" customHeight="1">
      <c r="A946" s="238">
        <f>$A943+1</f>
        <v>315</v>
      </c>
      <c r="B946" s="242" t="str">
        <f>IF(OR(C946="W",C947="W",C948="W",C946="1/2W",C947="1/2W",C948="1/2W",C946="1/2L",C947="1/2L",C948="1/2L"),"OK",IF(OR(C946="L",C947="L",C948="L"),"LOSS",IF(OR(C946="X",C947="X",C948="X"),"Anulado"," ")))</f>
        <v>OK</v>
      </c>
      <c r="C946" s="65" t="s">
        <v>26</v>
      </c>
      <c r="D946" s="290" t="str">
        <f>IF(G946="","",$D943)</f>
        <v>17</v>
      </c>
      <c r="E946" s="295" t="str">
        <f>IF(G946=""," ","– "&amp;COUNTIF(D$4:D948,$D946))</f>
        <v>– 30</v>
      </c>
      <c r="F946" s="297" t="e">
        <f ca="1">IF(G946="","",IF(OR(AND($C946&lt;&gt;" ",$C947=" "),AND($C947&lt;&gt;" ",$C946=" "),AND(L948&gt;0,OR(AND($C948&lt;&gt;" ",OR($C946=" ",$C947=" ")),AND($C948=" ",OR($C946&lt;&gt;" ",$C947&lt;&gt;" "))))),IF(SUM(F$4:F945)=0,1,LARGE(F$4:F945,1)+1),IF(MONTH(G946)=MONTH(TODAY()),IF(AND(DAY(G946)&lt;DAY(TODAY()),$B946=" "),IF(SUM(F$4:F945)=0,1,LARGE(F$4:F945,1)+1),IF($B946=" ",IF(AND(DAY(G946)=DAY(TODAY()),HOUR(G946)&lt;=HOUR(NOW())+1),IF(AND(HOUR(G946)+2&lt;=HOUR(NOW()),DAY(G946)&lt;=DAY(TODAY()),MINUTE(G946)&lt;=MINUTE(NOW())),IF(SUM(F$4:F945)=0,1,LARGE(F$4:F945,1)+1),IF(OR(MINUTE(G946)&lt;=MINUTE(NOW()),HOUR(G946)&lt;=HOUR(NOW())),"!!!","")),""),"")),"")))</f>
        <v>#VALUE!</v>
      </c>
      <c r="G946" s="188" t="s">
        <v>4508</v>
      </c>
      <c r="H946" s="239" t="s">
        <v>279</v>
      </c>
      <c r="I946" s="66" t="s">
        <v>42</v>
      </c>
      <c r="J946" s="67">
        <v>4.5</v>
      </c>
      <c r="K946" s="68" t="s">
        <v>18</v>
      </c>
      <c r="L946" s="69">
        <v>2.2000000000000002</v>
      </c>
      <c r="M946" s="70">
        <v>15.9</v>
      </c>
      <c r="N946" s="241">
        <v>0.1</v>
      </c>
      <c r="O946" s="71" t="s">
        <v>2211</v>
      </c>
      <c r="P946" s="72" t="s">
        <v>2369</v>
      </c>
      <c r="Q946" s="73" t="s">
        <v>2370</v>
      </c>
      <c r="R946" s="74">
        <v>4.7300000000000002E-2</v>
      </c>
      <c r="S946" s="75" t="s">
        <v>2371</v>
      </c>
    </row>
    <row r="947" spans="1:19" ht="14.65" customHeight="1">
      <c r="A947" s="227"/>
      <c r="B947" s="236"/>
      <c r="C947" s="17" t="s">
        <v>24</v>
      </c>
      <c r="D947" s="274"/>
      <c r="E947" s="282"/>
      <c r="F947" s="285"/>
      <c r="G947" s="182"/>
      <c r="H947" s="230"/>
      <c r="I947" s="18" t="s">
        <v>43</v>
      </c>
      <c r="J947" s="76">
        <f>IF(OR(I946="TO",I946="TU",I946="TO1",I946="TU1",I946="TO2",I946="TU2"),J946,IF(OR(I946="AH1",I946="AH2"),IF(OR(I947="AH1",I947="AH2"),-J946,IF(OR(I947="EH1",I947="EH2"),-J946+0.5,"")),IF(OR(I946="EH1",I946="EH2"),IF(OR(I947="AH1",I947="AH2"),-J946+0.5,IF(OR(I947="EH1",I947="EH2"),-J946+1,"")),IF(AND(OR(I946="DNB1",I946="DNB2"),OR(I947="AH1",I947="AH2")),0,IF(AND(I946="Not ScoreBoth",OR(I947="TO1",I947="TO2")),0.5,"")))))</f>
        <v>4.5</v>
      </c>
      <c r="K947" s="77" t="s">
        <v>21</v>
      </c>
      <c r="L947" s="21">
        <v>2</v>
      </c>
      <c r="M947" s="22"/>
      <c r="N947" s="233"/>
      <c r="O947" s="23" t="s">
        <v>2372</v>
      </c>
      <c r="P947" s="24" t="s">
        <v>2373</v>
      </c>
      <c r="Q947" s="25"/>
      <c r="R947" s="26"/>
      <c r="S947" s="26"/>
    </row>
    <row r="948" spans="1:19" ht="14.65" customHeight="1">
      <c r="A948" s="228"/>
      <c r="B948" s="237"/>
      <c r="C948" s="27" t="s">
        <v>28</v>
      </c>
      <c r="D948" s="275"/>
      <c r="E948" s="283"/>
      <c r="F948" s="272"/>
      <c r="G948" s="183"/>
      <c r="H948" s="231"/>
      <c r="I948" s="30"/>
      <c r="J948" s="31"/>
      <c r="K948" s="37"/>
      <c r="L948" s="32"/>
      <c r="M948" s="33"/>
      <c r="N948" s="234"/>
      <c r="O948" s="34"/>
      <c r="P948" s="35"/>
      <c r="Q948" s="36"/>
      <c r="R948" s="28"/>
      <c r="S948" s="28"/>
    </row>
    <row r="949" spans="1:19" ht="14.65" customHeight="1">
      <c r="A949" s="226">
        <f>$A946+1</f>
        <v>316</v>
      </c>
      <c r="B949" s="235" t="str">
        <f>IF(OR(C949="W",C950="W",C951="W",C949="1/2W",C950="1/2W",C951="1/2W",C949="1/2L",C950="1/2L",C951="1/2L"),"OK",IF(OR(C949="L",C950="L",C951="L"),"LOSS",IF(OR(C949="X",C950="X",C951="X"),"Anulado"," ")))</f>
        <v>OK</v>
      </c>
      <c r="C949" s="38" t="s">
        <v>24</v>
      </c>
      <c r="D949" s="273" t="str">
        <f>IF(G949="","",$D946)</f>
        <v>17</v>
      </c>
      <c r="E949" s="281" t="str">
        <f>IF(G949=""," ","– "&amp;COUNTIF(D$4:D951,$D949))</f>
        <v>– 31</v>
      </c>
      <c r="F949" s="284" t="e">
        <f ca="1">IF(G949="","",IF(OR(AND($C949&lt;&gt;" ",$C950=" "),AND($C950&lt;&gt;" ",$C949=" "),AND(L951&gt;0,OR(AND($C951&lt;&gt;" ",OR($C949=" ",$C950=" ")),AND($C951=" ",OR($C949&lt;&gt;" ",$C950&lt;&gt;" "))))),IF(SUM(F$4:F948)=0,1,LARGE(F$4:F948,1)+1),IF(MONTH(G949)=MONTH(TODAY()),IF(AND(DAY(G949)&lt;DAY(TODAY()),$B949=" "),IF(SUM(F$4:F948)=0,1,LARGE(F$4:F948,1)+1),IF($B949=" ",IF(AND(DAY(G949)=DAY(TODAY()),HOUR(G949)&lt;=HOUR(NOW())+1),IF(AND(HOUR(G949)+2&lt;=HOUR(NOW()),DAY(G949)&lt;=DAY(TODAY()),MINUTE(G949)&lt;=MINUTE(NOW())),IF(SUM(F$4:F948)=0,1,LARGE(F$4:F948,1)+1),IF(OR(MINUTE(G949)&lt;=MINUTE(NOW()),HOUR(G949)&lt;=HOUR(NOW())),"!!!","")),""),"")),"")))</f>
        <v>#VALUE!</v>
      </c>
      <c r="G949" s="181" t="s">
        <v>4511</v>
      </c>
      <c r="H949" s="229" t="s">
        <v>280</v>
      </c>
      <c r="I949" s="39" t="s">
        <v>30</v>
      </c>
      <c r="J949" s="40">
        <v>1.5</v>
      </c>
      <c r="K949" s="41" t="s">
        <v>23</v>
      </c>
      <c r="L949" s="42">
        <v>2.1</v>
      </c>
      <c r="M949" s="43">
        <v>6.6</v>
      </c>
      <c r="N949" s="232">
        <v>0</v>
      </c>
      <c r="O949" s="44" t="s">
        <v>2374</v>
      </c>
      <c r="P949" s="45" t="s">
        <v>2375</v>
      </c>
      <c r="Q949" s="46" t="s">
        <v>2376</v>
      </c>
      <c r="R949" s="47">
        <v>0.05</v>
      </c>
      <c r="S949" s="48" t="s">
        <v>2377</v>
      </c>
    </row>
    <row r="950" spans="1:19" ht="14.65" customHeight="1">
      <c r="A950" s="227"/>
      <c r="B950" s="236"/>
      <c r="C950" s="49" t="s">
        <v>26</v>
      </c>
      <c r="D950" s="274"/>
      <c r="E950" s="282"/>
      <c r="F950" s="285"/>
      <c r="G950" s="182"/>
      <c r="H950" s="230"/>
      <c r="I950" s="50" t="s">
        <v>31</v>
      </c>
      <c r="J950" s="51">
        <f>IF(OR(I949="TO",I949="TU",I949="TO1",I949="TU1",I949="TO2",I949="TU2"),J949,IF(OR(I949="AH1",I949="AH2"),IF(OR(I950="AH1",I950="AH2"),-J949,IF(OR(I950="EH1",I950="EH2"),-J949+0.5,"")),IF(OR(I949="EH1",I949="EH2"),IF(OR(I950="AH1",I950="AH2"),-J949+0.5,IF(OR(I950="EH1",I950="EH2"),-J949+1,"")),IF(AND(OR(I949="DNB1",I949="DNB2"),OR(I950="AH1",I950="AH2")),0,IF(AND(I949="Not ScoreBoth",OR(I950="TO1",I950="TO2")),0.5,"")))))</f>
        <v>-1.5</v>
      </c>
      <c r="K950" s="52" t="s">
        <v>18</v>
      </c>
      <c r="L950" s="53">
        <v>2.1</v>
      </c>
      <c r="M950" s="54"/>
      <c r="N950" s="233"/>
      <c r="O950" s="55" t="s">
        <v>2374</v>
      </c>
      <c r="P950" s="56" t="s">
        <v>2375</v>
      </c>
      <c r="Q950" s="25"/>
      <c r="R950" s="26"/>
      <c r="S950" s="26"/>
    </row>
    <row r="951" spans="1:19" ht="14.65" customHeight="1">
      <c r="A951" s="228"/>
      <c r="B951" s="237"/>
      <c r="C951" s="57" t="s">
        <v>28</v>
      </c>
      <c r="D951" s="275"/>
      <c r="E951" s="283"/>
      <c r="F951" s="272"/>
      <c r="G951" s="183"/>
      <c r="H951" s="231"/>
      <c r="I951" s="58"/>
      <c r="J951" s="59"/>
      <c r="K951" s="60"/>
      <c r="L951" s="61"/>
      <c r="M951" s="62"/>
      <c r="N951" s="234"/>
      <c r="O951" s="63"/>
      <c r="P951" s="64"/>
      <c r="Q951" s="36"/>
      <c r="R951" s="28"/>
      <c r="S951" s="28"/>
    </row>
    <row r="952" spans="1:19" ht="14.65" customHeight="1">
      <c r="A952" s="238">
        <f>$A949+1</f>
        <v>317</v>
      </c>
      <c r="B952" s="242" t="str">
        <f>IF(OR(C952="W",C953="W",C954="W",C952="1/2W",C953="1/2W",C954="1/2W",C952="1/2L",C953="1/2L",C954="1/2L"),"OK",IF(OR(C952="L",C953="L",C954="L"),"LOSS",IF(OR(C952="X",C953="X",C954="X"),"Anulado"," ")))</f>
        <v>OK</v>
      </c>
      <c r="C952" s="65" t="s">
        <v>24</v>
      </c>
      <c r="D952" s="290" t="str">
        <f>IF(G952="","",$D949)</f>
        <v>17</v>
      </c>
      <c r="E952" s="295" t="str">
        <f>IF(G952=""," ","– "&amp;COUNTIF(D$4:D954,$D952))</f>
        <v>– 32</v>
      </c>
      <c r="F952" s="297" t="e">
        <f ca="1">IF(G952="","",IF(OR(AND($C952&lt;&gt;" ",$C953=" "),AND($C953&lt;&gt;" ",$C952=" "),AND(L954&gt;0,OR(AND($C954&lt;&gt;" ",OR($C952=" ",$C953=" ")),AND($C954=" ",OR($C952&lt;&gt;" ",$C953&lt;&gt;" "))))),IF(SUM(F$4:F951)=0,1,LARGE(F$4:F951,1)+1),IF(MONTH(G952)=MONTH(TODAY()),IF(AND(DAY(G952)&lt;DAY(TODAY()),$B952=" "),IF(SUM(F$4:F951)=0,1,LARGE(F$4:F951,1)+1),IF($B952=" ",IF(AND(DAY(G952)=DAY(TODAY()),HOUR(G952)&lt;=HOUR(NOW())+1),IF(AND(HOUR(G952)+2&lt;=HOUR(NOW()),DAY(G952)&lt;=DAY(TODAY()),MINUTE(G952)&lt;=MINUTE(NOW())),IF(SUM(F$4:F951)=0,1,LARGE(F$4:F951,1)+1),IF(OR(MINUTE(G952)&lt;=MINUTE(NOW()),HOUR(G952)&lt;=HOUR(NOW())),"!!!","")),""),"")),"")))</f>
        <v>#VALUE!</v>
      </c>
      <c r="G952" s="188" t="s">
        <v>4512</v>
      </c>
      <c r="H952" s="239" t="s">
        <v>281</v>
      </c>
      <c r="I952" s="66" t="s">
        <v>48</v>
      </c>
      <c r="J952" s="80"/>
      <c r="K952" s="68" t="s">
        <v>23</v>
      </c>
      <c r="L952" s="69">
        <v>6.7</v>
      </c>
      <c r="M952" s="70">
        <v>8.65</v>
      </c>
      <c r="N952" s="241">
        <v>0</v>
      </c>
      <c r="O952" s="71" t="s">
        <v>2319</v>
      </c>
      <c r="P952" s="72" t="s">
        <v>2378</v>
      </c>
      <c r="Q952" s="73" t="s">
        <v>1002</v>
      </c>
      <c r="R952" s="74">
        <v>4.6800000000000001E-2</v>
      </c>
      <c r="S952" s="75" t="s">
        <v>2379</v>
      </c>
    </row>
    <row r="953" spans="1:19" ht="14.65" customHeight="1">
      <c r="A953" s="227"/>
      <c r="B953" s="236"/>
      <c r="C953" s="17" t="s">
        <v>26</v>
      </c>
      <c r="D953" s="274"/>
      <c r="E953" s="282"/>
      <c r="F953" s="285"/>
      <c r="G953" s="182"/>
      <c r="H953" s="230"/>
      <c r="I953" s="18" t="s">
        <v>47</v>
      </c>
      <c r="J953" s="81" t="str">
        <f>IF(OR(I952="TO",I952="TU",I952="TO1",I952="TU1",I952="TO2",I952="TU2"),J952,IF(OR(I952="AH1",I952="AH2"),IF(OR(I953="AH1",I953="AH2"),-J952,IF(OR(I953="EH1",I953="EH2"),-J952+0.5,"")),IF(OR(I952="EH1",I952="EH2"),IF(OR(I953="AH1",I953="AH2"),-J952+0.5,IF(OR(I953="EH1",I953="EH2"),-J952+1,"")),IF(AND(OR(I952="DNB1",I952="DNB2"),OR(I953="AH1",I953="AH2")),0,IF(AND(I952="Not ScoreBoth",OR(I953="TO1",I953="TO2")),0.5,"")))))</f>
        <v/>
      </c>
      <c r="K953" s="77" t="s">
        <v>21</v>
      </c>
      <c r="L953" s="21">
        <v>1.24</v>
      </c>
      <c r="M953" s="22">
        <v>46.88</v>
      </c>
      <c r="N953" s="233"/>
      <c r="O953" s="23" t="s">
        <v>1104</v>
      </c>
      <c r="P953" s="24" t="s">
        <v>2380</v>
      </c>
      <c r="Q953" s="25"/>
      <c r="R953" s="26"/>
      <c r="S953" s="26"/>
    </row>
    <row r="954" spans="1:19" ht="14.65" customHeight="1">
      <c r="A954" s="228"/>
      <c r="B954" s="237"/>
      <c r="C954" s="27" t="s">
        <v>28</v>
      </c>
      <c r="D954" s="275"/>
      <c r="E954" s="283"/>
      <c r="F954" s="272"/>
      <c r="G954" s="183"/>
      <c r="H954" s="231"/>
      <c r="I954" s="30"/>
      <c r="J954" s="31"/>
      <c r="K954" s="37"/>
      <c r="L954" s="32"/>
      <c r="M954" s="33"/>
      <c r="N954" s="234"/>
      <c r="O954" s="34"/>
      <c r="P954" s="35"/>
      <c r="Q954" s="36"/>
      <c r="R954" s="28"/>
      <c r="S954" s="28"/>
    </row>
    <row r="955" spans="1:19" ht="14.65" customHeight="1">
      <c r="A955" s="226">
        <f>$A952+1</f>
        <v>318</v>
      </c>
      <c r="B955" s="235" t="str">
        <f>IF(OR(C955="W",C956="W",C957="W",C955="1/2W",C956="1/2W",C957="1/2W",C955="1/2L",C956="1/2L",C957="1/2L"),"OK",IF(OR(C955="L",C956="L",C957="L"),"LOSS",IF(OR(C955="X",C956="X",C957="X"),"Anulado"," ")))</f>
        <v>LOSS</v>
      </c>
      <c r="C955" s="38" t="s">
        <v>52</v>
      </c>
      <c r="D955" s="273" t="str">
        <f>IF(G955="","",$D952)</f>
        <v>17</v>
      </c>
      <c r="E955" s="281" t="str">
        <f>IF(G955=""," ","– "&amp;COUNTIF(D$4:D957,$D955))</f>
        <v>– 33</v>
      </c>
      <c r="F955" s="284" t="e">
        <f ca="1">IF(G955="","",IF(OR(AND($C955&lt;&gt;" ",$C956=" "),AND($C956&lt;&gt;" ",$C955=" "),AND(L957&gt;0,OR(AND($C957&lt;&gt;" ",OR($C955=" ",$C956=" ")),AND($C957=" ",OR($C955&lt;&gt;" ",$C956&lt;&gt;" "))))),IF(SUM(F$4:F954)=0,1,LARGE(F$4:F954,1)+1),IF(MONTH(G955)=MONTH(TODAY()),IF(AND(DAY(G955)&lt;DAY(TODAY()),$B955=" "),IF(SUM(F$4:F954)=0,1,LARGE(F$4:F954,1)+1),IF($B955=" ",IF(AND(DAY(G955)=DAY(TODAY()),HOUR(G955)&lt;=HOUR(NOW())+1),IF(AND(HOUR(G955)+2&lt;=HOUR(NOW()),DAY(G955)&lt;=DAY(TODAY()),MINUTE(G955)&lt;=MINUTE(NOW())),IF(SUM(F$4:F954)=0,1,LARGE(F$4:F954,1)+1),IF(OR(MINUTE(G955)&lt;=MINUTE(NOW()),HOUR(G955)&lt;=HOUR(NOW())),"!!!","")),""),"")),"")))</f>
        <v>#VALUE!</v>
      </c>
      <c r="G955" s="181" t="s">
        <v>4404</v>
      </c>
      <c r="H955" s="229" t="s">
        <v>282</v>
      </c>
      <c r="I955" s="39" t="s">
        <v>42</v>
      </c>
      <c r="J955" s="40">
        <v>10.5</v>
      </c>
      <c r="K955" s="41" t="s">
        <v>21</v>
      </c>
      <c r="L955" s="42">
        <v>2.1800000000000002</v>
      </c>
      <c r="M955" s="43">
        <v>38.14</v>
      </c>
      <c r="N955" s="232">
        <v>0</v>
      </c>
      <c r="O955" s="44" t="s">
        <v>2381</v>
      </c>
      <c r="P955" s="45" t="s">
        <v>2382</v>
      </c>
      <c r="Q955" s="46" t="s">
        <v>2383</v>
      </c>
      <c r="R955" s="47">
        <v>-0.51659999999999995</v>
      </c>
      <c r="S955" s="48" t="s">
        <v>1266</v>
      </c>
    </row>
    <row r="956" spans="1:19" ht="14.65" customHeight="1">
      <c r="A956" s="227"/>
      <c r="B956" s="236"/>
      <c r="C956" s="49" t="s">
        <v>24</v>
      </c>
      <c r="D956" s="274"/>
      <c r="E956" s="282"/>
      <c r="F956" s="285"/>
      <c r="G956" s="182"/>
      <c r="H956" s="230"/>
      <c r="I956" s="50" t="s">
        <v>42</v>
      </c>
      <c r="J956" s="51">
        <f>IF(OR(I955="TO",I955="TU",I955="TO1",I955="TU1",I955="TO2",I955="TU2"),J955,IF(OR(I955="AH1",I955="AH2"),IF(OR(I956="AH1",I956="AH2"),-J955,IF(OR(I956="EH1",I956="EH2"),-J955+0.5,"")),IF(OR(I955="EH1",I955="EH2"),IF(OR(I956="AH1",I956="AH2"),-J955+0.5,IF(OR(I956="EH1",I956="EH2"),-J955+1,"")),IF(AND(OR(I955="DNB1",I955="DNB2"),OR(I956="AH1",I956="AH2")),0,IF(AND(I955="Not ScoreBoth",OR(I956="TO1",I956="TO2")),0.5,"")))))</f>
        <v>10.5</v>
      </c>
      <c r="K956" s="52" t="s">
        <v>22</v>
      </c>
      <c r="L956" s="53">
        <v>2.04</v>
      </c>
      <c r="M956" s="54"/>
      <c r="N956" s="233"/>
      <c r="O956" s="55" t="s">
        <v>2384</v>
      </c>
      <c r="P956" s="56" t="s">
        <v>2382</v>
      </c>
      <c r="Q956" s="25"/>
      <c r="R956" s="26"/>
      <c r="S956" s="26"/>
    </row>
    <row r="957" spans="1:19" ht="14.65" customHeight="1">
      <c r="A957" s="228"/>
      <c r="B957" s="237"/>
      <c r="C957" s="57" t="s">
        <v>28</v>
      </c>
      <c r="D957" s="275"/>
      <c r="E957" s="283"/>
      <c r="F957" s="272"/>
      <c r="G957" s="183"/>
      <c r="H957" s="231"/>
      <c r="I957" s="58"/>
      <c r="J957" s="59"/>
      <c r="K957" s="60"/>
      <c r="L957" s="61"/>
      <c r="M957" s="62"/>
      <c r="N957" s="234"/>
      <c r="O957" s="63"/>
      <c r="P957" s="64"/>
      <c r="Q957" s="36"/>
      <c r="R957" s="28"/>
      <c r="S957" s="28"/>
    </row>
    <row r="958" spans="1:19" ht="14.65" customHeight="1">
      <c r="A958" s="238">
        <f>$A955+1</f>
        <v>319</v>
      </c>
      <c r="B958" s="242" t="str">
        <f>IF(OR(C958="W",C959="W",C960="W",C958="1/2W",C959="1/2W",C960="1/2W",C958="1/2L",C959="1/2L",C960="1/2L"),"OK",IF(OR(C958="L",C959="L",C960="L"),"LOSS",IF(OR(C958="X",C959="X",C960="X"),"Anulado"," ")))</f>
        <v>LOSS</v>
      </c>
      <c r="C958" s="65" t="s">
        <v>52</v>
      </c>
      <c r="D958" s="290" t="str">
        <f>IF(G958="","",$D955)</f>
        <v>17</v>
      </c>
      <c r="E958" s="295" t="str">
        <f>IF(G958=""," ","– "&amp;COUNTIF(D$4:D960,$D958))</f>
        <v>– 34</v>
      </c>
      <c r="F958" s="297" t="e">
        <f ca="1">IF(G958="","",IF(OR(AND($C958&lt;&gt;" ",$C959=" "),AND($C959&lt;&gt;" ",$C958=" "),AND(L960&gt;0,OR(AND($C960&lt;&gt;" ",OR($C958=" ",$C959=" ")),AND($C960=" ",OR($C958&lt;&gt;" ",$C959&lt;&gt;" "))))),IF(SUM(F$4:F957)=0,1,LARGE(F$4:F957,1)+1),IF(MONTH(G958)=MONTH(TODAY()),IF(AND(DAY(G958)&lt;DAY(TODAY()),$B958=" "),IF(SUM(F$4:F957)=0,1,LARGE(F$4:F957,1)+1),IF($B958=" ",IF(AND(DAY(G958)=DAY(TODAY()),HOUR(G958)&lt;=HOUR(NOW())+1),IF(AND(HOUR(G958)+2&lt;=HOUR(NOW()),DAY(G958)&lt;=DAY(TODAY()),MINUTE(G958)&lt;=MINUTE(NOW())),IF(SUM(F$4:F957)=0,1,LARGE(F$4:F957,1)+1),IF(OR(MINUTE(G958)&lt;=MINUTE(NOW()),HOUR(G958)&lt;=HOUR(NOW())),"!!!","")),""),"")),"")))</f>
        <v>#VALUE!</v>
      </c>
      <c r="G958" s="188" t="s">
        <v>4404</v>
      </c>
      <c r="H958" s="239" t="s">
        <v>282</v>
      </c>
      <c r="I958" s="66" t="s">
        <v>42</v>
      </c>
      <c r="J958" s="67">
        <v>10</v>
      </c>
      <c r="K958" s="68" t="s">
        <v>21</v>
      </c>
      <c r="L958" s="69">
        <v>1.9</v>
      </c>
      <c r="M958" s="70">
        <v>50</v>
      </c>
      <c r="N958" s="241">
        <v>0</v>
      </c>
      <c r="O958" s="71" t="s">
        <v>1087</v>
      </c>
      <c r="P958" s="72" t="s">
        <v>2362</v>
      </c>
      <c r="Q958" s="73" t="s">
        <v>2385</v>
      </c>
      <c r="R958" s="74">
        <v>-0.44919999999999999</v>
      </c>
      <c r="S958" s="75" t="s">
        <v>2386</v>
      </c>
    </row>
    <row r="959" spans="1:19" ht="14.65" customHeight="1">
      <c r="A959" s="227"/>
      <c r="B959" s="236"/>
      <c r="C959" s="17" t="s">
        <v>24</v>
      </c>
      <c r="D959" s="274"/>
      <c r="E959" s="282"/>
      <c r="F959" s="285"/>
      <c r="G959" s="182"/>
      <c r="H959" s="230"/>
      <c r="I959" s="18" t="s">
        <v>43</v>
      </c>
      <c r="J959" s="76">
        <f>IF(OR(I958="TO",I958="TU",I958="TO1",I958="TU1",I958="TO2",I958="TU2"),J958,IF(OR(I958="AH1",I958="AH2"),IF(OR(I959="AH1",I959="AH2"),-J958,IF(OR(I959="EH1",I959="EH2"),-J958+0.5,"")),IF(OR(I958="EH1",I958="EH2"),IF(OR(I959="AH1",I959="AH2"),-J958+0.5,IF(OR(I959="EH1",I959="EH2"),-J958+1,"")),IF(AND(OR(I958="DNB1",I958="DNB2"),OR(I959="AH1",I959="AH2")),0,IF(AND(I958="Not ScoreBoth",OR(I959="TO1",I959="TO2")),0.5,"")))))</f>
        <v>10</v>
      </c>
      <c r="K959" s="77" t="s">
        <v>22</v>
      </c>
      <c r="L959" s="21">
        <v>2.33</v>
      </c>
      <c r="M959" s="22"/>
      <c r="N959" s="233"/>
      <c r="O959" s="23" t="s">
        <v>2387</v>
      </c>
      <c r="P959" s="24" t="s">
        <v>2388</v>
      </c>
      <c r="Q959" s="25"/>
      <c r="R959" s="26"/>
      <c r="S959" s="26"/>
    </row>
    <row r="960" spans="1:19" ht="14.65" customHeight="1">
      <c r="A960" s="228"/>
      <c r="B960" s="237"/>
      <c r="C960" s="27" t="s">
        <v>28</v>
      </c>
      <c r="D960" s="275"/>
      <c r="E960" s="283"/>
      <c r="F960" s="272"/>
      <c r="G960" s="183"/>
      <c r="H960" s="231"/>
      <c r="I960" s="30"/>
      <c r="J960" s="31"/>
      <c r="K960" s="37"/>
      <c r="L960" s="32"/>
      <c r="M960" s="33"/>
      <c r="N960" s="234"/>
      <c r="O960" s="34"/>
      <c r="P960" s="35"/>
      <c r="Q960" s="36"/>
      <c r="R960" s="28"/>
      <c r="S960" s="28"/>
    </row>
    <row r="961" spans="1:19" ht="14.65" customHeight="1">
      <c r="A961" s="226">
        <f>$A958+1</f>
        <v>320</v>
      </c>
      <c r="B961" s="235" t="str">
        <f>IF(OR(C961="W",C962="W",C963="W",C961="1/2W",C962="1/2W",C963="1/2W",C961="1/2L",C962="1/2L",C963="1/2L"),"OK",IF(OR(C961="L",C962="L",C963="L"),"LOSS",IF(OR(C961="X",C962="X",C963="X"),"Anulado"," ")))</f>
        <v>LOSS</v>
      </c>
      <c r="C961" s="38" t="s">
        <v>52</v>
      </c>
      <c r="D961" s="273" t="str">
        <f>IF(G961="","",$D958)</f>
        <v>17</v>
      </c>
      <c r="E961" s="281" t="str">
        <f>IF(G961=""," ","– "&amp;COUNTIF(D$4:D963,$D961))</f>
        <v>– 35</v>
      </c>
      <c r="F961" s="284" t="e">
        <f ca="1">IF(G961="","",IF(OR(AND($C961&lt;&gt;" ",$C962=" "),AND($C962&lt;&gt;" ",$C961=" "),AND(L963&gt;0,OR(AND($C963&lt;&gt;" ",OR($C961=" ",$C962=" ")),AND($C963=" ",OR($C961&lt;&gt;" ",$C962&lt;&gt;" "))))),IF(SUM(F$4:F960)=0,1,LARGE(F$4:F960,1)+1),IF(MONTH(G961)=MONTH(TODAY()),IF(AND(DAY(G961)&lt;DAY(TODAY()),$B961=" "),IF(SUM(F$4:F960)=0,1,LARGE(F$4:F960,1)+1),IF($B961=" ",IF(AND(DAY(G961)=DAY(TODAY()),HOUR(G961)&lt;=HOUR(NOW())+1),IF(AND(HOUR(G961)+2&lt;=HOUR(NOW()),DAY(G961)&lt;=DAY(TODAY()),MINUTE(G961)&lt;=MINUTE(NOW())),IF(SUM(F$4:F960)=0,1,LARGE(F$4:F960,1)+1),IF(OR(MINUTE(G961)&lt;=MINUTE(NOW()),HOUR(G961)&lt;=HOUR(NOW())),"!!!","")),""),"")),"")))</f>
        <v>#VALUE!</v>
      </c>
      <c r="G961" s="181" t="s">
        <v>4404</v>
      </c>
      <c r="H961" s="229" t="s">
        <v>282</v>
      </c>
      <c r="I961" s="39" t="s">
        <v>42</v>
      </c>
      <c r="J961" s="40">
        <v>10.5</v>
      </c>
      <c r="K961" s="41" t="s">
        <v>21</v>
      </c>
      <c r="L961" s="42">
        <v>2.1800000000000002</v>
      </c>
      <c r="M961" s="43">
        <v>38.14</v>
      </c>
      <c r="N961" s="232">
        <v>0</v>
      </c>
      <c r="O961" s="44" t="s">
        <v>2381</v>
      </c>
      <c r="P961" s="45" t="s">
        <v>2382</v>
      </c>
      <c r="Q961" s="46" t="s">
        <v>2383</v>
      </c>
      <c r="R961" s="47">
        <v>-0.51659999999999995</v>
      </c>
      <c r="S961" s="48" t="s">
        <v>2389</v>
      </c>
    </row>
    <row r="962" spans="1:19" ht="14.65" customHeight="1">
      <c r="A962" s="227"/>
      <c r="B962" s="236"/>
      <c r="C962" s="49" t="s">
        <v>24</v>
      </c>
      <c r="D962" s="274"/>
      <c r="E962" s="282"/>
      <c r="F962" s="285"/>
      <c r="G962" s="182"/>
      <c r="H962" s="230"/>
      <c r="I962" s="50" t="s">
        <v>42</v>
      </c>
      <c r="J962" s="51">
        <f>IF(OR(I961="TO",I961="TU",I961="TO1",I961="TU1",I961="TO2",I961="TU2"),J961,IF(OR(I961="AH1",I961="AH2"),IF(OR(I962="AH1",I962="AH2"),-J961,IF(OR(I962="EH1",I962="EH2"),-J961+0.5,"")),IF(OR(I961="EH1",I961="EH2"),IF(OR(I962="AH1",I962="AH2"),-J961+0.5,IF(OR(I962="EH1",I962="EH2"),-J961+1,"")),IF(AND(OR(I961="DNB1",I961="DNB2"),OR(I962="AH1",I962="AH2")),0,IF(AND(I961="Not ScoreBoth",OR(I962="TO1",I962="TO2")),0.5,"")))))</f>
        <v>10.5</v>
      </c>
      <c r="K962" s="52" t="s">
        <v>22</v>
      </c>
      <c r="L962" s="53">
        <v>2.04</v>
      </c>
      <c r="M962" s="54"/>
      <c r="N962" s="233"/>
      <c r="O962" s="55" t="s">
        <v>2384</v>
      </c>
      <c r="P962" s="56" t="s">
        <v>2382</v>
      </c>
      <c r="Q962" s="25"/>
      <c r="R962" s="26"/>
      <c r="S962" s="26"/>
    </row>
    <row r="963" spans="1:19" ht="14.65" customHeight="1" thickBot="1">
      <c r="A963" s="228"/>
      <c r="B963" s="237"/>
      <c r="C963" s="57" t="s">
        <v>28</v>
      </c>
      <c r="D963" s="275"/>
      <c r="E963" s="283"/>
      <c r="F963" s="272"/>
      <c r="G963" s="183"/>
      <c r="H963" s="231"/>
      <c r="I963" s="115"/>
      <c r="J963" s="116"/>
      <c r="K963" s="117"/>
      <c r="L963" s="118"/>
      <c r="M963" s="119"/>
      <c r="N963" s="234"/>
      <c r="O963" s="63"/>
      <c r="P963" s="64"/>
      <c r="Q963" s="36"/>
      <c r="R963" s="28"/>
      <c r="S963" s="28"/>
    </row>
    <row r="964" spans="1:19" ht="14.65" customHeight="1">
      <c r="A964" s="238">
        <f>$A961+1</f>
        <v>321</v>
      </c>
      <c r="B964" s="242" t="str">
        <f>IF(OR(C964="W",C965="W",C966="W",C964="1/2W",C965="1/2W",C966="1/2W",C964="1/2L",C965="1/2L",C966="1/2L"),"OK",IF(OR(C964="L",C965="L",C966="L"),"LOSS",IF(OR(C964="X",C965="X",C966="X"),"Anulado"," ")))</f>
        <v>OK</v>
      </c>
      <c r="C964" s="65" t="s">
        <v>26</v>
      </c>
      <c r="D964" s="290" t="str">
        <f>IF(G964="","",$D961)</f>
        <v>17</v>
      </c>
      <c r="E964" s="295" t="str">
        <f>IF(G964=""," ","– "&amp;COUNTIF(D$4:D966,$D964))</f>
        <v>– 36</v>
      </c>
      <c r="F964" s="297" t="e">
        <f ca="1">IF(G964="","",IF(OR(AND($C964&lt;&gt;" ",$C965=" "),AND($C965&lt;&gt;" ",$C964=" "),AND(L966&gt;0,OR(AND($C966&lt;&gt;" ",OR($C964=" ",$C965=" ")),AND($C966=" ",OR($C964&lt;&gt;" ",$C965&lt;&gt;" "))))),IF(SUM(F$4:F963)=0,1,LARGE(F$4:F963,1)+1),IF(MONTH(G964)=MONTH(TODAY()),IF(AND(DAY(G964)&lt;DAY(TODAY()),$B964=" "),IF(SUM(F$4:F963)=0,1,LARGE(F$4:F963,1)+1),IF($B964=" ",IF(AND(DAY(G964)=DAY(TODAY()),HOUR(G964)&lt;=HOUR(NOW())+1),IF(AND(HOUR(G964)+2&lt;=HOUR(NOW()),DAY(G964)&lt;=DAY(TODAY()),MINUTE(G964)&lt;=MINUTE(NOW())),IF(SUM(F$4:F963)=0,1,LARGE(F$4:F963,1)+1),IF(OR(MINUTE(G964)&lt;=MINUTE(NOW()),HOUR(G964)&lt;=HOUR(NOW())),"!!!","")),""),"")),"")))</f>
        <v>#VALUE!</v>
      </c>
      <c r="G964" s="188" t="s">
        <v>4513</v>
      </c>
      <c r="H964" s="239" t="s">
        <v>283</v>
      </c>
      <c r="I964" s="120" t="s">
        <v>42</v>
      </c>
      <c r="J964" s="125">
        <v>2.25</v>
      </c>
      <c r="K964" s="122" t="s">
        <v>21</v>
      </c>
      <c r="L964" s="123">
        <v>2.13</v>
      </c>
      <c r="M964" s="124">
        <v>29.55</v>
      </c>
      <c r="N964" s="241">
        <v>0</v>
      </c>
      <c r="O964" s="71" t="s">
        <v>2267</v>
      </c>
      <c r="P964" s="72" t="s">
        <v>2390</v>
      </c>
      <c r="Q964" s="73" t="s">
        <v>1760</v>
      </c>
      <c r="R964" s="74">
        <v>4.4999999999999998E-2</v>
      </c>
      <c r="S964" s="75" t="s">
        <v>2391</v>
      </c>
    </row>
    <row r="965" spans="1:19" ht="14.65" customHeight="1">
      <c r="A965" s="227"/>
      <c r="B965" s="236"/>
      <c r="C965" s="17" t="s">
        <v>24</v>
      </c>
      <c r="D965" s="274"/>
      <c r="E965" s="282"/>
      <c r="F965" s="285"/>
      <c r="G965" s="182"/>
      <c r="H965" s="230"/>
      <c r="I965" s="18" t="s">
        <v>43</v>
      </c>
      <c r="J965" s="76">
        <v>2.5</v>
      </c>
      <c r="K965" s="77" t="s">
        <v>18</v>
      </c>
      <c r="L965" s="21">
        <v>1.82</v>
      </c>
      <c r="M965" s="22">
        <v>26.46</v>
      </c>
      <c r="N965" s="233"/>
      <c r="O965" s="23" t="s">
        <v>1165</v>
      </c>
      <c r="P965" s="24" t="s">
        <v>2392</v>
      </c>
      <c r="Q965" s="25"/>
      <c r="R965" s="26"/>
      <c r="S965" s="26"/>
    </row>
    <row r="966" spans="1:19" ht="14.65" customHeight="1">
      <c r="A966" s="228"/>
      <c r="B966" s="237"/>
      <c r="C966" s="27" t="s">
        <v>24</v>
      </c>
      <c r="D966" s="275"/>
      <c r="E966" s="283"/>
      <c r="F966" s="272"/>
      <c r="G966" s="183"/>
      <c r="H966" s="231"/>
      <c r="I966" s="86" t="s">
        <v>43</v>
      </c>
      <c r="J966" s="107">
        <v>1.5</v>
      </c>
      <c r="K966" s="87" t="s">
        <v>18</v>
      </c>
      <c r="L966" s="88">
        <v>3.5</v>
      </c>
      <c r="M966" s="33">
        <v>4.22</v>
      </c>
      <c r="N966" s="234"/>
      <c r="O966" s="89" t="s">
        <v>1374</v>
      </c>
      <c r="P966" s="90" t="s">
        <v>2393</v>
      </c>
      <c r="Q966" s="36"/>
      <c r="R966" s="28"/>
      <c r="S966" s="28"/>
    </row>
    <row r="967" spans="1:19" ht="14.65" customHeight="1">
      <c r="A967" s="226">
        <f>$A964+1</f>
        <v>322</v>
      </c>
      <c r="B967" s="235" t="str">
        <f>IF(OR(C967="W",C968="W",C969="W",C967="1/2W",C968="1/2W",C969="1/2W",C967="1/2L",C968="1/2L",C969="1/2L"),"OK",IF(OR(C967="L",C968="L",C969="L"),"LOSS",IF(OR(C967="X",C968="X",C969="X"),"Anulado"," ")))</f>
        <v>LOSS</v>
      </c>
      <c r="C967" s="38" t="s">
        <v>24</v>
      </c>
      <c r="D967" s="273" t="str">
        <f>IF(G967="","",$D964)</f>
        <v>17</v>
      </c>
      <c r="E967" s="281" t="str">
        <f>IF(G967=""," ","– "&amp;COUNTIF(D$4:D969,$D967))</f>
        <v>– 37</v>
      </c>
      <c r="F967" s="284" t="e">
        <f ca="1">IF(G967="","",IF(OR(AND($C967&lt;&gt;" ",$C968=" "),AND($C968&lt;&gt;" ",$C967=" "),AND(L969&gt;0,OR(AND($C969&lt;&gt;" ",OR($C967=" ",$C968=" ")),AND($C969=" ",OR($C967&lt;&gt;" ",$C968&lt;&gt;" "))))),IF(SUM(F$4:F966)=0,1,LARGE(F$4:F966,1)+1),IF(MONTH(G967)=MONTH(TODAY()),IF(AND(DAY(G967)&lt;DAY(TODAY()),$B967=" "),IF(SUM(F$4:F966)=0,1,LARGE(F$4:F966,1)+1),IF($B967=" ",IF(AND(DAY(G967)=DAY(TODAY()),HOUR(G967)&lt;=HOUR(NOW())+1),IF(AND(HOUR(G967)+2&lt;=HOUR(NOW()),DAY(G967)&lt;=DAY(TODAY()),MINUTE(G967)&lt;=MINUTE(NOW())),IF(SUM(F$4:F966)=0,1,LARGE(F$4:F966,1)+1),IF(OR(MINUTE(G967)&lt;=MINUTE(NOW()),HOUR(G967)&lt;=HOUR(NOW())),"!!!","")),""),"")),"")))</f>
        <v>#VALUE!</v>
      </c>
      <c r="G967" s="181" t="s">
        <v>4404</v>
      </c>
      <c r="H967" s="229" t="s">
        <v>282</v>
      </c>
      <c r="I967" s="39" t="s">
        <v>31</v>
      </c>
      <c r="J967" s="40">
        <v>2</v>
      </c>
      <c r="K967" s="41" t="s">
        <v>22</v>
      </c>
      <c r="L967" s="42">
        <v>2.25</v>
      </c>
      <c r="M967" s="43"/>
      <c r="N967" s="232">
        <v>0</v>
      </c>
      <c r="O967" s="44" t="s">
        <v>2394</v>
      </c>
      <c r="P967" s="45" t="s">
        <v>2395</v>
      </c>
      <c r="Q967" s="46" t="s">
        <v>2396</v>
      </c>
      <c r="R967" s="47">
        <v>-0.46300000000000002</v>
      </c>
      <c r="S967" s="48" t="s">
        <v>2397</v>
      </c>
    </row>
    <row r="968" spans="1:19" ht="14.65" customHeight="1">
      <c r="A968" s="227"/>
      <c r="B968" s="236"/>
      <c r="C968" s="49" t="s">
        <v>52</v>
      </c>
      <c r="D968" s="274"/>
      <c r="E968" s="282"/>
      <c r="F968" s="285"/>
      <c r="G968" s="182"/>
      <c r="H968" s="230"/>
      <c r="I968" s="50" t="s">
        <v>30</v>
      </c>
      <c r="J968" s="51">
        <f>IF(OR(I967="TO",I967="TU",I967="TO1",I967="TU1",I967="TO2",I967="TU2"),J967,IF(OR(I967="AH1",I967="AH2"),IF(OR(I968="AH1",I968="AH2"),-J967,IF(OR(I968="EH1",I968="EH2"),-J967+0.5,"")),IF(OR(I967="EH1",I967="EH2"),IF(OR(I968="AH1",I968="AH2"),-J967+0.5,IF(OR(I968="EH1",I968="EH2"),-J967+1,"")),IF(AND(OR(I967="DNB1",I967="DNB2"),OR(I968="AH1",I968="AH2")),0,IF(AND(I967="Not ScoreBoth",OR(I968="TO1",I968="TO2")),0.5,"")))))</f>
        <v>-2</v>
      </c>
      <c r="K968" s="52" t="s">
        <v>21</v>
      </c>
      <c r="L968" s="53">
        <v>1.94</v>
      </c>
      <c r="M968" s="54">
        <v>47.87</v>
      </c>
      <c r="N968" s="233"/>
      <c r="O968" s="55" t="s">
        <v>2398</v>
      </c>
      <c r="P968" s="56" t="s">
        <v>2399</v>
      </c>
      <c r="Q968" s="25"/>
      <c r="R968" s="26"/>
      <c r="S968" s="26"/>
    </row>
    <row r="969" spans="1:19" ht="14.65" customHeight="1">
      <c r="A969" s="228"/>
      <c r="B969" s="237"/>
      <c r="C969" s="57" t="s">
        <v>28</v>
      </c>
      <c r="D969" s="275"/>
      <c r="E969" s="283"/>
      <c r="F969" s="272"/>
      <c r="G969" s="183"/>
      <c r="H969" s="231"/>
      <c r="I969" s="58"/>
      <c r="J969" s="59"/>
      <c r="K969" s="60"/>
      <c r="L969" s="61"/>
      <c r="M969" s="62"/>
      <c r="N969" s="234"/>
      <c r="O969" s="63"/>
      <c r="P969" s="64"/>
      <c r="Q969" s="36"/>
      <c r="R969" s="28"/>
      <c r="S969" s="28"/>
    </row>
    <row r="970" spans="1:19" ht="14.65" customHeight="1">
      <c r="A970" s="238">
        <f>$A967+1</f>
        <v>323</v>
      </c>
      <c r="B970" s="242" t="str">
        <f>IF(OR(C970="W",C971="W",C972="W",C970="1/2W",C971="1/2W",C972="1/2W",C970="1/2L",C971="1/2L",C972="1/2L"),"OK",IF(OR(C970="L",C971="L",C972="L"),"LOSS",IF(OR(C970="X",C971="X",C972="X"),"Anulado"," ")))</f>
        <v>OK</v>
      </c>
      <c r="C970" s="65" t="s">
        <v>24</v>
      </c>
      <c r="D970" s="290" t="str">
        <f>IF(G970="","",$D967)</f>
        <v>17</v>
      </c>
      <c r="E970" s="295" t="str">
        <f>IF(G970=""," ","– "&amp;COUNTIF(D$4:D972,$D970))</f>
        <v>– 38</v>
      </c>
      <c r="F970" s="297" t="e">
        <f ca="1">IF(G970="","",IF(OR(AND($C970&lt;&gt;" ",$C971=" "),AND($C971&lt;&gt;" ",$C970=" "),AND(L972&gt;0,OR(AND($C972&lt;&gt;" ",OR($C970=" ",$C971=" ")),AND($C972=" ",OR($C970&lt;&gt;" ",$C971&lt;&gt;" "))))),IF(SUM(F$4:F969)=0,1,LARGE(F$4:F969,1)+1),IF(MONTH(G970)=MONTH(TODAY()),IF(AND(DAY(G970)&lt;DAY(TODAY()),$B970=" "),IF(SUM(F$4:F969)=0,1,LARGE(F$4:F969,1)+1),IF($B970=" ",IF(AND(DAY(G970)=DAY(TODAY()),HOUR(G970)&lt;=HOUR(NOW())+1),IF(AND(HOUR(G970)+2&lt;=HOUR(NOW()),DAY(G970)&lt;=DAY(TODAY()),MINUTE(G970)&lt;=MINUTE(NOW())),IF(SUM(F$4:F969)=0,1,LARGE(F$4:F969,1)+1),IF(OR(MINUTE(G970)&lt;=MINUTE(NOW()),HOUR(G970)&lt;=HOUR(NOW())),"!!!","")),""),"")),"")))</f>
        <v>#VALUE!</v>
      </c>
      <c r="G970" s="188" t="s">
        <v>4514</v>
      </c>
      <c r="H970" s="239" t="s">
        <v>284</v>
      </c>
      <c r="I970" s="66" t="s">
        <v>31</v>
      </c>
      <c r="J970" s="67">
        <v>0</v>
      </c>
      <c r="K970" s="68" t="s">
        <v>22</v>
      </c>
      <c r="L970" s="69">
        <v>2.93</v>
      </c>
      <c r="M970" s="70">
        <v>18</v>
      </c>
      <c r="N970" s="241">
        <v>0</v>
      </c>
      <c r="O970" s="71" t="s">
        <v>1833</v>
      </c>
      <c r="P970" s="72" t="s">
        <v>2400</v>
      </c>
      <c r="Q970" s="73" t="s">
        <v>1976</v>
      </c>
      <c r="R970" s="74">
        <v>9.5299999999999996E-2</v>
      </c>
      <c r="S970" s="75" t="s">
        <v>2401</v>
      </c>
    </row>
    <row r="971" spans="1:19" ht="14.65" customHeight="1">
      <c r="A971" s="227"/>
      <c r="B971" s="236"/>
      <c r="C971" s="17" t="s">
        <v>26</v>
      </c>
      <c r="D971" s="274"/>
      <c r="E971" s="282"/>
      <c r="F971" s="285"/>
      <c r="G971" s="182"/>
      <c r="H971" s="230"/>
      <c r="I971" s="18" t="s">
        <v>30</v>
      </c>
      <c r="J971" s="76">
        <f>IF(OR(I970="TO",I970="TU",I970="TO1",I970="TU1",I970="TO2",I970="TU2"),J970,IF(OR(I970="AH1",I970="AH2"),IF(OR(I971="AH1",I971="AH2"),-J970,IF(OR(I971="EH1",I971="EH2"),-J970+0.5,"")),IF(OR(I970="EH1",I970="EH2"),IF(OR(I971="AH1",I971="AH2"),-J970+0.5,IF(OR(I971="EH1",I971="EH2"),-J970+1,"")),IF(AND(OR(I970="DNB1",I970="DNB2"),OR(I971="AH1",I971="AH2")),0,IF(AND(I970="Not ScoreBoth",OR(I971="TO1",I971="TO2")),0.5,"")))))</f>
        <v>0</v>
      </c>
      <c r="K971" s="77" t="s">
        <v>21</v>
      </c>
      <c r="L971" s="21">
        <v>1.77</v>
      </c>
      <c r="M971" s="22">
        <v>29.22</v>
      </c>
      <c r="N971" s="233"/>
      <c r="O971" s="23" t="s">
        <v>2402</v>
      </c>
      <c r="P971" s="24" t="s">
        <v>1236</v>
      </c>
      <c r="Q971" s="25"/>
      <c r="R971" s="26"/>
      <c r="S971" s="26"/>
    </row>
    <row r="972" spans="1:19" ht="14.65" customHeight="1">
      <c r="A972" s="228"/>
      <c r="B972" s="237"/>
      <c r="C972" s="27" t="s">
        <v>28</v>
      </c>
      <c r="D972" s="275"/>
      <c r="E972" s="283"/>
      <c r="F972" s="272"/>
      <c r="G972" s="183"/>
      <c r="H972" s="231"/>
      <c r="I972" s="30"/>
      <c r="J972" s="31"/>
      <c r="K972" s="37"/>
      <c r="L972" s="32"/>
      <c r="M972" s="33"/>
      <c r="N972" s="234"/>
      <c r="O972" s="34"/>
      <c r="P972" s="35"/>
      <c r="Q972" s="36"/>
      <c r="R972" s="28"/>
      <c r="S972" s="28"/>
    </row>
    <row r="973" spans="1:19" ht="14.65" customHeight="1">
      <c r="A973" s="226">
        <f>$A970+1</f>
        <v>324</v>
      </c>
      <c r="B973" s="235" t="str">
        <f>IF(OR(C973="W",C974="W",C975="W",C973="1/2W",C974="1/2W",C975="1/2W",C973="1/2L",C974="1/2L",C975="1/2L"),"OK",IF(OR(C973="L",C974="L",C975="L"),"LOSS",IF(OR(C973="X",C974="X",C975="X"),"Anulado"," ")))</f>
        <v>OK</v>
      </c>
      <c r="C973" s="38" t="s">
        <v>26</v>
      </c>
      <c r="D973" s="273" t="str">
        <f>IF(G973="","",$D970)</f>
        <v>17</v>
      </c>
      <c r="E973" s="281" t="str">
        <f>IF(G973=""," ","– "&amp;COUNTIF(D$4:D975,$D973))</f>
        <v>– 39</v>
      </c>
      <c r="F973" s="284" t="e">
        <f ca="1">IF(G973="","",IF(OR(AND($C973&lt;&gt;" ",$C974=" "),AND($C974&lt;&gt;" ",$C973=" "),AND(L975&gt;0,OR(AND($C975&lt;&gt;" ",OR($C973=" ",$C974=" ")),AND($C975=" ",OR($C973&lt;&gt;" ",$C974&lt;&gt;" "))))),IF(SUM(F$4:F972)=0,1,LARGE(F$4:F972,1)+1),IF(MONTH(G973)=MONTH(TODAY()),IF(AND(DAY(G973)&lt;DAY(TODAY()),$B973=" "),IF(SUM(F$4:F972)=0,1,LARGE(F$4:F972,1)+1),IF($B973=" ",IF(AND(DAY(G973)=DAY(TODAY()),HOUR(G973)&lt;=HOUR(NOW())+1),IF(AND(HOUR(G973)+2&lt;=HOUR(NOW()),DAY(G973)&lt;=DAY(TODAY()),MINUTE(G973)&lt;=MINUTE(NOW())),IF(SUM(F$4:F972)=0,1,LARGE(F$4:F972,1)+1),IF(OR(MINUTE(G973)&lt;=MINUTE(NOW()),HOUR(G973)&lt;=HOUR(NOW())),"!!!","")),""),"")),"")))</f>
        <v>#VALUE!</v>
      </c>
      <c r="G973" s="181" t="s">
        <v>4514</v>
      </c>
      <c r="H973" s="229" t="s">
        <v>284</v>
      </c>
      <c r="I973" s="39" t="s">
        <v>42</v>
      </c>
      <c r="J973" s="40">
        <v>1</v>
      </c>
      <c r="K973" s="41" t="s">
        <v>21</v>
      </c>
      <c r="L973" s="42">
        <v>2.19</v>
      </c>
      <c r="M973" s="43">
        <v>9.4499999999999993</v>
      </c>
      <c r="N973" s="232">
        <v>0</v>
      </c>
      <c r="O973" s="44" t="s">
        <v>1649</v>
      </c>
      <c r="P973" s="45" t="s">
        <v>2403</v>
      </c>
      <c r="Q973" s="46" t="s">
        <v>2227</v>
      </c>
      <c r="R973" s="47">
        <v>4.5499999999999999E-2</v>
      </c>
      <c r="S973" s="48" t="s">
        <v>2404</v>
      </c>
    </row>
    <row r="974" spans="1:19" ht="14.65" customHeight="1">
      <c r="A974" s="227"/>
      <c r="B974" s="236"/>
      <c r="C974" s="49" t="s">
        <v>24</v>
      </c>
      <c r="D974" s="274"/>
      <c r="E974" s="282"/>
      <c r="F974" s="285"/>
      <c r="G974" s="182"/>
      <c r="H974" s="230"/>
      <c r="I974" s="50" t="s">
        <v>43</v>
      </c>
      <c r="J974" s="51">
        <f>IF(OR(I973="TO",I973="TU",I973="TO1",I973="TU1",I973="TO2",I973="TU2"),J973,IF(OR(I973="AH1",I973="AH2"),IF(OR(I974="AH1",I974="AH2"),-J973,IF(OR(I974="EH1",I974="EH2"),-J973+0.5,"")),IF(OR(I973="EH1",I973="EH2"),IF(OR(I974="AH1",I974="AH2"),-J973+0.5,IF(OR(I974="EH1",I974="EH2"),-J973+1,"")),IF(AND(OR(I973="DNB1",I973="DNB2"),OR(I974="AH1",I974="AH2")),0,IF(AND(I973="Not ScoreBoth",OR(I974="TO1",I974="TO2")),0.5,"")))))</f>
        <v>1</v>
      </c>
      <c r="K974" s="52" t="s">
        <v>23</v>
      </c>
      <c r="L974" s="53">
        <v>2</v>
      </c>
      <c r="M974" s="54"/>
      <c r="N974" s="233"/>
      <c r="O974" s="55" t="s">
        <v>1801</v>
      </c>
      <c r="P974" s="56" t="s">
        <v>2403</v>
      </c>
      <c r="Q974" s="25"/>
      <c r="R974" s="26"/>
      <c r="S974" s="26"/>
    </row>
    <row r="975" spans="1:19" ht="14.65" customHeight="1" thickBot="1">
      <c r="A975" s="228"/>
      <c r="B975" s="237"/>
      <c r="C975" s="57" t="s">
        <v>28</v>
      </c>
      <c r="D975" s="275"/>
      <c r="E975" s="283"/>
      <c r="F975" s="272"/>
      <c r="G975" s="183"/>
      <c r="H975" s="240"/>
      <c r="I975" s="58"/>
      <c r="J975" s="59"/>
      <c r="K975" s="60"/>
      <c r="L975" s="61"/>
      <c r="M975" s="62"/>
      <c r="N975" s="234"/>
      <c r="O975" s="63"/>
      <c r="P975" s="64"/>
      <c r="Q975" s="36"/>
      <c r="R975" s="28"/>
      <c r="S975" s="28"/>
    </row>
    <row r="976" spans="1:19" ht="14.65" customHeight="1">
      <c r="A976" s="238">
        <f>$A973+1</f>
        <v>325</v>
      </c>
      <c r="B976" s="242" t="str">
        <f>IF(OR(C976="W",C977="W",C978="W",C976="1/2W",C977="1/2W",C978="1/2W",C976="1/2L",C977="1/2L",C978="1/2L"),"OK",IF(OR(C976="L",C977="L",C978="L"),"LOSS",IF(OR(C976="X",C977="X",C978="X"),"Anulado"," ")))</f>
        <v>LOSS</v>
      </c>
      <c r="C976" s="65" t="s">
        <v>24</v>
      </c>
      <c r="D976" s="290" t="str">
        <f>IF(G976="","",$D973)</f>
        <v>17</v>
      </c>
      <c r="E976" s="295" t="str">
        <f>IF(G976=""," ","– "&amp;COUNTIF(D$4:D978,$D976))</f>
        <v>– 40</v>
      </c>
      <c r="F976" s="297" t="e">
        <f ca="1">IF(G976="","",IF(OR(AND($C976&lt;&gt;" ",$C977=" "),AND($C977&lt;&gt;" ",$C976=" "),AND(L978&gt;0,OR(AND($C978&lt;&gt;" ",OR($C976=" ",$C977=" ")),AND($C978=" ",OR($C976&lt;&gt;" ",$C977&lt;&gt;" "))))),IF(SUM(F$4:F975)=0,1,LARGE(F$4:F975,1)+1),IF(MONTH(G976)=MONTH(TODAY()),IF(AND(DAY(G976)&lt;DAY(TODAY()),$B976=" "),IF(SUM(F$4:F975)=0,1,LARGE(F$4:F975,1)+1),IF($B976=" ",IF(AND(DAY(G976)=DAY(TODAY()),HOUR(G976)&lt;=HOUR(NOW())+1),IF(AND(HOUR(G976)+2&lt;=HOUR(NOW()),DAY(G976)&lt;=DAY(TODAY()),MINUTE(G976)&lt;=MINUTE(NOW())),IF(SUM(F$4:F975)=0,1,LARGE(F$4:F975,1)+1),IF(OR(MINUTE(G976)&lt;=MINUTE(NOW()),HOUR(G976)&lt;=HOUR(NOW())),"!!!","")),""),"")),"")))</f>
        <v>#VALUE!</v>
      </c>
      <c r="G976" s="188" t="s">
        <v>4404</v>
      </c>
      <c r="H976" s="303" t="s">
        <v>282</v>
      </c>
      <c r="I976" s="66" t="s">
        <v>31</v>
      </c>
      <c r="J976" s="67">
        <v>2</v>
      </c>
      <c r="K976" s="68" t="s">
        <v>22</v>
      </c>
      <c r="L976" s="69">
        <v>2.25</v>
      </c>
      <c r="M976" s="70"/>
      <c r="N976" s="241">
        <v>0</v>
      </c>
      <c r="O976" s="71" t="s">
        <v>2394</v>
      </c>
      <c r="P976" s="72" t="s">
        <v>2395</v>
      </c>
      <c r="Q976" s="73" t="s">
        <v>2396</v>
      </c>
      <c r="R976" s="74">
        <v>-0.46300000000000002</v>
      </c>
      <c r="S976" s="75" t="s">
        <v>2405</v>
      </c>
    </row>
    <row r="977" spans="1:19" ht="14.65" customHeight="1">
      <c r="A977" s="227"/>
      <c r="B977" s="236"/>
      <c r="C977" s="17" t="s">
        <v>52</v>
      </c>
      <c r="D977" s="274"/>
      <c r="E977" s="282"/>
      <c r="F977" s="285"/>
      <c r="G977" s="182"/>
      <c r="H977" s="230"/>
      <c r="I977" s="18" t="s">
        <v>30</v>
      </c>
      <c r="J977" s="76">
        <f>IF(OR(I976="TO",I976="TU",I976="TO1",I976="TU1",I976="TO2",I976="TU2"),J976,IF(OR(I976="AH1",I976="AH2"),IF(OR(I977="AH1",I977="AH2"),-J976,IF(OR(I977="EH1",I977="EH2"),-J976+0.5,"")),IF(OR(I976="EH1",I976="EH2"),IF(OR(I977="AH1",I977="AH2"),-J976+0.5,IF(OR(I977="EH1",I977="EH2"),-J976+1,"")),IF(AND(OR(I976="DNB1",I976="DNB2"),OR(I977="AH1",I977="AH2")),0,IF(AND(I976="Not ScoreBoth",OR(I977="TO1",I977="TO2")),0.5,"")))))</f>
        <v>-2</v>
      </c>
      <c r="K977" s="77" t="s">
        <v>21</v>
      </c>
      <c r="L977" s="21">
        <v>1.94</v>
      </c>
      <c r="M977" s="22">
        <v>47.87</v>
      </c>
      <c r="N977" s="233"/>
      <c r="O977" s="23" t="s">
        <v>2398</v>
      </c>
      <c r="P977" s="24" t="s">
        <v>2399</v>
      </c>
      <c r="Q977" s="25"/>
      <c r="R977" s="26"/>
      <c r="S977" s="26"/>
    </row>
    <row r="978" spans="1:19" ht="14.65" customHeight="1">
      <c r="A978" s="228"/>
      <c r="B978" s="237"/>
      <c r="C978" s="27" t="s">
        <v>28</v>
      </c>
      <c r="D978" s="275"/>
      <c r="E978" s="283"/>
      <c r="F978" s="272"/>
      <c r="G978" s="183"/>
      <c r="H978" s="231"/>
      <c r="I978" s="30"/>
      <c r="J978" s="31"/>
      <c r="K978" s="37"/>
      <c r="L978" s="32"/>
      <c r="M978" s="33"/>
      <c r="N978" s="234"/>
      <c r="O978" s="34"/>
      <c r="P978" s="35"/>
      <c r="Q978" s="36"/>
      <c r="R978" s="28"/>
      <c r="S978" s="28"/>
    </row>
    <row r="979" spans="1:19" ht="14.65" customHeight="1">
      <c r="A979" s="226">
        <f>$A976+1</f>
        <v>326</v>
      </c>
      <c r="B979" s="235" t="str">
        <f>IF(OR(C979="W",C980="W",C981="W",C979="1/2W",C980="1/2W",C981="1/2W",C979="1/2L",C980="1/2L",C981="1/2L"),"OK",IF(OR(C979="L",C980="L",C981="L"),"LOSS",IF(OR(C979="X",C980="X",C981="X"),"Anulado"," ")))</f>
        <v>OK</v>
      </c>
      <c r="C979" s="38" t="s">
        <v>26</v>
      </c>
      <c r="D979" s="273" t="str">
        <f>IF(G979="","",$D976)</f>
        <v>17</v>
      </c>
      <c r="E979" s="281" t="str">
        <f>IF(G979=""," ","– "&amp;COUNTIF(D$4:D981,$D979))</f>
        <v>– 41</v>
      </c>
      <c r="F979" s="284" t="e">
        <f ca="1">IF(G979="","",IF(OR(AND($C979&lt;&gt;" ",$C980=" "),AND($C980&lt;&gt;" ",$C979=" "),AND(L981&gt;0,OR(AND($C981&lt;&gt;" ",OR($C979=" ",$C980=" ")),AND($C981=" ",OR($C979&lt;&gt;" ",$C980&lt;&gt;" "))))),IF(SUM(F$4:F978)=0,1,LARGE(F$4:F978,1)+1),IF(MONTH(G979)=MONTH(TODAY()),IF(AND(DAY(G979)&lt;DAY(TODAY()),$B979=" "),IF(SUM(F$4:F978)=0,1,LARGE(F$4:F978,1)+1),IF($B979=" ",IF(AND(DAY(G979)=DAY(TODAY()),HOUR(G979)&lt;=HOUR(NOW())+1),IF(AND(HOUR(G979)+2&lt;=HOUR(NOW()),DAY(G979)&lt;=DAY(TODAY()),MINUTE(G979)&lt;=MINUTE(NOW())),IF(SUM(F$4:F978)=0,1,LARGE(F$4:F978,1)+1),IF(OR(MINUTE(G979)&lt;=MINUTE(NOW()),HOUR(G979)&lt;=HOUR(NOW())),"!!!","")),""),"")),"")))</f>
        <v>#VALUE!</v>
      </c>
      <c r="G979" s="181" t="s">
        <v>4425</v>
      </c>
      <c r="H979" s="229" t="s">
        <v>285</v>
      </c>
      <c r="I979" s="39" t="s">
        <v>31</v>
      </c>
      <c r="J979" s="40">
        <v>-4.5</v>
      </c>
      <c r="K979" s="41" t="s">
        <v>22</v>
      </c>
      <c r="L979" s="42">
        <v>2.2000000000000002</v>
      </c>
      <c r="M979" s="43"/>
      <c r="N979" s="232">
        <v>0</v>
      </c>
      <c r="O979" s="44" t="s">
        <v>2406</v>
      </c>
      <c r="P979" s="45" t="s">
        <v>2407</v>
      </c>
      <c r="Q979" s="46" t="s">
        <v>2408</v>
      </c>
      <c r="R979" s="47">
        <v>4.2200000000000001E-2</v>
      </c>
      <c r="S979" s="48" t="s">
        <v>2409</v>
      </c>
    </row>
    <row r="980" spans="1:19" ht="14.65" customHeight="1">
      <c r="A980" s="227"/>
      <c r="B980" s="236"/>
      <c r="C980" s="49" t="s">
        <v>24</v>
      </c>
      <c r="D980" s="274"/>
      <c r="E980" s="282"/>
      <c r="F980" s="285"/>
      <c r="G980" s="182"/>
      <c r="H980" s="230"/>
      <c r="I980" s="50" t="s">
        <v>30</v>
      </c>
      <c r="J980" s="51">
        <f>IF(OR(I979="TO",I979="TU",I979="TO1",I979="TU1",I979="TO2",I979="TU2"),J979,IF(OR(I979="AH1",I979="AH2"),IF(OR(I980="AH1",I980="AH2"),-J979,IF(OR(I980="EH1",I980="EH2"),-J979+0.5,"")),IF(OR(I979="EH1",I979="EH2"),IF(OR(I980="AH1",I980="AH2"),-J979+0.5,IF(OR(I980="EH1",I980="EH2"),-J979+1,"")),IF(AND(OR(I979="DNB1",I979="DNB2"),OR(I980="AH1",I980="AH2")),0,IF(AND(I979="Not ScoreBoth",OR(I980="TO1",I980="TO2")),0.5,"")))))</f>
        <v>4.5</v>
      </c>
      <c r="K980" s="52" t="s">
        <v>21</v>
      </c>
      <c r="L980" s="53">
        <v>1.98</v>
      </c>
      <c r="M980" s="54">
        <v>45.92</v>
      </c>
      <c r="N980" s="233"/>
      <c r="O980" s="55" t="s">
        <v>2410</v>
      </c>
      <c r="P980" s="56" t="s">
        <v>2411</v>
      </c>
      <c r="Q980" s="25"/>
      <c r="R980" s="26"/>
      <c r="S980" s="26"/>
    </row>
    <row r="981" spans="1:19" ht="14.65" customHeight="1" thickBot="1">
      <c r="A981" s="228"/>
      <c r="B981" s="237"/>
      <c r="C981" s="57" t="s">
        <v>28</v>
      </c>
      <c r="D981" s="275"/>
      <c r="E981" s="283"/>
      <c r="F981" s="272"/>
      <c r="G981" s="183"/>
      <c r="H981" s="240"/>
      <c r="I981" s="58"/>
      <c r="J981" s="59"/>
      <c r="K981" s="60"/>
      <c r="L981" s="61"/>
      <c r="M981" s="62"/>
      <c r="N981" s="234"/>
      <c r="O981" s="63"/>
      <c r="P981" s="64"/>
      <c r="Q981" s="36"/>
      <c r="R981" s="28"/>
      <c r="S981" s="28"/>
    </row>
    <row r="982" spans="1:19" ht="14.65" customHeight="1">
      <c r="A982" s="238">
        <f>$A979+1</f>
        <v>327</v>
      </c>
      <c r="B982" s="242" t="str">
        <f>IF(OR(C982="W",C983="W",C984="W",C982="1/2W",C983="1/2W",C984="1/2W",C982="1/2L",C983="1/2L",C984="1/2L"),"OK",IF(OR(C982="L",C983="L",C984="L"),"LOSS",IF(OR(C982="X",C983="X",C984="X"),"Anulado"," ")))</f>
        <v>OK</v>
      </c>
      <c r="C982" s="65" t="s">
        <v>24</v>
      </c>
      <c r="D982" s="290" t="str">
        <f>IF(G982="","",$D979)</f>
        <v>17</v>
      </c>
      <c r="E982" s="295" t="str">
        <f>IF(G982=""," ","– "&amp;COUNTIF(D$4:D984,$D982))</f>
        <v>– 42</v>
      </c>
      <c r="F982" s="297" t="e">
        <f ca="1">IF(G982="","",IF(OR(AND($C982&lt;&gt;" ",$C983=" "),AND($C983&lt;&gt;" ",$C982=" "),AND(L984&gt;0,OR(AND($C984&lt;&gt;" ",OR($C982=" ",$C983=" ")),AND($C984=" ",OR($C982&lt;&gt;" ",$C983&lt;&gt;" "))))),IF(SUM(F$4:F981)=0,1,LARGE(F$4:F981,1)+1),IF(MONTH(G982)=MONTH(TODAY()),IF(AND(DAY(G982)&lt;DAY(TODAY()),$B982=" "),IF(SUM(F$4:F981)=0,1,LARGE(F$4:F981,1)+1),IF($B982=" ",IF(AND(DAY(G982)=DAY(TODAY()),HOUR(G982)&lt;=HOUR(NOW())+1),IF(AND(HOUR(G982)+2&lt;=HOUR(NOW()),DAY(G982)&lt;=DAY(TODAY()),MINUTE(G982)&lt;=MINUTE(NOW())),IF(SUM(F$4:F981)=0,1,LARGE(F$4:F981,1)+1),IF(OR(MINUTE(G982)&lt;=MINUTE(NOW()),HOUR(G982)&lt;=HOUR(NOW())),"!!!","")),""),"")),"")))</f>
        <v>#VALUE!</v>
      </c>
      <c r="G982" s="188" t="s">
        <v>4515</v>
      </c>
      <c r="H982" s="303" t="s">
        <v>286</v>
      </c>
      <c r="I982" s="66" t="s">
        <v>42</v>
      </c>
      <c r="J982" s="67">
        <v>3.5</v>
      </c>
      <c r="K982" s="68" t="s">
        <v>23</v>
      </c>
      <c r="L982" s="69">
        <v>2.75</v>
      </c>
      <c r="M982" s="70"/>
      <c r="N982" s="241">
        <v>0.1</v>
      </c>
      <c r="O982" s="71" t="s">
        <v>2412</v>
      </c>
      <c r="P982" s="72" t="s">
        <v>2413</v>
      </c>
      <c r="Q982" s="73" t="s">
        <v>1342</v>
      </c>
      <c r="R982" s="74">
        <v>5.8099999999999999E-2</v>
      </c>
      <c r="S982" s="75" t="s">
        <v>2414</v>
      </c>
    </row>
    <row r="983" spans="1:19" ht="14.65" customHeight="1">
      <c r="A983" s="227"/>
      <c r="B983" s="236"/>
      <c r="C983" s="17" t="s">
        <v>26</v>
      </c>
      <c r="D983" s="274"/>
      <c r="E983" s="282"/>
      <c r="F983" s="285"/>
      <c r="G983" s="182"/>
      <c r="H983" s="230"/>
      <c r="I983" s="18" t="s">
        <v>43</v>
      </c>
      <c r="J983" s="76">
        <f>IF(OR(I982="TO",I982="TU",I982="TO1",I982="TU1",I982="TO2",I982="TU2"),J982,IF(OR(I982="AH1",I982="AH2"),IF(OR(I983="AH1",I983="AH2"),-J982,IF(OR(I983="EH1",I983="EH2"),-J982+0.5,"")),IF(OR(I982="EH1",I982="EH2"),IF(OR(I983="AH1",I983="AH2"),-J982+0.5,IF(OR(I983="EH1",I983="EH2"),-J982+1,"")),IF(AND(OR(I982="DNB1",I982="DNB2"),OR(I983="AH1",I983="AH2")),0,IF(AND(I982="Not ScoreBoth",OR(I983="TO1",I983="TO2")),0.5,"")))))</f>
        <v>3.5</v>
      </c>
      <c r="K983" s="77" t="s">
        <v>21</v>
      </c>
      <c r="L983" s="21">
        <v>1.72</v>
      </c>
      <c r="M983" s="22">
        <v>62.5</v>
      </c>
      <c r="N983" s="233"/>
      <c r="O983" s="23" t="s">
        <v>2415</v>
      </c>
      <c r="P983" s="24" t="s">
        <v>2416</v>
      </c>
      <c r="Q983" s="25"/>
      <c r="R983" s="26"/>
      <c r="S983" s="26"/>
    </row>
    <row r="984" spans="1:19" ht="14.65" customHeight="1">
      <c r="A984" s="228"/>
      <c r="B984" s="237"/>
      <c r="C984" s="27" t="s">
        <v>28</v>
      </c>
      <c r="D984" s="275"/>
      <c r="E984" s="283"/>
      <c r="F984" s="272"/>
      <c r="G984" s="183"/>
      <c r="H984" s="231"/>
      <c r="I984" s="30"/>
      <c r="J984" s="31"/>
      <c r="K984" s="37"/>
      <c r="L984" s="32"/>
      <c r="M984" s="33"/>
      <c r="N984" s="234"/>
      <c r="O984" s="34"/>
      <c r="P984" s="35"/>
      <c r="Q984" s="36"/>
      <c r="R984" s="28"/>
      <c r="S984" s="28"/>
    </row>
    <row r="985" spans="1:19" ht="14.65" customHeight="1">
      <c r="A985" s="226">
        <f>$A982+1</f>
        <v>328</v>
      </c>
      <c r="B985" s="235" t="str">
        <f>IF(OR(C985="W",C986="W",C987="W",C985="1/2W",C986="1/2W",C987="1/2W",C985="1/2L",C986="1/2L",C987="1/2L"),"OK",IF(OR(C985="L",C986="L",C987="L"),"LOSS",IF(OR(C985="X",C986="X",C987="X"),"Anulado"," ")))</f>
        <v>OK</v>
      </c>
      <c r="C985" s="38" t="s">
        <v>24</v>
      </c>
      <c r="D985" s="273" t="str">
        <f>IF(G985="","",$D982)</f>
        <v>17</v>
      </c>
      <c r="E985" s="281" t="str">
        <f>IF(G985=""," ","– "&amp;COUNTIF(D$4:D987,$D985))</f>
        <v>– 43</v>
      </c>
      <c r="F985" s="284" t="e">
        <f ca="1">IF(G985="","",IF(OR(AND($C985&lt;&gt;" ",$C986=" "),AND($C986&lt;&gt;" ",$C985=" "),AND(L987&gt;0,OR(AND($C987&lt;&gt;" ",OR($C985=" ",$C986=" ")),AND($C987=" ",OR($C985&lt;&gt;" ",$C986&lt;&gt;" "))))),IF(SUM(F$4:F984)=0,1,LARGE(F$4:F984,1)+1),IF(MONTH(G985)=MONTH(TODAY()),IF(AND(DAY(G985)&lt;DAY(TODAY()),$B985=" "),IF(SUM(F$4:F984)=0,1,LARGE(F$4:F984,1)+1),IF($B985=" ",IF(AND(DAY(G985)=DAY(TODAY()),HOUR(G985)&lt;=HOUR(NOW())+1),IF(AND(HOUR(G985)+2&lt;=HOUR(NOW()),DAY(G985)&lt;=DAY(TODAY()),MINUTE(G985)&lt;=MINUTE(NOW())),IF(SUM(F$4:F984)=0,1,LARGE(F$4:F984,1)+1),IF(OR(MINUTE(G985)&lt;=MINUTE(NOW()),HOUR(G985)&lt;=HOUR(NOW())),"!!!","")),""),"")),"")))</f>
        <v>#VALUE!</v>
      </c>
      <c r="G985" s="181" t="s">
        <v>4515</v>
      </c>
      <c r="H985" s="229" t="s">
        <v>286</v>
      </c>
      <c r="I985" s="39" t="s">
        <v>42</v>
      </c>
      <c r="J985" s="40">
        <v>3.5</v>
      </c>
      <c r="K985" s="41" t="s">
        <v>23</v>
      </c>
      <c r="L985" s="42">
        <v>2.75</v>
      </c>
      <c r="M985" s="43"/>
      <c r="N985" s="232">
        <v>0</v>
      </c>
      <c r="O985" s="44" t="s">
        <v>2417</v>
      </c>
      <c r="P985" s="45" t="s">
        <v>2416</v>
      </c>
      <c r="Q985" s="46" t="s">
        <v>2418</v>
      </c>
      <c r="R985" s="47">
        <v>5.8200000000000002E-2</v>
      </c>
      <c r="S985" s="48" t="s">
        <v>2419</v>
      </c>
    </row>
    <row r="986" spans="1:19" ht="14.65" customHeight="1">
      <c r="A986" s="227"/>
      <c r="B986" s="236"/>
      <c r="C986" s="49" t="s">
        <v>26</v>
      </c>
      <c r="D986" s="274"/>
      <c r="E986" s="282"/>
      <c r="F986" s="285"/>
      <c r="G986" s="182"/>
      <c r="H986" s="230"/>
      <c r="I986" s="50" t="s">
        <v>43</v>
      </c>
      <c r="J986" s="51">
        <f>IF(OR(I985="TO",I985="TU",I985="TO1",I985="TU1",I985="TO2",I985="TU2"),J985,IF(OR(I985="AH1",I985="AH2"),IF(OR(I986="AH1",I986="AH2"),-J985,IF(OR(I986="EH1",I986="EH2"),-J985+0.5,"")),IF(OR(I985="EH1",I985="EH2"),IF(OR(I986="AH1",I986="AH2"),-J985+0.5,IF(OR(I986="EH1",I986="EH2"),-J985+1,"")),IF(AND(OR(I985="DNB1",I985="DNB2"),OR(I986="AH1",I986="AH2")),0,IF(AND(I985="Not ScoreBoth",OR(I986="TO1",I986="TO2")),0.5,"")))))</f>
        <v>3.5</v>
      </c>
      <c r="K986" s="52" t="s">
        <v>21</v>
      </c>
      <c r="L986" s="53">
        <v>1.72</v>
      </c>
      <c r="M986" s="54">
        <v>62.5</v>
      </c>
      <c r="N986" s="233"/>
      <c r="O986" s="55" t="s">
        <v>2415</v>
      </c>
      <c r="P986" s="56" t="s">
        <v>2416</v>
      </c>
      <c r="Q986" s="25"/>
      <c r="R986" s="26"/>
      <c r="S986" s="26"/>
    </row>
    <row r="987" spans="1:19" ht="14.65" customHeight="1">
      <c r="A987" s="228"/>
      <c r="B987" s="237"/>
      <c r="C987" s="57" t="s">
        <v>28</v>
      </c>
      <c r="D987" s="275"/>
      <c r="E987" s="283"/>
      <c r="F987" s="272"/>
      <c r="G987" s="183"/>
      <c r="H987" s="231"/>
      <c r="I987" s="58"/>
      <c r="J987" s="59"/>
      <c r="K987" s="60"/>
      <c r="L987" s="61"/>
      <c r="M987" s="62"/>
      <c r="N987" s="234"/>
      <c r="O987" s="63"/>
      <c r="P987" s="64"/>
      <c r="Q987" s="36"/>
      <c r="R987" s="28"/>
      <c r="S987" s="28"/>
    </row>
    <row r="988" spans="1:19" ht="14.65" customHeight="1">
      <c r="A988" s="238">
        <f>$A985+1</f>
        <v>329</v>
      </c>
      <c r="B988" s="242" t="str">
        <f>IF(OR(C988="W",C989="W",C990="W",C988="1/2W",C989="1/2W",C990="1/2W",C988="1/2L",C989="1/2L",C990="1/2L"),"OK",IF(OR(C988="L",C989="L",C990="L"),"LOSS",IF(OR(C988="X",C989="X",C990="X"),"Anulado"," ")))</f>
        <v>OK</v>
      </c>
      <c r="C988" s="65" t="s">
        <v>24</v>
      </c>
      <c r="D988" s="290" t="str">
        <f>IF(G988="","",$D985)</f>
        <v>17</v>
      </c>
      <c r="E988" s="295" t="str">
        <f>IF(G988=""," ","– "&amp;COUNTIF(D$4:D990,$D988))</f>
        <v>– 44</v>
      </c>
      <c r="F988" s="297" t="e">
        <f ca="1">IF(G988="","",IF(OR(AND($C988&lt;&gt;" ",$C989=" "),AND($C989&lt;&gt;" ",$C988=" "),AND(L990&gt;0,OR(AND($C990&lt;&gt;" ",OR($C988=" ",$C989=" ")),AND($C990=" ",OR($C988&lt;&gt;" ",$C989&lt;&gt;" "))))),IF(SUM(F$4:F987)=0,1,LARGE(F$4:F987,1)+1),IF(MONTH(G988)=MONTH(TODAY()),IF(AND(DAY(G988)&lt;DAY(TODAY()),$B988=" "),IF(SUM(F$4:F987)=0,1,LARGE(F$4:F987,1)+1),IF($B988=" ",IF(AND(DAY(G988)=DAY(TODAY()),HOUR(G988)&lt;=HOUR(NOW())+1),IF(AND(HOUR(G988)+2&lt;=HOUR(NOW()),DAY(G988)&lt;=DAY(TODAY()),MINUTE(G988)&lt;=MINUTE(NOW())),IF(SUM(F$4:F987)=0,1,LARGE(F$4:F987,1)+1),IF(OR(MINUTE(G988)&lt;=MINUTE(NOW()),HOUR(G988)&lt;=HOUR(NOW())),"!!!","")),""),"")),"")))</f>
        <v>#VALUE!</v>
      </c>
      <c r="G988" s="188" t="s">
        <v>4515</v>
      </c>
      <c r="H988" s="239" t="s">
        <v>286</v>
      </c>
      <c r="I988" s="66" t="s">
        <v>42</v>
      </c>
      <c r="J988" s="67">
        <v>3.5</v>
      </c>
      <c r="K988" s="68" t="s">
        <v>23</v>
      </c>
      <c r="L988" s="69">
        <v>2.75</v>
      </c>
      <c r="M988" s="70">
        <v>21.56</v>
      </c>
      <c r="N988" s="241">
        <v>0.1</v>
      </c>
      <c r="O988" s="71" t="s">
        <v>2420</v>
      </c>
      <c r="P988" s="72" t="s">
        <v>2421</v>
      </c>
      <c r="Q988" s="73" t="s">
        <v>2422</v>
      </c>
      <c r="R988" s="74">
        <v>5.8500000000000003E-2</v>
      </c>
      <c r="S988" s="75" t="s">
        <v>2423</v>
      </c>
    </row>
    <row r="989" spans="1:19" ht="14.65" customHeight="1">
      <c r="A989" s="227"/>
      <c r="B989" s="236"/>
      <c r="C989" s="17" t="s">
        <v>26</v>
      </c>
      <c r="D989" s="274"/>
      <c r="E989" s="282"/>
      <c r="F989" s="285"/>
      <c r="G989" s="182"/>
      <c r="H989" s="230"/>
      <c r="I989" s="18" t="s">
        <v>43</v>
      </c>
      <c r="J989" s="76">
        <f>IF(OR(I988="TO",I988="TU",I988="TO1",I988="TU1",I988="TO2",I988="TU2"),J988,IF(OR(I988="AH1",I988="AH2"),IF(OR(I989="AH1",I989="AH2"),-J988,IF(OR(I989="EH1",I989="EH2"),-J988+0.5,"")),IF(OR(I988="EH1",I988="EH2"),IF(OR(I989="AH1",I989="AH2"),-J988+0.5,IF(OR(I989="EH1",I989="EH2"),-J988+1,"")),IF(AND(OR(I988="DNB1",I988="DNB2"),OR(I989="AH1",I989="AH2")),0,IF(AND(I988="Not ScoreBoth",OR(I989="TO1",I989="TO2")),0.5,"")))))</f>
        <v>3.5</v>
      </c>
      <c r="K989" s="77" t="s">
        <v>21</v>
      </c>
      <c r="L989" s="21">
        <v>1.72</v>
      </c>
      <c r="M989" s="22"/>
      <c r="N989" s="233"/>
      <c r="O989" s="23" t="s">
        <v>2424</v>
      </c>
      <c r="P989" s="24" t="s">
        <v>2425</v>
      </c>
      <c r="Q989" s="25"/>
      <c r="R989" s="26"/>
      <c r="S989" s="26"/>
    </row>
    <row r="990" spans="1:19" ht="14.65" customHeight="1">
      <c r="A990" s="228"/>
      <c r="B990" s="237"/>
      <c r="C990" s="27" t="s">
        <v>28</v>
      </c>
      <c r="D990" s="275"/>
      <c r="E990" s="283"/>
      <c r="F990" s="272"/>
      <c r="G990" s="183"/>
      <c r="H990" s="231"/>
      <c r="I990" s="30"/>
      <c r="J990" s="31"/>
      <c r="K990" s="37"/>
      <c r="L990" s="32"/>
      <c r="M990" s="33"/>
      <c r="N990" s="234"/>
      <c r="O990" s="34"/>
      <c r="P990" s="35"/>
      <c r="Q990" s="36"/>
      <c r="R990" s="28"/>
      <c r="S990" s="28"/>
    </row>
    <row r="991" spans="1:19" ht="14.65" customHeight="1">
      <c r="A991" s="226">
        <f>$A988+1</f>
        <v>330</v>
      </c>
      <c r="B991" s="235" t="str">
        <f>IF(OR(C991="W",C992="W",C993="W",C991="1/2W",C992="1/2W",C993="1/2W",C991="1/2L",C992="1/2L",C993="1/2L"),"OK",IF(OR(C991="L",C992="L",C993="L"),"LOSS",IF(OR(C991="X",C992="X",C993="X"),"Anulado"," ")))</f>
        <v>OK</v>
      </c>
      <c r="C991" s="38" t="s">
        <v>24</v>
      </c>
      <c r="D991" s="273" t="str">
        <f>IF(G991="","",$D988)</f>
        <v>17</v>
      </c>
      <c r="E991" s="281" t="str">
        <f>IF(G991=""," ","– "&amp;COUNTIF(D$4:D993,$D991))</f>
        <v>– 45</v>
      </c>
      <c r="F991" s="284" t="e">
        <f ca="1">IF(G991="","",IF(OR(AND($C991&lt;&gt;" ",$C992=" "),AND($C992&lt;&gt;" ",$C991=" "),AND(L993&gt;0,OR(AND($C993&lt;&gt;" ",OR($C991=" ",$C992=" ")),AND($C993=" ",OR($C991&lt;&gt;" ",$C992&lt;&gt;" "))))),IF(SUM(F$4:F990)=0,1,LARGE(F$4:F990,1)+1),IF(MONTH(G991)=MONTH(TODAY()),IF(AND(DAY(G991)&lt;DAY(TODAY()),$B991=" "),IF(SUM(F$4:F990)=0,1,LARGE(F$4:F990,1)+1),IF($B991=" ",IF(AND(DAY(G991)=DAY(TODAY()),HOUR(G991)&lt;=HOUR(NOW())+1),IF(AND(HOUR(G991)+2&lt;=HOUR(NOW()),DAY(G991)&lt;=DAY(TODAY()),MINUTE(G991)&lt;=MINUTE(NOW())),IF(SUM(F$4:F990)=0,1,LARGE(F$4:F990,1)+1),IF(OR(MINUTE(G991)&lt;=MINUTE(NOW()),HOUR(G991)&lt;=HOUR(NOW())),"!!!","")),""),"")),"")))</f>
        <v>#VALUE!</v>
      </c>
      <c r="G991" s="181" t="s">
        <v>4515</v>
      </c>
      <c r="H991" s="229" t="s">
        <v>286</v>
      </c>
      <c r="I991" s="39" t="s">
        <v>42</v>
      </c>
      <c r="J991" s="40">
        <v>3.5</v>
      </c>
      <c r="K991" s="41" t="s">
        <v>23</v>
      </c>
      <c r="L991" s="42">
        <v>9.4</v>
      </c>
      <c r="M991" s="43">
        <v>17.45</v>
      </c>
      <c r="N991" s="232">
        <v>0</v>
      </c>
      <c r="O991" s="44" t="s">
        <v>2426</v>
      </c>
      <c r="P991" s="45" t="s">
        <v>2427</v>
      </c>
      <c r="Q991" s="46" t="s">
        <v>1760</v>
      </c>
      <c r="R991" s="47">
        <v>1.6799999999999999E-2</v>
      </c>
      <c r="S991" s="48" t="s">
        <v>2428</v>
      </c>
    </row>
    <row r="992" spans="1:19" ht="14.65" customHeight="1">
      <c r="A992" s="227"/>
      <c r="B992" s="236"/>
      <c r="C992" s="49" t="s">
        <v>26</v>
      </c>
      <c r="D992" s="274"/>
      <c r="E992" s="282"/>
      <c r="F992" s="285"/>
      <c r="G992" s="182"/>
      <c r="H992" s="230"/>
      <c r="I992" s="50" t="s">
        <v>43</v>
      </c>
      <c r="J992" s="51">
        <f>IF(OR(I991="TO",I991="TU",I991="TO1",I991="TU1",I991="TO2",I991="TU2"),J991,IF(OR(I991="AH1",I991="AH2"),IF(OR(I992="AH1",I992="AH2"),-J991,IF(OR(I992="EH1",I992="EH2"),-J991+0.5,"")),IF(OR(I991="EH1",I991="EH2"),IF(OR(I992="AH1",I992="AH2"),-J991+0.5,IF(OR(I992="EH1",I992="EH2"),-J991+1,"")),IF(AND(OR(I991="DNB1",I991="DNB2"),OR(I992="AH1",I992="AH2")),0,IF(AND(I991="Not ScoreBoth",OR(I992="TO1",I992="TO2")),0.5,"")))))</f>
        <v>3.5</v>
      </c>
      <c r="K992" s="52" t="s">
        <v>21</v>
      </c>
      <c r="L992" s="53">
        <v>1.1399999999999999</v>
      </c>
      <c r="M992" s="54">
        <v>144</v>
      </c>
      <c r="N992" s="233"/>
      <c r="O992" s="55" t="s">
        <v>2429</v>
      </c>
      <c r="P992" s="56" t="s">
        <v>2430</v>
      </c>
      <c r="Q992" s="25"/>
      <c r="R992" s="26"/>
      <c r="S992" s="26"/>
    </row>
    <row r="993" spans="1:19" ht="14.65" customHeight="1">
      <c r="A993" s="228"/>
      <c r="B993" s="237"/>
      <c r="C993" s="57" t="s">
        <v>28</v>
      </c>
      <c r="D993" s="275"/>
      <c r="E993" s="283"/>
      <c r="F993" s="272"/>
      <c r="G993" s="183"/>
      <c r="H993" s="231"/>
      <c r="I993" s="58"/>
      <c r="J993" s="59"/>
      <c r="K993" s="60"/>
      <c r="L993" s="61"/>
      <c r="M993" s="62"/>
      <c r="N993" s="234"/>
      <c r="O993" s="63"/>
      <c r="P993" s="64"/>
      <c r="Q993" s="36"/>
      <c r="R993" s="28"/>
      <c r="S993" s="28"/>
    </row>
    <row r="994" spans="1:19" ht="14.65" customHeight="1">
      <c r="A994" s="238">
        <f>$A991+1</f>
        <v>331</v>
      </c>
      <c r="B994" s="242" t="str">
        <f>IF(OR(C994="W",C995="W",C996="W",C994="1/2W",C995="1/2W",C996="1/2W",C994="1/2L",C995="1/2L",C996="1/2L"),"OK",IF(OR(C994="L",C995="L",C996="L"),"LOSS",IF(OR(C994="X",C995="X",C996="X"),"Anulado"," ")))</f>
        <v>OK</v>
      </c>
      <c r="C994" s="65" t="s">
        <v>26</v>
      </c>
      <c r="D994" s="290" t="s">
        <v>287</v>
      </c>
      <c r="E994" s="295" t="str">
        <f>IF(G994=""," ","– "&amp;COUNTIF(D$4:D996,$D994))</f>
        <v>– 1</v>
      </c>
      <c r="F994" s="297" t="e">
        <f ca="1">IF(G994="","",IF(OR(AND($C994&lt;&gt;" ",$C995=" "),AND($C995&lt;&gt;" ",$C994=" "),AND(L996&gt;0,OR(AND($C996&lt;&gt;" ",OR($C994=" ",$C995=" ")),AND($C996=" ",OR($C994&lt;&gt;" ",$C995&lt;&gt;" "))))),IF(SUM(F$4:F993)=0,1,LARGE(F$4:F993,1)+1),IF(MONTH(G994)=MONTH(TODAY()),IF(AND(DAY(G994)&lt;DAY(TODAY()),$B994=" "),IF(SUM(F$4:F993)=0,1,LARGE(F$4:F993,1)+1),IF($B994=" ",IF(AND(DAY(G994)=DAY(TODAY()),HOUR(G994)&lt;=HOUR(NOW())+1),IF(AND(HOUR(G994)+2&lt;=HOUR(NOW()),DAY(G994)&lt;=DAY(TODAY()),MINUTE(G994)&lt;=MINUTE(NOW())),IF(SUM(F$4:F993)=0,1,LARGE(F$4:F993,1)+1),IF(OR(MINUTE(G994)&lt;=MINUTE(NOW()),HOUR(G994)&lt;=HOUR(NOW())),"!!!","")),""),"")),"")))</f>
        <v>#VALUE!</v>
      </c>
      <c r="G994" s="188" t="s">
        <v>4516</v>
      </c>
      <c r="H994" s="239" t="s">
        <v>288</v>
      </c>
      <c r="I994" s="66" t="s">
        <v>31</v>
      </c>
      <c r="J994" s="67">
        <v>0</v>
      </c>
      <c r="K994" s="68" t="s">
        <v>22</v>
      </c>
      <c r="L994" s="69">
        <v>2.2400000000000002</v>
      </c>
      <c r="M994" s="70"/>
      <c r="N994" s="241">
        <v>0</v>
      </c>
      <c r="O994" s="71" t="s">
        <v>2015</v>
      </c>
      <c r="P994" s="72" t="s">
        <v>2431</v>
      </c>
      <c r="Q994" s="73" t="s">
        <v>2432</v>
      </c>
      <c r="R994" s="74">
        <v>7.0499999999999993E-2</v>
      </c>
      <c r="S994" s="75" t="s">
        <v>2432</v>
      </c>
    </row>
    <row r="995" spans="1:19" ht="14.65" customHeight="1">
      <c r="A995" s="227"/>
      <c r="B995" s="236"/>
      <c r="C995" s="17" t="s">
        <v>24</v>
      </c>
      <c r="D995" s="274"/>
      <c r="E995" s="282"/>
      <c r="F995" s="285"/>
      <c r="G995" s="182"/>
      <c r="H995" s="230"/>
      <c r="I995" s="18" t="s">
        <v>47</v>
      </c>
      <c r="J995" s="81" t="str">
        <f>IF(OR(I994="TO",I994="TU",I994="TO1",I994="TU1",I994="TO2",I994="TU2"),J994,IF(OR(I994="AH1",I994="AH2"),IF(OR(I995="AH1",I995="AH2"),-J994,IF(OR(I995="EH1",I995="EH2"),-J994+0.5,"")),IF(OR(I994="EH1",I994="EH2"),IF(OR(I995="AH1",I995="AH2"),-J994+0.5,IF(OR(I995="EH1",I995="EH2"),-J994+1,"")),IF(AND(OR(I994="DNB1",I994="DNB2"),OR(I995="AH1",I995="AH2")),0,IF(AND(I994="Not ScoreBoth",OR(I995="TO1",I995="TO2")),0.5,"")))))</f>
        <v/>
      </c>
      <c r="K995" s="77" t="s">
        <v>45</v>
      </c>
      <c r="L995" s="21">
        <v>2.0499999999999998</v>
      </c>
      <c r="M995" s="22">
        <v>30</v>
      </c>
      <c r="N995" s="233"/>
      <c r="O995" s="23" t="s">
        <v>2129</v>
      </c>
      <c r="P995" s="24" t="s">
        <v>2433</v>
      </c>
      <c r="Q995" s="25"/>
      <c r="R995" s="26"/>
      <c r="S995" s="26"/>
    </row>
    <row r="996" spans="1:19" ht="14.65" customHeight="1">
      <c r="A996" s="228"/>
      <c r="B996" s="237"/>
      <c r="C996" s="27" t="s">
        <v>28</v>
      </c>
      <c r="D996" s="275"/>
      <c r="E996" s="283"/>
      <c r="F996" s="272"/>
      <c r="G996" s="183"/>
      <c r="H996" s="231"/>
      <c r="I996" s="30"/>
      <c r="J996" s="31"/>
      <c r="K996" s="37"/>
      <c r="L996" s="32"/>
      <c r="M996" s="33"/>
      <c r="N996" s="234"/>
      <c r="O996" s="34"/>
      <c r="P996" s="35"/>
      <c r="Q996" s="36"/>
      <c r="R996" s="28"/>
      <c r="S996" s="28"/>
    </row>
    <row r="997" spans="1:19" ht="14.65" customHeight="1">
      <c r="A997" s="226">
        <f>$A994+1</f>
        <v>332</v>
      </c>
      <c r="B997" s="235" t="str">
        <f>IF(OR(C997="W",C998="W",C999="W",C997="1/2W",C998="1/2W",C999="1/2W",C997="1/2L",C998="1/2L",C999="1/2L"),"OK",IF(OR(C997="L",C998="L",C999="L"),"LOSS",IF(OR(C997="X",C998="X",C999="X"),"Anulado"," ")))</f>
        <v>OK</v>
      </c>
      <c r="C997" s="38" t="s">
        <v>26</v>
      </c>
      <c r="D997" s="273" t="str">
        <f>IF(G997="","",$D994)</f>
        <v>18</v>
      </c>
      <c r="E997" s="281" t="str">
        <f>IF(G997=""," ","– "&amp;COUNTIF(D$4:D999,$D997))</f>
        <v>– 2</v>
      </c>
      <c r="F997" s="284" t="e">
        <f ca="1">IF(G997="","",IF(OR(AND($C997&lt;&gt;" ",$C998=" "),AND($C998&lt;&gt;" ",$C997=" "),AND(L999&gt;0,OR(AND($C999&lt;&gt;" ",OR($C997=" ",$C998=" ")),AND($C999=" ",OR($C997&lt;&gt;" ",$C998&lt;&gt;" "))))),IF(SUM(F$4:F996)=0,1,LARGE(F$4:F996,1)+1),IF(MONTH(G997)=MONTH(TODAY()),IF(AND(DAY(G997)&lt;DAY(TODAY()),$B997=" "),IF(SUM(F$4:F996)=0,1,LARGE(F$4:F996,1)+1),IF($B997=" ",IF(AND(DAY(G997)=DAY(TODAY()),HOUR(G997)&lt;=HOUR(NOW())+1),IF(AND(HOUR(G997)+2&lt;=HOUR(NOW()),DAY(G997)&lt;=DAY(TODAY()),MINUTE(G997)&lt;=MINUTE(NOW())),IF(SUM(F$4:F996)=0,1,LARGE(F$4:F996,1)+1),IF(OR(MINUTE(G997)&lt;=MINUTE(NOW()),HOUR(G997)&lt;=HOUR(NOW())),"!!!","")),""),"")),"")))</f>
        <v>#VALUE!</v>
      </c>
      <c r="G997" s="181" t="s">
        <v>4516</v>
      </c>
      <c r="H997" s="229" t="s">
        <v>288</v>
      </c>
      <c r="I997" s="39" t="s">
        <v>31</v>
      </c>
      <c r="J997" s="40">
        <v>0.5</v>
      </c>
      <c r="K997" s="41" t="s">
        <v>23</v>
      </c>
      <c r="L997" s="42">
        <v>1.71</v>
      </c>
      <c r="M997" s="43">
        <f>17.56</f>
        <v>17.559999999999999</v>
      </c>
      <c r="N997" s="232">
        <v>0</v>
      </c>
      <c r="O997" s="44" t="s">
        <v>2434</v>
      </c>
      <c r="P997" s="45" t="s">
        <v>2435</v>
      </c>
      <c r="Q997" s="46" t="s">
        <v>2436</v>
      </c>
      <c r="R997" s="47">
        <v>5.6300000000000003E-2</v>
      </c>
      <c r="S997" s="48" t="s">
        <v>1795</v>
      </c>
    </row>
    <row r="998" spans="1:19" ht="14.65" customHeight="1">
      <c r="A998" s="227"/>
      <c r="B998" s="236"/>
      <c r="C998" s="49" t="s">
        <v>24</v>
      </c>
      <c r="D998" s="274"/>
      <c r="E998" s="282"/>
      <c r="F998" s="285"/>
      <c r="G998" s="182"/>
      <c r="H998" s="230"/>
      <c r="I998" s="84">
        <v>1</v>
      </c>
      <c r="J998" s="85" t="str">
        <f>IF(OR(I997="TO",I997="TU",I997="TO1",I997="TU1",I997="TO2",I997="TU2"),J997,IF(OR(I997="AH1",I997="AH2"),IF(OR(I998="AH1",I998="AH2"),-J997,IF(OR(I998="EH1",I998="EH2"),-J997+0.5,"")),IF(OR(I997="EH1",I997="EH2"),IF(OR(I998="AH1",I998="AH2"),-J997+0.5,IF(OR(I998="EH1",I998="EH2"),-J997+1,"")),IF(AND(OR(I997="DNB1",I997="DNB2"),OR(I998="AH1",I998="AH2")),0,IF(AND(I997="Not ScoreBoth",OR(I998="TO1",I998="TO2")),0.5,"")))))</f>
        <v/>
      </c>
      <c r="K998" s="52" t="s">
        <v>45</v>
      </c>
      <c r="L998" s="53">
        <v>2.75</v>
      </c>
      <c r="M998" s="54">
        <v>21.75</v>
      </c>
      <c r="N998" s="233"/>
      <c r="O998" s="55" t="s">
        <v>2437</v>
      </c>
      <c r="P998" s="56" t="s">
        <v>2438</v>
      </c>
      <c r="Q998" s="25"/>
      <c r="R998" s="26"/>
      <c r="S998" s="26"/>
    </row>
    <row r="999" spans="1:19" ht="14.65" customHeight="1">
      <c r="A999" s="228"/>
      <c r="B999" s="237"/>
      <c r="C999" s="57" t="s">
        <v>26</v>
      </c>
      <c r="D999" s="275"/>
      <c r="E999" s="283"/>
      <c r="F999" s="272"/>
      <c r="G999" s="183"/>
      <c r="H999" s="231"/>
      <c r="I999" s="101" t="s">
        <v>31</v>
      </c>
      <c r="J999" s="102">
        <v>0.5</v>
      </c>
      <c r="K999" s="103" t="s">
        <v>23</v>
      </c>
      <c r="L999" s="104">
        <v>1.72</v>
      </c>
      <c r="M999" s="62">
        <v>17.32</v>
      </c>
      <c r="N999" s="234"/>
      <c r="O999" s="105" t="s">
        <v>2439</v>
      </c>
      <c r="P999" s="106" t="s">
        <v>2440</v>
      </c>
      <c r="Q999" s="36"/>
      <c r="R999" s="28"/>
      <c r="S999" s="28"/>
    </row>
    <row r="1000" spans="1:19" ht="14.65" customHeight="1">
      <c r="A1000" s="238">
        <f>$A997+1</f>
        <v>333</v>
      </c>
      <c r="B1000" s="242" t="str">
        <f>IF(OR(C1000="W",C1001="W",C1002="W",C1000="1/2W",C1001="1/2W",C1002="1/2W",C1000="1/2L",C1001="1/2L",C1002="1/2L"),"OK",IF(OR(C1000="L",C1001="L",C1002="L"),"LOSS",IF(OR(C1000="X",C1001="X",C1002="X"),"Anulado"," ")))</f>
        <v xml:space="preserve"> </v>
      </c>
      <c r="C1000" s="65" t="s">
        <v>28</v>
      </c>
      <c r="D1000" s="290" t="str">
        <f>IF(G1000="","",$D997)</f>
        <v>18</v>
      </c>
      <c r="E1000" s="295" t="str">
        <f>IF(G1000=""," ","– "&amp;COUNTIF(D$4:D1002,$D1000))</f>
        <v>– 3</v>
      </c>
      <c r="F1000" s="297" t="e">
        <f ca="1">IF(G1000="","",IF(OR(AND($C1000&lt;&gt;" ",$C1001=" "),AND($C1001&lt;&gt;" ",$C1000=" "),AND(L1002&gt;0,OR(AND($C1002&lt;&gt;" ",OR($C1000=" ",$C1001=" ")),AND($C1002=" ",OR($C1000&lt;&gt;" ",$C1001&lt;&gt;" "))))),IF(SUM(F$4:F999)=0,1,LARGE(F$4:F999,1)+1),IF(MONTH(G1000)=MONTH(TODAY()),IF(AND(DAY(G1000)&lt;DAY(TODAY()),$B1000=" "),IF(SUM(F$4:F999)=0,1,LARGE(F$4:F999,1)+1),IF($B1000=" ",IF(AND(DAY(G1000)=DAY(TODAY()),HOUR(G1000)&lt;=HOUR(NOW())+1),IF(AND(HOUR(G1000)+2&lt;=HOUR(NOW()),DAY(G1000)&lt;=DAY(TODAY()),MINUTE(G1000)&lt;=MINUTE(NOW())),IF(SUM(F$4:F999)=0,1,LARGE(F$4:F999,1)+1),IF(OR(MINUTE(G1000)&lt;=MINUTE(NOW()),HOUR(G1000)&lt;=HOUR(NOW())),"!!!","")),""),"")),"")))</f>
        <v>#VALUE!</v>
      </c>
      <c r="G1000" s="188" t="s">
        <v>4517</v>
      </c>
      <c r="H1000" s="239" t="s">
        <v>289</v>
      </c>
      <c r="I1000" s="66" t="s">
        <v>40</v>
      </c>
      <c r="J1000" s="80"/>
      <c r="K1000" s="68" t="s">
        <v>23</v>
      </c>
      <c r="L1000" s="69">
        <v>1.7</v>
      </c>
      <c r="M1000" s="70">
        <v>106.9</v>
      </c>
      <c r="N1000" s="241">
        <v>0</v>
      </c>
      <c r="O1000" s="71" t="s">
        <v>2441</v>
      </c>
      <c r="P1000" s="72" t="s">
        <v>2442</v>
      </c>
      <c r="Q1000" s="73" t="s">
        <v>2443</v>
      </c>
      <c r="R1000" s="74">
        <v>2.7900000000000001E-2</v>
      </c>
      <c r="S1000" s="75" t="s">
        <v>1795</v>
      </c>
    </row>
    <row r="1001" spans="1:19" ht="14.65" customHeight="1">
      <c r="A1001" s="227"/>
      <c r="B1001" s="236"/>
      <c r="C1001" s="17" t="s">
        <v>28</v>
      </c>
      <c r="D1001" s="274"/>
      <c r="E1001" s="282"/>
      <c r="F1001" s="285"/>
      <c r="G1001" s="182"/>
      <c r="H1001" s="230"/>
      <c r="I1001" s="18" t="s">
        <v>38</v>
      </c>
      <c r="J1001" s="81" t="str">
        <f>IF(OR(I1000="TO",I1000="TU",I1000="TO1",I1000="TU1",I1000="TO2",I1000="TU2"),J1000,IF(OR(I1000="AH1",I1000="AH2"),IF(OR(I1001="AH1",I1001="AH2"),-J1000,IF(OR(I1001="EH1",I1001="EH2"),-J1000+0.5,"")),IF(OR(I1000="EH1",I1000="EH2"),IF(OR(I1001="AH1",I1001="AH2"),-J1000+0.5,IF(OR(I1001="EH1",I1001="EH2"),-J1000+1,"")),IF(AND(OR(I1000="DNB1",I1000="DNB2"),OR(I1001="AH1",I1001="AH2")),0,IF(AND(I1000="Not ScoreBoth",OR(I1001="TO1",I1001="TO2")),0.5,"")))))</f>
        <v/>
      </c>
      <c r="K1001" s="77" t="s">
        <v>21</v>
      </c>
      <c r="L1001" s="21">
        <v>2.6</v>
      </c>
      <c r="M1001" s="22"/>
      <c r="N1001" s="233"/>
      <c r="O1001" s="23" t="s">
        <v>2444</v>
      </c>
      <c r="P1001" s="24" t="s">
        <v>2445</v>
      </c>
      <c r="Q1001" s="25"/>
      <c r="R1001" s="26"/>
      <c r="S1001" s="26"/>
    </row>
    <row r="1002" spans="1:19" ht="14.65" customHeight="1">
      <c r="A1002" s="228"/>
      <c r="B1002" s="237"/>
      <c r="C1002" s="27" t="s">
        <v>28</v>
      </c>
      <c r="D1002" s="275"/>
      <c r="E1002" s="283"/>
      <c r="F1002" s="272"/>
      <c r="G1002" s="183"/>
      <c r="H1002" s="231"/>
      <c r="I1002" s="30"/>
      <c r="J1002" s="31"/>
      <c r="K1002" s="37"/>
      <c r="L1002" s="32"/>
      <c r="M1002" s="33"/>
      <c r="N1002" s="234"/>
      <c r="O1002" s="34"/>
      <c r="P1002" s="35"/>
      <c r="Q1002" s="36"/>
      <c r="R1002" s="28"/>
      <c r="S1002" s="28"/>
    </row>
    <row r="1003" spans="1:19" ht="14.65" customHeight="1">
      <c r="A1003" s="226">
        <f>$A1000+1</f>
        <v>334</v>
      </c>
      <c r="B1003" s="235" t="str">
        <f>IF(OR(C1003="W",C1004="W",C1005="W",C1003="1/2W",C1004="1/2W",C1005="1/2W",C1003="1/2L",C1004="1/2L",C1005="1/2L"),"OK",IF(OR(C1003="L",C1004="L",C1005="L"),"LOSS",IF(OR(C1003="X",C1004="X",C1005="X"),"Anulado"," ")))</f>
        <v>OK</v>
      </c>
      <c r="C1003" s="38" t="s">
        <v>26</v>
      </c>
      <c r="D1003" s="273" t="str">
        <f>IF(G1003="","",$D1000)</f>
        <v>18</v>
      </c>
      <c r="E1003" s="281" t="str">
        <f>IF(G1003=""," ","– "&amp;COUNTIF(D$4:D1005,$D1003))</f>
        <v>– 4</v>
      </c>
      <c r="F1003" s="284" t="e">
        <f ca="1">IF(G1003="","",IF(OR(AND($C1003&lt;&gt;" ",$C1004=" "),AND($C1004&lt;&gt;" ",$C1003=" "),AND(L1005&gt;0,OR(AND($C1005&lt;&gt;" ",OR($C1003=" ",$C1004=" ")),AND($C1005=" ",OR($C1003&lt;&gt;" ",$C1004&lt;&gt;" "))))),IF(SUM(F$4:F1002)=0,1,LARGE(F$4:F1002,1)+1),IF(MONTH(G1003)=MONTH(TODAY()),IF(AND(DAY(G1003)&lt;DAY(TODAY()),$B1003=" "),IF(SUM(F$4:F1002)=0,1,LARGE(F$4:F1002,1)+1),IF($B1003=" ",IF(AND(DAY(G1003)=DAY(TODAY()),HOUR(G1003)&lt;=HOUR(NOW())+1),IF(AND(HOUR(G1003)+2&lt;=HOUR(NOW()),DAY(G1003)&lt;=DAY(TODAY()),MINUTE(G1003)&lt;=MINUTE(NOW())),IF(SUM(F$4:F1002)=0,1,LARGE(F$4:F1002,1)+1),IF(OR(MINUTE(G1003)&lt;=MINUTE(NOW()),HOUR(G1003)&lt;=HOUR(NOW())),"!!!","")),""),"")),"")))</f>
        <v>#VALUE!</v>
      </c>
      <c r="G1003" s="181" t="s">
        <v>4518</v>
      </c>
      <c r="H1003" s="229" t="s">
        <v>290</v>
      </c>
      <c r="I1003" s="108">
        <v>1</v>
      </c>
      <c r="J1003" s="78"/>
      <c r="K1003" s="41" t="s">
        <v>19</v>
      </c>
      <c r="L1003" s="42">
        <v>1.4750000000000001</v>
      </c>
      <c r="M1003" s="43">
        <v>20.51</v>
      </c>
      <c r="N1003" s="232">
        <v>0</v>
      </c>
      <c r="O1003" s="44" t="s">
        <v>2446</v>
      </c>
      <c r="P1003" s="45" t="s">
        <v>2447</v>
      </c>
      <c r="Q1003" s="46" t="s">
        <v>2448</v>
      </c>
      <c r="R1003" s="47">
        <v>4.3700000000000003E-2</v>
      </c>
      <c r="S1003" s="48" t="s">
        <v>2449</v>
      </c>
    </row>
    <row r="1004" spans="1:19" ht="14.65" customHeight="1">
      <c r="A1004" s="227"/>
      <c r="B1004" s="236"/>
      <c r="C1004" s="49" t="s">
        <v>24</v>
      </c>
      <c r="D1004" s="274"/>
      <c r="E1004" s="282"/>
      <c r="F1004" s="285"/>
      <c r="G1004" s="182"/>
      <c r="H1004" s="230"/>
      <c r="I1004" s="50" t="s">
        <v>27</v>
      </c>
      <c r="J1004" s="85" t="str">
        <f>IF(OR(I1003="TO",I1003="TU",I1003="TO1",I1003="TU1",I1003="TO2",I1003="TU2"),J1003,IF(OR(I1003="AH1",I1003="AH2"),IF(OR(I1004="AH1",I1004="AH2"),-J1003,IF(OR(I1004="EH1",I1004="EH2"),-J1003+0.5,"")),IF(OR(I1003="EH1",I1003="EH2"),IF(OR(I1004="AH1",I1004="AH2"),-J1003+0.5,IF(OR(I1004="EH1",I1004="EH2"),-J1003+1,"")),IF(AND(OR(I1003="DNB1",I1003="DNB2"),OR(I1004="AH1",I1004="AH2")),0,IF(AND(I1003="Not ScoreBoth",OR(I1004="TO1",I1004="TO2")),0.5,"")))))</f>
        <v/>
      </c>
      <c r="K1004" s="52" t="s">
        <v>18</v>
      </c>
      <c r="L1004" s="53">
        <v>3.75</v>
      </c>
      <c r="M1004" s="54">
        <v>7.87</v>
      </c>
      <c r="N1004" s="233"/>
      <c r="O1004" s="55" t="s">
        <v>2450</v>
      </c>
      <c r="P1004" s="56" t="s">
        <v>2451</v>
      </c>
      <c r="Q1004" s="25"/>
      <c r="R1004" s="26"/>
      <c r="S1004" s="26"/>
    </row>
    <row r="1005" spans="1:19" ht="14.65" customHeight="1">
      <c r="A1005" s="228"/>
      <c r="B1005" s="237"/>
      <c r="C1005" s="57" t="s">
        <v>28</v>
      </c>
      <c r="D1005" s="275"/>
      <c r="E1005" s="283"/>
      <c r="F1005" s="272"/>
      <c r="G1005" s="183"/>
      <c r="H1005" s="231"/>
      <c r="I1005" s="58"/>
      <c r="J1005" s="59"/>
      <c r="K1005" s="60"/>
      <c r="L1005" s="61"/>
      <c r="M1005" s="62"/>
      <c r="N1005" s="234"/>
      <c r="O1005" s="63"/>
      <c r="P1005" s="64"/>
      <c r="Q1005" s="36"/>
      <c r="R1005" s="28"/>
      <c r="S1005" s="28"/>
    </row>
    <row r="1006" spans="1:19" ht="14.65" customHeight="1">
      <c r="A1006" s="238">
        <f>$A1003+1</f>
        <v>335</v>
      </c>
      <c r="B1006" s="242" t="str">
        <f>IF(OR(C1006="W",C1007="W",C1008="W",C1006="1/2W",C1007="1/2W",C1008="1/2W",C1006="1/2L",C1007="1/2L",C1008="1/2L"),"OK",IF(OR(C1006="L",C1007="L",C1008="L"),"LOSS",IF(OR(C1006="X",C1007="X",C1008="X"),"Anulado"," ")))</f>
        <v>Anulado</v>
      </c>
      <c r="C1006" s="65" t="s">
        <v>52</v>
      </c>
      <c r="D1006" s="290" t="str">
        <f>IF(G1006="","",$D1003)</f>
        <v>18</v>
      </c>
      <c r="E1006" s="295" t="str">
        <f>IF(G1006=""," ","– "&amp;COUNTIF(D$4:D1008,$D1006))</f>
        <v>– 5</v>
      </c>
      <c r="F1006" s="297" t="e">
        <f ca="1">IF(G1006="","",IF(OR(AND($C1006&lt;&gt;" ",$C1007=" "),AND($C1007&lt;&gt;" ",$C1006=" "),AND(L1008&gt;0,OR(AND($C1008&lt;&gt;" ",OR($C1006=" ",$C1007=" ")),AND($C1008=" ",OR($C1006&lt;&gt;" ",$C1007&lt;&gt;" "))))),IF(SUM(F$4:F1005)=0,1,LARGE(F$4:F1005,1)+1),IF(MONTH(G1006)=MONTH(TODAY()),IF(AND(DAY(G1006)&lt;DAY(TODAY()),$B1006=" "),IF(SUM(F$4:F1005)=0,1,LARGE(F$4:F1005,1)+1),IF($B1006=" ",IF(AND(DAY(G1006)=DAY(TODAY()),HOUR(G1006)&lt;=HOUR(NOW())+1),IF(AND(HOUR(G1006)+2&lt;=HOUR(NOW()),DAY(G1006)&lt;=DAY(TODAY()),MINUTE(G1006)&lt;=MINUTE(NOW())),IF(SUM(F$4:F1005)=0,1,LARGE(F$4:F1005,1)+1),IF(OR(MINUTE(G1006)&lt;=MINUTE(NOW()),HOUR(G1006)&lt;=HOUR(NOW())),"!!!","")),""),"")),"")))</f>
        <v>#VALUE!</v>
      </c>
      <c r="G1006" s="188" t="s">
        <v>4519</v>
      </c>
      <c r="H1006" s="239" t="s">
        <v>291</v>
      </c>
      <c r="I1006" s="66" t="s">
        <v>30</v>
      </c>
      <c r="J1006" s="67">
        <v>0</v>
      </c>
      <c r="K1006" s="68" t="s">
        <v>21</v>
      </c>
      <c r="L1006" s="69">
        <v>1.95</v>
      </c>
      <c r="M1006" s="70">
        <v>11.84</v>
      </c>
      <c r="N1006" s="241">
        <v>0</v>
      </c>
      <c r="O1006" s="71" t="s">
        <v>1147</v>
      </c>
      <c r="P1006" s="72" t="s">
        <v>1148</v>
      </c>
      <c r="Q1006" s="73" t="s">
        <v>1034</v>
      </c>
      <c r="R1006" s="74">
        <v>0</v>
      </c>
      <c r="S1006" s="75" t="s">
        <v>2449</v>
      </c>
    </row>
    <row r="1007" spans="1:19" ht="14.65" customHeight="1">
      <c r="A1007" s="227"/>
      <c r="B1007" s="236"/>
      <c r="C1007" s="17" t="s">
        <v>52</v>
      </c>
      <c r="D1007" s="274"/>
      <c r="E1007" s="282"/>
      <c r="F1007" s="285"/>
      <c r="G1007" s="182"/>
      <c r="H1007" s="230"/>
      <c r="I1007" s="18" t="s">
        <v>31</v>
      </c>
      <c r="J1007" s="76">
        <f>IF(OR(I1006="TO",I1006="TU",I1006="TO1",I1006="TU1",I1006="TO2",I1006="TU2"),J1006,IF(OR(I1006="AH1",I1006="AH2"),IF(OR(I1007="AH1",I1007="AH2"),-J1006,IF(OR(I1007="EH1",I1007="EH2"),-J1006+0.5,"")),IF(OR(I1006="EH1",I1006="EH2"),IF(OR(I1007="AH1",I1007="AH2"),-J1006+0.5,IF(OR(I1007="EH1",I1007="EH2"),-J1006+1,"")),IF(AND(OR(I1006="DNB1",I1006="DNB2"),OR(I1007="AH1",I1007="AH2")),0,IF(AND(I1006="Not ScoreBoth",OR(I1007="TO1",I1007="TO2")),0.5,"")))))</f>
        <v>0</v>
      </c>
      <c r="K1007" s="77" t="s">
        <v>22</v>
      </c>
      <c r="L1007" s="21">
        <v>2.5499999999999998</v>
      </c>
      <c r="M1007" s="22">
        <v>9.0500000000000007</v>
      </c>
      <c r="N1007" s="233"/>
      <c r="O1007" s="23" t="s">
        <v>1929</v>
      </c>
      <c r="P1007" s="24" t="s">
        <v>2452</v>
      </c>
      <c r="Q1007" s="25"/>
      <c r="R1007" s="26"/>
      <c r="S1007" s="26"/>
    </row>
    <row r="1008" spans="1:19" ht="14.65" customHeight="1">
      <c r="A1008" s="228"/>
      <c r="B1008" s="237"/>
      <c r="C1008" s="27" t="s">
        <v>28</v>
      </c>
      <c r="D1008" s="275"/>
      <c r="E1008" s="283"/>
      <c r="F1008" s="272"/>
      <c r="G1008" s="183"/>
      <c r="H1008" s="231"/>
      <c r="I1008" s="30"/>
      <c r="J1008" s="31"/>
      <c r="K1008" s="37"/>
      <c r="L1008" s="32"/>
      <c r="M1008" s="33"/>
      <c r="N1008" s="234"/>
      <c r="O1008" s="34"/>
      <c r="P1008" s="35"/>
      <c r="Q1008" s="36"/>
      <c r="R1008" s="28"/>
      <c r="S1008" s="28"/>
    </row>
    <row r="1009" spans="1:19" ht="14.65" customHeight="1">
      <c r="A1009" s="226">
        <f>$A1006+1</f>
        <v>336</v>
      </c>
      <c r="B1009" s="235" t="str">
        <f>IF(OR(C1009="W",C1010="W",C1011="W",C1009="1/2W",C1010="1/2W",C1011="1/2W",C1009="1/2L",C1010="1/2L",C1011="1/2L"),"OK",IF(OR(C1009="L",C1010="L",C1011="L"),"LOSS",IF(OR(C1009="X",C1010="X",C1011="X"),"Anulado"," ")))</f>
        <v>Anulado</v>
      </c>
      <c r="C1009" s="38" t="s">
        <v>52</v>
      </c>
      <c r="D1009" s="273" t="str">
        <f>IF(G1009="","",$D1006)</f>
        <v>18</v>
      </c>
      <c r="E1009" s="281" t="str">
        <f>IF(G1009=""," ","– "&amp;COUNTIF(D$4:D1011,$D1009))</f>
        <v>– 6</v>
      </c>
      <c r="F1009" s="284" t="e">
        <f ca="1">IF(G1009="","",IF(OR(AND($C1009&lt;&gt;" ",$C1010=" "),AND($C1010&lt;&gt;" ",$C1009=" "),AND(L1011&gt;0,OR(AND($C1011&lt;&gt;" ",OR($C1009=" ",$C1010=" ")),AND($C1011=" ",OR($C1009&lt;&gt;" ",$C1010&lt;&gt;" "))))),IF(SUM(F$4:F1008)=0,1,LARGE(F$4:F1008,1)+1),IF(MONTH(G1009)=MONTH(TODAY()),IF(AND(DAY(G1009)&lt;DAY(TODAY()),$B1009=" "),IF(SUM(F$4:F1008)=0,1,LARGE(F$4:F1008,1)+1),IF($B1009=" ",IF(AND(DAY(G1009)=DAY(TODAY()),HOUR(G1009)&lt;=HOUR(NOW())+1),IF(AND(HOUR(G1009)+2&lt;=HOUR(NOW()),DAY(G1009)&lt;=DAY(TODAY()),MINUTE(G1009)&lt;=MINUTE(NOW())),IF(SUM(F$4:F1008)=0,1,LARGE(F$4:F1008,1)+1),IF(OR(MINUTE(G1009)&lt;=MINUTE(NOW()),HOUR(G1009)&lt;=HOUR(NOW())),"!!!","")),""),"")),"")))</f>
        <v>#VALUE!</v>
      </c>
      <c r="G1009" s="181" t="s">
        <v>4519</v>
      </c>
      <c r="H1009" s="229" t="s">
        <v>291</v>
      </c>
      <c r="I1009" s="39" t="s">
        <v>30</v>
      </c>
      <c r="J1009" s="40">
        <v>0</v>
      </c>
      <c r="K1009" s="41" t="s">
        <v>21</v>
      </c>
      <c r="L1009" s="42">
        <v>1.95</v>
      </c>
      <c r="M1009" s="43">
        <v>11.84</v>
      </c>
      <c r="N1009" s="232">
        <v>0</v>
      </c>
      <c r="O1009" s="44" t="s">
        <v>1147</v>
      </c>
      <c r="P1009" s="45" t="s">
        <v>1148</v>
      </c>
      <c r="Q1009" s="46" t="s">
        <v>1034</v>
      </c>
      <c r="R1009" s="47">
        <v>0</v>
      </c>
      <c r="S1009" s="48" t="s">
        <v>2449</v>
      </c>
    </row>
    <row r="1010" spans="1:19" ht="14.65" customHeight="1">
      <c r="A1010" s="227"/>
      <c r="B1010" s="236"/>
      <c r="C1010" s="49" t="s">
        <v>52</v>
      </c>
      <c r="D1010" s="274"/>
      <c r="E1010" s="282"/>
      <c r="F1010" s="285"/>
      <c r="G1010" s="182"/>
      <c r="H1010" s="230"/>
      <c r="I1010" s="50" t="s">
        <v>31</v>
      </c>
      <c r="J1010" s="51">
        <f>IF(OR(I1009="TO",I1009="TU",I1009="TO1",I1009="TU1",I1009="TO2",I1009="TU2"),J1009,IF(OR(I1009="AH1",I1009="AH2"),IF(OR(I1010="AH1",I1010="AH2"),-J1009,IF(OR(I1010="EH1",I1010="EH2"),-J1009+0.5,"")),IF(OR(I1009="EH1",I1009="EH2"),IF(OR(I1010="AH1",I1010="AH2"),-J1009+0.5,IF(OR(I1010="EH1",I1010="EH2"),-J1009+1,"")),IF(AND(OR(I1009="DNB1",I1009="DNB2"),OR(I1010="AH1",I1010="AH2")),0,IF(AND(I1009="Not ScoreBoth",OR(I1010="TO1",I1010="TO2")),0.5,"")))))</f>
        <v>0</v>
      </c>
      <c r="K1010" s="52" t="s">
        <v>22</v>
      </c>
      <c r="L1010" s="53">
        <v>2.5299999999999998</v>
      </c>
      <c r="M1010" s="54"/>
      <c r="N1010" s="233"/>
      <c r="O1010" s="55" t="s">
        <v>2453</v>
      </c>
      <c r="P1010" s="56" t="s">
        <v>2288</v>
      </c>
      <c r="Q1010" s="25"/>
      <c r="R1010" s="26"/>
      <c r="S1010" s="26"/>
    </row>
    <row r="1011" spans="1:19" ht="14.65" customHeight="1">
      <c r="A1011" s="228"/>
      <c r="B1011" s="237"/>
      <c r="C1011" s="57" t="s">
        <v>28</v>
      </c>
      <c r="D1011" s="275"/>
      <c r="E1011" s="283"/>
      <c r="F1011" s="272"/>
      <c r="G1011" s="183"/>
      <c r="H1011" s="231"/>
      <c r="I1011" s="58"/>
      <c r="J1011" s="59"/>
      <c r="K1011" s="60"/>
      <c r="L1011" s="61"/>
      <c r="M1011" s="62"/>
      <c r="N1011" s="234"/>
      <c r="O1011" s="63"/>
      <c r="P1011" s="64"/>
      <c r="Q1011" s="36"/>
      <c r="R1011" s="28"/>
      <c r="S1011" s="28"/>
    </row>
    <row r="1012" spans="1:19" ht="14.65" customHeight="1">
      <c r="A1012" s="238">
        <f>$A1009+1</f>
        <v>337</v>
      </c>
      <c r="B1012" s="242" t="str">
        <f>IF(OR(C1012="W",C1013="W",C1014="W",C1012="1/2W",C1013="1/2W",C1014="1/2W",C1012="1/2L",C1013="1/2L",C1014="1/2L"),"OK",IF(OR(C1012="L",C1013="L",C1014="L"),"LOSS",IF(OR(C1012="X",C1013="X",C1014="X"),"Anulado"," ")))</f>
        <v>OK</v>
      </c>
      <c r="C1012" s="65" t="s">
        <v>24</v>
      </c>
      <c r="D1012" s="290" t="str">
        <f>IF(G1012="","",$D1009)</f>
        <v>18</v>
      </c>
      <c r="E1012" s="295" t="str">
        <f>IF(G1012=""," ","– "&amp;COUNTIF(D$4:D1014,$D1012))</f>
        <v>– 7</v>
      </c>
      <c r="F1012" s="297" t="e">
        <f ca="1">IF(G1012="","",IF(OR(AND($C1012&lt;&gt;" ",$C1013=" "),AND($C1013&lt;&gt;" ",$C1012=" "),AND(L1014&gt;0,OR(AND($C1014&lt;&gt;" ",OR($C1012=" ",$C1013=" ")),AND($C1014=" ",OR($C1012&lt;&gt;" ",$C1013&lt;&gt;" "))))),IF(SUM(F$4:F1011)=0,1,LARGE(F$4:F1011,1)+1),IF(MONTH(G1012)=MONTH(TODAY()),IF(AND(DAY(G1012)&lt;DAY(TODAY()),$B1012=" "),IF(SUM(F$4:F1011)=0,1,LARGE(F$4:F1011,1)+1),IF($B1012=" ",IF(AND(DAY(G1012)=DAY(TODAY()),HOUR(G1012)&lt;=HOUR(NOW())+1),IF(AND(HOUR(G1012)+2&lt;=HOUR(NOW()),DAY(G1012)&lt;=DAY(TODAY()),MINUTE(G1012)&lt;=MINUTE(NOW())),IF(SUM(F$4:F1011)=0,1,LARGE(F$4:F1011,1)+1),IF(OR(MINUTE(G1012)&lt;=MINUTE(NOW()),HOUR(G1012)&lt;=HOUR(NOW())),"!!!","")),""),"")),"")))</f>
        <v>#VALUE!</v>
      </c>
      <c r="G1012" s="188" t="s">
        <v>4519</v>
      </c>
      <c r="H1012" s="239" t="s">
        <v>291</v>
      </c>
      <c r="I1012" s="100">
        <v>1</v>
      </c>
      <c r="J1012" s="80"/>
      <c r="K1012" s="68" t="s">
        <v>21</v>
      </c>
      <c r="L1012" s="69">
        <v>2.66</v>
      </c>
      <c r="M1012" s="70">
        <v>6.78</v>
      </c>
      <c r="N1012" s="241">
        <v>0</v>
      </c>
      <c r="O1012" s="71" t="s">
        <v>2454</v>
      </c>
      <c r="P1012" s="72" t="s">
        <v>2455</v>
      </c>
      <c r="Q1012" s="73" t="s">
        <v>2009</v>
      </c>
      <c r="R1012" s="74">
        <v>9.01E-2</v>
      </c>
      <c r="S1012" s="75" t="s">
        <v>2456</v>
      </c>
    </row>
    <row r="1013" spans="1:19" ht="14.65" customHeight="1">
      <c r="A1013" s="227"/>
      <c r="B1013" s="236"/>
      <c r="C1013" s="17" t="s">
        <v>26</v>
      </c>
      <c r="D1013" s="274"/>
      <c r="E1013" s="282"/>
      <c r="F1013" s="285"/>
      <c r="G1013" s="182"/>
      <c r="H1013" s="230"/>
      <c r="I1013" s="18" t="s">
        <v>31</v>
      </c>
      <c r="J1013" s="76">
        <v>0.5</v>
      </c>
      <c r="K1013" s="77" t="s">
        <v>22</v>
      </c>
      <c r="L1013" s="21">
        <v>1.847</v>
      </c>
      <c r="M1013" s="22"/>
      <c r="N1013" s="233"/>
      <c r="O1013" s="23" t="s">
        <v>2457</v>
      </c>
      <c r="P1013" s="24" t="s">
        <v>2455</v>
      </c>
      <c r="Q1013" s="25"/>
      <c r="R1013" s="26"/>
      <c r="S1013" s="26"/>
    </row>
    <row r="1014" spans="1:19" ht="14.65" customHeight="1">
      <c r="A1014" s="228"/>
      <c r="B1014" s="237"/>
      <c r="C1014" s="27" t="s">
        <v>28</v>
      </c>
      <c r="D1014" s="275"/>
      <c r="E1014" s="283"/>
      <c r="F1014" s="272"/>
      <c r="G1014" s="183"/>
      <c r="H1014" s="231"/>
      <c r="I1014" s="30"/>
      <c r="J1014" s="31"/>
      <c r="K1014" s="37"/>
      <c r="L1014" s="32"/>
      <c r="M1014" s="33"/>
      <c r="N1014" s="234"/>
      <c r="O1014" s="34"/>
      <c r="P1014" s="35"/>
      <c r="Q1014" s="36"/>
      <c r="R1014" s="28"/>
      <c r="S1014" s="28"/>
    </row>
    <row r="1015" spans="1:19" ht="14.65" customHeight="1">
      <c r="A1015" s="226">
        <f>$A1012+1</f>
        <v>338</v>
      </c>
      <c r="B1015" s="235" t="str">
        <f>IF(OR(C1015="W",C1016="W",C1017="W",C1015="1/2W",C1016="1/2W",C1017="1/2W",C1015="1/2L",C1016="1/2L",C1017="1/2L"),"OK",IF(OR(C1015="L",C1016="L",C1017="L"),"LOSS",IF(OR(C1015="X",C1016="X",C1017="X"),"Anulado"," ")))</f>
        <v>OK</v>
      </c>
      <c r="C1015" s="38" t="s">
        <v>24</v>
      </c>
      <c r="D1015" s="273" t="str">
        <f>IF(G1015="","",$D1012)</f>
        <v>18</v>
      </c>
      <c r="E1015" s="281" t="str">
        <f>IF(G1015=""," ","– "&amp;COUNTIF(D$4:D1017,$D1015))</f>
        <v>– 8</v>
      </c>
      <c r="F1015" s="284" t="e">
        <f ca="1">IF(G1015="","",IF(OR(AND($C1015&lt;&gt;" ",$C1016=" "),AND($C1016&lt;&gt;" ",$C1015=" "),AND(L1017&gt;0,OR(AND($C1017&lt;&gt;" ",OR($C1015=" ",$C1016=" ")),AND($C1017=" ",OR($C1015&lt;&gt;" ",$C1016&lt;&gt;" "))))),IF(SUM(F$4:F1014)=0,1,LARGE(F$4:F1014,1)+1),IF(MONTH(G1015)=MONTH(TODAY()),IF(AND(DAY(G1015)&lt;DAY(TODAY()),$B1015=" "),IF(SUM(F$4:F1014)=0,1,LARGE(F$4:F1014,1)+1),IF($B1015=" ",IF(AND(DAY(G1015)=DAY(TODAY()),HOUR(G1015)&lt;=HOUR(NOW())+1),IF(AND(HOUR(G1015)+2&lt;=HOUR(NOW()),DAY(G1015)&lt;=DAY(TODAY()),MINUTE(G1015)&lt;=MINUTE(NOW())),IF(SUM(F$4:F1014)=0,1,LARGE(F$4:F1014,1)+1),IF(OR(MINUTE(G1015)&lt;=MINUTE(NOW()),HOUR(G1015)&lt;=HOUR(NOW())),"!!!","")),""),"")),"")))</f>
        <v>#VALUE!</v>
      </c>
      <c r="G1015" s="181" t="s">
        <v>4502</v>
      </c>
      <c r="H1015" s="229" t="s">
        <v>292</v>
      </c>
      <c r="I1015" s="39" t="s">
        <v>42</v>
      </c>
      <c r="J1015" s="40">
        <v>3.5</v>
      </c>
      <c r="K1015" s="41" t="s">
        <v>22</v>
      </c>
      <c r="L1015" s="42">
        <v>2.69</v>
      </c>
      <c r="M1015" s="43"/>
      <c r="N1015" s="232">
        <v>0</v>
      </c>
      <c r="O1015" s="44" t="s">
        <v>2458</v>
      </c>
      <c r="P1015" s="45" t="s">
        <v>2459</v>
      </c>
      <c r="Q1015" s="46" t="s">
        <v>2460</v>
      </c>
      <c r="R1015" s="47">
        <v>6.0299999999999999E-2</v>
      </c>
      <c r="S1015" s="48" t="s">
        <v>2461</v>
      </c>
    </row>
    <row r="1016" spans="1:19" ht="14.65" customHeight="1">
      <c r="A1016" s="227"/>
      <c r="B1016" s="236"/>
      <c r="C1016" s="49" t="s">
        <v>26</v>
      </c>
      <c r="D1016" s="274"/>
      <c r="E1016" s="282"/>
      <c r="F1016" s="285"/>
      <c r="G1016" s="182"/>
      <c r="H1016" s="230"/>
      <c r="I1016" s="50" t="s">
        <v>43</v>
      </c>
      <c r="J1016" s="51">
        <f>IF(OR(I1015="TO",I1015="TU",I1015="TO1",I1015="TU1",I1015="TO2",I1015="TU2"),J1015,IF(OR(I1015="AH1",I1015="AH2"),IF(OR(I1016="AH1",I1016="AH2"),-J1015,IF(OR(I1016="EH1",I1016="EH2"),-J1015+0.5,"")),IF(OR(I1015="EH1",I1015="EH2"),IF(OR(I1016="AH1",I1016="AH2"),-J1015+0.5,IF(OR(I1016="EH1",I1016="EH2"),-J1015+1,"")),IF(AND(OR(I1015="DNB1",I1015="DNB2"),OR(I1016="AH1",I1016="AH2")),0,IF(AND(I1015="Not ScoreBoth",OR(I1016="TO1",I1016="TO2")),0.5,"")))))</f>
        <v>3.5</v>
      </c>
      <c r="K1016" s="52" t="s">
        <v>21</v>
      </c>
      <c r="L1016" s="53">
        <v>1.75</v>
      </c>
      <c r="M1016" s="54">
        <v>60</v>
      </c>
      <c r="N1016" s="233"/>
      <c r="O1016" s="55" t="s">
        <v>2462</v>
      </c>
      <c r="P1016" s="56" t="s">
        <v>1483</v>
      </c>
      <c r="Q1016" s="25"/>
      <c r="R1016" s="26"/>
      <c r="S1016" s="26"/>
    </row>
    <row r="1017" spans="1:19" ht="14.65" customHeight="1">
      <c r="A1017" s="228"/>
      <c r="B1017" s="237"/>
      <c r="C1017" s="57" t="s">
        <v>28</v>
      </c>
      <c r="D1017" s="275"/>
      <c r="E1017" s="283"/>
      <c r="F1017" s="272"/>
      <c r="G1017" s="183"/>
      <c r="H1017" s="231"/>
      <c r="I1017" s="58"/>
      <c r="J1017" s="59"/>
      <c r="K1017" s="60"/>
      <c r="L1017" s="61"/>
      <c r="M1017" s="62"/>
      <c r="N1017" s="234"/>
      <c r="O1017" s="63"/>
      <c r="P1017" s="64"/>
      <c r="Q1017" s="36"/>
      <c r="R1017" s="28"/>
      <c r="S1017" s="28"/>
    </row>
    <row r="1018" spans="1:19" ht="14.65" customHeight="1">
      <c r="A1018" s="238">
        <f>$A1015+1</f>
        <v>339</v>
      </c>
      <c r="B1018" s="242" t="str">
        <f>IF(OR(C1018="W",C1019="W",C1020="W",C1018="1/2W",C1019="1/2W",C1020="1/2W",C1018="1/2L",C1019="1/2L",C1020="1/2L"),"OK",IF(OR(C1018="L",C1019="L",C1020="L"),"LOSS",IF(OR(C1018="X",C1019="X",C1020="X"),"Anulado"," ")))</f>
        <v>OK</v>
      </c>
      <c r="C1018" s="65" t="s">
        <v>24</v>
      </c>
      <c r="D1018" s="290" t="str">
        <f>IF(G1018="","",$D1015)</f>
        <v>18</v>
      </c>
      <c r="E1018" s="295" t="str">
        <f>IF(G1018=""," ","– "&amp;COUNTIF(D$4:D1020,$D1018))</f>
        <v>– 9</v>
      </c>
      <c r="F1018" s="297" t="e">
        <f ca="1">IF(G1018="","",IF(OR(AND($C1018&lt;&gt;" ",$C1019=" "),AND($C1019&lt;&gt;" ",$C1018=" "),AND(L1020&gt;0,OR(AND($C1020&lt;&gt;" ",OR($C1018=" ",$C1019=" ")),AND($C1020=" ",OR($C1018&lt;&gt;" ",$C1019&lt;&gt;" "))))),IF(SUM(F$4:F1017)=0,1,LARGE(F$4:F1017,1)+1),IF(MONTH(G1018)=MONTH(TODAY()),IF(AND(DAY(G1018)&lt;DAY(TODAY()),$B1018=" "),IF(SUM(F$4:F1017)=0,1,LARGE(F$4:F1017,1)+1),IF($B1018=" ",IF(AND(DAY(G1018)=DAY(TODAY()),HOUR(G1018)&lt;=HOUR(NOW())+1),IF(AND(HOUR(G1018)+2&lt;=HOUR(NOW()),DAY(G1018)&lt;=DAY(TODAY()),MINUTE(G1018)&lt;=MINUTE(NOW())),IF(SUM(F$4:F1017)=0,1,LARGE(F$4:F1017,1)+1),IF(OR(MINUTE(G1018)&lt;=MINUTE(NOW()),HOUR(G1018)&lt;=HOUR(NOW())),"!!!","")),""),"")),"")))</f>
        <v>#VALUE!</v>
      </c>
      <c r="G1018" s="188" t="s">
        <v>4502</v>
      </c>
      <c r="H1018" s="239" t="s">
        <v>292</v>
      </c>
      <c r="I1018" s="66" t="s">
        <v>42</v>
      </c>
      <c r="J1018" s="67">
        <v>3.5</v>
      </c>
      <c r="K1018" s="68" t="s">
        <v>22</v>
      </c>
      <c r="L1018" s="69">
        <v>2.73</v>
      </c>
      <c r="M1018" s="70"/>
      <c r="N1018" s="241">
        <v>0</v>
      </c>
      <c r="O1018" s="71" t="s">
        <v>1768</v>
      </c>
      <c r="P1018" s="72" t="s">
        <v>1483</v>
      </c>
      <c r="Q1018" s="73" t="s">
        <v>2463</v>
      </c>
      <c r="R1018" s="74">
        <v>6.6400000000000001E-2</v>
      </c>
      <c r="S1018" s="75" t="s">
        <v>2464</v>
      </c>
    </row>
    <row r="1019" spans="1:19" ht="14.65" customHeight="1">
      <c r="A1019" s="227"/>
      <c r="B1019" s="236"/>
      <c r="C1019" s="17" t="s">
        <v>26</v>
      </c>
      <c r="D1019" s="274"/>
      <c r="E1019" s="282"/>
      <c r="F1019" s="285"/>
      <c r="G1019" s="182"/>
      <c r="H1019" s="230"/>
      <c r="I1019" s="18" t="s">
        <v>43</v>
      </c>
      <c r="J1019" s="76">
        <f>IF(OR(I1018="TO",I1018="TU",I1018="TO1",I1018="TU1",I1018="TO2",I1018="TU2"),J1018,IF(OR(I1018="AH1",I1018="AH2"),IF(OR(I1019="AH1",I1019="AH2"),-J1018,IF(OR(I1019="EH1",I1019="EH2"),-J1018+0.5,"")),IF(OR(I1018="EH1",I1018="EH2"),IF(OR(I1019="AH1",I1019="AH2"),-J1018+0.5,IF(OR(I1019="EH1",I1019="EH2"),-J1018+1,"")),IF(AND(OR(I1018="DNB1",I1018="DNB2"),OR(I1019="AH1",I1019="AH2")),0,IF(AND(I1018="Not ScoreBoth",OR(I1019="TO1",I1019="TO2")),0.5,"")))))</f>
        <v>3.5</v>
      </c>
      <c r="K1019" s="77" t="s">
        <v>21</v>
      </c>
      <c r="L1019" s="21">
        <v>1.75</v>
      </c>
      <c r="M1019" s="22">
        <v>60</v>
      </c>
      <c r="N1019" s="233"/>
      <c r="O1019" s="23" t="s">
        <v>2462</v>
      </c>
      <c r="P1019" s="24" t="s">
        <v>1483</v>
      </c>
      <c r="Q1019" s="25"/>
      <c r="R1019" s="26"/>
      <c r="S1019" s="26"/>
    </row>
    <row r="1020" spans="1:19" ht="14.65" customHeight="1">
      <c r="A1020" s="228"/>
      <c r="B1020" s="237"/>
      <c r="C1020" s="27" t="s">
        <v>28</v>
      </c>
      <c r="D1020" s="275"/>
      <c r="E1020" s="283"/>
      <c r="F1020" s="272"/>
      <c r="G1020" s="183"/>
      <c r="H1020" s="231"/>
      <c r="I1020" s="30"/>
      <c r="J1020" s="31"/>
      <c r="K1020" s="37"/>
      <c r="L1020" s="32"/>
      <c r="M1020" s="33"/>
      <c r="N1020" s="234"/>
      <c r="O1020" s="34"/>
      <c r="P1020" s="35"/>
      <c r="Q1020" s="36"/>
      <c r="R1020" s="28"/>
      <c r="S1020" s="28"/>
    </row>
    <row r="1021" spans="1:19" ht="14.65" customHeight="1">
      <c r="A1021" s="226">
        <f>$A1018+1</f>
        <v>340</v>
      </c>
      <c r="B1021" s="235" t="str">
        <f>IF(OR(C1021="W",C1022="W",C1023="W",C1021="1/2W",C1022="1/2W",C1023="1/2W",C1021="1/2L",C1022="1/2L",C1023="1/2L"),"OK",IF(OR(C1021="L",C1022="L",C1023="L"),"LOSS",IF(OR(C1021="X",C1022="X",C1023="X"),"Anulado"," ")))</f>
        <v>OK</v>
      </c>
      <c r="C1021" s="38" t="s">
        <v>24</v>
      </c>
      <c r="D1021" s="273" t="str">
        <f>IF(G1021="","",$D1018)</f>
        <v>18</v>
      </c>
      <c r="E1021" s="281" t="str">
        <f>IF(G1021=""," ","– "&amp;COUNTIF(D$4:D1023,$D1021))</f>
        <v>– 10</v>
      </c>
      <c r="F1021" s="284" t="e">
        <f ca="1">IF(G1021="","",IF(OR(AND($C1021&lt;&gt;" ",$C1022=" "),AND($C1022&lt;&gt;" ",$C1021=" "),AND(L1023&gt;0,OR(AND($C1023&lt;&gt;" ",OR($C1021=" ",$C1022=" ")),AND($C1023=" ",OR($C1021&lt;&gt;" ",$C1022&lt;&gt;" "))))),IF(SUM(F$4:F1020)=0,1,LARGE(F$4:F1020,1)+1),IF(MONTH(G1021)=MONTH(TODAY()),IF(AND(DAY(G1021)&lt;DAY(TODAY()),$B1021=" "),IF(SUM(F$4:F1020)=0,1,LARGE(F$4:F1020,1)+1),IF($B1021=" ",IF(AND(DAY(G1021)=DAY(TODAY()),HOUR(G1021)&lt;=HOUR(NOW())+1),IF(AND(HOUR(G1021)+2&lt;=HOUR(NOW()),DAY(G1021)&lt;=DAY(TODAY()),MINUTE(G1021)&lt;=MINUTE(NOW())),IF(SUM(F$4:F1020)=0,1,LARGE(F$4:F1020,1)+1),IF(OR(MINUTE(G1021)&lt;=MINUTE(NOW()),HOUR(G1021)&lt;=HOUR(NOW())),"!!!","")),""),"")),"")))</f>
        <v>#VALUE!</v>
      </c>
      <c r="G1021" s="181" t="s">
        <v>4502</v>
      </c>
      <c r="H1021" s="229" t="s">
        <v>292</v>
      </c>
      <c r="I1021" s="39" t="s">
        <v>42</v>
      </c>
      <c r="J1021" s="40">
        <v>3.5</v>
      </c>
      <c r="K1021" s="41" t="s">
        <v>22</v>
      </c>
      <c r="L1021" s="42">
        <v>2.5299999999999998</v>
      </c>
      <c r="M1021" s="43">
        <v>41</v>
      </c>
      <c r="N1021" s="232">
        <v>0</v>
      </c>
      <c r="O1021" s="44" t="s">
        <v>1201</v>
      </c>
      <c r="P1021" s="45" t="s">
        <v>2465</v>
      </c>
      <c r="Q1021" s="46" t="s">
        <v>1836</v>
      </c>
      <c r="R1021" s="47">
        <v>3.9600000000000003E-2</v>
      </c>
      <c r="S1021" s="48" t="s">
        <v>2466</v>
      </c>
    </row>
    <row r="1022" spans="1:19" ht="14.65" customHeight="1">
      <c r="A1022" s="227"/>
      <c r="B1022" s="236"/>
      <c r="C1022" s="49" t="s">
        <v>26</v>
      </c>
      <c r="D1022" s="274"/>
      <c r="E1022" s="282"/>
      <c r="F1022" s="285"/>
      <c r="G1022" s="182"/>
      <c r="H1022" s="230"/>
      <c r="I1022" s="50" t="s">
        <v>43</v>
      </c>
      <c r="J1022" s="51">
        <f>IF(OR(I1021="TO",I1021="TU",I1021="TO1",I1021="TU1",I1021="TO2",I1021="TU2"),J1021,IF(OR(I1021="AH1",I1021="AH2"),IF(OR(I1022="AH1",I1022="AH2"),-J1021,IF(OR(I1022="EH1",I1022="EH2"),-J1021+0.5,"")),IF(OR(I1021="EH1",I1021="EH2"),IF(OR(I1022="AH1",I1022="AH2"),-J1021+0.5,IF(OR(I1022="EH1",I1022="EH2"),-J1021+1,"")),IF(AND(OR(I1021="DNB1",I1021="DNB2"),OR(I1022="AH1",I1022="AH2")),0,IF(AND(I1021="Not ScoreBoth",OR(I1022="TO1",I1022="TO2")),0.5,"")))))</f>
        <v>3.5</v>
      </c>
      <c r="K1022" s="52" t="s">
        <v>21</v>
      </c>
      <c r="L1022" s="53">
        <v>1.75</v>
      </c>
      <c r="M1022" s="54">
        <v>60</v>
      </c>
      <c r="N1022" s="233"/>
      <c r="O1022" s="55" t="s">
        <v>2462</v>
      </c>
      <c r="P1022" s="56" t="s">
        <v>1483</v>
      </c>
      <c r="Q1022" s="25"/>
      <c r="R1022" s="26"/>
      <c r="S1022" s="26"/>
    </row>
    <row r="1023" spans="1:19" ht="14.65" customHeight="1">
      <c r="A1023" s="228"/>
      <c r="B1023" s="237"/>
      <c r="C1023" s="57" t="s">
        <v>28</v>
      </c>
      <c r="D1023" s="275"/>
      <c r="E1023" s="283"/>
      <c r="F1023" s="272"/>
      <c r="G1023" s="183"/>
      <c r="H1023" s="231"/>
      <c r="I1023" s="58"/>
      <c r="J1023" s="59"/>
      <c r="K1023" s="60"/>
      <c r="L1023" s="61"/>
      <c r="M1023" s="62"/>
      <c r="N1023" s="234"/>
      <c r="O1023" s="63"/>
      <c r="P1023" s="64"/>
      <c r="Q1023" s="36"/>
      <c r="R1023" s="28"/>
      <c r="S1023" s="28"/>
    </row>
    <row r="1024" spans="1:19" ht="14.65" customHeight="1">
      <c r="A1024" s="238">
        <f>$A1021+1</f>
        <v>341</v>
      </c>
      <c r="B1024" s="242" t="str">
        <f>IF(OR(C1024="W",C1025="W",C1026="W",C1024="1/2W",C1025="1/2W",C1026="1/2W",C1024="1/2L",C1025="1/2L",C1026="1/2L"),"OK",IF(OR(C1024="L",C1025="L",C1026="L"),"LOSS",IF(OR(C1024="X",C1025="X",C1026="X"),"Anulado"," ")))</f>
        <v>OK</v>
      </c>
      <c r="C1024" s="65" t="s">
        <v>24</v>
      </c>
      <c r="D1024" s="290" t="str">
        <f>IF(G1024="","",$D1021)</f>
        <v>18</v>
      </c>
      <c r="E1024" s="295" t="str">
        <f>IF(G1024=""," ","– "&amp;COUNTIF(D$4:D1026,$D1024))</f>
        <v>– 11</v>
      </c>
      <c r="F1024" s="297" t="e">
        <f ca="1">IF(G1024="","",IF(OR(AND($C1024&lt;&gt;" ",$C1025=" "),AND($C1025&lt;&gt;" ",$C1024=" "),AND(L1026&gt;0,OR(AND($C1026&lt;&gt;" ",OR($C1024=" ",$C1025=" ")),AND($C1026=" ",OR($C1024&lt;&gt;" ",$C1025&lt;&gt;" "))))),IF(SUM(F$4:F1023)=0,1,LARGE(F$4:F1023,1)+1),IF(MONTH(G1024)=MONTH(TODAY()),IF(AND(DAY(G1024)&lt;DAY(TODAY()),$B1024=" "),IF(SUM(F$4:F1023)=0,1,LARGE(F$4:F1023,1)+1),IF($B1024=" ",IF(AND(DAY(G1024)=DAY(TODAY()),HOUR(G1024)&lt;=HOUR(NOW())+1),IF(AND(HOUR(G1024)+2&lt;=HOUR(NOW()),DAY(G1024)&lt;=DAY(TODAY()),MINUTE(G1024)&lt;=MINUTE(NOW())),IF(SUM(F$4:F1023)=0,1,LARGE(F$4:F1023,1)+1),IF(OR(MINUTE(G1024)&lt;=MINUTE(NOW()),HOUR(G1024)&lt;=HOUR(NOW())),"!!!","")),""),"")),"")))</f>
        <v>#VALUE!</v>
      </c>
      <c r="G1024" s="188" t="s">
        <v>4520</v>
      </c>
      <c r="H1024" s="239" t="s">
        <v>293</v>
      </c>
      <c r="I1024" s="66" t="s">
        <v>42</v>
      </c>
      <c r="J1024" s="67">
        <v>2</v>
      </c>
      <c r="K1024" s="68" t="s">
        <v>22</v>
      </c>
      <c r="L1024" s="69">
        <v>2.0699999999999998</v>
      </c>
      <c r="M1024" s="70"/>
      <c r="N1024" s="241">
        <v>0</v>
      </c>
      <c r="O1024" s="71" t="s">
        <v>2467</v>
      </c>
      <c r="P1024" s="72" t="s">
        <v>2468</v>
      </c>
      <c r="Q1024" s="73" t="s">
        <v>1195</v>
      </c>
      <c r="R1024" s="74">
        <v>9.6100000000000005E-2</v>
      </c>
      <c r="S1024" s="75" t="s">
        <v>2469</v>
      </c>
    </row>
    <row r="1025" spans="1:19" ht="14.65" customHeight="1">
      <c r="A1025" s="227"/>
      <c r="B1025" s="236"/>
      <c r="C1025" s="17" t="s">
        <v>26</v>
      </c>
      <c r="D1025" s="274"/>
      <c r="E1025" s="282"/>
      <c r="F1025" s="285"/>
      <c r="G1025" s="182"/>
      <c r="H1025" s="230"/>
      <c r="I1025" s="18" t="s">
        <v>43</v>
      </c>
      <c r="J1025" s="76">
        <f>IF(OR(I1024="TO",I1024="TU",I1024="TO1",I1024="TU1",I1024="TO2",I1024="TU2"),J1024,IF(OR(I1024="AH1",I1024="AH2"),IF(OR(I1025="AH1",I1025="AH2"),-J1024,IF(OR(I1025="EH1",I1025="EH2"),-J1024+0.5,"")),IF(OR(I1024="EH1",I1024="EH2"),IF(OR(I1025="AH1",I1025="AH2"),-J1024+0.5,IF(OR(I1025="EH1",I1025="EH2"),-J1024+1,"")),IF(AND(OR(I1024="DNB1",I1024="DNB2"),OR(I1025="AH1",I1025="AH2")),0,IF(AND(I1024="Not ScoreBoth",OR(I1025="TO1",I1025="TO2")),0.5,"")))))</f>
        <v>2</v>
      </c>
      <c r="K1025" s="77" t="s">
        <v>23</v>
      </c>
      <c r="L1025" s="21">
        <v>2.33</v>
      </c>
      <c r="M1025" s="22">
        <v>18.75</v>
      </c>
      <c r="N1025" s="233"/>
      <c r="O1025" s="23" t="s">
        <v>1938</v>
      </c>
      <c r="P1025" s="24" t="s">
        <v>2470</v>
      </c>
      <c r="Q1025" s="25"/>
      <c r="R1025" s="26"/>
      <c r="S1025" s="26"/>
    </row>
    <row r="1026" spans="1:19" ht="14.65" customHeight="1">
      <c r="A1026" s="228"/>
      <c r="B1026" s="237"/>
      <c r="C1026" s="27" t="s">
        <v>28</v>
      </c>
      <c r="D1026" s="275"/>
      <c r="E1026" s="283"/>
      <c r="F1026" s="272"/>
      <c r="G1026" s="183"/>
      <c r="H1026" s="231"/>
      <c r="I1026" s="30"/>
      <c r="J1026" s="31"/>
      <c r="K1026" s="37"/>
      <c r="L1026" s="32"/>
      <c r="M1026" s="33"/>
      <c r="N1026" s="234"/>
      <c r="O1026" s="34"/>
      <c r="P1026" s="35"/>
      <c r="Q1026" s="36"/>
      <c r="R1026" s="28"/>
      <c r="S1026" s="28"/>
    </row>
    <row r="1027" spans="1:19" ht="14.65" customHeight="1">
      <c r="A1027" s="226">
        <f>$A1024+1</f>
        <v>342</v>
      </c>
      <c r="B1027" s="235" t="str">
        <f>IF(OR(C1027="W",C1028="W",C1029="W",C1027="1/2W",C1028="1/2W",C1029="1/2W",C1027="1/2L",C1028="1/2L",C1029="1/2L"),"OK",IF(OR(C1027="L",C1028="L",C1029="L"),"LOSS",IF(OR(C1027="X",C1028="X",C1029="X"),"Anulado"," ")))</f>
        <v>OK</v>
      </c>
      <c r="C1027" s="38" t="s">
        <v>26</v>
      </c>
      <c r="D1027" s="273" t="str">
        <f>IF(G1027="","",$D1024)</f>
        <v>18</v>
      </c>
      <c r="E1027" s="281" t="str">
        <f>IF(G1027=""," ","– "&amp;COUNTIF(D$4:D1029,$D1027))</f>
        <v>– 12</v>
      </c>
      <c r="F1027" s="284" t="e">
        <f ca="1">IF(G1027="","",IF(OR(AND($C1027&lt;&gt;" ",$C1028=" "),AND($C1028&lt;&gt;" ",$C1027=" "),AND(L1029&gt;0,OR(AND($C1029&lt;&gt;" ",OR($C1027=" ",$C1028=" ")),AND($C1029=" ",OR($C1027&lt;&gt;" ",$C1028&lt;&gt;" "))))),IF(SUM(F$4:F1026)=0,1,LARGE(F$4:F1026,1)+1),IF(MONTH(G1027)=MONTH(TODAY()),IF(AND(DAY(G1027)&lt;DAY(TODAY()),$B1027=" "),IF(SUM(F$4:F1026)=0,1,LARGE(F$4:F1026,1)+1),IF($B1027=" ",IF(AND(DAY(G1027)=DAY(TODAY()),HOUR(G1027)&lt;=HOUR(NOW())+1),IF(AND(HOUR(G1027)+2&lt;=HOUR(NOW()),DAY(G1027)&lt;=DAY(TODAY()),MINUTE(G1027)&lt;=MINUTE(NOW())),IF(SUM(F$4:F1026)=0,1,LARGE(F$4:F1026,1)+1),IF(OR(MINUTE(G1027)&lt;=MINUTE(NOW()),HOUR(G1027)&lt;=HOUR(NOW())),"!!!","")),""),"")),"")))</f>
        <v>#VALUE!</v>
      </c>
      <c r="G1027" s="181" t="s">
        <v>4480</v>
      </c>
      <c r="H1027" s="229" t="s">
        <v>294</v>
      </c>
      <c r="I1027" s="39" t="s">
        <v>42</v>
      </c>
      <c r="J1027" s="40">
        <v>3</v>
      </c>
      <c r="K1027" s="41" t="s">
        <v>23</v>
      </c>
      <c r="L1027" s="42">
        <v>2.1</v>
      </c>
      <c r="M1027" s="43"/>
      <c r="N1027" s="232">
        <v>0.1</v>
      </c>
      <c r="O1027" s="44" t="s">
        <v>1178</v>
      </c>
      <c r="P1027" s="45" t="s">
        <v>1639</v>
      </c>
      <c r="Q1027" s="46" t="s">
        <v>1765</v>
      </c>
      <c r="R1027" s="47">
        <v>4.9000000000000002E-2</v>
      </c>
      <c r="S1027" s="48" t="s">
        <v>2471</v>
      </c>
    </row>
    <row r="1028" spans="1:19" ht="14.65" customHeight="1">
      <c r="A1028" s="227"/>
      <c r="B1028" s="236"/>
      <c r="C1028" s="49" t="s">
        <v>24</v>
      </c>
      <c r="D1028" s="274"/>
      <c r="E1028" s="282"/>
      <c r="F1028" s="285"/>
      <c r="G1028" s="182"/>
      <c r="H1028" s="230"/>
      <c r="I1028" s="50" t="s">
        <v>43</v>
      </c>
      <c r="J1028" s="51">
        <f>IF(OR(I1027="TO",I1027="TU",I1027="TO1",I1027="TU1",I1027="TO2",I1027="TU2"),J1027,IF(OR(I1027="AH1",I1027="AH2"),IF(OR(I1028="AH1",I1028="AH2"),-J1027,IF(OR(I1028="EH1",I1028="EH2"),-J1027+0.5,"")),IF(OR(I1027="EH1",I1027="EH2"),IF(OR(I1028="AH1",I1028="AH2"),-J1027+0.5,IF(OR(I1028="EH1",I1028="EH2"),-J1027+1,"")),IF(AND(OR(I1027="DNB1",I1027="DNB2"),OR(I1028="AH1",I1028="AH2")),0,IF(AND(I1027="Not ScoreBoth",OR(I1028="TO1",I1028="TO2")),0.5,"")))))</f>
        <v>3</v>
      </c>
      <c r="K1028" s="52" t="s">
        <v>21</v>
      </c>
      <c r="L1028" s="53">
        <v>2.09</v>
      </c>
      <c r="M1028" s="54">
        <v>10.32</v>
      </c>
      <c r="N1028" s="233"/>
      <c r="O1028" s="55" t="s">
        <v>2472</v>
      </c>
      <c r="P1028" s="56" t="s">
        <v>2473</v>
      </c>
      <c r="Q1028" s="25"/>
      <c r="R1028" s="26"/>
      <c r="S1028" s="26"/>
    </row>
    <row r="1029" spans="1:19" ht="14.65" customHeight="1">
      <c r="A1029" s="228"/>
      <c r="B1029" s="237"/>
      <c r="C1029" s="57" t="s">
        <v>28</v>
      </c>
      <c r="D1029" s="275"/>
      <c r="E1029" s="283"/>
      <c r="F1029" s="272"/>
      <c r="G1029" s="183"/>
      <c r="H1029" s="231"/>
      <c r="I1029" s="58"/>
      <c r="J1029" s="59"/>
      <c r="K1029" s="60"/>
      <c r="L1029" s="61"/>
      <c r="M1029" s="62"/>
      <c r="N1029" s="234"/>
      <c r="O1029" s="63"/>
      <c r="P1029" s="64"/>
      <c r="Q1029" s="36"/>
      <c r="R1029" s="28"/>
      <c r="S1029" s="28"/>
    </row>
    <row r="1030" spans="1:19" ht="14.65" customHeight="1">
      <c r="A1030" s="238">
        <f>$A1027+1</f>
        <v>343</v>
      </c>
      <c r="B1030" s="242" t="str">
        <f>IF(OR(C1030="W",C1031="W",C1032="W",C1030="1/2W",C1031="1/2W",C1032="1/2W",C1030="1/2L",C1031="1/2L",C1032="1/2L"),"OK",IF(OR(C1030="L",C1031="L",C1032="L"),"LOSS",IF(OR(C1030="X",C1031="X",C1032="X"),"Anulado"," ")))</f>
        <v>OK</v>
      </c>
      <c r="C1030" s="65" t="s">
        <v>26</v>
      </c>
      <c r="D1030" s="290" t="str">
        <f>IF(G1030="","",$D1027)</f>
        <v>18</v>
      </c>
      <c r="E1030" s="295" t="str">
        <f>IF(G1030=""," ","– "&amp;COUNTIF(D$4:D1032,$D1030))</f>
        <v>– 13</v>
      </c>
      <c r="F1030" s="297" t="e">
        <f ca="1">IF(G1030="","",IF(OR(AND($C1030&lt;&gt;" ",$C1031=" "),AND($C1031&lt;&gt;" ",$C1030=" "),AND(L1032&gt;0,OR(AND($C1032&lt;&gt;" ",OR($C1030=" ",$C1031=" ")),AND($C1032=" ",OR($C1030&lt;&gt;" ",$C1031&lt;&gt;" "))))),IF(SUM(F$4:F1029)=0,1,LARGE(F$4:F1029,1)+1),IF(MONTH(G1030)=MONTH(TODAY()),IF(AND(DAY(G1030)&lt;DAY(TODAY()),$B1030=" "),IF(SUM(F$4:F1029)=0,1,LARGE(F$4:F1029,1)+1),IF($B1030=" ",IF(AND(DAY(G1030)=DAY(TODAY()),HOUR(G1030)&lt;=HOUR(NOW())+1),IF(AND(HOUR(G1030)+2&lt;=HOUR(NOW()),DAY(G1030)&lt;=DAY(TODAY()),MINUTE(G1030)&lt;=MINUTE(NOW())),IF(SUM(F$4:F1029)=0,1,LARGE(F$4:F1029,1)+1),IF(OR(MINUTE(G1030)&lt;=MINUTE(NOW()),HOUR(G1030)&lt;=HOUR(NOW())),"!!!","")),""),"")),"")))</f>
        <v>#VALUE!</v>
      </c>
      <c r="G1030" s="188" t="s">
        <v>4480</v>
      </c>
      <c r="H1030" s="239" t="s">
        <v>294</v>
      </c>
      <c r="I1030" s="66" t="s">
        <v>42</v>
      </c>
      <c r="J1030" s="67">
        <v>3</v>
      </c>
      <c r="K1030" s="68" t="s">
        <v>23</v>
      </c>
      <c r="L1030" s="69">
        <v>2.1</v>
      </c>
      <c r="M1030" s="70"/>
      <c r="N1030" s="241">
        <v>0</v>
      </c>
      <c r="O1030" s="71" t="s">
        <v>2474</v>
      </c>
      <c r="P1030" s="72" t="s">
        <v>2475</v>
      </c>
      <c r="Q1030" s="73" t="s">
        <v>1072</v>
      </c>
      <c r="R1030" s="74">
        <v>6.0199999999999997E-2</v>
      </c>
      <c r="S1030" s="75" t="s">
        <v>2476</v>
      </c>
    </row>
    <row r="1031" spans="1:19" ht="14.65" customHeight="1">
      <c r="A1031" s="227"/>
      <c r="B1031" s="236"/>
      <c r="C1031" s="17" t="s">
        <v>24</v>
      </c>
      <c r="D1031" s="274"/>
      <c r="E1031" s="282"/>
      <c r="F1031" s="285"/>
      <c r="G1031" s="182"/>
      <c r="H1031" s="230"/>
      <c r="I1031" s="18" t="s">
        <v>43</v>
      </c>
      <c r="J1031" s="76">
        <f>IF(OR(I1030="TO",I1030="TU",I1030="TO1",I1030="TU1",I1030="TO2",I1030="TU2"),J1030,IF(OR(I1030="AH1",I1030="AH2"),IF(OR(I1031="AH1",I1031="AH2"),-J1030,IF(OR(I1031="EH1",I1031="EH2"),-J1030+0.5,"")),IF(OR(I1030="EH1",I1030="EH2"),IF(OR(I1031="AH1",I1031="AH2"),-J1030+0.5,IF(OR(I1031="EH1",I1031="EH2"),-J1030+1,"")),IF(AND(OR(I1030="DNB1",I1030="DNB2"),OR(I1031="AH1",I1031="AH2")),0,IF(AND(I1030="Not ScoreBoth",OR(I1031="TO1",I1031="TO2")),0.5,"")))))</f>
        <v>3</v>
      </c>
      <c r="K1031" s="77" t="s">
        <v>21</v>
      </c>
      <c r="L1031" s="21">
        <v>2.14</v>
      </c>
      <c r="M1031" s="22">
        <v>9.8699999999999992</v>
      </c>
      <c r="N1031" s="233"/>
      <c r="O1031" s="23" t="s">
        <v>2477</v>
      </c>
      <c r="P1031" s="24" t="s">
        <v>2478</v>
      </c>
      <c r="Q1031" s="25"/>
      <c r="R1031" s="26"/>
      <c r="S1031" s="26"/>
    </row>
    <row r="1032" spans="1:19" ht="14.65" customHeight="1">
      <c r="A1032" s="228"/>
      <c r="B1032" s="237"/>
      <c r="C1032" s="27" t="s">
        <v>28</v>
      </c>
      <c r="D1032" s="275"/>
      <c r="E1032" s="283"/>
      <c r="F1032" s="272"/>
      <c r="G1032" s="183"/>
      <c r="H1032" s="231"/>
      <c r="I1032" s="30"/>
      <c r="J1032" s="31"/>
      <c r="K1032" s="37"/>
      <c r="L1032" s="32"/>
      <c r="M1032" s="33"/>
      <c r="N1032" s="234"/>
      <c r="O1032" s="34"/>
      <c r="P1032" s="35"/>
      <c r="Q1032" s="36"/>
      <c r="R1032" s="28"/>
      <c r="S1032" s="28"/>
    </row>
    <row r="1033" spans="1:19" ht="14.65" customHeight="1">
      <c r="A1033" s="226">
        <f>$A1030+1</f>
        <v>344</v>
      </c>
      <c r="B1033" s="235" t="str">
        <f>IF(OR(C1033="W",C1034="W",C1035="W",C1033="1/2W",C1034="1/2W",C1035="1/2W",C1033="1/2L",C1034="1/2L",C1035="1/2L"),"OK",IF(OR(C1033="L",C1034="L",C1035="L"),"LOSS",IF(OR(C1033="X",C1034="X",C1035="X"),"Anulado"," ")))</f>
        <v>OK</v>
      </c>
      <c r="C1033" s="38" t="s">
        <v>26</v>
      </c>
      <c r="D1033" s="273" t="str">
        <f>IF(G1033="","",$D1030)</f>
        <v>18</v>
      </c>
      <c r="E1033" s="281" t="str">
        <f>IF(G1033=""," ","– "&amp;COUNTIF(D$4:D1035,$D1033))</f>
        <v>– 14</v>
      </c>
      <c r="F1033" s="284" t="e">
        <f ca="1">IF(G1033="","",IF(OR(AND($C1033&lt;&gt;" ",$C1034=" "),AND($C1034&lt;&gt;" ",$C1033=" "),AND(L1035&gt;0,OR(AND($C1035&lt;&gt;" ",OR($C1033=" ",$C1034=" ")),AND($C1035=" ",OR($C1033&lt;&gt;" ",$C1034&lt;&gt;" "))))),IF(SUM(F$4:F1032)=0,1,LARGE(F$4:F1032,1)+1),IF(MONTH(G1033)=MONTH(TODAY()),IF(AND(DAY(G1033)&lt;DAY(TODAY()),$B1033=" "),IF(SUM(F$4:F1032)=0,1,LARGE(F$4:F1032,1)+1),IF($B1033=" ",IF(AND(DAY(G1033)=DAY(TODAY()),HOUR(G1033)&lt;=HOUR(NOW())+1),IF(AND(HOUR(G1033)+2&lt;=HOUR(NOW()),DAY(G1033)&lt;=DAY(TODAY()),MINUTE(G1033)&lt;=MINUTE(NOW())),IF(SUM(F$4:F1032)=0,1,LARGE(F$4:F1032,1)+1),IF(OR(MINUTE(G1033)&lt;=MINUTE(NOW()),HOUR(G1033)&lt;=HOUR(NOW())),"!!!","")),""),"")),"")))</f>
        <v>#VALUE!</v>
      </c>
      <c r="G1033" s="181" t="s">
        <v>4521</v>
      </c>
      <c r="H1033" s="229" t="s">
        <v>295</v>
      </c>
      <c r="I1033" s="39" t="s">
        <v>42</v>
      </c>
      <c r="J1033" s="40">
        <v>21.5</v>
      </c>
      <c r="K1033" s="41" t="s">
        <v>21</v>
      </c>
      <c r="L1033" s="42">
        <v>2.6</v>
      </c>
      <c r="M1033" s="43">
        <v>56.25</v>
      </c>
      <c r="N1033" s="232">
        <v>0</v>
      </c>
      <c r="O1033" s="44" t="s">
        <v>2479</v>
      </c>
      <c r="P1033" s="45" t="s">
        <v>2480</v>
      </c>
      <c r="Q1033" s="46" t="s">
        <v>1029</v>
      </c>
      <c r="R1033" s="47">
        <v>5.2900000000000003E-2</v>
      </c>
      <c r="S1033" s="48" t="s">
        <v>2481</v>
      </c>
    </row>
    <row r="1034" spans="1:19" ht="14.65" customHeight="1">
      <c r="A1034" s="227"/>
      <c r="B1034" s="236"/>
      <c r="C1034" s="49" t="s">
        <v>24</v>
      </c>
      <c r="D1034" s="274"/>
      <c r="E1034" s="282"/>
      <c r="F1034" s="285"/>
      <c r="G1034" s="182"/>
      <c r="H1034" s="230"/>
      <c r="I1034" s="50" t="s">
        <v>42</v>
      </c>
      <c r="J1034" s="51">
        <f>IF(OR(I1033="TO",I1033="TU",I1033="TO1",I1033="TU1",I1033="TO2",I1033="TU2"),J1033,IF(OR(I1033="AH1",I1033="AH2"),IF(OR(I1034="AH1",I1034="AH2"),-J1033,IF(OR(I1034="EH1",I1034="EH2"),-J1033+0.5,"")),IF(OR(I1033="EH1",I1033="EH2"),IF(OR(I1034="AH1",I1034="AH2"),-J1033+0.5,IF(OR(I1034="EH1",I1034="EH2"),-J1033+1,"")),IF(AND(OR(I1033="DNB1",I1033="DNB2"),OR(I1034="AH1",I1034="AH2")),0,IF(AND(I1033="Not ScoreBoth",OR(I1034="TO1",I1034="TO2")),0.5,"")))))</f>
        <v>21.5</v>
      </c>
      <c r="K1034" s="52" t="s">
        <v>45</v>
      </c>
      <c r="L1034" s="53">
        <v>1.77</v>
      </c>
      <c r="M1034" s="54">
        <v>82.65</v>
      </c>
      <c r="N1034" s="233"/>
      <c r="O1034" s="55" t="s">
        <v>2482</v>
      </c>
      <c r="P1034" s="56" t="s">
        <v>2483</v>
      </c>
      <c r="Q1034" s="25"/>
      <c r="R1034" s="26"/>
      <c r="S1034" s="26"/>
    </row>
    <row r="1035" spans="1:19" ht="14.65" customHeight="1">
      <c r="A1035" s="228"/>
      <c r="B1035" s="237"/>
      <c r="C1035" s="57" t="s">
        <v>28</v>
      </c>
      <c r="D1035" s="275"/>
      <c r="E1035" s="283"/>
      <c r="F1035" s="272"/>
      <c r="G1035" s="183"/>
      <c r="H1035" s="231"/>
      <c r="I1035" s="58"/>
      <c r="J1035" s="59"/>
      <c r="K1035" s="60"/>
      <c r="L1035" s="61"/>
      <c r="M1035" s="62"/>
      <c r="N1035" s="234"/>
      <c r="O1035" s="63"/>
      <c r="P1035" s="64"/>
      <c r="Q1035" s="36"/>
      <c r="R1035" s="28"/>
      <c r="S1035" s="28"/>
    </row>
    <row r="1036" spans="1:19" ht="14.65" customHeight="1">
      <c r="A1036" s="238">
        <f>$A1033+1</f>
        <v>345</v>
      </c>
      <c r="B1036" s="242" t="str">
        <f>IF(OR(C1036="W",C1037="W",C1038="W",C1036="1/2W",C1037="1/2W",C1038="1/2W",C1036="1/2L",C1037="1/2L",C1038="1/2L"),"OK",IF(OR(C1036="L",C1037="L",C1038="L"),"LOSS",IF(OR(C1036="X",C1037="X",C1038="X"),"Anulado"," ")))</f>
        <v>OK</v>
      </c>
      <c r="C1036" s="65" t="s">
        <v>26</v>
      </c>
      <c r="D1036" s="290" t="str">
        <f>IF(G1036="","",$D1033)</f>
        <v>18</v>
      </c>
      <c r="E1036" s="295" t="str">
        <f>IF(G1036=""," ","– "&amp;COUNTIF(D$4:D1038,$D1036))</f>
        <v>– 15</v>
      </c>
      <c r="F1036" s="297" t="e">
        <f ca="1">IF(G1036="","",IF(OR(AND($C1036&lt;&gt;" ",$C1037=" "),AND($C1037&lt;&gt;" ",$C1036=" "),AND(L1038&gt;0,OR(AND($C1038&lt;&gt;" ",OR($C1036=" ",$C1037=" ")),AND($C1038=" ",OR($C1036&lt;&gt;" ",$C1037&lt;&gt;" "))))),IF(SUM(F$4:F1035)=0,1,LARGE(F$4:F1035,1)+1),IF(MONTH(G1036)=MONTH(TODAY()),IF(AND(DAY(G1036)&lt;DAY(TODAY()),$B1036=" "),IF(SUM(F$4:F1035)=0,1,LARGE(F$4:F1035,1)+1),IF($B1036=" ",IF(AND(DAY(G1036)=DAY(TODAY()),HOUR(G1036)&lt;=HOUR(NOW())+1),IF(AND(HOUR(G1036)+2&lt;=HOUR(NOW()),DAY(G1036)&lt;=DAY(TODAY()),MINUTE(G1036)&lt;=MINUTE(NOW())),IF(SUM(F$4:F1035)=0,1,LARGE(F$4:F1035,1)+1),IF(OR(MINUTE(G1036)&lt;=MINUTE(NOW()),HOUR(G1036)&lt;=HOUR(NOW())),"!!!","")),""),"")),"")))</f>
        <v>#VALUE!</v>
      </c>
      <c r="G1036" s="188" t="s">
        <v>4480</v>
      </c>
      <c r="H1036" s="239" t="s">
        <v>294</v>
      </c>
      <c r="I1036" s="66" t="s">
        <v>42</v>
      </c>
      <c r="J1036" s="67">
        <v>3</v>
      </c>
      <c r="K1036" s="68" t="s">
        <v>23</v>
      </c>
      <c r="L1036" s="69">
        <v>2.1</v>
      </c>
      <c r="M1036" s="70"/>
      <c r="N1036" s="241">
        <v>0</v>
      </c>
      <c r="O1036" s="71" t="s">
        <v>1937</v>
      </c>
      <c r="P1036" s="72" t="s">
        <v>2473</v>
      </c>
      <c r="Q1036" s="73" t="s">
        <v>2484</v>
      </c>
      <c r="R1036" s="74">
        <v>4.7600000000000003E-2</v>
      </c>
      <c r="S1036" s="75" t="s">
        <v>2485</v>
      </c>
    </row>
    <row r="1037" spans="1:19" ht="14.65" customHeight="1">
      <c r="A1037" s="227"/>
      <c r="B1037" s="236"/>
      <c r="C1037" s="17" t="s">
        <v>24</v>
      </c>
      <c r="D1037" s="274"/>
      <c r="E1037" s="282"/>
      <c r="F1037" s="285"/>
      <c r="G1037" s="182"/>
      <c r="H1037" s="230"/>
      <c r="I1037" s="18" t="s">
        <v>43</v>
      </c>
      <c r="J1037" s="76">
        <f>IF(OR(I1036="TO",I1036="TU",I1036="TO1",I1036="TU1",I1036="TO2",I1036="TU2"),J1036,IF(OR(I1036="AH1",I1036="AH2"),IF(OR(I1037="AH1",I1037="AH2"),-J1036,IF(OR(I1037="EH1",I1037="EH2"),-J1036+0.5,"")),IF(OR(I1036="EH1",I1036="EH2"),IF(OR(I1037="AH1",I1037="AH2"),-J1036+0.5,IF(OR(I1037="EH1",I1037="EH2"),-J1036+1,"")),IF(AND(OR(I1036="DNB1",I1036="DNB2"),OR(I1037="AH1",I1037="AH2")),0,IF(AND(I1036="Not ScoreBoth",OR(I1037="TO1",I1037="TO2")),0.5,"")))))</f>
        <v>3</v>
      </c>
      <c r="K1037" s="77" t="s">
        <v>21</v>
      </c>
      <c r="L1037" s="21">
        <v>2.09</v>
      </c>
      <c r="M1037" s="22">
        <v>10.32</v>
      </c>
      <c r="N1037" s="233"/>
      <c r="O1037" s="23" t="s">
        <v>2472</v>
      </c>
      <c r="P1037" s="24" t="s">
        <v>2473</v>
      </c>
      <c r="Q1037" s="25"/>
      <c r="R1037" s="26"/>
      <c r="S1037" s="26"/>
    </row>
    <row r="1038" spans="1:19" ht="14.65" customHeight="1">
      <c r="A1038" s="228"/>
      <c r="B1038" s="237"/>
      <c r="C1038" s="27" t="s">
        <v>28</v>
      </c>
      <c r="D1038" s="275"/>
      <c r="E1038" s="283"/>
      <c r="F1038" s="272"/>
      <c r="G1038" s="183"/>
      <c r="H1038" s="231"/>
      <c r="I1038" s="30"/>
      <c r="J1038" s="31"/>
      <c r="K1038" s="37"/>
      <c r="L1038" s="32"/>
      <c r="M1038" s="33"/>
      <c r="N1038" s="234"/>
      <c r="O1038" s="34"/>
      <c r="P1038" s="35"/>
      <c r="Q1038" s="36"/>
      <c r="R1038" s="28"/>
      <c r="S1038" s="28"/>
    </row>
    <row r="1039" spans="1:19" ht="14.65" customHeight="1">
      <c r="A1039" s="226">
        <f>$A1036+1</f>
        <v>346</v>
      </c>
      <c r="B1039" s="235" t="str">
        <f>IF(OR(C1039="W",C1040="W",C1041="W",C1039="1/2W",C1040="1/2W",C1041="1/2W",C1039="1/2L",C1040="1/2L",C1041="1/2L"),"OK",IF(OR(C1039="L",C1040="L",C1041="L"),"LOSS",IF(OR(C1039="X",C1040="X",C1041="X"),"Anulado"," ")))</f>
        <v>OK</v>
      </c>
      <c r="C1039" s="38" t="s">
        <v>24</v>
      </c>
      <c r="D1039" s="273" t="str">
        <f>IF(G1039="","",$D1036)</f>
        <v>18</v>
      </c>
      <c r="E1039" s="281" t="str">
        <f>IF(G1039=""," ","– "&amp;COUNTIF(D$4:D1041,$D1039))</f>
        <v>– 16</v>
      </c>
      <c r="F1039" s="284" t="e">
        <f ca="1">IF(G1039="","",IF(OR(AND($C1039&lt;&gt;" ",$C1040=" "),AND($C1040&lt;&gt;" ",$C1039=" "),AND(L1041&gt;0,OR(AND($C1041&lt;&gt;" ",OR($C1039=" ",$C1040=" ")),AND($C1041=" ",OR($C1039&lt;&gt;" ",$C1040&lt;&gt;" "))))),IF(SUM(F$4:F1038)=0,1,LARGE(F$4:F1038,1)+1),IF(MONTH(G1039)=MONTH(TODAY()),IF(AND(DAY(G1039)&lt;DAY(TODAY()),$B1039=" "),IF(SUM(F$4:F1038)=0,1,LARGE(F$4:F1038,1)+1),IF($B1039=" ",IF(AND(DAY(G1039)=DAY(TODAY()),HOUR(G1039)&lt;=HOUR(NOW())+1),IF(AND(HOUR(G1039)+2&lt;=HOUR(NOW()),DAY(G1039)&lt;=DAY(TODAY()),MINUTE(G1039)&lt;=MINUTE(NOW())),IF(SUM(F$4:F1038)=0,1,LARGE(F$4:F1038,1)+1),IF(OR(MINUTE(G1039)&lt;=MINUTE(NOW()),HOUR(G1039)&lt;=HOUR(NOW())),"!!!","")),""),"")),"")))</f>
        <v>#VALUE!</v>
      </c>
      <c r="G1039" s="181" t="s">
        <v>4522</v>
      </c>
      <c r="H1039" s="229" t="s">
        <v>296</v>
      </c>
      <c r="I1039" s="39" t="s">
        <v>42</v>
      </c>
      <c r="J1039" s="40">
        <v>6.5</v>
      </c>
      <c r="K1039" s="41" t="s">
        <v>18</v>
      </c>
      <c r="L1039" s="42">
        <v>3.1</v>
      </c>
      <c r="M1039" s="43">
        <v>4.1100000000000003</v>
      </c>
      <c r="N1039" s="232">
        <v>0</v>
      </c>
      <c r="O1039" s="44" t="s">
        <v>2302</v>
      </c>
      <c r="P1039" s="45" t="s">
        <v>1706</v>
      </c>
      <c r="Q1039" s="46" t="s">
        <v>2484</v>
      </c>
      <c r="R1039" s="47">
        <v>8.3299999999999999E-2</v>
      </c>
      <c r="S1039" s="48" t="s">
        <v>2486</v>
      </c>
    </row>
    <row r="1040" spans="1:19" ht="14.65" customHeight="1">
      <c r="A1040" s="227"/>
      <c r="B1040" s="236"/>
      <c r="C1040" s="49" t="s">
        <v>26</v>
      </c>
      <c r="D1040" s="274"/>
      <c r="E1040" s="282"/>
      <c r="F1040" s="285"/>
      <c r="G1040" s="182"/>
      <c r="H1040" s="230"/>
      <c r="I1040" s="50" t="s">
        <v>43</v>
      </c>
      <c r="J1040" s="51">
        <f>IF(OR(I1039="TO",I1039="TU",I1039="TO1",I1039="TU1",I1039="TO2",I1039="TU2"),J1039,IF(OR(I1039="AH1",I1039="AH2"),IF(OR(I1040="AH1",I1040="AH2"),-J1039,IF(OR(I1040="EH1",I1040="EH2"),-J1039+0.5,"")),IF(OR(I1039="EH1",I1039="EH2"),IF(OR(I1040="AH1",I1040="AH2"),-J1039+0.5,IF(OR(I1040="EH1",I1040="EH2"),-J1039+1,"")),IF(AND(OR(I1039="DNB1",I1039="DNB2"),OR(I1040="AH1",I1040="AH2")),0,IF(AND(I1039="Not ScoreBoth",OR(I1040="TO1",I1040="TO2")),0.5,"")))))</f>
        <v>6.5</v>
      </c>
      <c r="K1040" s="52" t="s">
        <v>17</v>
      </c>
      <c r="L1040" s="53">
        <v>1.6659999999999999</v>
      </c>
      <c r="M1040" s="54"/>
      <c r="N1040" s="233"/>
      <c r="O1040" s="55" t="s">
        <v>2487</v>
      </c>
      <c r="P1040" s="56" t="s">
        <v>1706</v>
      </c>
      <c r="Q1040" s="25"/>
      <c r="R1040" s="26"/>
      <c r="S1040" s="26"/>
    </row>
    <row r="1041" spans="1:19" ht="14.65" customHeight="1">
      <c r="A1041" s="228"/>
      <c r="B1041" s="237"/>
      <c r="C1041" s="57" t="s">
        <v>28</v>
      </c>
      <c r="D1041" s="275"/>
      <c r="E1041" s="283"/>
      <c r="F1041" s="272"/>
      <c r="G1041" s="183"/>
      <c r="H1041" s="231"/>
      <c r="I1041" s="58"/>
      <c r="J1041" s="59"/>
      <c r="K1041" s="60"/>
      <c r="L1041" s="61"/>
      <c r="M1041" s="62"/>
      <c r="N1041" s="234"/>
      <c r="O1041" s="63"/>
      <c r="P1041" s="64"/>
      <c r="Q1041" s="36"/>
      <c r="R1041" s="28"/>
      <c r="S1041" s="28"/>
    </row>
    <row r="1042" spans="1:19" ht="14.65" customHeight="1">
      <c r="A1042" s="238">
        <f>$A1039+1</f>
        <v>347</v>
      </c>
      <c r="B1042" s="242" t="str">
        <f>IF(OR(C1042="W",C1043="W",C1044="W",C1042="1/2W",C1043="1/2W",C1044="1/2W",C1042="1/2L",C1043="1/2L",C1044="1/2L"),"OK",IF(OR(C1042="L",C1043="L",C1044="L"),"LOSS",IF(OR(C1042="X",C1043="X",C1044="X"),"Anulado"," ")))</f>
        <v>OK</v>
      </c>
      <c r="C1042" s="65" t="s">
        <v>24</v>
      </c>
      <c r="D1042" s="290" t="str">
        <f>IF(G1042="","",$D1039)</f>
        <v>18</v>
      </c>
      <c r="E1042" s="295" t="str">
        <f>IF(G1042=""," ","– "&amp;COUNTIF(D$4:D1044,$D1042))</f>
        <v>– 17</v>
      </c>
      <c r="F1042" s="297" t="e">
        <f ca="1">IF(G1042="","",IF(OR(AND($C1042&lt;&gt;" ",$C1043=" "),AND($C1043&lt;&gt;" ",$C1042=" "),AND(L1044&gt;0,OR(AND($C1044&lt;&gt;" ",OR($C1042=" ",$C1043=" ")),AND($C1044=" ",OR($C1042&lt;&gt;" ",$C1043&lt;&gt;" "))))),IF(SUM(F$4:F1041)=0,1,LARGE(F$4:F1041,1)+1),IF(MONTH(G1042)=MONTH(TODAY()),IF(AND(DAY(G1042)&lt;DAY(TODAY()),$B1042=" "),IF(SUM(F$4:F1041)=0,1,LARGE(F$4:F1041,1)+1),IF($B1042=" ",IF(AND(DAY(G1042)=DAY(TODAY()),HOUR(G1042)&lt;=HOUR(NOW())+1),IF(AND(HOUR(G1042)+2&lt;=HOUR(NOW()),DAY(G1042)&lt;=DAY(TODAY()),MINUTE(G1042)&lt;=MINUTE(NOW())),IF(SUM(F$4:F1041)=0,1,LARGE(F$4:F1041,1)+1),IF(OR(MINUTE(G1042)&lt;=MINUTE(NOW()),HOUR(G1042)&lt;=HOUR(NOW())),"!!!","")),""),"")),"")))</f>
        <v>#VALUE!</v>
      </c>
      <c r="G1042" s="188" t="s">
        <v>4502</v>
      </c>
      <c r="H1042" s="239" t="s">
        <v>297</v>
      </c>
      <c r="I1042" s="66" t="s">
        <v>30</v>
      </c>
      <c r="J1042" s="67">
        <v>-0.5</v>
      </c>
      <c r="K1042" s="68" t="s">
        <v>17</v>
      </c>
      <c r="L1042" s="69">
        <v>1.95</v>
      </c>
      <c r="M1042" s="70">
        <v>18.420000000000002</v>
      </c>
      <c r="N1042" s="241">
        <v>0</v>
      </c>
      <c r="O1042" s="71" t="s">
        <v>2488</v>
      </c>
      <c r="P1042" s="72" t="s">
        <v>2489</v>
      </c>
      <c r="Q1042" s="73" t="s">
        <v>1077</v>
      </c>
      <c r="R1042" s="74">
        <v>0.1116</v>
      </c>
      <c r="S1042" s="75" t="s">
        <v>2490</v>
      </c>
    </row>
    <row r="1043" spans="1:19" ht="14.65" customHeight="1">
      <c r="A1043" s="227"/>
      <c r="B1043" s="236"/>
      <c r="C1043" s="17" t="s">
        <v>26</v>
      </c>
      <c r="D1043" s="274"/>
      <c r="E1043" s="282"/>
      <c r="F1043" s="285"/>
      <c r="G1043" s="182"/>
      <c r="H1043" s="230"/>
      <c r="I1043" s="18" t="s">
        <v>27</v>
      </c>
      <c r="J1043" s="81" t="str">
        <f>IF(OR(I1042="TO",I1042="TU",I1042="TO1",I1042="TU1",I1042="TO2",I1042="TU2"),J1042,IF(OR(I1042="AH1",I1042="AH2"),IF(OR(I1043="AH1",I1043="AH2"),-J1042,IF(OR(I1043="EH1",I1043="EH2"),-J1042+0.5,"")),IF(OR(I1042="EH1",I1042="EH2"),IF(OR(I1043="AH1",I1043="AH2"),-J1042+0.5,IF(OR(I1043="EH1",I1043="EH2"),-J1042+1,"")),IF(AND(OR(I1042="DNB1",I1042="DNB2"),OR(I1043="AH1",I1043="AH2")),0,IF(AND(I1042="Not ScoreBoth",OR(I1043="TO1",I1043="TO2")),0.5,"")))))</f>
        <v/>
      </c>
      <c r="K1043" s="77" t="s">
        <v>21</v>
      </c>
      <c r="L1043" s="21">
        <v>2.59</v>
      </c>
      <c r="M1043" s="22">
        <v>13.85</v>
      </c>
      <c r="N1043" s="233"/>
      <c r="O1043" s="23" t="s">
        <v>2491</v>
      </c>
      <c r="P1043" s="24" t="s">
        <v>2492</v>
      </c>
      <c r="Q1043" s="25"/>
      <c r="R1043" s="26"/>
      <c r="S1043" s="26"/>
    </row>
    <row r="1044" spans="1:19" ht="14.65" customHeight="1">
      <c r="A1044" s="228"/>
      <c r="B1044" s="237"/>
      <c r="C1044" s="27" t="s">
        <v>28</v>
      </c>
      <c r="D1044" s="275"/>
      <c r="E1044" s="283"/>
      <c r="F1044" s="272"/>
      <c r="G1044" s="183"/>
      <c r="H1044" s="231"/>
      <c r="I1044" s="30"/>
      <c r="J1044" s="31"/>
      <c r="K1044" s="37"/>
      <c r="L1044" s="32"/>
      <c r="M1044" s="33"/>
      <c r="N1044" s="234"/>
      <c r="O1044" s="34"/>
      <c r="P1044" s="35"/>
      <c r="Q1044" s="36"/>
      <c r="R1044" s="28"/>
      <c r="S1044" s="28"/>
    </row>
    <row r="1045" spans="1:19" ht="14.65" customHeight="1">
      <c r="A1045" s="226">
        <f>$A1042+1</f>
        <v>348</v>
      </c>
      <c r="B1045" s="235" t="str">
        <f>IF(OR(C1045="W",C1046="W",C1047="W",C1045="1/2W",C1046="1/2W",C1047="1/2W",C1045="1/2L",C1046="1/2L",C1047="1/2L"),"OK",IF(OR(C1045="L",C1046="L",C1047="L"),"LOSS",IF(OR(C1045="X",C1046="X",C1047="X"),"Anulado"," ")))</f>
        <v>OK</v>
      </c>
      <c r="C1045" s="38" t="s">
        <v>24</v>
      </c>
      <c r="D1045" s="273" t="str">
        <f>IF(G1045="","",$D1042)</f>
        <v>18</v>
      </c>
      <c r="E1045" s="281" t="str">
        <f>IF(G1045=""," ","– "&amp;COUNTIF(D$4:D1047,$D1045))</f>
        <v>– 18</v>
      </c>
      <c r="F1045" s="284" t="e">
        <f ca="1">IF(G1045="","",IF(OR(AND($C1045&lt;&gt;" ",$C1046=" "),AND($C1046&lt;&gt;" ",$C1045=" "),AND(L1047&gt;0,OR(AND($C1047&lt;&gt;" ",OR($C1045=" ",$C1046=" ")),AND($C1047=" ",OR($C1045&lt;&gt;" ",$C1046&lt;&gt;" "))))),IF(SUM(F$4:F1044)=0,1,LARGE(F$4:F1044,1)+1),IF(MONTH(G1045)=MONTH(TODAY()),IF(AND(DAY(G1045)&lt;DAY(TODAY()),$B1045=" "),IF(SUM(F$4:F1044)=0,1,LARGE(F$4:F1044,1)+1),IF($B1045=" ",IF(AND(DAY(G1045)=DAY(TODAY()),HOUR(G1045)&lt;=HOUR(NOW())+1),IF(AND(HOUR(G1045)+2&lt;=HOUR(NOW()),DAY(G1045)&lt;=DAY(TODAY()),MINUTE(G1045)&lt;=MINUTE(NOW())),IF(SUM(F$4:F1044)=0,1,LARGE(F$4:F1044,1)+1),IF(OR(MINUTE(G1045)&lt;=MINUTE(NOW()),HOUR(G1045)&lt;=HOUR(NOW())),"!!!","")),""),"")),"")))</f>
        <v>#VALUE!</v>
      </c>
      <c r="G1045" s="181" t="s">
        <v>4502</v>
      </c>
      <c r="H1045" s="229" t="s">
        <v>297</v>
      </c>
      <c r="I1045" s="108">
        <v>1</v>
      </c>
      <c r="J1045" s="78"/>
      <c r="K1045" s="41" t="s">
        <v>17</v>
      </c>
      <c r="L1045" s="42">
        <v>1.9</v>
      </c>
      <c r="M1045" s="43">
        <v>19.25</v>
      </c>
      <c r="N1045" s="232">
        <v>0.1</v>
      </c>
      <c r="O1045" s="44" t="s">
        <v>1353</v>
      </c>
      <c r="P1045" s="45" t="s">
        <v>2493</v>
      </c>
      <c r="Q1045" s="46" t="s">
        <v>1224</v>
      </c>
      <c r="R1045" s="47">
        <v>9.1200000000000003E-2</v>
      </c>
      <c r="S1045" s="48" t="s">
        <v>2494</v>
      </c>
    </row>
    <row r="1046" spans="1:19" ht="14.65" customHeight="1">
      <c r="A1046" s="227"/>
      <c r="B1046" s="236"/>
      <c r="C1046" s="49" t="s">
        <v>26</v>
      </c>
      <c r="D1046" s="274"/>
      <c r="E1046" s="282"/>
      <c r="F1046" s="285"/>
      <c r="G1046" s="182"/>
      <c r="H1046" s="230"/>
      <c r="I1046" s="50" t="s">
        <v>31</v>
      </c>
      <c r="J1046" s="51">
        <v>0.5</v>
      </c>
      <c r="K1046" s="52" t="s">
        <v>21</v>
      </c>
      <c r="L1046" s="53">
        <v>2.56</v>
      </c>
      <c r="M1046" s="54"/>
      <c r="N1046" s="233"/>
      <c r="O1046" s="55" t="s">
        <v>1337</v>
      </c>
      <c r="P1046" s="56" t="s">
        <v>2495</v>
      </c>
      <c r="Q1046" s="25"/>
      <c r="R1046" s="26"/>
      <c r="S1046" s="26"/>
    </row>
    <row r="1047" spans="1:19" ht="14.65" customHeight="1">
      <c r="A1047" s="228"/>
      <c r="B1047" s="237"/>
      <c r="C1047" s="57" t="s">
        <v>28</v>
      </c>
      <c r="D1047" s="275"/>
      <c r="E1047" s="283"/>
      <c r="F1047" s="272"/>
      <c r="G1047" s="183"/>
      <c r="H1047" s="231"/>
      <c r="I1047" s="58"/>
      <c r="J1047" s="59"/>
      <c r="K1047" s="60"/>
      <c r="L1047" s="61"/>
      <c r="M1047" s="62"/>
      <c r="N1047" s="234"/>
      <c r="O1047" s="63"/>
      <c r="P1047" s="64"/>
      <c r="Q1047" s="36"/>
      <c r="R1047" s="28"/>
      <c r="S1047" s="28"/>
    </row>
    <row r="1048" spans="1:19" ht="14.65" customHeight="1">
      <c r="A1048" s="238">
        <f>$A1045+1</f>
        <v>349</v>
      </c>
      <c r="B1048" s="242" t="str">
        <f>IF(OR(C1048="W",C1049="W",C1050="W",C1048="1/2W",C1049="1/2W",C1050="1/2W",C1048="1/2L",C1049="1/2L",C1050="1/2L"),"OK",IF(OR(C1048="L",C1049="L",C1050="L"),"LOSS",IF(OR(C1048="X",C1049="X",C1050="X"),"Anulado"," ")))</f>
        <v>OK</v>
      </c>
      <c r="C1048" s="65" t="s">
        <v>24</v>
      </c>
      <c r="D1048" s="290" t="str">
        <f>IF(G1048="","",$D1045)</f>
        <v>18</v>
      </c>
      <c r="E1048" s="295" t="str">
        <f>IF(G1048=""," ","– "&amp;COUNTIF(D$4:D1050,$D1048))</f>
        <v>– 19</v>
      </c>
      <c r="F1048" s="297" t="e">
        <f ca="1">IF(G1048="","",IF(OR(AND($C1048&lt;&gt;" ",$C1049=" "),AND($C1049&lt;&gt;" ",$C1048=" "),AND(L1050&gt;0,OR(AND($C1050&lt;&gt;" ",OR($C1048=" ",$C1049=" ")),AND($C1050=" ",OR($C1048&lt;&gt;" ",$C1049&lt;&gt;" "))))),IF(SUM(F$4:F1047)=0,1,LARGE(F$4:F1047,1)+1),IF(MONTH(G1048)=MONTH(TODAY()),IF(AND(DAY(G1048)&lt;DAY(TODAY()),$B1048=" "),IF(SUM(F$4:F1047)=0,1,LARGE(F$4:F1047,1)+1),IF($B1048=" ",IF(AND(DAY(G1048)=DAY(TODAY()),HOUR(G1048)&lt;=HOUR(NOW())+1),IF(AND(HOUR(G1048)+2&lt;=HOUR(NOW()),DAY(G1048)&lt;=DAY(TODAY()),MINUTE(G1048)&lt;=MINUTE(NOW())),IF(SUM(F$4:F1047)=0,1,LARGE(F$4:F1047,1)+1),IF(OR(MINUTE(G1048)&lt;=MINUTE(NOW()),HOUR(G1048)&lt;=HOUR(NOW())),"!!!","")),""),"")),"")))</f>
        <v>#VALUE!</v>
      </c>
      <c r="G1048" s="188" t="s">
        <v>4523</v>
      </c>
      <c r="H1048" s="239" t="s">
        <v>298</v>
      </c>
      <c r="I1048" s="66" t="s">
        <v>42</v>
      </c>
      <c r="J1048" s="67">
        <v>5.5</v>
      </c>
      <c r="K1048" s="68" t="s">
        <v>17</v>
      </c>
      <c r="L1048" s="69">
        <v>2.2000000000000002</v>
      </c>
      <c r="M1048" s="70"/>
      <c r="N1048" s="241">
        <v>0.1</v>
      </c>
      <c r="O1048" s="71" t="s">
        <v>1445</v>
      </c>
      <c r="P1048" s="72" t="s">
        <v>2279</v>
      </c>
      <c r="Q1048" s="73" t="s">
        <v>2496</v>
      </c>
      <c r="R1048" s="74">
        <v>0.1109</v>
      </c>
      <c r="S1048" s="75" t="s">
        <v>2497</v>
      </c>
    </row>
    <row r="1049" spans="1:19" ht="14.65" customHeight="1">
      <c r="A1049" s="227"/>
      <c r="B1049" s="236"/>
      <c r="C1049" s="17" t="s">
        <v>26</v>
      </c>
      <c r="D1049" s="274"/>
      <c r="E1049" s="282"/>
      <c r="F1049" s="285"/>
      <c r="G1049" s="182"/>
      <c r="H1049" s="230"/>
      <c r="I1049" s="18" t="s">
        <v>43</v>
      </c>
      <c r="J1049" s="76">
        <f>IF(OR(I1048="TO",I1048="TU",I1048="TO1",I1048="TU1",I1048="TO2",I1048="TU2"),J1048,IF(OR(I1048="AH1",I1048="AH2"),IF(OR(I1049="AH1",I1049="AH2"),-J1048,IF(OR(I1049="EH1",I1049="EH2"),-J1048+0.5,"")),IF(OR(I1048="EH1",I1048="EH2"),IF(OR(I1049="AH1",I1049="AH2"),-J1048+0.5,IF(OR(I1049="EH1",I1049="EH2"),-J1048+1,"")),IF(AND(OR(I1048="DNB1",I1048="DNB2"),OR(I1049="AH1",I1049="AH2")),0,IF(AND(I1048="Not ScoreBoth",OR(I1049="TO1",I1049="TO2")),0.5,"")))))</f>
        <v>5.5</v>
      </c>
      <c r="K1049" s="77" t="s">
        <v>18</v>
      </c>
      <c r="L1049" s="21">
        <v>2.25</v>
      </c>
      <c r="M1049" s="22">
        <v>9.26</v>
      </c>
      <c r="N1049" s="233"/>
      <c r="O1049" s="23" t="s">
        <v>1296</v>
      </c>
      <c r="P1049" s="24" t="s">
        <v>2498</v>
      </c>
      <c r="Q1049" s="25"/>
      <c r="R1049" s="26"/>
      <c r="S1049" s="26"/>
    </row>
    <row r="1050" spans="1:19" ht="14.65" customHeight="1">
      <c r="A1050" s="228"/>
      <c r="B1050" s="237"/>
      <c r="C1050" s="27" t="s">
        <v>28</v>
      </c>
      <c r="D1050" s="275"/>
      <c r="E1050" s="283"/>
      <c r="F1050" s="272"/>
      <c r="G1050" s="183"/>
      <c r="H1050" s="231"/>
      <c r="I1050" s="30"/>
      <c r="J1050" s="31"/>
      <c r="K1050" s="37"/>
      <c r="L1050" s="32"/>
      <c r="M1050" s="33"/>
      <c r="N1050" s="234"/>
      <c r="O1050" s="34"/>
      <c r="P1050" s="35"/>
      <c r="Q1050" s="36"/>
      <c r="R1050" s="28"/>
      <c r="S1050" s="28"/>
    </row>
    <row r="1051" spans="1:19" ht="14.65" customHeight="1">
      <c r="A1051" s="226">
        <f>$A1048+1</f>
        <v>350</v>
      </c>
      <c r="B1051" s="235" t="str">
        <f>IF(OR(C1051="W",C1052="W",C1053="W",C1051="1/2W",C1052="1/2W",C1053="1/2W",C1051="1/2L",C1052="1/2L",C1053="1/2L"),"OK",IF(OR(C1051="L",C1052="L",C1053="L"),"LOSS",IF(OR(C1051="X",C1052="X",C1053="X"),"Anulado"," ")))</f>
        <v>OK</v>
      </c>
      <c r="C1051" s="38" t="s">
        <v>26</v>
      </c>
      <c r="D1051" s="273" t="s">
        <v>299</v>
      </c>
      <c r="E1051" s="281" t="str">
        <f>IF(G1051=""," ","– "&amp;COUNTIF(D$4:D1053,$D1051))</f>
        <v>– 1</v>
      </c>
      <c r="F1051" s="284" t="e">
        <f ca="1">IF(G1051="","",IF(OR(AND($C1051&lt;&gt;" ",$C1052=" "),AND($C1052&lt;&gt;" ",$C1051=" "),AND(L1053&gt;0,OR(AND($C1053&lt;&gt;" ",OR($C1051=" ",$C1052=" ")),AND($C1053=" ",OR($C1051&lt;&gt;" ",$C1052&lt;&gt;" "))))),IF(SUM(F$4:F1050)=0,1,LARGE(F$4:F1050,1)+1),IF(MONTH(G1051)=MONTH(TODAY()),IF(AND(DAY(G1051)&lt;DAY(TODAY()),$B1051=" "),IF(SUM(F$4:F1050)=0,1,LARGE(F$4:F1050,1)+1),IF($B1051=" ",IF(AND(DAY(G1051)=DAY(TODAY()),HOUR(G1051)&lt;=HOUR(NOW())+1),IF(AND(HOUR(G1051)+2&lt;=HOUR(NOW()),DAY(G1051)&lt;=DAY(TODAY()),MINUTE(G1051)&lt;=MINUTE(NOW())),IF(SUM(F$4:F1050)=0,1,LARGE(F$4:F1050,1)+1),IF(OR(MINUTE(G1051)&lt;=MINUTE(NOW()),HOUR(G1051)&lt;=HOUR(NOW())),"!!!","")),""),"")),"")))</f>
        <v>#VALUE!</v>
      </c>
      <c r="G1051" s="181" t="s">
        <v>4524</v>
      </c>
      <c r="H1051" s="229" t="s">
        <v>300</v>
      </c>
      <c r="I1051" s="39" t="s">
        <v>60</v>
      </c>
      <c r="J1051" s="78"/>
      <c r="K1051" s="41" t="s">
        <v>33</v>
      </c>
      <c r="L1051" s="42">
        <v>4.33</v>
      </c>
      <c r="M1051" s="43">
        <v>3</v>
      </c>
      <c r="N1051" s="232">
        <v>0</v>
      </c>
      <c r="O1051" s="44" t="s">
        <v>1173</v>
      </c>
      <c r="P1051" s="45" t="s">
        <v>2499</v>
      </c>
      <c r="Q1051" s="46" t="s">
        <v>1754</v>
      </c>
      <c r="R1051" s="47">
        <v>0.26860000000000001</v>
      </c>
      <c r="S1051" s="48" t="s">
        <v>1754</v>
      </c>
    </row>
    <row r="1052" spans="1:19" ht="14.65" customHeight="1">
      <c r="A1052" s="227"/>
      <c r="B1052" s="236"/>
      <c r="C1052" s="49" t="s">
        <v>24</v>
      </c>
      <c r="D1052" s="274"/>
      <c r="E1052" s="282"/>
      <c r="F1052" s="285"/>
      <c r="G1052" s="182"/>
      <c r="H1052" s="230"/>
      <c r="I1052" s="50" t="s">
        <v>63</v>
      </c>
      <c r="J1052" s="85" t="str">
        <f>IF(OR(I1051="TO",I1051="TU",I1051="TO1",I1051="TU1",I1051="TO2",I1051="TU2"),J1051,IF(OR(I1051="AH1",I1051="AH2"),IF(OR(I1052="AH1",I1052="AH2"),-J1051,IF(OR(I1052="EH1",I1052="EH2"),-J1051+0.5,"")),IF(OR(I1051="EH1",I1051="EH2"),IF(OR(I1052="AH1",I1052="AH2"),-J1051+0.5,IF(OR(I1052="EH1",I1052="EH2"),-J1051+1,"")),IF(AND(OR(I1051="DNB1",I1051="DNB2"),OR(I1052="AH1",I1052="AH2")),0,IF(AND(I1051="Not ScoreBoth",OR(I1052="TO1",I1052="TO2")),0.5,"")))))</f>
        <v/>
      </c>
      <c r="K1052" s="52" t="s">
        <v>18</v>
      </c>
      <c r="L1052" s="53">
        <v>1.8</v>
      </c>
      <c r="M1052" s="54">
        <v>7.24</v>
      </c>
      <c r="N1052" s="233"/>
      <c r="O1052" s="55" t="s">
        <v>1795</v>
      </c>
      <c r="P1052" s="56" t="s">
        <v>1372</v>
      </c>
      <c r="Q1052" s="25"/>
      <c r="R1052" s="26"/>
      <c r="S1052" s="26"/>
    </row>
    <row r="1053" spans="1:19" ht="14.65" customHeight="1">
      <c r="A1053" s="228"/>
      <c r="B1053" s="237"/>
      <c r="C1053" s="57" t="s">
        <v>28</v>
      </c>
      <c r="D1053" s="275"/>
      <c r="E1053" s="283"/>
      <c r="F1053" s="272"/>
      <c r="G1053" s="183"/>
      <c r="H1053" s="231"/>
      <c r="I1053" s="58"/>
      <c r="J1053" s="59"/>
      <c r="K1053" s="60"/>
      <c r="L1053" s="61"/>
      <c r="M1053" s="62"/>
      <c r="N1053" s="234"/>
      <c r="O1053" s="63"/>
      <c r="P1053" s="64"/>
      <c r="Q1053" s="36"/>
      <c r="R1053" s="28"/>
      <c r="S1053" s="28"/>
    </row>
    <row r="1054" spans="1:19" ht="14.65" customHeight="1">
      <c r="A1054" s="238">
        <f>$A1051+1</f>
        <v>351</v>
      </c>
      <c r="B1054" s="242" t="str">
        <f>IF(OR(C1054="W",C1055="W",C1056="W",C1054="1/2W",C1055="1/2W",C1056="1/2W",C1054="1/2L",C1055="1/2L",C1056="1/2L"),"OK",IF(OR(C1054="L",C1055="L",C1056="L"),"LOSS",IF(OR(C1054="X",C1055="X",C1056="X"),"Anulado"," ")))</f>
        <v>OK</v>
      </c>
      <c r="C1054" s="65" t="s">
        <v>26</v>
      </c>
      <c r="D1054" s="290" t="str">
        <f>IF(G1054="","",$D1051)</f>
        <v>20</v>
      </c>
      <c r="E1054" s="295" t="str">
        <f>IF(G1054=""," ","– "&amp;COUNTIF(D$4:D1056,$D1054))</f>
        <v>– 2</v>
      </c>
      <c r="F1054" s="297" t="e">
        <f ca="1">IF(G1054="","",IF(OR(AND($C1054&lt;&gt;" ",$C1055=" "),AND($C1055&lt;&gt;" ",$C1054=" "),AND(L1056&gt;0,OR(AND($C1056&lt;&gt;" ",OR($C1054=" ",$C1055=" ")),AND($C1056=" ",OR($C1054&lt;&gt;" ",$C1055&lt;&gt;" "))))),IF(SUM(F$4:F1053)=0,1,LARGE(F$4:F1053,1)+1),IF(MONTH(G1054)=MONTH(TODAY()),IF(AND(DAY(G1054)&lt;DAY(TODAY()),$B1054=" "),IF(SUM(F$4:F1053)=0,1,LARGE(F$4:F1053,1)+1),IF($B1054=" ",IF(AND(DAY(G1054)=DAY(TODAY()),HOUR(G1054)&lt;=HOUR(NOW())+1),IF(AND(HOUR(G1054)+2&lt;=HOUR(NOW()),DAY(G1054)&lt;=DAY(TODAY()),MINUTE(G1054)&lt;=MINUTE(NOW())),IF(SUM(F$4:F1053)=0,1,LARGE(F$4:F1053,1)+1),IF(OR(MINUTE(G1054)&lt;=MINUTE(NOW()),HOUR(G1054)&lt;=HOUR(NOW())),"!!!","")),""),"")),"")))</f>
        <v>#VALUE!</v>
      </c>
      <c r="G1054" s="188" t="s">
        <v>4525</v>
      </c>
      <c r="H1054" s="239" t="s">
        <v>301</v>
      </c>
      <c r="I1054" s="66" t="s">
        <v>30</v>
      </c>
      <c r="J1054" s="67">
        <v>-1</v>
      </c>
      <c r="K1054" s="68" t="s">
        <v>21</v>
      </c>
      <c r="L1054" s="69">
        <v>2.04</v>
      </c>
      <c r="M1054" s="70">
        <v>5.41</v>
      </c>
      <c r="N1054" s="241">
        <v>0</v>
      </c>
      <c r="O1054" s="71" t="s">
        <v>2245</v>
      </c>
      <c r="P1054" s="72" t="s">
        <v>2364</v>
      </c>
      <c r="Q1054" s="73" t="s">
        <v>1977</v>
      </c>
      <c r="R1054" s="74">
        <v>0.1152</v>
      </c>
      <c r="S1054" s="75" t="s">
        <v>2500</v>
      </c>
    </row>
    <row r="1055" spans="1:19" ht="14.65" customHeight="1">
      <c r="A1055" s="227"/>
      <c r="B1055" s="236"/>
      <c r="C1055" s="17" t="s">
        <v>24</v>
      </c>
      <c r="D1055" s="274"/>
      <c r="E1055" s="282"/>
      <c r="F1055" s="285"/>
      <c r="G1055" s="182"/>
      <c r="H1055" s="230"/>
      <c r="I1055" s="18" t="s">
        <v>31</v>
      </c>
      <c r="J1055" s="76">
        <f>IF(OR(I1054="TO",I1054="TU",I1054="TO1",I1054="TU1",I1054="TO2",I1054="TU2"),J1054,IF(OR(I1054="AH1",I1054="AH2"),IF(OR(I1055="AH1",I1055="AH2"),-J1054,IF(OR(I1055="EH1",I1055="EH2"),-J1054+0.5,"")),IF(OR(I1054="EH1",I1054="EH2"),IF(OR(I1055="AH1",I1055="AH2"),-J1054+0.5,IF(OR(I1055="EH1",I1055="EH2"),-J1054+1,"")),IF(AND(OR(I1054="DNB1",I1054="DNB2"),OR(I1055="AH1",I1055="AH2")),0,IF(AND(I1054="Not ScoreBoth",OR(I1055="TO1",I1055="TO2")),0.5,"")))))</f>
        <v>1</v>
      </c>
      <c r="K1055" s="77" t="s">
        <v>22</v>
      </c>
      <c r="L1055" s="21">
        <v>2.46</v>
      </c>
      <c r="M1055" s="22"/>
      <c r="N1055" s="233"/>
      <c r="O1055" s="23" t="s">
        <v>2501</v>
      </c>
      <c r="P1055" s="24" t="s">
        <v>2283</v>
      </c>
      <c r="Q1055" s="25"/>
      <c r="R1055" s="26"/>
      <c r="S1055" s="26"/>
    </row>
    <row r="1056" spans="1:19" ht="14.65" customHeight="1">
      <c r="A1056" s="228"/>
      <c r="B1056" s="237"/>
      <c r="C1056" s="27" t="s">
        <v>28</v>
      </c>
      <c r="D1056" s="275"/>
      <c r="E1056" s="283"/>
      <c r="F1056" s="272"/>
      <c r="G1056" s="183"/>
      <c r="H1056" s="231"/>
      <c r="I1056" s="30"/>
      <c r="J1056" s="31"/>
      <c r="K1056" s="37"/>
      <c r="L1056" s="32"/>
      <c r="M1056" s="33"/>
      <c r="N1056" s="234"/>
      <c r="O1056" s="34"/>
      <c r="P1056" s="35"/>
      <c r="Q1056" s="36"/>
      <c r="R1056" s="28"/>
      <c r="S1056" s="28"/>
    </row>
    <row r="1057" spans="1:19" ht="14.65" customHeight="1">
      <c r="A1057" s="226">
        <f>$A1054+1</f>
        <v>352</v>
      </c>
      <c r="B1057" s="235" t="str">
        <f>IF(OR(C1057="W",C1058="W",C1059="W",C1057="1/2W",C1058="1/2W",C1059="1/2W",C1057="1/2L",C1058="1/2L",C1059="1/2L"),"OK",IF(OR(C1057="L",C1058="L",C1059="L"),"LOSS",IF(OR(C1057="X",C1058="X",C1059="X"),"Anulado"," ")))</f>
        <v>OK</v>
      </c>
      <c r="C1057" s="38" t="s">
        <v>26</v>
      </c>
      <c r="D1057" s="273" t="str">
        <f>IF(G1057="","",$D1054)</f>
        <v>20</v>
      </c>
      <c r="E1057" s="281" t="str">
        <f>IF(G1057=""," ","– "&amp;COUNTIF(D$4:D1059,$D1057))</f>
        <v>– 3</v>
      </c>
      <c r="F1057" s="284" t="e">
        <f ca="1">IF(G1057="","",IF(OR(AND($C1057&lt;&gt;" ",$C1058=" "),AND($C1058&lt;&gt;" ",$C1057=" "),AND(L1059&gt;0,OR(AND($C1059&lt;&gt;" ",OR($C1057=" ",$C1058=" ")),AND($C1059=" ",OR($C1057&lt;&gt;" ",$C1058&lt;&gt;" "))))),IF(SUM(F$4:F1056)=0,1,LARGE(F$4:F1056,1)+1),IF(MONTH(G1057)=MONTH(TODAY()),IF(AND(DAY(G1057)&lt;DAY(TODAY()),$B1057=" "),IF(SUM(F$4:F1056)=0,1,LARGE(F$4:F1056,1)+1),IF($B1057=" ",IF(AND(DAY(G1057)=DAY(TODAY()),HOUR(G1057)&lt;=HOUR(NOW())+1),IF(AND(HOUR(G1057)+2&lt;=HOUR(NOW()),DAY(G1057)&lt;=DAY(TODAY()),MINUTE(G1057)&lt;=MINUTE(NOW())),IF(SUM(F$4:F1056)=0,1,LARGE(F$4:F1056,1)+1),IF(OR(MINUTE(G1057)&lt;=MINUTE(NOW()),HOUR(G1057)&lt;=HOUR(NOW())),"!!!","")),""),"")),"")))</f>
        <v>#VALUE!</v>
      </c>
      <c r="G1057" s="181" t="s">
        <v>4480</v>
      </c>
      <c r="H1057" s="229" t="s">
        <v>302</v>
      </c>
      <c r="I1057" s="108">
        <v>2</v>
      </c>
      <c r="J1057" s="78"/>
      <c r="K1057" s="41" t="s">
        <v>23</v>
      </c>
      <c r="L1057" s="42">
        <v>1.76</v>
      </c>
      <c r="M1057" s="43"/>
      <c r="N1057" s="232">
        <v>0.1</v>
      </c>
      <c r="O1057" s="44" t="s">
        <v>2293</v>
      </c>
      <c r="P1057" s="45" t="s">
        <v>2502</v>
      </c>
      <c r="Q1057" s="46" t="s">
        <v>2503</v>
      </c>
      <c r="R1057" s="47">
        <v>-5.3E-3</v>
      </c>
      <c r="S1057" s="48" t="s">
        <v>2052</v>
      </c>
    </row>
    <row r="1058" spans="1:19" ht="14.65" customHeight="1">
      <c r="A1058" s="227"/>
      <c r="B1058" s="236"/>
      <c r="C1058" s="49" t="s">
        <v>24</v>
      </c>
      <c r="D1058" s="274"/>
      <c r="E1058" s="282"/>
      <c r="F1058" s="285"/>
      <c r="G1058" s="182"/>
      <c r="H1058" s="230"/>
      <c r="I1058" s="50" t="s">
        <v>30</v>
      </c>
      <c r="J1058" s="85" t="str">
        <f>IF(OR(I1057="TO",I1057="TU",I1057="TO1",I1057="TU1",I1057="TO2",I1057="TU2"),J1057,IF(OR(I1057="AH1",I1057="AH2"),IF(OR(I1058="AH1",I1058="AH2"),-J1057,IF(OR(I1058="EH1",I1058="EH2"),-J1057+0.5,"")),IF(OR(I1057="EH1",I1057="EH2"),IF(OR(I1058="AH1",I1058="AH2"),-J1057+0.5,IF(OR(I1058="EH1",I1058="EH2"),-J1057+1,"")),IF(AND(OR(I1057="DNB1",I1057="DNB2"),OR(I1058="AH1",I1058="AH2")),0,IF(AND(I1057="Not ScoreBoth",OR(I1058="TO1",I1058="TO2")),0.5,"")))))</f>
        <v/>
      </c>
      <c r="K1058" s="52" t="s">
        <v>22</v>
      </c>
      <c r="L1058" s="53">
        <v>2.2799999999999998</v>
      </c>
      <c r="M1058" s="54">
        <v>6.54</v>
      </c>
      <c r="N1058" s="233"/>
      <c r="O1058" s="55" t="s">
        <v>2463</v>
      </c>
      <c r="P1058" s="56" t="s">
        <v>2504</v>
      </c>
      <c r="Q1058" s="25"/>
      <c r="R1058" s="26"/>
      <c r="S1058" s="26"/>
    </row>
    <row r="1059" spans="1:19" ht="14.65" customHeight="1">
      <c r="A1059" s="228"/>
      <c r="B1059" s="237"/>
      <c r="C1059" s="57" t="s">
        <v>28</v>
      </c>
      <c r="D1059" s="275"/>
      <c r="E1059" s="283"/>
      <c r="F1059" s="272"/>
      <c r="G1059" s="183"/>
      <c r="H1059" s="231"/>
      <c r="I1059" s="58"/>
      <c r="J1059" s="59"/>
      <c r="K1059" s="60"/>
      <c r="L1059" s="61"/>
      <c r="M1059" s="62"/>
      <c r="N1059" s="234"/>
      <c r="O1059" s="63"/>
      <c r="P1059" s="64"/>
      <c r="Q1059" s="36"/>
      <c r="R1059" s="28"/>
      <c r="S1059" s="28"/>
    </row>
    <row r="1060" spans="1:19" ht="14.65" customHeight="1">
      <c r="A1060" s="238">
        <f>$A1057+1</f>
        <v>353</v>
      </c>
      <c r="B1060" s="242" t="str">
        <f>IF(OR(C1060="W",C1061="W",C1062="W",C1060="1/2W",C1061="1/2W",C1062="1/2W",C1060="1/2L",C1061="1/2L",C1062="1/2L"),"OK",IF(OR(C1060="L",C1061="L",C1062="L"),"LOSS",IF(OR(C1060="X",C1061="X",C1062="X"),"Anulado"," ")))</f>
        <v>OK</v>
      </c>
      <c r="C1060" s="65" t="s">
        <v>26</v>
      </c>
      <c r="D1060" s="290" t="str">
        <f>IF(G1060="","",$D1057)</f>
        <v>20</v>
      </c>
      <c r="E1060" s="295" t="str">
        <f>IF(G1060=""," ","– "&amp;COUNTIF(D$4:D1062,$D1060))</f>
        <v>– 4</v>
      </c>
      <c r="F1060" s="297" t="e">
        <f ca="1">IF(G1060="","",IF(OR(AND($C1060&lt;&gt;" ",$C1061=" "),AND($C1061&lt;&gt;" ",$C1060=" "),AND(L1062&gt;0,OR(AND($C1062&lt;&gt;" ",OR($C1060=" ",$C1061=" ")),AND($C1062=" ",OR($C1060&lt;&gt;" ",$C1061&lt;&gt;" "))))),IF(SUM(F$4:F1059)=0,1,LARGE(F$4:F1059,1)+1),IF(MONTH(G1060)=MONTH(TODAY()),IF(AND(DAY(G1060)&lt;DAY(TODAY()),$B1060=" "),IF(SUM(F$4:F1059)=0,1,LARGE(F$4:F1059,1)+1),IF($B1060=" ",IF(AND(DAY(G1060)=DAY(TODAY()),HOUR(G1060)&lt;=HOUR(NOW())+1),IF(AND(HOUR(G1060)+2&lt;=HOUR(NOW()),DAY(G1060)&lt;=DAY(TODAY()),MINUTE(G1060)&lt;=MINUTE(NOW())),IF(SUM(F$4:F1059)=0,1,LARGE(F$4:F1059,1)+1),IF(OR(MINUTE(G1060)&lt;=MINUTE(NOW()),HOUR(G1060)&lt;=HOUR(NOW())),"!!!","")),""),"")),"")))</f>
        <v>#VALUE!</v>
      </c>
      <c r="G1060" s="188" t="s">
        <v>4526</v>
      </c>
      <c r="H1060" s="239" t="s">
        <v>303</v>
      </c>
      <c r="I1060" s="66" t="s">
        <v>42</v>
      </c>
      <c r="J1060" s="67">
        <v>4</v>
      </c>
      <c r="K1060" s="68" t="s">
        <v>21</v>
      </c>
      <c r="L1060" s="69">
        <v>2.63</v>
      </c>
      <c r="M1060" s="70">
        <v>14.95</v>
      </c>
      <c r="N1060" s="241">
        <v>0</v>
      </c>
      <c r="O1060" s="71" t="s">
        <v>1340</v>
      </c>
      <c r="P1060" s="72" t="s">
        <v>2505</v>
      </c>
      <c r="Q1060" s="73" t="s">
        <v>1834</v>
      </c>
      <c r="R1060" s="74">
        <v>6.7599999999999993E-2</v>
      </c>
      <c r="S1060" s="75" t="s">
        <v>2506</v>
      </c>
    </row>
    <row r="1061" spans="1:19" ht="14.65" customHeight="1">
      <c r="A1061" s="227"/>
      <c r="B1061" s="236"/>
      <c r="C1061" s="17" t="s">
        <v>24</v>
      </c>
      <c r="D1061" s="274"/>
      <c r="E1061" s="282"/>
      <c r="F1061" s="285"/>
      <c r="G1061" s="182"/>
      <c r="H1061" s="230"/>
      <c r="I1061" s="18" t="s">
        <v>43</v>
      </c>
      <c r="J1061" s="76">
        <f>IF(OR(I1060="TO",I1060="TU",I1060="TO1",I1060="TU1",I1060="TO2",I1060="TU2"),J1060,IF(OR(I1060="AH1",I1060="AH2"),IF(OR(I1061="AH1",I1061="AH2"),-J1060,IF(OR(I1061="EH1",I1061="EH2"),-J1060+0.5,"")),IF(OR(I1060="EH1",I1060="EH2"),IF(OR(I1061="AH1",I1061="AH2"),-J1060+0.5,IF(OR(I1061="EH1",I1061="EH2"),-J1060+1,"")),IF(AND(OR(I1060="DNB1",I1060="DNB2"),OR(I1061="AH1",I1061="AH2")),0,IF(AND(I1060="Not ScoreBoth",OR(I1061="TO1",I1061="TO2")),0.5,"")))))</f>
        <v>4</v>
      </c>
      <c r="K1061" s="77" t="s">
        <v>17</v>
      </c>
      <c r="L1061" s="21">
        <v>1.8</v>
      </c>
      <c r="M1061" s="22">
        <v>21.88</v>
      </c>
      <c r="N1061" s="233"/>
      <c r="O1061" s="23" t="s">
        <v>893</v>
      </c>
      <c r="P1061" s="24" t="s">
        <v>894</v>
      </c>
      <c r="Q1061" s="25"/>
      <c r="R1061" s="26"/>
      <c r="S1061" s="26"/>
    </row>
    <row r="1062" spans="1:19" ht="14.65" customHeight="1">
      <c r="A1062" s="228"/>
      <c r="B1062" s="237"/>
      <c r="C1062" s="27" t="s">
        <v>28</v>
      </c>
      <c r="D1062" s="275"/>
      <c r="E1062" s="283"/>
      <c r="F1062" s="272"/>
      <c r="G1062" s="183"/>
      <c r="H1062" s="231"/>
      <c r="I1062" s="30"/>
      <c r="J1062" s="31"/>
      <c r="K1062" s="37"/>
      <c r="L1062" s="32"/>
      <c r="M1062" s="33"/>
      <c r="N1062" s="234"/>
      <c r="O1062" s="34"/>
      <c r="P1062" s="35"/>
      <c r="Q1062" s="36"/>
      <c r="R1062" s="28"/>
      <c r="S1062" s="28"/>
    </row>
    <row r="1063" spans="1:19" ht="14.65" customHeight="1">
      <c r="A1063" s="226">
        <f>$A1060+1</f>
        <v>354</v>
      </c>
      <c r="B1063" s="235" t="str">
        <f>IF(OR(C1063="W",C1064="W",C1065="W",C1063="1/2W",C1064="1/2W",C1065="1/2W",C1063="1/2L",C1064="1/2L",C1065="1/2L"),"OK",IF(OR(C1063="L",C1064="L",C1065="L"),"LOSS",IF(OR(C1063="X",C1064="X",C1065="X"),"Anulado"," ")))</f>
        <v>OK</v>
      </c>
      <c r="C1063" s="38" t="s">
        <v>24</v>
      </c>
      <c r="D1063" s="273" t="str">
        <f>IF(G1063="","",$D1060)</f>
        <v>20</v>
      </c>
      <c r="E1063" s="281" t="str">
        <f>IF(G1063=""," ","– "&amp;COUNTIF(D$4:D1065,$D1063))</f>
        <v>– 5</v>
      </c>
      <c r="F1063" s="284" t="e">
        <f ca="1">IF(G1063="","",IF(OR(AND($C1063&lt;&gt;" ",$C1064=" "),AND($C1064&lt;&gt;" ",$C1063=" "),AND(L1065&gt;0,OR(AND($C1065&lt;&gt;" ",OR($C1063=" ",$C1064=" ")),AND($C1065=" ",OR($C1063&lt;&gt;" ",$C1064&lt;&gt;" "))))),IF(SUM(F$4:F1062)=0,1,LARGE(F$4:F1062,1)+1),IF(MONTH(G1063)=MONTH(TODAY()),IF(AND(DAY(G1063)&lt;DAY(TODAY()),$B1063=" "),IF(SUM(F$4:F1062)=0,1,LARGE(F$4:F1062,1)+1),IF($B1063=" ",IF(AND(DAY(G1063)=DAY(TODAY()),HOUR(G1063)&lt;=HOUR(NOW())+1),IF(AND(HOUR(G1063)+2&lt;=HOUR(NOW()),DAY(G1063)&lt;=DAY(TODAY()),MINUTE(G1063)&lt;=MINUTE(NOW())),IF(SUM(F$4:F1062)=0,1,LARGE(F$4:F1062,1)+1),IF(OR(MINUTE(G1063)&lt;=MINUTE(NOW()),HOUR(G1063)&lt;=HOUR(NOW())),"!!!","")),""),"")),"")))</f>
        <v>#VALUE!</v>
      </c>
      <c r="G1063" s="181" t="s">
        <v>4527</v>
      </c>
      <c r="H1063" s="229" t="s">
        <v>304</v>
      </c>
      <c r="I1063" s="39" t="s">
        <v>42</v>
      </c>
      <c r="J1063" s="40">
        <v>3.5</v>
      </c>
      <c r="K1063" s="41" t="s">
        <v>18</v>
      </c>
      <c r="L1063" s="42">
        <v>1.95</v>
      </c>
      <c r="M1063" s="43"/>
      <c r="N1063" s="232">
        <v>0.1</v>
      </c>
      <c r="O1063" s="44" t="s">
        <v>1790</v>
      </c>
      <c r="P1063" s="45" t="s">
        <v>2507</v>
      </c>
      <c r="Q1063" s="46" t="s">
        <v>1302</v>
      </c>
      <c r="R1063" s="47">
        <v>5.9200000000000003E-2</v>
      </c>
      <c r="S1063" s="48" t="s">
        <v>1472</v>
      </c>
    </row>
    <row r="1064" spans="1:19" ht="14.65" customHeight="1">
      <c r="A1064" s="227"/>
      <c r="B1064" s="236"/>
      <c r="C1064" s="49" t="s">
        <v>26</v>
      </c>
      <c r="D1064" s="274"/>
      <c r="E1064" s="282"/>
      <c r="F1064" s="285"/>
      <c r="G1064" s="182"/>
      <c r="H1064" s="230"/>
      <c r="I1064" s="50" t="s">
        <v>43</v>
      </c>
      <c r="J1064" s="51">
        <f>IF(OR(I1063="TO",I1063="TU",I1063="TO1",I1063="TU1",I1063="TO2",I1063="TU2"),J1063,IF(OR(I1063="AH1",I1063="AH2"),IF(OR(I1064="AH1",I1064="AH2"),-J1063,IF(OR(I1064="EH1",I1064="EH2"),-J1063+0.5,"")),IF(OR(I1063="EH1",I1063="EH2"),IF(OR(I1064="AH1",I1064="AH2"),-J1063+0.5,IF(OR(I1064="EH1",I1064="EH2"),-J1063+1,"")),IF(AND(OR(I1063="DNB1",I1063="DNB2"),OR(I1064="AH1",I1064="AH2")),0,IF(AND(I1063="Not ScoreBoth",OR(I1064="TO1",I1064="TO2")),0.5,"")))))</f>
        <v>3.5</v>
      </c>
      <c r="K1064" s="52" t="s">
        <v>21</v>
      </c>
      <c r="L1064" s="53">
        <v>2.3199999999999998</v>
      </c>
      <c r="M1064" s="54">
        <v>17.05</v>
      </c>
      <c r="N1064" s="233"/>
      <c r="O1064" s="55" t="s">
        <v>2120</v>
      </c>
      <c r="P1064" s="56" t="s">
        <v>2508</v>
      </c>
      <c r="Q1064" s="25"/>
      <c r="R1064" s="26"/>
      <c r="S1064" s="26"/>
    </row>
    <row r="1065" spans="1:19" ht="14.65" customHeight="1">
      <c r="A1065" s="228"/>
      <c r="B1065" s="237"/>
      <c r="C1065" s="57" t="s">
        <v>28</v>
      </c>
      <c r="D1065" s="275"/>
      <c r="E1065" s="283"/>
      <c r="F1065" s="272"/>
      <c r="G1065" s="183"/>
      <c r="H1065" s="231"/>
      <c r="I1065" s="58"/>
      <c r="J1065" s="59"/>
      <c r="K1065" s="60"/>
      <c r="L1065" s="61"/>
      <c r="M1065" s="62"/>
      <c r="N1065" s="234"/>
      <c r="O1065" s="63"/>
      <c r="P1065" s="64"/>
      <c r="Q1065" s="36"/>
      <c r="R1065" s="28"/>
      <c r="S1065" s="28"/>
    </row>
    <row r="1066" spans="1:19" ht="14.65" customHeight="1">
      <c r="A1066" s="238">
        <f>$A1063+1</f>
        <v>355</v>
      </c>
      <c r="B1066" s="242" t="str">
        <f>IF(OR(C1066="W",C1067="W",C1068="W",C1066="1/2W",C1067="1/2W",C1068="1/2W",C1066="1/2L",C1067="1/2L",C1068="1/2L"),"OK",IF(OR(C1066="L",C1067="L",C1068="L"),"LOSS",IF(OR(C1066="X",C1067="X",C1068="X"),"Anulado"," ")))</f>
        <v>OK</v>
      </c>
      <c r="C1066" s="65" t="s">
        <v>24</v>
      </c>
      <c r="D1066" s="290" t="str">
        <f>IF(G1066="","",$D1063)</f>
        <v>20</v>
      </c>
      <c r="E1066" s="295" t="str">
        <f>IF(G1066=""," ","– "&amp;COUNTIF(D$4:D1068,$D1066))</f>
        <v>– 6</v>
      </c>
      <c r="F1066" s="297" t="e">
        <f ca="1">IF(G1066="","",IF(OR(AND($C1066&lt;&gt;" ",$C1067=" "),AND($C1067&lt;&gt;" ",$C1066=" "),AND(L1068&gt;0,OR(AND($C1068&lt;&gt;" ",OR($C1066=" ",$C1067=" ")),AND($C1068=" ",OR($C1066&lt;&gt;" ",$C1067&lt;&gt;" "))))),IF(SUM(F$4:F1065)=0,1,LARGE(F$4:F1065,1)+1),IF(MONTH(G1066)=MONTH(TODAY()),IF(AND(DAY(G1066)&lt;DAY(TODAY()),$B1066=" "),IF(SUM(F$4:F1065)=0,1,LARGE(F$4:F1065,1)+1),IF($B1066=" ",IF(AND(DAY(G1066)=DAY(TODAY()),HOUR(G1066)&lt;=HOUR(NOW())+1),IF(AND(HOUR(G1066)+2&lt;=HOUR(NOW()),DAY(G1066)&lt;=DAY(TODAY()),MINUTE(G1066)&lt;=MINUTE(NOW())),IF(SUM(F$4:F1065)=0,1,LARGE(F$4:F1065,1)+1),IF(OR(MINUTE(G1066)&lt;=MINUTE(NOW()),HOUR(G1066)&lt;=HOUR(NOW())),"!!!","")),""),"")),"")))</f>
        <v>#VALUE!</v>
      </c>
      <c r="G1066" s="188" t="s">
        <v>4528</v>
      </c>
      <c r="H1066" s="239" t="s">
        <v>305</v>
      </c>
      <c r="I1066" s="66" t="s">
        <v>30</v>
      </c>
      <c r="J1066" s="67">
        <v>-1</v>
      </c>
      <c r="K1066" s="68" t="s">
        <v>21</v>
      </c>
      <c r="L1066" s="69">
        <v>2.1</v>
      </c>
      <c r="M1066" s="70">
        <v>20.45</v>
      </c>
      <c r="N1066" s="241">
        <v>0</v>
      </c>
      <c r="O1066" s="71" t="s">
        <v>956</v>
      </c>
      <c r="P1066" s="72" t="s">
        <v>2509</v>
      </c>
      <c r="Q1066" s="73" t="s">
        <v>2510</v>
      </c>
      <c r="R1066" s="74">
        <v>5.2499999999999998E-2</v>
      </c>
      <c r="S1066" s="75" t="s">
        <v>1037</v>
      </c>
    </row>
    <row r="1067" spans="1:19" ht="14.65" customHeight="1">
      <c r="A1067" s="227"/>
      <c r="B1067" s="236"/>
      <c r="C1067" s="17" t="s">
        <v>26</v>
      </c>
      <c r="D1067" s="274"/>
      <c r="E1067" s="282"/>
      <c r="F1067" s="285"/>
      <c r="G1067" s="182"/>
      <c r="H1067" s="230"/>
      <c r="I1067" s="18" t="s">
        <v>31</v>
      </c>
      <c r="J1067" s="76">
        <f>IF(OR(I1066="TO",I1066="TU",I1066="TO1",I1066="TU1",I1066="TO2",I1066="TU2"),J1066,IF(OR(I1066="AH1",I1066="AH2"),IF(OR(I1067="AH1",I1067="AH2"),-J1066,IF(OR(I1067="EH1",I1067="EH2"),-J1066+0.5,"")),IF(OR(I1066="EH1",I1066="EH2"),IF(OR(I1067="AH1",I1067="AH2"),-J1066+0.5,IF(OR(I1067="EH1",I1067="EH2"),-J1066+1,"")),IF(AND(OR(I1066="DNB1",I1066="DNB2"),OR(I1067="AH1",I1067="AH2")),0,IF(AND(I1066="Not ScoreBoth",OR(I1067="TO1",I1067="TO2")),0.5,"")))))</f>
        <v>1</v>
      </c>
      <c r="K1067" s="77" t="s">
        <v>22</v>
      </c>
      <c r="L1067" s="21">
        <v>2.11</v>
      </c>
      <c r="M1067" s="22"/>
      <c r="N1067" s="233"/>
      <c r="O1067" s="23" t="s">
        <v>2340</v>
      </c>
      <c r="P1067" s="24" t="s">
        <v>2511</v>
      </c>
      <c r="Q1067" s="25"/>
      <c r="R1067" s="26"/>
      <c r="S1067" s="26"/>
    </row>
    <row r="1068" spans="1:19" ht="14.65" customHeight="1">
      <c r="A1068" s="228"/>
      <c r="B1068" s="237"/>
      <c r="C1068" s="27" t="s">
        <v>28</v>
      </c>
      <c r="D1068" s="275"/>
      <c r="E1068" s="283"/>
      <c r="F1068" s="272"/>
      <c r="G1068" s="183"/>
      <c r="H1068" s="231"/>
      <c r="I1068" s="30"/>
      <c r="J1068" s="31"/>
      <c r="K1068" s="37"/>
      <c r="L1068" s="32"/>
      <c r="M1068" s="33"/>
      <c r="N1068" s="234"/>
      <c r="O1068" s="34"/>
      <c r="P1068" s="35"/>
      <c r="Q1068" s="36"/>
      <c r="R1068" s="28"/>
      <c r="S1068" s="28"/>
    </row>
    <row r="1069" spans="1:19" ht="14.65" customHeight="1">
      <c r="A1069" s="226">
        <f>$A1066+1</f>
        <v>356</v>
      </c>
      <c r="B1069" s="235" t="str">
        <f>IF(OR(C1069="W",C1070="W",C1071="W",C1069="1/2W",C1070="1/2W",C1071="1/2W",C1069="1/2L",C1070="1/2L",C1071="1/2L"),"OK",IF(OR(C1069="L",C1070="L",C1071="L"),"LOSS",IF(OR(C1069="X",C1070="X",C1071="X"),"Anulado"," ")))</f>
        <v>OK</v>
      </c>
      <c r="C1069" s="38" t="s">
        <v>26</v>
      </c>
      <c r="D1069" s="273" t="str">
        <f>IF(G1069="","",$D1066)</f>
        <v>20</v>
      </c>
      <c r="E1069" s="281" t="str">
        <f>IF(G1069=""," ","– "&amp;COUNTIF(D$4:D1071,$D1069))</f>
        <v>– 7</v>
      </c>
      <c r="F1069" s="284" t="e">
        <f ca="1">IF(G1069="","",IF(OR(AND($C1069&lt;&gt;" ",$C1070=" "),AND($C1070&lt;&gt;" ",$C1069=" "),AND(L1071&gt;0,OR(AND($C1071&lt;&gt;" ",OR($C1069=" ",$C1070=" ")),AND($C1071=" ",OR($C1069&lt;&gt;" ",$C1070&lt;&gt;" "))))),IF(SUM(F$4:F1068)=0,1,LARGE(F$4:F1068,1)+1),IF(MONTH(G1069)=MONTH(TODAY()),IF(AND(DAY(G1069)&lt;DAY(TODAY()),$B1069=" "),IF(SUM(F$4:F1068)=0,1,LARGE(F$4:F1068,1)+1),IF($B1069=" ",IF(AND(DAY(G1069)=DAY(TODAY()),HOUR(G1069)&lt;=HOUR(NOW())+1),IF(AND(HOUR(G1069)+2&lt;=HOUR(NOW()),DAY(G1069)&lt;=DAY(TODAY()),MINUTE(G1069)&lt;=MINUTE(NOW())),IF(SUM(F$4:F1068)=0,1,LARGE(F$4:F1068,1)+1),IF(OR(MINUTE(G1069)&lt;=MINUTE(NOW()),HOUR(G1069)&lt;=HOUR(NOW())),"!!!","")),""),"")),"")))</f>
        <v>#VALUE!</v>
      </c>
      <c r="G1069" s="181" t="s">
        <v>4529</v>
      </c>
      <c r="H1069" s="229" t="s">
        <v>306</v>
      </c>
      <c r="I1069" s="39" t="s">
        <v>30</v>
      </c>
      <c r="J1069" s="40">
        <v>2.5</v>
      </c>
      <c r="K1069" s="41" t="s">
        <v>22</v>
      </c>
      <c r="L1069" s="42">
        <v>6.07</v>
      </c>
      <c r="M1069" s="43"/>
      <c r="N1069" s="232">
        <v>0</v>
      </c>
      <c r="O1069" s="44" t="s">
        <v>2512</v>
      </c>
      <c r="P1069" s="45" t="s">
        <v>2513</v>
      </c>
      <c r="Q1069" s="46" t="s">
        <v>2514</v>
      </c>
      <c r="R1069" s="47">
        <v>3.6600000000000001E-2</v>
      </c>
      <c r="S1069" s="48" t="s">
        <v>2515</v>
      </c>
    </row>
    <row r="1070" spans="1:19" ht="14.65" customHeight="1">
      <c r="A1070" s="227"/>
      <c r="B1070" s="236"/>
      <c r="C1070" s="49" t="s">
        <v>24</v>
      </c>
      <c r="D1070" s="274"/>
      <c r="E1070" s="282"/>
      <c r="F1070" s="285"/>
      <c r="G1070" s="182"/>
      <c r="H1070" s="230"/>
      <c r="I1070" s="50" t="s">
        <v>31</v>
      </c>
      <c r="J1070" s="51">
        <f>IF(OR(I1069="TO",I1069="TU",I1069="TO1",I1069="TU1",I1069="TO2",I1069="TU2"),J1069,IF(OR(I1069="AH1",I1069="AH2"),IF(OR(I1070="AH1",I1070="AH2"),-J1069,IF(OR(I1070="EH1",I1070="EH2"),-J1069+0.5,"")),IF(OR(I1069="EH1",I1069="EH2"),IF(OR(I1070="AH1",I1070="AH2"),-J1069+0.5,IF(OR(I1070="EH1",I1070="EH2"),-J1069+1,"")),IF(AND(OR(I1069="DNB1",I1069="DNB2"),OR(I1070="AH1",I1070="AH2")),0,IF(AND(I1069="Not ScoreBoth",OR(I1070="TO1",I1070="TO2")),0.5,"")))))</f>
        <v>-2.5</v>
      </c>
      <c r="K1070" s="52" t="s">
        <v>21</v>
      </c>
      <c r="L1070" s="53">
        <v>1.25</v>
      </c>
      <c r="M1070" s="54">
        <v>180</v>
      </c>
      <c r="N1070" s="233"/>
      <c r="O1070" s="55" t="s">
        <v>2516</v>
      </c>
      <c r="P1070" s="56" t="s">
        <v>2517</v>
      </c>
      <c r="Q1070" s="25"/>
      <c r="R1070" s="26"/>
      <c r="S1070" s="26"/>
    </row>
    <row r="1071" spans="1:19" ht="14.65" customHeight="1">
      <c r="A1071" s="228"/>
      <c r="B1071" s="237"/>
      <c r="C1071" s="57" t="s">
        <v>28</v>
      </c>
      <c r="D1071" s="275"/>
      <c r="E1071" s="283"/>
      <c r="F1071" s="272"/>
      <c r="G1071" s="183"/>
      <c r="H1071" s="231"/>
      <c r="I1071" s="58"/>
      <c r="J1071" s="59"/>
      <c r="K1071" s="60"/>
      <c r="L1071" s="61"/>
      <c r="M1071" s="62"/>
      <c r="N1071" s="234"/>
      <c r="O1071" s="63"/>
      <c r="P1071" s="64"/>
      <c r="Q1071" s="36"/>
      <c r="R1071" s="28"/>
      <c r="S1071" s="28"/>
    </row>
    <row r="1072" spans="1:19" ht="14.65" customHeight="1">
      <c r="A1072" s="238">
        <f>$A1069+1</f>
        <v>357</v>
      </c>
      <c r="B1072" s="242" t="str">
        <f>IF(OR(C1072="W",C1073="W",C1074="W",C1072="1/2W",C1073="1/2W",C1074="1/2W",C1072="1/2L",C1073="1/2L",C1074="1/2L"),"OK",IF(OR(C1072="L",C1073="L",C1074="L"),"LOSS",IF(OR(C1072="X",C1073="X",C1074="X"),"Anulado"," ")))</f>
        <v>OK</v>
      </c>
      <c r="C1072" s="65" t="s">
        <v>24</v>
      </c>
      <c r="D1072" s="290" t="str">
        <f>IF(G1072="","",$D1069)</f>
        <v>20</v>
      </c>
      <c r="E1072" s="295" t="str">
        <f>IF(G1072=""," ","– "&amp;COUNTIF(D$4:D1074,$D1072))</f>
        <v>– 8</v>
      </c>
      <c r="F1072" s="297" t="e">
        <f ca="1">IF(G1072="","",IF(OR(AND($C1072&lt;&gt;" ",$C1073=" "),AND($C1073&lt;&gt;" ",$C1072=" "),AND(L1074&gt;0,OR(AND($C1074&lt;&gt;" ",OR($C1072=" ",$C1073=" ")),AND($C1074=" ",OR($C1072&lt;&gt;" ",$C1073&lt;&gt;" "))))),IF(SUM(F$4:F1071)=0,1,LARGE(F$4:F1071,1)+1),IF(MONTH(G1072)=MONTH(TODAY()),IF(AND(DAY(G1072)&lt;DAY(TODAY()),$B1072=" "),IF(SUM(F$4:F1071)=0,1,LARGE(F$4:F1071,1)+1),IF($B1072=" ",IF(AND(DAY(G1072)=DAY(TODAY()),HOUR(G1072)&lt;=HOUR(NOW())+1),IF(AND(HOUR(G1072)+2&lt;=HOUR(NOW()),DAY(G1072)&lt;=DAY(TODAY()),MINUTE(G1072)&lt;=MINUTE(NOW())),IF(SUM(F$4:F1071)=0,1,LARGE(F$4:F1071,1)+1),IF(OR(MINUTE(G1072)&lt;=MINUTE(NOW()),HOUR(G1072)&lt;=HOUR(NOW())),"!!!","")),""),"")),"")))</f>
        <v>#VALUE!</v>
      </c>
      <c r="G1072" s="188" t="s">
        <v>4527</v>
      </c>
      <c r="H1072" s="239" t="s">
        <v>304</v>
      </c>
      <c r="I1072" s="66" t="s">
        <v>42</v>
      </c>
      <c r="J1072" s="67">
        <v>3.5</v>
      </c>
      <c r="K1072" s="68" t="s">
        <v>18</v>
      </c>
      <c r="L1072" s="69">
        <v>1.95</v>
      </c>
      <c r="M1072" s="70"/>
      <c r="N1072" s="241">
        <v>0</v>
      </c>
      <c r="O1072" s="71" t="s">
        <v>2518</v>
      </c>
      <c r="P1072" s="72" t="s">
        <v>2519</v>
      </c>
      <c r="Q1072" s="73" t="s">
        <v>1008</v>
      </c>
      <c r="R1072" s="74">
        <v>5.9499999999999997E-2</v>
      </c>
      <c r="S1072" s="75" t="s">
        <v>2520</v>
      </c>
    </row>
    <row r="1073" spans="1:19" ht="14.65" customHeight="1">
      <c r="A1073" s="227"/>
      <c r="B1073" s="236"/>
      <c r="C1073" s="17" t="s">
        <v>26</v>
      </c>
      <c r="D1073" s="274"/>
      <c r="E1073" s="282"/>
      <c r="F1073" s="285"/>
      <c r="G1073" s="182"/>
      <c r="H1073" s="230"/>
      <c r="I1073" s="18" t="s">
        <v>43</v>
      </c>
      <c r="J1073" s="76">
        <f>IF(OR(I1072="TO",I1072="TU",I1072="TO1",I1072="TU1",I1072="TO2",I1072="TU2"),J1072,IF(OR(I1072="AH1",I1072="AH2"),IF(OR(I1073="AH1",I1073="AH2"),-J1072,IF(OR(I1073="EH1",I1073="EH2"),-J1072+0.5,"")),IF(OR(I1072="EH1",I1072="EH2"),IF(OR(I1073="AH1",I1073="AH2"),-J1072+0.5,IF(OR(I1073="EH1",I1073="EH2"),-J1072+1,"")),IF(AND(OR(I1072="DNB1",I1072="DNB2"),OR(I1073="AH1",I1073="AH2")),0,IF(AND(I1072="Not ScoreBoth",OR(I1073="TO1",I1073="TO2")),0.5,"")))))</f>
        <v>3.5</v>
      </c>
      <c r="K1073" s="77" t="s">
        <v>21</v>
      </c>
      <c r="L1073" s="21">
        <v>2.3199999999999998</v>
      </c>
      <c r="M1073" s="22">
        <v>17.05</v>
      </c>
      <c r="N1073" s="233"/>
      <c r="O1073" s="23" t="s">
        <v>2120</v>
      </c>
      <c r="P1073" s="24" t="s">
        <v>2508</v>
      </c>
      <c r="Q1073" s="25"/>
      <c r="R1073" s="26"/>
      <c r="S1073" s="26"/>
    </row>
    <row r="1074" spans="1:19" ht="14.65" customHeight="1">
      <c r="A1074" s="228"/>
      <c r="B1074" s="237"/>
      <c r="C1074" s="27" t="s">
        <v>28</v>
      </c>
      <c r="D1074" s="275"/>
      <c r="E1074" s="283"/>
      <c r="F1074" s="272"/>
      <c r="G1074" s="183"/>
      <c r="H1074" s="231"/>
      <c r="I1074" s="30"/>
      <c r="J1074" s="31"/>
      <c r="K1074" s="37"/>
      <c r="L1074" s="32"/>
      <c r="M1074" s="33"/>
      <c r="N1074" s="234"/>
      <c r="O1074" s="34"/>
      <c r="P1074" s="35"/>
      <c r="Q1074" s="36"/>
      <c r="R1074" s="28"/>
      <c r="S1074" s="28"/>
    </row>
    <row r="1075" spans="1:19" ht="14.65" customHeight="1">
      <c r="A1075" s="226">
        <f>$A1072+1</f>
        <v>358</v>
      </c>
      <c r="B1075" s="235" t="str">
        <f>IF(OR(C1075="W",C1076="W",C1077="W",C1075="1/2W",C1076="1/2W",C1077="1/2W",C1075="1/2L",C1076="1/2L",C1077="1/2L"),"OK",IF(OR(C1075="L",C1076="L",C1077="L"),"LOSS",IF(OR(C1075="X",C1076="X",C1077="X"),"Anulado"," ")))</f>
        <v>OK</v>
      </c>
      <c r="C1075" s="38" t="s">
        <v>26</v>
      </c>
      <c r="D1075" s="273" t="str">
        <f>IF(G1075="","",$D1072)</f>
        <v>20</v>
      </c>
      <c r="E1075" s="281" t="str">
        <f>IF(G1075=""," ","– "&amp;COUNTIF(D$4:D1077,$D1075))</f>
        <v>– 9</v>
      </c>
      <c r="F1075" s="284" t="e">
        <f ca="1">IF(G1075="","",IF(OR(AND($C1075&lt;&gt;" ",$C1076=" "),AND($C1076&lt;&gt;" ",$C1075=" "),AND(L1077&gt;0,OR(AND($C1077&lt;&gt;" ",OR($C1075=" ",$C1076=" ")),AND($C1077=" ",OR($C1075&lt;&gt;" ",$C1076&lt;&gt;" "))))),IF(SUM(F$4:F1074)=0,1,LARGE(F$4:F1074,1)+1),IF(MONTH(G1075)=MONTH(TODAY()),IF(AND(DAY(G1075)&lt;DAY(TODAY()),$B1075=" "),IF(SUM(F$4:F1074)=0,1,LARGE(F$4:F1074,1)+1),IF($B1075=" ",IF(AND(DAY(G1075)=DAY(TODAY()),HOUR(G1075)&lt;=HOUR(NOW())+1),IF(AND(HOUR(G1075)+2&lt;=HOUR(NOW()),DAY(G1075)&lt;=DAY(TODAY()),MINUTE(G1075)&lt;=MINUTE(NOW())),IF(SUM(F$4:F1074)=0,1,LARGE(F$4:F1074,1)+1),IF(OR(MINUTE(G1075)&lt;=MINUTE(NOW()),HOUR(G1075)&lt;=HOUR(NOW())),"!!!","")),""),"")),"")))</f>
        <v>#VALUE!</v>
      </c>
      <c r="G1075" s="181" t="s">
        <v>4529</v>
      </c>
      <c r="H1075" s="229" t="s">
        <v>306</v>
      </c>
      <c r="I1075" s="39" t="s">
        <v>30</v>
      </c>
      <c r="J1075" s="40">
        <v>2.5</v>
      </c>
      <c r="K1075" s="41" t="s">
        <v>22</v>
      </c>
      <c r="L1075" s="42">
        <v>6.07</v>
      </c>
      <c r="M1075" s="43"/>
      <c r="N1075" s="232">
        <v>0</v>
      </c>
      <c r="O1075" s="44" t="s">
        <v>2521</v>
      </c>
      <c r="P1075" s="45" t="s">
        <v>2522</v>
      </c>
      <c r="Q1075" s="46" t="s">
        <v>2523</v>
      </c>
      <c r="R1075" s="47">
        <v>2.9600000000000001E-2</v>
      </c>
      <c r="S1075" s="48" t="s">
        <v>2524</v>
      </c>
    </row>
    <row r="1076" spans="1:19" ht="14.65" customHeight="1">
      <c r="A1076" s="227"/>
      <c r="B1076" s="236"/>
      <c r="C1076" s="49" t="s">
        <v>24</v>
      </c>
      <c r="D1076" s="274"/>
      <c r="E1076" s="282"/>
      <c r="F1076" s="285"/>
      <c r="G1076" s="182"/>
      <c r="H1076" s="230"/>
      <c r="I1076" s="50" t="s">
        <v>31</v>
      </c>
      <c r="J1076" s="51">
        <f>IF(OR(I1075="TO",I1075="TU",I1075="TO1",I1075="TU1",I1075="TO2",I1075="TU2"),J1075,IF(OR(I1075="AH1",I1075="AH2"),IF(OR(I1076="AH1",I1076="AH2"),-J1075,IF(OR(I1076="EH1",I1076="EH2"),-J1075+0.5,"")),IF(OR(I1075="EH1",I1075="EH2"),IF(OR(I1076="AH1",I1076="AH2"),-J1075+0.5,IF(OR(I1076="EH1",I1076="EH2"),-J1075+1,"")),IF(AND(OR(I1075="DNB1",I1075="DNB2"),OR(I1076="AH1",I1076="AH2")),0,IF(AND(I1075="Not ScoreBoth",OR(I1076="TO1",I1076="TO2")),0.5,"")))))</f>
        <v>-2.5</v>
      </c>
      <c r="K1076" s="52" t="s">
        <v>21</v>
      </c>
      <c r="L1076" s="53">
        <v>1.24</v>
      </c>
      <c r="M1076" s="54">
        <v>187.5</v>
      </c>
      <c r="N1076" s="233"/>
      <c r="O1076" s="55" t="s">
        <v>2525</v>
      </c>
      <c r="P1076" s="56" t="s">
        <v>2526</v>
      </c>
      <c r="Q1076" s="25"/>
      <c r="R1076" s="26"/>
      <c r="S1076" s="26"/>
    </row>
    <row r="1077" spans="1:19" ht="14.65" customHeight="1" thickBot="1">
      <c r="A1077" s="228"/>
      <c r="B1077" s="237"/>
      <c r="C1077" s="136" t="s">
        <v>28</v>
      </c>
      <c r="D1077" s="275"/>
      <c r="E1077" s="283"/>
      <c r="F1077" s="272"/>
      <c r="G1077" s="183"/>
      <c r="H1077" s="231"/>
      <c r="I1077" s="58"/>
      <c r="J1077" s="59"/>
      <c r="K1077" s="60"/>
      <c r="L1077" s="61"/>
      <c r="M1077" s="62"/>
      <c r="N1077" s="234"/>
      <c r="O1077" s="63"/>
      <c r="P1077" s="64"/>
      <c r="Q1077" s="36"/>
      <c r="R1077" s="28"/>
      <c r="S1077" s="28"/>
    </row>
    <row r="1078" spans="1:19" ht="14.65" customHeight="1">
      <c r="A1078" s="238">
        <f>$A1075+1</f>
        <v>359</v>
      </c>
      <c r="B1078" s="242" t="str">
        <f>IF(OR(C1078="W",C1079="W",C1080="W",C1078="1/2W",C1079="1/2W",C1080="1/2W",C1078="1/2L",C1079="1/2L",C1080="1/2L"),"OK",IF(OR(C1078="L",C1079="L",C1080="L"),"LOSS",IF(OR(C1078="X",C1079="X",C1080="X"),"Anulado"," ")))</f>
        <v>OK</v>
      </c>
      <c r="C1078" s="137" t="s">
        <v>24</v>
      </c>
      <c r="D1078" s="290" t="str">
        <f>IF(G1078="","",$D1075)</f>
        <v>20</v>
      </c>
      <c r="E1078" s="295" t="str">
        <f>IF(G1078=""," ","– "&amp;COUNTIF(D$4:D1080,$D1078))</f>
        <v>– 10</v>
      </c>
      <c r="F1078" s="297" t="e">
        <f ca="1">IF(G1078="","",IF(OR(AND($C1078&lt;&gt;" ",$C1079=" "),AND($C1079&lt;&gt;" ",$C1078=" "),AND(L1080&gt;0,OR(AND($C1080&lt;&gt;" ",OR($C1078=" ",$C1079=" ")),AND($C1080=" ",OR($C1078&lt;&gt;" ",$C1079&lt;&gt;" "))))),IF(SUM(F$4:F1077)=0,1,LARGE(F$4:F1077,1)+1),IF(MONTH(G1078)=MONTH(TODAY()),IF(AND(DAY(G1078)&lt;DAY(TODAY()),$B1078=" "),IF(SUM(F$4:F1077)=0,1,LARGE(F$4:F1077,1)+1),IF($B1078=" ",IF(AND(DAY(G1078)=DAY(TODAY()),HOUR(G1078)&lt;=HOUR(NOW())+1),IF(AND(HOUR(G1078)+2&lt;=HOUR(NOW()),DAY(G1078)&lt;=DAY(TODAY()),MINUTE(G1078)&lt;=MINUTE(NOW())),IF(SUM(F$4:F1077)=0,1,LARGE(F$4:F1077,1)+1),IF(OR(MINUTE(G1078)&lt;=MINUTE(NOW()),HOUR(G1078)&lt;=HOUR(NOW())),"!!!","")),""),"")),"")))</f>
        <v>#VALUE!</v>
      </c>
      <c r="G1078" s="188" t="s">
        <v>4527</v>
      </c>
      <c r="H1078" s="239" t="s">
        <v>304</v>
      </c>
      <c r="I1078" s="66" t="s">
        <v>42</v>
      </c>
      <c r="J1078" s="67">
        <v>3.5</v>
      </c>
      <c r="K1078" s="68" t="s">
        <v>18</v>
      </c>
      <c r="L1078" s="69">
        <v>1.95</v>
      </c>
      <c r="M1078" s="70"/>
      <c r="N1078" s="241">
        <v>0</v>
      </c>
      <c r="O1078" s="71" t="s">
        <v>2518</v>
      </c>
      <c r="P1078" s="72" t="s">
        <v>2519</v>
      </c>
      <c r="Q1078" s="73" t="s">
        <v>1008</v>
      </c>
      <c r="R1078" s="74">
        <v>5.9499999999999997E-2</v>
      </c>
      <c r="S1078" s="75" t="s">
        <v>2527</v>
      </c>
    </row>
    <row r="1079" spans="1:19" ht="14.65" customHeight="1">
      <c r="A1079" s="227"/>
      <c r="B1079" s="236"/>
      <c r="C1079" s="17" t="s">
        <v>26</v>
      </c>
      <c r="D1079" s="274"/>
      <c r="E1079" s="282"/>
      <c r="F1079" s="285"/>
      <c r="G1079" s="182"/>
      <c r="H1079" s="230"/>
      <c r="I1079" s="18" t="s">
        <v>43</v>
      </c>
      <c r="J1079" s="76">
        <f>IF(OR(I1078="TO",I1078="TU",I1078="TO1",I1078="TU1",I1078="TO2",I1078="TU2"),J1078,IF(OR(I1078="AH1",I1078="AH2"),IF(OR(I1079="AH1",I1079="AH2"),-J1078,IF(OR(I1079="EH1",I1079="EH2"),-J1078+0.5,"")),IF(OR(I1078="EH1",I1078="EH2"),IF(OR(I1079="AH1",I1079="AH2"),-J1078+0.5,IF(OR(I1079="EH1",I1079="EH2"),-J1078+1,"")),IF(AND(OR(I1078="DNB1",I1078="DNB2"),OR(I1079="AH1",I1079="AH2")),0,IF(AND(I1078="Not ScoreBoth",OR(I1079="TO1",I1079="TO2")),0.5,"")))))</f>
        <v>3.5</v>
      </c>
      <c r="K1079" s="77" t="s">
        <v>21</v>
      </c>
      <c r="L1079" s="21">
        <v>2.3199999999999998</v>
      </c>
      <c r="M1079" s="22">
        <v>17.05</v>
      </c>
      <c r="N1079" s="233"/>
      <c r="O1079" s="23" t="s">
        <v>2120</v>
      </c>
      <c r="P1079" s="24" t="s">
        <v>2508</v>
      </c>
      <c r="Q1079" s="25"/>
      <c r="R1079" s="26"/>
      <c r="S1079" s="26"/>
    </row>
    <row r="1080" spans="1:19" ht="14.65" customHeight="1">
      <c r="A1080" s="228"/>
      <c r="B1080" s="237"/>
      <c r="C1080" s="27" t="s">
        <v>28</v>
      </c>
      <c r="D1080" s="275"/>
      <c r="E1080" s="283"/>
      <c r="F1080" s="272"/>
      <c r="G1080" s="183"/>
      <c r="H1080" s="231"/>
      <c r="I1080" s="30"/>
      <c r="J1080" s="31"/>
      <c r="K1080" s="37"/>
      <c r="L1080" s="32"/>
      <c r="M1080" s="33"/>
      <c r="N1080" s="234"/>
      <c r="O1080" s="34"/>
      <c r="P1080" s="35"/>
      <c r="Q1080" s="36"/>
      <c r="R1080" s="28"/>
      <c r="S1080" s="28"/>
    </row>
    <row r="1081" spans="1:19" ht="14.65" customHeight="1">
      <c r="A1081" s="226">
        <f>$A1078+1</f>
        <v>360</v>
      </c>
      <c r="B1081" s="235" t="str">
        <f>IF(OR(C1081="W",C1082="W",C1083="W",C1081="1/2W",C1082="1/2W",C1083="1/2W",C1081="1/2L",C1082="1/2L",C1083="1/2L"),"OK",IF(OR(C1081="L",C1082="L",C1083="L"),"LOSS",IF(OR(C1081="X",C1082="X",C1083="X"),"Anulado"," ")))</f>
        <v>OK</v>
      </c>
      <c r="C1081" s="38" t="s">
        <v>26</v>
      </c>
      <c r="D1081" s="273" t="str">
        <f>IF(G1081="","",$D1078)</f>
        <v>20</v>
      </c>
      <c r="E1081" s="281" t="str">
        <f>IF(G1081=""," ","– "&amp;COUNTIF(D$4:D1083,$D1081))</f>
        <v>– 11</v>
      </c>
      <c r="F1081" s="284" t="e">
        <f ca="1">IF(G1081="","",IF(OR(AND($C1081&lt;&gt;" ",$C1082=" "),AND($C1082&lt;&gt;" ",$C1081=" "),AND(L1083&gt;0,OR(AND($C1083&lt;&gt;" ",OR($C1081=" ",$C1082=" ")),AND($C1083=" ",OR($C1081&lt;&gt;" ",$C1082&lt;&gt;" "))))),IF(SUM(F$4:F1080)=0,1,LARGE(F$4:F1080,1)+1),IF(MONTH(G1081)=MONTH(TODAY()),IF(AND(DAY(G1081)&lt;DAY(TODAY()),$B1081=" "),IF(SUM(F$4:F1080)=0,1,LARGE(F$4:F1080,1)+1),IF($B1081=" ",IF(AND(DAY(G1081)=DAY(TODAY()),HOUR(G1081)&lt;=HOUR(NOW())+1),IF(AND(HOUR(G1081)+2&lt;=HOUR(NOW()),DAY(G1081)&lt;=DAY(TODAY()),MINUTE(G1081)&lt;=MINUTE(NOW())),IF(SUM(F$4:F1080)=0,1,LARGE(F$4:F1080,1)+1),IF(OR(MINUTE(G1081)&lt;=MINUTE(NOW()),HOUR(G1081)&lt;=HOUR(NOW())),"!!!","")),""),"")),"")))</f>
        <v>#VALUE!</v>
      </c>
      <c r="G1081" s="181" t="s">
        <v>4529</v>
      </c>
      <c r="H1081" s="229" t="s">
        <v>306</v>
      </c>
      <c r="I1081" s="39" t="s">
        <v>30</v>
      </c>
      <c r="J1081" s="40">
        <v>2.5</v>
      </c>
      <c r="K1081" s="41" t="s">
        <v>22</v>
      </c>
      <c r="L1081" s="42">
        <v>5.72</v>
      </c>
      <c r="M1081" s="43"/>
      <c r="N1081" s="232">
        <v>0</v>
      </c>
      <c r="O1081" s="44" t="s">
        <v>2528</v>
      </c>
      <c r="P1081" s="45" t="s">
        <v>2529</v>
      </c>
      <c r="Q1081" s="46" t="s">
        <v>2530</v>
      </c>
      <c r="R1081" s="47">
        <v>1.9199999999999998E-2</v>
      </c>
      <c r="S1081" s="48" t="s">
        <v>2531</v>
      </c>
    </row>
    <row r="1082" spans="1:19" ht="14.65" customHeight="1">
      <c r="A1082" s="227"/>
      <c r="B1082" s="236"/>
      <c r="C1082" s="49" t="s">
        <v>24</v>
      </c>
      <c r="D1082" s="274"/>
      <c r="E1082" s="282"/>
      <c r="F1082" s="285"/>
      <c r="G1082" s="182"/>
      <c r="H1082" s="230"/>
      <c r="I1082" s="50" t="s">
        <v>31</v>
      </c>
      <c r="J1082" s="51">
        <f>IF(OR(I1081="TO",I1081="TU",I1081="TO1",I1081="TU1",I1081="TO2",I1081="TU2"),J1081,IF(OR(I1081="AH1",I1081="AH2"),IF(OR(I1082="AH1",I1082="AH2"),-J1081,IF(OR(I1082="EH1",I1082="EH2"),-J1081+0.5,"")),IF(OR(I1081="EH1",I1081="EH2"),IF(OR(I1082="AH1",I1082="AH2"),-J1081+0.5,IF(OR(I1082="EH1",I1082="EH2"),-J1081+1,"")),IF(AND(OR(I1081="DNB1",I1081="DNB2"),OR(I1082="AH1",I1082="AH2")),0,IF(AND(I1081="Not ScoreBoth",OR(I1082="TO1",I1082="TO2")),0.5,"")))))</f>
        <v>-2.5</v>
      </c>
      <c r="K1082" s="52" t="s">
        <v>21</v>
      </c>
      <c r="L1082" s="53">
        <v>1.24</v>
      </c>
      <c r="M1082" s="54">
        <v>187.5</v>
      </c>
      <c r="N1082" s="233"/>
      <c r="O1082" s="55" t="s">
        <v>2525</v>
      </c>
      <c r="P1082" s="56" t="s">
        <v>2526</v>
      </c>
      <c r="Q1082" s="25"/>
      <c r="R1082" s="26"/>
      <c r="S1082" s="26"/>
    </row>
    <row r="1083" spans="1:19" ht="14.65" customHeight="1" thickBot="1">
      <c r="A1083" s="228"/>
      <c r="B1083" s="237"/>
      <c r="C1083" s="136" t="s">
        <v>28</v>
      </c>
      <c r="D1083" s="275"/>
      <c r="E1083" s="283"/>
      <c r="F1083" s="272"/>
      <c r="G1083" s="183"/>
      <c r="H1083" s="231"/>
      <c r="I1083" s="58"/>
      <c r="J1083" s="59"/>
      <c r="K1083" s="60"/>
      <c r="L1083" s="61"/>
      <c r="M1083" s="62"/>
      <c r="N1083" s="234"/>
      <c r="O1083" s="63"/>
      <c r="P1083" s="64"/>
      <c r="Q1083" s="36"/>
      <c r="R1083" s="28"/>
      <c r="S1083" s="28"/>
    </row>
    <row r="1084" spans="1:19" ht="14.65" customHeight="1">
      <c r="A1084" s="238">
        <f>$A1081+1</f>
        <v>361</v>
      </c>
      <c r="B1084" s="242" t="str">
        <f>IF(OR(C1084="W",C1085="W",C1086="W",C1084="1/2W",C1085="1/2W",C1086="1/2W",C1084="1/2L",C1085="1/2L",C1086="1/2L"),"OK",IF(OR(C1084="L",C1085="L",C1086="L"),"LOSS",IF(OR(C1084="X",C1085="X",C1086="X"),"Anulado"," ")))</f>
        <v>OK</v>
      </c>
      <c r="C1084" s="137" t="s">
        <v>24</v>
      </c>
      <c r="D1084" s="290" t="s">
        <v>307</v>
      </c>
      <c r="E1084" s="295" t="str">
        <f>IF(G1084=""," ","– "&amp;COUNTIF(D$4:D1086,$D1084))</f>
        <v>– 1</v>
      </c>
      <c r="F1084" s="297" t="e">
        <f ca="1">IF(G1084="","",IF(OR(AND($C1084&lt;&gt;" ",$C1085=" "),AND($C1085&lt;&gt;" ",$C1084=" "),AND(L1086&gt;0,OR(AND($C1086&lt;&gt;" ",OR($C1084=" ",$C1085=" ")),AND($C1086=" ",OR($C1084&lt;&gt;" ",$C1085&lt;&gt;" "))))),IF(SUM(F$4:F1083)=0,1,LARGE(F$4:F1083,1)+1),IF(MONTH(G1084)=MONTH(TODAY()),IF(AND(DAY(G1084)&lt;DAY(TODAY()),$B1084=" "),IF(SUM(F$4:F1083)=0,1,LARGE(F$4:F1083,1)+1),IF($B1084=" ",IF(AND(DAY(G1084)=DAY(TODAY()),HOUR(G1084)&lt;=HOUR(NOW())+1),IF(AND(HOUR(G1084)+2&lt;=HOUR(NOW()),DAY(G1084)&lt;=DAY(TODAY()),MINUTE(G1084)&lt;=MINUTE(NOW())),IF(SUM(F$4:F1083)=0,1,LARGE(F$4:F1083,1)+1),IF(OR(MINUTE(G1084)&lt;=MINUTE(NOW()),HOUR(G1084)&lt;=HOUR(NOW())),"!!!","")),""),"")),"")))</f>
        <v>#VALUE!</v>
      </c>
      <c r="G1084" s="188" t="s">
        <v>4530</v>
      </c>
      <c r="H1084" s="239" t="s">
        <v>308</v>
      </c>
      <c r="I1084" s="66" t="s">
        <v>30</v>
      </c>
      <c r="J1084" s="67">
        <v>-12.5</v>
      </c>
      <c r="K1084" s="68" t="s">
        <v>23</v>
      </c>
      <c r="L1084" s="69">
        <v>1.9</v>
      </c>
      <c r="M1084" s="70"/>
      <c r="N1084" s="241">
        <v>0.1</v>
      </c>
      <c r="O1084" s="71" t="s">
        <v>2532</v>
      </c>
      <c r="P1084" s="72" t="s">
        <v>2533</v>
      </c>
      <c r="Q1084" s="73" t="s">
        <v>2534</v>
      </c>
      <c r="R1084" s="74">
        <v>4.0599999999999997E-2</v>
      </c>
      <c r="S1084" s="75" t="s">
        <v>2534</v>
      </c>
    </row>
    <row r="1085" spans="1:19" ht="14.65" customHeight="1">
      <c r="A1085" s="227"/>
      <c r="B1085" s="236"/>
      <c r="C1085" s="17" t="s">
        <v>26</v>
      </c>
      <c r="D1085" s="274"/>
      <c r="E1085" s="282"/>
      <c r="F1085" s="285"/>
      <c r="G1085" s="182"/>
      <c r="H1085" s="230"/>
      <c r="I1085" s="18" t="s">
        <v>31</v>
      </c>
      <c r="J1085" s="76">
        <f>IF(OR(I1084="TO",I1084="TU",I1084="TO1",I1084="TU1",I1084="TO2",I1084="TU2"),J1084,IF(OR(I1084="AH1",I1084="AH2"),IF(OR(I1085="AH1",I1085="AH2"),-J1084,IF(OR(I1085="EH1",I1085="EH2"),-J1084+0.5,"")),IF(OR(I1084="EH1",I1084="EH2"),IF(OR(I1085="AH1",I1085="AH2"),-J1084+0.5,IF(OR(I1085="EH1",I1085="EH2"),-J1084+1,"")),IF(AND(OR(I1084="DNB1",I1084="DNB2"),OR(I1085="AH1",I1085="AH2")),0,IF(AND(I1084="Not ScoreBoth",OR(I1085="TO1",I1085="TO2")),0.5,"")))))</f>
        <v>12.5</v>
      </c>
      <c r="K1085" s="77" t="s">
        <v>21</v>
      </c>
      <c r="L1085" s="21">
        <v>2.2999999999999998</v>
      </c>
      <c r="M1085" s="22">
        <v>34.619999999999997</v>
      </c>
      <c r="N1085" s="233"/>
      <c r="O1085" s="23" t="s">
        <v>2535</v>
      </c>
      <c r="P1085" s="24" t="s">
        <v>2536</v>
      </c>
      <c r="Q1085" s="25"/>
      <c r="R1085" s="26"/>
      <c r="S1085" s="26"/>
    </row>
    <row r="1086" spans="1:19" ht="14.65" customHeight="1">
      <c r="A1086" s="228"/>
      <c r="B1086" s="237"/>
      <c r="C1086" s="27" t="s">
        <v>28</v>
      </c>
      <c r="D1086" s="275"/>
      <c r="E1086" s="283"/>
      <c r="F1086" s="272"/>
      <c r="G1086" s="183"/>
      <c r="H1086" s="231"/>
      <c r="I1086" s="30"/>
      <c r="J1086" s="31"/>
      <c r="K1086" s="37"/>
      <c r="L1086" s="32"/>
      <c r="M1086" s="33"/>
      <c r="N1086" s="234"/>
      <c r="O1086" s="34"/>
      <c r="P1086" s="35"/>
      <c r="Q1086" s="36"/>
      <c r="R1086" s="28"/>
      <c r="S1086" s="28"/>
    </row>
    <row r="1087" spans="1:19" ht="14.65" customHeight="1">
      <c r="A1087" s="226">
        <f>$A1084+1</f>
        <v>362</v>
      </c>
      <c r="B1087" s="235" t="str">
        <f>IF(OR(C1087="W",C1088="W",C1089="W",C1087="1/2W",C1088="1/2W",C1089="1/2W",C1087="1/2L",C1088="1/2L",C1089="1/2L"),"OK",IF(OR(C1087="L",C1088="L",C1089="L"),"LOSS",IF(OR(C1087="X",C1088="X",C1089="X"),"Anulado"," ")))</f>
        <v>OK</v>
      </c>
      <c r="C1087" s="38" t="s">
        <v>24</v>
      </c>
      <c r="D1087" s="273" t="str">
        <f>IF(G1087="","",$D1084)</f>
        <v>21</v>
      </c>
      <c r="E1087" s="281" t="str">
        <f>IF(G1087=""," ","– "&amp;COUNTIF(D$4:D1089,$D1087))</f>
        <v>– 2</v>
      </c>
      <c r="F1087" s="284" t="e">
        <f ca="1">IF(G1087="","",IF(OR(AND($C1087&lt;&gt;" ",$C1088=" "),AND($C1088&lt;&gt;" ",$C1087=" "),AND(L1089&gt;0,OR(AND($C1089&lt;&gt;" ",OR($C1087=" ",$C1088=" ")),AND($C1089=" ",OR($C1087&lt;&gt;" ",$C1088&lt;&gt;" "))))),IF(SUM(F$4:F1086)=0,1,LARGE(F$4:F1086,1)+1),IF(MONTH(G1087)=MONTH(TODAY()),IF(AND(DAY(G1087)&lt;DAY(TODAY()),$B1087=" "),IF(SUM(F$4:F1086)=0,1,LARGE(F$4:F1086,1)+1),IF($B1087=" ",IF(AND(DAY(G1087)=DAY(TODAY()),HOUR(G1087)&lt;=HOUR(NOW())+1),IF(AND(HOUR(G1087)+2&lt;=HOUR(NOW()),DAY(G1087)&lt;=DAY(TODAY()),MINUTE(G1087)&lt;=MINUTE(NOW())),IF(SUM(F$4:F1086)=0,1,LARGE(F$4:F1086,1)+1),IF(OR(MINUTE(G1087)&lt;=MINUTE(NOW()),HOUR(G1087)&lt;=HOUR(NOW())),"!!!","")),""),"")),"")))</f>
        <v>#VALUE!</v>
      </c>
      <c r="G1087" s="181" t="s">
        <v>4530</v>
      </c>
      <c r="H1087" s="229" t="s">
        <v>308</v>
      </c>
      <c r="I1087" s="39" t="s">
        <v>30</v>
      </c>
      <c r="J1087" s="40">
        <v>-12.5</v>
      </c>
      <c r="K1087" s="41" t="s">
        <v>23</v>
      </c>
      <c r="L1087" s="42">
        <v>1.9</v>
      </c>
      <c r="M1087" s="43"/>
      <c r="N1087" s="232">
        <v>0.1</v>
      </c>
      <c r="O1087" s="44" t="s">
        <v>2532</v>
      </c>
      <c r="P1087" s="45" t="s">
        <v>2533</v>
      </c>
      <c r="Q1087" s="46" t="s">
        <v>2534</v>
      </c>
      <c r="R1087" s="47">
        <v>4.0599999999999997E-2</v>
      </c>
      <c r="S1087" s="48" t="s">
        <v>1070</v>
      </c>
    </row>
    <row r="1088" spans="1:19" ht="14.65" customHeight="1">
      <c r="A1088" s="227"/>
      <c r="B1088" s="236"/>
      <c r="C1088" s="49" t="s">
        <v>26</v>
      </c>
      <c r="D1088" s="274"/>
      <c r="E1088" s="282"/>
      <c r="F1088" s="285"/>
      <c r="G1088" s="182"/>
      <c r="H1088" s="230"/>
      <c r="I1088" s="50" t="s">
        <v>31</v>
      </c>
      <c r="J1088" s="51">
        <f>IF(OR(I1087="TO",I1087="TU",I1087="TO1",I1087="TU1",I1087="TO2",I1087="TU2"),J1087,IF(OR(I1087="AH1",I1087="AH2"),IF(OR(I1088="AH1",I1088="AH2"),-J1087,IF(OR(I1088="EH1",I1088="EH2"),-J1087+0.5,"")),IF(OR(I1087="EH1",I1087="EH2"),IF(OR(I1088="AH1",I1088="AH2"),-J1087+0.5,IF(OR(I1088="EH1",I1088="EH2"),-J1087+1,"")),IF(AND(OR(I1087="DNB1",I1087="DNB2"),OR(I1088="AH1",I1088="AH2")),0,IF(AND(I1087="Not ScoreBoth",OR(I1088="TO1",I1088="TO2")),0.5,"")))))</f>
        <v>12.5</v>
      </c>
      <c r="K1088" s="52" t="s">
        <v>21</v>
      </c>
      <c r="L1088" s="53">
        <v>2.2999999999999998</v>
      </c>
      <c r="M1088" s="54">
        <v>34.619999999999997</v>
      </c>
      <c r="N1088" s="233"/>
      <c r="O1088" s="55" t="s">
        <v>2535</v>
      </c>
      <c r="P1088" s="56" t="s">
        <v>2536</v>
      </c>
      <c r="Q1088" s="25"/>
      <c r="R1088" s="26"/>
      <c r="S1088" s="26"/>
    </row>
    <row r="1089" spans="1:19" ht="14.65" customHeight="1">
      <c r="A1089" s="228"/>
      <c r="B1089" s="237"/>
      <c r="C1089" s="57" t="s">
        <v>28</v>
      </c>
      <c r="D1089" s="275"/>
      <c r="E1089" s="283"/>
      <c r="F1089" s="272"/>
      <c r="G1089" s="183"/>
      <c r="H1089" s="231"/>
      <c r="I1089" s="58"/>
      <c r="J1089" s="59"/>
      <c r="K1089" s="60"/>
      <c r="L1089" s="61"/>
      <c r="M1089" s="62"/>
      <c r="N1089" s="234"/>
      <c r="O1089" s="63"/>
      <c r="P1089" s="64"/>
      <c r="Q1089" s="36"/>
      <c r="R1089" s="28"/>
      <c r="S1089" s="28"/>
    </row>
    <row r="1090" spans="1:19" ht="14.65" customHeight="1">
      <c r="A1090" s="238">
        <f>$A1087+1</f>
        <v>363</v>
      </c>
      <c r="B1090" s="242" t="str">
        <f>IF(OR(C1090="W",C1091="W",C1092="W",C1090="1/2W",C1091="1/2W",C1092="1/2W",C1090="1/2L",C1091="1/2L",C1092="1/2L"),"OK",IF(OR(C1090="L",C1091="L",C1092="L"),"LOSS",IF(OR(C1090="X",C1091="X",C1092="X"),"Anulado"," ")))</f>
        <v>OK</v>
      </c>
      <c r="C1090" s="65" t="s">
        <v>24</v>
      </c>
      <c r="D1090" s="290" t="str">
        <f>IF(G1090="","",$D1087)</f>
        <v>21</v>
      </c>
      <c r="E1090" s="295" t="str">
        <f>IF(G1090=""," ","– "&amp;COUNTIF(D$4:D1092,$D1090))</f>
        <v>– 3</v>
      </c>
      <c r="F1090" s="297" t="e">
        <f ca="1">IF(G1090="","",IF(OR(AND($C1090&lt;&gt;" ",$C1091=" "),AND($C1091&lt;&gt;" ",$C1090=" "),AND(L1092&gt;0,OR(AND($C1092&lt;&gt;" ",OR($C1090=" ",$C1091=" ")),AND($C1092=" ",OR($C1090&lt;&gt;" ",$C1091&lt;&gt;" "))))),IF(SUM(F$4:F1089)=0,1,LARGE(F$4:F1089,1)+1),IF(MONTH(G1090)=MONTH(TODAY()),IF(AND(DAY(G1090)&lt;DAY(TODAY()),$B1090=" "),IF(SUM(F$4:F1089)=0,1,LARGE(F$4:F1089,1)+1),IF($B1090=" ",IF(AND(DAY(G1090)=DAY(TODAY()),HOUR(G1090)&lt;=HOUR(NOW())+1),IF(AND(HOUR(G1090)+2&lt;=HOUR(NOW()),DAY(G1090)&lt;=DAY(TODAY()),MINUTE(G1090)&lt;=MINUTE(NOW())),IF(SUM(F$4:F1089)=0,1,LARGE(F$4:F1089,1)+1),IF(OR(MINUTE(G1090)&lt;=MINUTE(NOW()),HOUR(G1090)&lt;=HOUR(NOW())),"!!!","")),""),"")),"")))</f>
        <v>#VALUE!</v>
      </c>
      <c r="G1090" s="188" t="s">
        <v>4530</v>
      </c>
      <c r="H1090" s="239" t="s">
        <v>308</v>
      </c>
      <c r="I1090" s="66" t="s">
        <v>30</v>
      </c>
      <c r="J1090" s="67">
        <v>-12.5</v>
      </c>
      <c r="K1090" s="68" t="s">
        <v>23</v>
      </c>
      <c r="L1090" s="69">
        <v>1.9</v>
      </c>
      <c r="M1090" s="70">
        <v>41.95</v>
      </c>
      <c r="N1090" s="241">
        <v>0</v>
      </c>
      <c r="O1090" s="71" t="s">
        <v>2537</v>
      </c>
      <c r="P1090" s="72" t="s">
        <v>2538</v>
      </c>
      <c r="Q1090" s="73" t="s">
        <v>1224</v>
      </c>
      <c r="R1090" s="74">
        <v>0.04</v>
      </c>
      <c r="S1090" s="75" t="s">
        <v>2539</v>
      </c>
    </row>
    <row r="1091" spans="1:19" ht="14.65" customHeight="1">
      <c r="A1091" s="227"/>
      <c r="B1091" s="236"/>
      <c r="C1091" s="17" t="s">
        <v>26</v>
      </c>
      <c r="D1091" s="274"/>
      <c r="E1091" s="282"/>
      <c r="F1091" s="285"/>
      <c r="G1091" s="182"/>
      <c r="H1091" s="230"/>
      <c r="I1091" s="18" t="s">
        <v>31</v>
      </c>
      <c r="J1091" s="76">
        <f>IF(OR(I1090="TO",I1090="TU",I1090="TO1",I1090="TU1",I1090="TO2",I1090="TU2"),J1090,IF(OR(I1090="AH1",I1090="AH2"),IF(OR(I1091="AH1",I1091="AH2"),-J1090,IF(OR(I1091="EH1",I1091="EH2"),-J1090+0.5,"")),IF(OR(I1090="EH1",I1090="EH2"),IF(OR(I1091="AH1",I1091="AH2"),-J1090+0.5,IF(OR(I1091="EH1",I1091="EH2"),-J1090+1,"")),IF(AND(OR(I1090="DNB1",I1090="DNB2"),OR(I1091="AH1",I1091="AH2")),0,IF(AND(I1090="Not ScoreBoth",OR(I1091="TO1",I1091="TO2")),0.5,"")))))</f>
        <v>12.5</v>
      </c>
      <c r="K1091" s="77" t="s">
        <v>21</v>
      </c>
      <c r="L1091" s="21">
        <v>2.2999999999999998</v>
      </c>
      <c r="M1091" s="22">
        <v>34.619999999999997</v>
      </c>
      <c r="N1091" s="233"/>
      <c r="O1091" s="23" t="s">
        <v>2535</v>
      </c>
      <c r="P1091" s="24" t="s">
        <v>2536</v>
      </c>
      <c r="Q1091" s="25"/>
      <c r="R1091" s="26"/>
      <c r="S1091" s="26"/>
    </row>
    <row r="1092" spans="1:19" ht="14.65" customHeight="1">
      <c r="A1092" s="228"/>
      <c r="B1092" s="237"/>
      <c r="C1092" s="27" t="s">
        <v>28</v>
      </c>
      <c r="D1092" s="275"/>
      <c r="E1092" s="283"/>
      <c r="F1092" s="272"/>
      <c r="G1092" s="183"/>
      <c r="H1092" s="231"/>
      <c r="I1092" s="30"/>
      <c r="J1092" s="31"/>
      <c r="K1092" s="37"/>
      <c r="L1092" s="32"/>
      <c r="M1092" s="33"/>
      <c r="N1092" s="234"/>
      <c r="O1092" s="34"/>
      <c r="P1092" s="35"/>
      <c r="Q1092" s="36"/>
      <c r="R1092" s="28"/>
      <c r="S1092" s="28"/>
    </row>
    <row r="1093" spans="1:19" ht="14.65" customHeight="1">
      <c r="A1093" s="226">
        <f>$A1090+1</f>
        <v>364</v>
      </c>
      <c r="B1093" s="235" t="str">
        <f>IF(OR(C1093="W",C1094="W",C1095="W",C1093="1/2W",C1094="1/2W",C1095="1/2W",C1093="1/2L",C1094="1/2L",C1095="1/2L"),"OK",IF(OR(C1093="L",C1094="L",C1095="L"),"LOSS",IF(OR(C1093="X",C1094="X",C1095="X"),"Anulado"," ")))</f>
        <v>Anulado</v>
      </c>
      <c r="C1093" s="38" t="s">
        <v>52</v>
      </c>
      <c r="D1093" s="273" t="str">
        <f>IF(G1093="","",$D1090)</f>
        <v>21</v>
      </c>
      <c r="E1093" s="281" t="str">
        <f>IF(G1093=""," ","– "&amp;COUNTIF(D$4:D1095,$D1093))</f>
        <v>– 4</v>
      </c>
      <c r="F1093" s="284" t="e">
        <f ca="1">IF(G1093="","",IF(OR(AND($C1093&lt;&gt;" ",$C1094=" "),AND($C1094&lt;&gt;" ",$C1093=" "),AND(L1095&gt;0,OR(AND($C1095&lt;&gt;" ",OR($C1093=" ",$C1094=" ")),AND($C1095=" ",OR($C1093&lt;&gt;" ",$C1094&lt;&gt;" "))))),IF(SUM(F$4:F1092)=0,1,LARGE(F$4:F1092,1)+1),IF(MONTH(G1093)=MONTH(TODAY()),IF(AND(DAY(G1093)&lt;DAY(TODAY()),$B1093=" "),IF(SUM(F$4:F1092)=0,1,LARGE(F$4:F1092,1)+1),IF($B1093=" ",IF(AND(DAY(G1093)=DAY(TODAY()),HOUR(G1093)&lt;=HOUR(NOW())+1),IF(AND(HOUR(G1093)+2&lt;=HOUR(NOW()),DAY(G1093)&lt;=DAY(TODAY()),MINUTE(G1093)&lt;=MINUTE(NOW())),IF(SUM(F$4:F1092)=0,1,LARGE(F$4:F1092,1)+1),IF(OR(MINUTE(G1093)&lt;=MINUTE(NOW()),HOUR(G1093)&lt;=HOUR(NOW())),"!!!","")),""),"")),"")))</f>
        <v>#VALUE!</v>
      </c>
      <c r="G1093" s="181" t="s">
        <v>4531</v>
      </c>
      <c r="H1093" s="229" t="s">
        <v>309</v>
      </c>
      <c r="I1093" s="39" t="s">
        <v>42</v>
      </c>
      <c r="J1093" s="40">
        <v>1</v>
      </c>
      <c r="K1093" s="41" t="s">
        <v>21</v>
      </c>
      <c r="L1093" s="42">
        <v>2.95</v>
      </c>
      <c r="M1093" s="43">
        <v>9.23</v>
      </c>
      <c r="N1093" s="232">
        <v>0</v>
      </c>
      <c r="O1093" s="44" t="s">
        <v>2540</v>
      </c>
      <c r="P1093" s="45" t="s">
        <v>2541</v>
      </c>
      <c r="Q1093" s="46" t="s">
        <v>1034</v>
      </c>
      <c r="R1093" s="47">
        <v>0</v>
      </c>
      <c r="S1093" s="48" t="s">
        <v>2539</v>
      </c>
    </row>
    <row r="1094" spans="1:19" ht="14.65" customHeight="1">
      <c r="A1094" s="227"/>
      <c r="B1094" s="236"/>
      <c r="C1094" s="49" t="s">
        <v>52</v>
      </c>
      <c r="D1094" s="274"/>
      <c r="E1094" s="282"/>
      <c r="F1094" s="285"/>
      <c r="G1094" s="182"/>
      <c r="H1094" s="230"/>
      <c r="I1094" s="50" t="s">
        <v>43</v>
      </c>
      <c r="J1094" s="51">
        <f>IF(OR(I1093="TO",I1093="TU",I1093="TO1",I1093="TU1",I1093="TO2",I1093="TU2"),J1093,IF(OR(I1093="AH1",I1093="AH2"),IF(OR(I1094="AH1",I1094="AH2"),-J1093,IF(OR(I1094="EH1",I1094="EH2"),-J1093+0.5,"")),IF(OR(I1093="EH1",I1093="EH2"),IF(OR(I1094="AH1",I1094="AH2"),-J1093+0.5,IF(OR(I1094="EH1",I1094="EH2"),-J1093+1,"")),IF(AND(OR(I1093="DNB1",I1093="DNB2"),OR(I1094="AH1",I1094="AH2")),0,IF(AND(I1093="Not ScoreBoth",OR(I1094="TO1",I1094="TO2")),0.5,"")))))</f>
        <v>1</v>
      </c>
      <c r="K1094" s="52" t="s">
        <v>23</v>
      </c>
      <c r="L1094" s="53">
        <v>1.67</v>
      </c>
      <c r="M1094" s="54"/>
      <c r="N1094" s="233"/>
      <c r="O1094" s="55" t="s">
        <v>1997</v>
      </c>
      <c r="P1094" s="56" t="s">
        <v>2542</v>
      </c>
      <c r="Q1094" s="25"/>
      <c r="R1094" s="26"/>
      <c r="S1094" s="26"/>
    </row>
    <row r="1095" spans="1:19" ht="14.65" customHeight="1">
      <c r="A1095" s="228"/>
      <c r="B1095" s="237"/>
      <c r="C1095" s="57" t="s">
        <v>28</v>
      </c>
      <c r="D1095" s="275"/>
      <c r="E1095" s="283"/>
      <c r="F1095" s="272"/>
      <c r="G1095" s="183"/>
      <c r="H1095" s="231"/>
      <c r="I1095" s="58"/>
      <c r="J1095" s="59"/>
      <c r="K1095" s="60"/>
      <c r="L1095" s="61"/>
      <c r="M1095" s="62"/>
      <c r="N1095" s="234"/>
      <c r="O1095" s="63"/>
      <c r="P1095" s="64"/>
      <c r="Q1095" s="36"/>
      <c r="R1095" s="28"/>
      <c r="S1095" s="28"/>
    </row>
    <row r="1096" spans="1:19" ht="14.65" customHeight="1">
      <c r="A1096" s="238">
        <f>$A1093+1</f>
        <v>365</v>
      </c>
      <c r="B1096" s="242" t="str">
        <f>IF(OR(C1096="W",C1097="W",C1098="W",C1096="1/2W",C1097="1/2W",C1098="1/2W",C1096="1/2L",C1097="1/2L",C1098="1/2L"),"OK",IF(OR(C1096="L",C1097="L",C1098="L"),"LOSS",IF(OR(C1096="X",C1097="X",C1098="X"),"Anulado"," ")))</f>
        <v>OK</v>
      </c>
      <c r="C1096" s="65" t="s">
        <v>26</v>
      </c>
      <c r="D1096" s="290" t="str">
        <f>IF(G1096="","",$D1093)</f>
        <v>21</v>
      </c>
      <c r="E1096" s="295" t="str">
        <f>IF(G1096=""," ","– "&amp;COUNTIF(D$4:D1098,$D1096))</f>
        <v>– 5</v>
      </c>
      <c r="F1096" s="297" t="e">
        <f ca="1">IF(G1096="","",IF(OR(AND($C1096&lt;&gt;" ",$C1097=" "),AND($C1097&lt;&gt;" ",$C1096=" "),AND(L1098&gt;0,OR(AND($C1098&lt;&gt;" ",OR($C1096=" ",$C1097=" ")),AND($C1098=" ",OR($C1096&lt;&gt;" ",$C1097&lt;&gt;" "))))),IF(SUM(F$4:F1095)=0,1,LARGE(F$4:F1095,1)+1),IF(MONTH(G1096)=MONTH(TODAY()),IF(AND(DAY(G1096)&lt;DAY(TODAY()),$B1096=" "),IF(SUM(F$4:F1095)=0,1,LARGE(F$4:F1095,1)+1),IF($B1096=" ",IF(AND(DAY(G1096)=DAY(TODAY()),HOUR(G1096)&lt;=HOUR(NOW())+1),IF(AND(HOUR(G1096)+2&lt;=HOUR(NOW()),DAY(G1096)&lt;=DAY(TODAY()),MINUTE(G1096)&lt;=MINUTE(NOW())),IF(SUM(F$4:F1095)=0,1,LARGE(F$4:F1095,1)+1),IF(OR(MINUTE(G1096)&lt;=MINUTE(NOW()),HOUR(G1096)&lt;=HOUR(NOW())),"!!!","")),""),"")),"")))</f>
        <v>#VALUE!</v>
      </c>
      <c r="G1096" s="188" t="s">
        <v>4473</v>
      </c>
      <c r="H1096" s="239" t="s">
        <v>310</v>
      </c>
      <c r="I1096" s="66" t="s">
        <v>48</v>
      </c>
      <c r="J1096" s="80"/>
      <c r="K1096" s="68" t="s">
        <v>23</v>
      </c>
      <c r="L1096" s="69">
        <v>1.9</v>
      </c>
      <c r="M1096" s="70">
        <v>10.4</v>
      </c>
      <c r="N1096" s="241">
        <v>0</v>
      </c>
      <c r="O1096" s="71" t="s">
        <v>920</v>
      </c>
      <c r="P1096" s="72" t="s">
        <v>1777</v>
      </c>
      <c r="Q1096" s="73" t="s">
        <v>2227</v>
      </c>
      <c r="R1096" s="74">
        <v>4.7699999999999999E-2</v>
      </c>
      <c r="S1096" s="75" t="s">
        <v>1289</v>
      </c>
    </row>
    <row r="1097" spans="1:19" ht="14.65" customHeight="1">
      <c r="A1097" s="227"/>
      <c r="B1097" s="236"/>
      <c r="C1097" s="17" t="s">
        <v>24</v>
      </c>
      <c r="D1097" s="274"/>
      <c r="E1097" s="282"/>
      <c r="F1097" s="285"/>
      <c r="G1097" s="182"/>
      <c r="H1097" s="230"/>
      <c r="I1097" s="18" t="s">
        <v>47</v>
      </c>
      <c r="J1097" s="81" t="str">
        <f>IF(OR(I1096="TO",I1096="TU",I1096="TO1",I1096="TU1",I1096="TO2",I1096="TU2"),J1096,IF(OR(I1096="AH1",I1096="AH2"),IF(OR(I1097="AH1",I1097="AH2"),-J1096,IF(OR(I1097="EH1",I1097="EH2"),-J1096+0.5,"")),IF(OR(I1096="EH1",I1096="EH2"),IF(OR(I1097="AH1",I1097="AH2"),-J1096+0.5,IF(OR(I1097="EH1",I1097="EH2"),-J1096+1,"")),IF(AND(OR(I1096="DNB1",I1096="DNB2"),OR(I1097="AH1",I1097="AH2")),0,IF(AND(I1096="Not ScoreBoth",OR(I1097="TO1",I1097="TO2")),0.5,"")))))</f>
        <v/>
      </c>
      <c r="K1097" s="77" t="s">
        <v>21</v>
      </c>
      <c r="L1097" s="21">
        <v>2.33</v>
      </c>
      <c r="M1097" s="22">
        <v>8.4600000000000009</v>
      </c>
      <c r="N1097" s="233"/>
      <c r="O1097" s="23" t="s">
        <v>906</v>
      </c>
      <c r="P1097" s="24" t="s">
        <v>905</v>
      </c>
      <c r="Q1097" s="25"/>
      <c r="R1097" s="26"/>
      <c r="S1097" s="26"/>
    </row>
    <row r="1098" spans="1:19" ht="14.65" customHeight="1">
      <c r="A1098" s="228"/>
      <c r="B1098" s="237"/>
      <c r="C1098" s="27" t="s">
        <v>28</v>
      </c>
      <c r="D1098" s="275"/>
      <c r="E1098" s="283"/>
      <c r="F1098" s="272"/>
      <c r="G1098" s="183"/>
      <c r="H1098" s="231"/>
      <c r="I1098" s="30"/>
      <c r="J1098" s="31"/>
      <c r="K1098" s="37"/>
      <c r="L1098" s="32"/>
      <c r="M1098" s="33"/>
      <c r="N1098" s="234"/>
      <c r="O1098" s="34"/>
      <c r="P1098" s="35"/>
      <c r="Q1098" s="36"/>
      <c r="R1098" s="28"/>
      <c r="S1098" s="28"/>
    </row>
    <row r="1099" spans="1:19" ht="14.65" customHeight="1">
      <c r="A1099" s="226">
        <f>$A1096+1</f>
        <v>366</v>
      </c>
      <c r="B1099" s="235" t="str">
        <f>IF(OR(C1099="W",C1100="W",C1101="W",C1099="1/2W",C1100="1/2W",C1101="1/2W",C1099="1/2L",C1100="1/2L",C1101="1/2L"),"OK",IF(OR(C1099="L",C1100="L",C1101="L"),"LOSS",IF(OR(C1099="X",C1100="X",C1101="X"),"Anulado"," ")))</f>
        <v>OK</v>
      </c>
      <c r="C1099" s="38" t="s">
        <v>26</v>
      </c>
      <c r="D1099" s="273" t="str">
        <f>IF(G1099="","",$D1096)</f>
        <v>21</v>
      </c>
      <c r="E1099" s="281" t="str">
        <f>IF(G1099=""," ","– "&amp;COUNTIF(D$4:D1101,$D1099))</f>
        <v>– 6</v>
      </c>
      <c r="F1099" s="284" t="e">
        <f ca="1">IF(G1099="","",IF(OR(AND($C1099&lt;&gt;" ",$C1100=" "),AND($C1100&lt;&gt;" ",$C1099=" "),AND(L1101&gt;0,OR(AND($C1101&lt;&gt;" ",OR($C1099=" ",$C1100=" ")),AND($C1101=" ",OR($C1099&lt;&gt;" ",$C1100&lt;&gt;" "))))),IF(SUM(F$4:F1098)=0,1,LARGE(F$4:F1098,1)+1),IF(MONTH(G1099)=MONTH(TODAY()),IF(AND(DAY(G1099)&lt;DAY(TODAY()),$B1099=" "),IF(SUM(F$4:F1098)=0,1,LARGE(F$4:F1098,1)+1),IF($B1099=" ",IF(AND(DAY(G1099)=DAY(TODAY()),HOUR(G1099)&lt;=HOUR(NOW())+1),IF(AND(HOUR(G1099)+2&lt;=HOUR(NOW()),DAY(G1099)&lt;=DAY(TODAY()),MINUTE(G1099)&lt;=MINUTE(NOW())),IF(SUM(F$4:F1098)=0,1,LARGE(F$4:F1098,1)+1),IF(OR(MINUTE(G1099)&lt;=MINUTE(NOW()),HOUR(G1099)&lt;=HOUR(NOW())),"!!!","")),""),"")),"")))</f>
        <v>#VALUE!</v>
      </c>
      <c r="G1099" s="181" t="s">
        <v>4532</v>
      </c>
      <c r="H1099" s="229" t="s">
        <v>311</v>
      </c>
      <c r="I1099" s="39" t="s">
        <v>47</v>
      </c>
      <c r="J1099" s="78"/>
      <c r="K1099" s="41" t="s">
        <v>23</v>
      </c>
      <c r="L1099" s="42">
        <v>2.4500000000000002</v>
      </c>
      <c r="M1099" s="43"/>
      <c r="N1099" s="232">
        <v>0</v>
      </c>
      <c r="O1099" s="44" t="s">
        <v>1617</v>
      </c>
      <c r="P1099" s="45" t="s">
        <v>2543</v>
      </c>
      <c r="Q1099" s="46" t="s">
        <v>1530</v>
      </c>
      <c r="R1099" s="47">
        <v>4.7300000000000002E-2</v>
      </c>
      <c r="S1099" s="48" t="s">
        <v>1366</v>
      </c>
    </row>
    <row r="1100" spans="1:19" ht="14.65" customHeight="1">
      <c r="A1100" s="227"/>
      <c r="B1100" s="236"/>
      <c r="C1100" s="49" t="s">
        <v>24</v>
      </c>
      <c r="D1100" s="274"/>
      <c r="E1100" s="282"/>
      <c r="F1100" s="285"/>
      <c r="G1100" s="182"/>
      <c r="H1100" s="230"/>
      <c r="I1100" s="50" t="s">
        <v>48</v>
      </c>
      <c r="J1100" s="85" t="str">
        <f>IF(OR(I1099="TO",I1099="TU",I1099="TO1",I1099="TU1",I1099="TO2",I1099="TU2"),J1099,IF(OR(I1099="AH1",I1099="AH2"),IF(OR(I1100="AH1",I1100="AH2"),-J1099,IF(OR(I1100="EH1",I1100="EH2"),-J1099+0.5,"")),IF(OR(I1099="EH1",I1099="EH2"),IF(OR(I1100="AH1",I1100="AH2"),-J1099+0.5,IF(OR(I1100="EH1",I1100="EH2"),-J1099+1,"")),IF(AND(OR(I1099="DNB1",I1099="DNB2"),OR(I1100="AH1",I1100="AH2")),0,IF(AND(I1099="Not ScoreBoth",OR(I1100="TO1",I1100="TO2")),0.5,"")))))</f>
        <v/>
      </c>
      <c r="K1100" s="52" t="s">
        <v>21</v>
      </c>
      <c r="L1100" s="53">
        <v>1.83</v>
      </c>
      <c r="M1100" s="54">
        <v>13.55</v>
      </c>
      <c r="N1100" s="233"/>
      <c r="O1100" s="55" t="s">
        <v>2544</v>
      </c>
      <c r="P1100" s="56" t="s">
        <v>2545</v>
      </c>
      <c r="Q1100" s="25"/>
      <c r="R1100" s="26"/>
      <c r="S1100" s="26"/>
    </row>
    <row r="1101" spans="1:19" ht="14.65" customHeight="1">
      <c r="A1101" s="228"/>
      <c r="B1101" s="237"/>
      <c r="C1101" s="57" t="s">
        <v>28</v>
      </c>
      <c r="D1101" s="275"/>
      <c r="E1101" s="283"/>
      <c r="F1101" s="272"/>
      <c r="G1101" s="183"/>
      <c r="H1101" s="231"/>
      <c r="I1101" s="58"/>
      <c r="J1101" s="59"/>
      <c r="K1101" s="60"/>
      <c r="L1101" s="61"/>
      <c r="M1101" s="62"/>
      <c r="N1101" s="234"/>
      <c r="O1101" s="63"/>
      <c r="P1101" s="64"/>
      <c r="Q1101" s="36"/>
      <c r="R1101" s="28"/>
      <c r="S1101" s="28"/>
    </row>
    <row r="1102" spans="1:19" ht="14.65" customHeight="1">
      <c r="A1102" s="238">
        <f>$A1099+1</f>
        <v>367</v>
      </c>
      <c r="B1102" s="242" t="str">
        <f>IF(OR(C1102="W",C1103="W",C1104="W",C1102="1/2W",C1103="1/2W",C1104="1/2W",C1102="1/2L",C1103="1/2L",C1104="1/2L"),"OK",IF(OR(C1102="L",C1103="L",C1104="L"),"LOSS",IF(OR(C1102="X",C1103="X",C1104="X"),"Anulado"," ")))</f>
        <v>OK</v>
      </c>
      <c r="C1102" s="65" t="s">
        <v>24</v>
      </c>
      <c r="D1102" s="290" t="str">
        <f>IF(G1102="","",$D1099)</f>
        <v>21</v>
      </c>
      <c r="E1102" s="295" t="str">
        <f>IF(G1102=""," ","– "&amp;COUNTIF(D$4:D1104,$D1102))</f>
        <v>– 7</v>
      </c>
      <c r="F1102" s="297" t="e">
        <f ca="1">IF(G1102="","",IF(OR(AND($C1102&lt;&gt;" ",$C1103=" "),AND($C1103&lt;&gt;" ",$C1102=" "),AND(L1104&gt;0,OR(AND($C1104&lt;&gt;" ",OR($C1102=" ",$C1103=" ")),AND($C1104=" ",OR($C1102&lt;&gt;" ",$C1103&lt;&gt;" "))))),IF(SUM(F$4:F1101)=0,1,LARGE(F$4:F1101,1)+1),IF(MONTH(G1102)=MONTH(TODAY()),IF(AND(DAY(G1102)&lt;DAY(TODAY()),$B1102=" "),IF(SUM(F$4:F1101)=0,1,LARGE(F$4:F1101,1)+1),IF($B1102=" ",IF(AND(DAY(G1102)=DAY(TODAY()),HOUR(G1102)&lt;=HOUR(NOW())+1),IF(AND(HOUR(G1102)+2&lt;=HOUR(NOW()),DAY(G1102)&lt;=DAY(TODAY()),MINUTE(G1102)&lt;=MINUTE(NOW())),IF(SUM(F$4:F1101)=0,1,LARGE(F$4:F1101,1)+1),IF(OR(MINUTE(G1102)&lt;=MINUTE(NOW()),HOUR(G1102)&lt;=HOUR(NOW())),"!!!","")),""),"")),"")))</f>
        <v>#VALUE!</v>
      </c>
      <c r="G1102" s="188" t="s">
        <v>4473</v>
      </c>
      <c r="H1102" s="239" t="s">
        <v>312</v>
      </c>
      <c r="I1102" s="66" t="s">
        <v>42</v>
      </c>
      <c r="J1102" s="67">
        <v>1</v>
      </c>
      <c r="K1102" s="68" t="s">
        <v>21</v>
      </c>
      <c r="L1102" s="69">
        <v>3.55</v>
      </c>
      <c r="M1102" s="70"/>
      <c r="N1102" s="241">
        <v>0.1</v>
      </c>
      <c r="O1102" s="71" t="s">
        <v>1400</v>
      </c>
      <c r="P1102" s="72" t="s">
        <v>2546</v>
      </c>
      <c r="Q1102" s="73" t="s">
        <v>2181</v>
      </c>
      <c r="R1102" s="74">
        <v>0.11169999999999999</v>
      </c>
      <c r="S1102" s="75" t="s">
        <v>2547</v>
      </c>
    </row>
    <row r="1103" spans="1:19" ht="14.65" customHeight="1">
      <c r="A1103" s="227"/>
      <c r="B1103" s="236"/>
      <c r="C1103" s="17" t="s">
        <v>26</v>
      </c>
      <c r="D1103" s="274"/>
      <c r="E1103" s="282"/>
      <c r="F1103" s="285"/>
      <c r="G1103" s="182"/>
      <c r="H1103" s="230"/>
      <c r="I1103" s="18" t="s">
        <v>43</v>
      </c>
      <c r="J1103" s="76">
        <f>IF(OR(I1102="TO",I1102="TU",I1102="TO1",I1102="TU1",I1102="TO2",I1102="TU2"),J1102,IF(OR(I1102="AH1",I1102="AH2"),IF(OR(I1103="AH1",I1103="AH2"),-J1102,IF(OR(I1103="EH1",I1103="EH2"),-J1102+0.5,"")),IF(OR(I1102="EH1",I1102="EH2"),IF(OR(I1103="AH1",I1103="AH2"),-J1102+0.5,IF(OR(I1103="EH1",I1103="EH2"),-J1102+1,"")),IF(AND(OR(I1102="DNB1",I1102="DNB2"),OR(I1103="AH1",I1103="AH2")),0,IF(AND(I1102="Not ScoreBoth",OR(I1103="TO1",I1103="TO2")),0.5,"")))))</f>
        <v>1</v>
      </c>
      <c r="K1103" s="77" t="s">
        <v>23</v>
      </c>
      <c r="L1103" s="21">
        <v>1.62</v>
      </c>
      <c r="M1103" s="22">
        <v>9.4</v>
      </c>
      <c r="N1103" s="233"/>
      <c r="O1103" s="23" t="s">
        <v>2548</v>
      </c>
      <c r="P1103" s="24" t="s">
        <v>2549</v>
      </c>
      <c r="Q1103" s="25"/>
      <c r="R1103" s="26"/>
      <c r="S1103" s="26"/>
    </row>
    <row r="1104" spans="1:19" ht="14.65" customHeight="1">
      <c r="A1104" s="228"/>
      <c r="B1104" s="237"/>
      <c r="C1104" s="27" t="s">
        <v>28</v>
      </c>
      <c r="D1104" s="275"/>
      <c r="E1104" s="283"/>
      <c r="F1104" s="272"/>
      <c r="G1104" s="183"/>
      <c r="H1104" s="231"/>
      <c r="I1104" s="30"/>
      <c r="J1104" s="31"/>
      <c r="K1104" s="37"/>
      <c r="L1104" s="32"/>
      <c r="M1104" s="33"/>
      <c r="N1104" s="234"/>
      <c r="O1104" s="34"/>
      <c r="P1104" s="35"/>
      <c r="Q1104" s="36"/>
      <c r="R1104" s="28"/>
      <c r="S1104" s="28"/>
    </row>
    <row r="1105" spans="1:19" ht="14.65" customHeight="1">
      <c r="A1105" s="226">
        <f>$A1102+1</f>
        <v>368</v>
      </c>
      <c r="B1105" s="235" t="str">
        <f>IF(OR(C1105="W",C1106="W",C1107="W",C1105="1/2W",C1106="1/2W",C1107="1/2W",C1105="1/2L",C1106="1/2L",C1107="1/2L"),"OK",IF(OR(C1105="L",C1106="L",C1107="L"),"LOSS",IF(OR(C1105="X",C1106="X",C1107="X"),"Anulado"," ")))</f>
        <v>OK</v>
      </c>
      <c r="C1105" s="38" t="s">
        <v>26</v>
      </c>
      <c r="D1105" s="273" t="str">
        <f>IF(G1105="","",$D1102)</f>
        <v>21</v>
      </c>
      <c r="E1105" s="281" t="str">
        <f>IF(G1105=""," ","– "&amp;COUNTIF(D$4:D1107,$D1105))</f>
        <v>– 8</v>
      </c>
      <c r="F1105" s="284" t="e">
        <f ca="1">IF(G1105="","",IF(OR(AND($C1105&lt;&gt;" ",$C1106=" "),AND($C1106&lt;&gt;" ",$C1105=" "),AND(L1107&gt;0,OR(AND($C1107&lt;&gt;" ",OR($C1105=" ",$C1106=" ")),AND($C1107=" ",OR($C1105&lt;&gt;" ",$C1106&lt;&gt;" "))))),IF(SUM(F$4:F1104)=0,1,LARGE(F$4:F1104,1)+1),IF(MONTH(G1105)=MONTH(TODAY()),IF(AND(DAY(G1105)&lt;DAY(TODAY()),$B1105=" "),IF(SUM(F$4:F1104)=0,1,LARGE(F$4:F1104,1)+1),IF($B1105=" ",IF(AND(DAY(G1105)=DAY(TODAY()),HOUR(G1105)&lt;=HOUR(NOW())+1),IF(AND(HOUR(G1105)+2&lt;=HOUR(NOW()),DAY(G1105)&lt;=DAY(TODAY()),MINUTE(G1105)&lt;=MINUTE(NOW())),IF(SUM(F$4:F1104)=0,1,LARGE(F$4:F1104,1)+1),IF(OR(MINUTE(G1105)&lt;=MINUTE(NOW()),HOUR(G1105)&lt;=HOUR(NOW())),"!!!","")),""),"")),"")))</f>
        <v>#VALUE!</v>
      </c>
      <c r="G1105" s="181" t="s">
        <v>4473</v>
      </c>
      <c r="H1105" s="229" t="s">
        <v>312</v>
      </c>
      <c r="I1105" s="39" t="s">
        <v>42</v>
      </c>
      <c r="J1105" s="40">
        <v>3</v>
      </c>
      <c r="K1105" s="41" t="s">
        <v>21</v>
      </c>
      <c r="L1105" s="42">
        <v>1.98</v>
      </c>
      <c r="M1105" s="43">
        <v>22.96</v>
      </c>
      <c r="N1105" s="232">
        <v>0</v>
      </c>
      <c r="O1105" s="44" t="s">
        <v>1021</v>
      </c>
      <c r="P1105" s="45" t="s">
        <v>2238</v>
      </c>
      <c r="Q1105" s="46" t="s">
        <v>1260</v>
      </c>
      <c r="R1105" s="47">
        <v>5.33E-2</v>
      </c>
      <c r="S1105" s="48" t="s">
        <v>1265</v>
      </c>
    </row>
    <row r="1106" spans="1:19" ht="14.65" customHeight="1">
      <c r="A1106" s="227"/>
      <c r="B1106" s="236"/>
      <c r="C1106" s="49" t="s">
        <v>24</v>
      </c>
      <c r="D1106" s="274"/>
      <c r="E1106" s="282"/>
      <c r="F1106" s="285"/>
      <c r="G1106" s="182"/>
      <c r="H1106" s="230"/>
      <c r="I1106" s="50" t="s">
        <v>43</v>
      </c>
      <c r="J1106" s="51">
        <f>IF(OR(I1105="TO",I1105="TU",I1105="TO1",I1105="TU1",I1105="TO2",I1105="TU2"),J1105,IF(OR(I1105="AH1",I1105="AH2"),IF(OR(I1106="AH1",I1106="AH2"),-J1105,IF(OR(I1106="EH1",I1106="EH2"),-J1105+0.5,"")),IF(OR(I1105="EH1",I1105="EH2"),IF(OR(I1106="AH1",I1106="AH2"),-J1105+0.5,IF(OR(I1106="EH1",I1106="EH2"),-J1105+1,"")),IF(AND(OR(I1105="DNB1",I1105="DNB2"),OR(I1106="AH1",I1106="AH2")),0,IF(AND(I1105="Not ScoreBoth",OR(I1106="TO1",I1106="TO2")),0.5,"")))))</f>
        <v>3</v>
      </c>
      <c r="K1106" s="52" t="s">
        <v>22</v>
      </c>
      <c r="L1106" s="53">
        <v>2.25</v>
      </c>
      <c r="M1106" s="54"/>
      <c r="N1106" s="233"/>
      <c r="O1106" s="55" t="s">
        <v>1262</v>
      </c>
      <c r="P1106" s="56" t="s">
        <v>2550</v>
      </c>
      <c r="Q1106" s="25"/>
      <c r="R1106" s="26"/>
      <c r="S1106" s="26"/>
    </row>
    <row r="1107" spans="1:19" ht="14.65" customHeight="1">
      <c r="A1107" s="228"/>
      <c r="B1107" s="237"/>
      <c r="C1107" s="57" t="s">
        <v>28</v>
      </c>
      <c r="D1107" s="275"/>
      <c r="E1107" s="283"/>
      <c r="F1107" s="272"/>
      <c r="G1107" s="183"/>
      <c r="H1107" s="231"/>
      <c r="I1107" s="58"/>
      <c r="J1107" s="59"/>
      <c r="K1107" s="60"/>
      <c r="L1107" s="61"/>
      <c r="M1107" s="62"/>
      <c r="N1107" s="234"/>
      <c r="O1107" s="63"/>
      <c r="P1107" s="64"/>
      <c r="Q1107" s="36"/>
      <c r="R1107" s="28"/>
      <c r="S1107" s="28"/>
    </row>
    <row r="1108" spans="1:19" ht="14.65" customHeight="1">
      <c r="A1108" s="238">
        <f>$A1105+1</f>
        <v>369</v>
      </c>
      <c r="B1108" s="242" t="str">
        <f>IF(OR(C1108="W",C1109="W",C1110="W",C1108="1/2W",C1109="1/2W",C1110="1/2W",C1108="1/2L",C1109="1/2L",C1110="1/2L"),"OK",IF(OR(C1108="L",C1109="L",C1110="L"),"LOSS",IF(OR(C1108="X",C1109="X",C1110="X"),"Anulado"," ")))</f>
        <v>OK</v>
      </c>
      <c r="C1108" s="65" t="s">
        <v>26</v>
      </c>
      <c r="D1108" s="290" t="str">
        <f>IF(G1108="","",$D1105)</f>
        <v>21</v>
      </c>
      <c r="E1108" s="295" t="str">
        <f>IF(G1108=""," ","– "&amp;COUNTIF(D$4:D1110,$D1108))</f>
        <v>– 9</v>
      </c>
      <c r="F1108" s="297" t="e">
        <f ca="1">IF(G1108="","",IF(OR(AND($C1108&lt;&gt;" ",$C1109=" "),AND($C1109&lt;&gt;" ",$C1108=" "),AND(L1110&gt;0,OR(AND($C1110&lt;&gt;" ",OR($C1108=" ",$C1109=" ")),AND($C1110=" ",OR($C1108&lt;&gt;" ",$C1109&lt;&gt;" "))))),IF(SUM(F$4:F1107)=0,1,LARGE(F$4:F1107,1)+1),IF(MONTH(G1108)=MONTH(TODAY()),IF(AND(DAY(G1108)&lt;DAY(TODAY()),$B1108=" "),IF(SUM(F$4:F1107)=0,1,LARGE(F$4:F1107,1)+1),IF($B1108=" ",IF(AND(DAY(G1108)=DAY(TODAY()),HOUR(G1108)&lt;=HOUR(NOW())+1),IF(AND(HOUR(G1108)+2&lt;=HOUR(NOW()),DAY(G1108)&lt;=DAY(TODAY()),MINUTE(G1108)&lt;=MINUTE(NOW())),IF(SUM(F$4:F1107)=0,1,LARGE(F$4:F1107,1)+1),IF(OR(MINUTE(G1108)&lt;=MINUTE(NOW()),HOUR(G1108)&lt;=HOUR(NOW())),"!!!","")),""),"")),"")))</f>
        <v>#VALUE!</v>
      </c>
      <c r="G1108" s="188" t="s">
        <v>4533</v>
      </c>
      <c r="H1108" s="239" t="s">
        <v>313</v>
      </c>
      <c r="I1108" s="66" t="s">
        <v>42</v>
      </c>
      <c r="J1108" s="67">
        <v>4.5</v>
      </c>
      <c r="K1108" s="68" t="s">
        <v>18</v>
      </c>
      <c r="L1108" s="69">
        <v>2.5</v>
      </c>
      <c r="M1108" s="70">
        <v>12.74</v>
      </c>
      <c r="N1108" s="241">
        <v>0.1</v>
      </c>
      <c r="O1108" s="71" t="s">
        <v>1706</v>
      </c>
      <c r="P1108" s="72" t="s">
        <v>2285</v>
      </c>
      <c r="Q1108" s="73" t="s">
        <v>2551</v>
      </c>
      <c r="R1108" s="74">
        <v>2.9399999999999999E-2</v>
      </c>
      <c r="S1108" s="75" t="s">
        <v>2552</v>
      </c>
    </row>
    <row r="1109" spans="1:19" ht="14.65" customHeight="1">
      <c r="A1109" s="227"/>
      <c r="B1109" s="236"/>
      <c r="C1109" s="17" t="s">
        <v>24</v>
      </c>
      <c r="D1109" s="274"/>
      <c r="E1109" s="282"/>
      <c r="F1109" s="285"/>
      <c r="G1109" s="182"/>
      <c r="H1109" s="230"/>
      <c r="I1109" s="18" t="s">
        <v>43</v>
      </c>
      <c r="J1109" s="76">
        <f>IF(OR(I1108="TO",I1108="TU",I1108="TO1",I1108="TU1",I1108="TO2",I1108="TU2"),J1108,IF(OR(I1108="AH1",I1108="AH2"),IF(OR(I1109="AH1",I1109="AH2"),-J1108,IF(OR(I1109="EH1",I1109="EH2"),-J1108+0.5,"")),IF(OR(I1108="EH1",I1108="EH2"),IF(OR(I1109="AH1",I1109="AH2"),-J1108+0.5,IF(OR(I1109="EH1",I1109="EH2"),-J1108+1,"")),IF(AND(OR(I1108="DNB1",I1108="DNB2"),OR(I1109="AH1",I1109="AH2")),0,IF(AND(I1108="Not ScoreBoth",OR(I1109="TO1",I1109="TO2")),0.5,"")))))</f>
        <v>4.5</v>
      </c>
      <c r="K1109" s="77" t="s">
        <v>23</v>
      </c>
      <c r="L1109" s="21">
        <v>1.75</v>
      </c>
      <c r="M1109" s="22"/>
      <c r="N1109" s="233"/>
      <c r="O1109" s="23" t="s">
        <v>2553</v>
      </c>
      <c r="P1109" s="24" t="s">
        <v>2285</v>
      </c>
      <c r="Q1109" s="25"/>
      <c r="R1109" s="26"/>
      <c r="S1109" s="26"/>
    </row>
    <row r="1110" spans="1:19" ht="14.65" customHeight="1">
      <c r="A1110" s="228"/>
      <c r="B1110" s="237"/>
      <c r="C1110" s="27" t="s">
        <v>28</v>
      </c>
      <c r="D1110" s="275"/>
      <c r="E1110" s="283"/>
      <c r="F1110" s="272"/>
      <c r="G1110" s="183"/>
      <c r="H1110" s="231"/>
      <c r="I1110" s="30"/>
      <c r="J1110" s="31"/>
      <c r="K1110" s="37"/>
      <c r="L1110" s="32"/>
      <c r="M1110" s="33"/>
      <c r="N1110" s="234"/>
      <c r="O1110" s="34"/>
      <c r="P1110" s="35"/>
      <c r="Q1110" s="36"/>
      <c r="R1110" s="28"/>
      <c r="S1110" s="28"/>
    </row>
    <row r="1111" spans="1:19" ht="14.65" customHeight="1">
      <c r="A1111" s="226">
        <f>$A1108+1</f>
        <v>370</v>
      </c>
      <c r="B1111" s="235" t="str">
        <f>IF(OR(C1111="W",C1112="W",C1113="W",C1111="1/2W",C1112="1/2W",C1113="1/2W",C1111="1/2L",C1112="1/2L",C1113="1/2L"),"OK",IF(OR(C1111="L",C1112="L",C1113="L"),"LOSS",IF(OR(C1111="X",C1112="X",C1113="X"),"Anulado"," ")))</f>
        <v>OK</v>
      </c>
      <c r="C1111" s="38" t="s">
        <v>26</v>
      </c>
      <c r="D1111" s="273" t="str">
        <f>IF(G1111="","",$D1108)</f>
        <v>21</v>
      </c>
      <c r="E1111" s="281" t="str">
        <f>IF(G1111=""," ","– "&amp;COUNTIF(D$4:D1113,$D1111))</f>
        <v>– 10</v>
      </c>
      <c r="F1111" s="284" t="e">
        <f ca="1">IF(G1111="","",IF(OR(AND($C1111&lt;&gt;" ",$C1112=" "),AND($C1112&lt;&gt;" ",$C1111=" "),AND(L1113&gt;0,OR(AND($C1113&lt;&gt;" ",OR($C1111=" ",$C1112=" ")),AND($C1113=" ",OR($C1111&lt;&gt;" ",$C1112&lt;&gt;" "))))),IF(SUM(F$4:F1110)=0,1,LARGE(F$4:F1110,1)+1),IF(MONTH(G1111)=MONTH(TODAY()),IF(AND(DAY(G1111)&lt;DAY(TODAY()),$B1111=" "),IF(SUM(F$4:F1110)=0,1,LARGE(F$4:F1110,1)+1),IF($B1111=" ",IF(AND(DAY(G1111)=DAY(TODAY()),HOUR(G1111)&lt;=HOUR(NOW())+1),IF(AND(HOUR(G1111)+2&lt;=HOUR(NOW()),DAY(G1111)&lt;=DAY(TODAY()),MINUTE(G1111)&lt;=MINUTE(NOW())),IF(SUM(F$4:F1110)=0,1,LARGE(F$4:F1110,1)+1),IF(OR(MINUTE(G1111)&lt;=MINUTE(NOW()),HOUR(G1111)&lt;=HOUR(NOW())),"!!!","")),""),"")),"")))</f>
        <v>#VALUE!</v>
      </c>
      <c r="G1111" s="181" t="s">
        <v>4534</v>
      </c>
      <c r="H1111" s="229" t="s">
        <v>314</v>
      </c>
      <c r="I1111" s="39" t="s">
        <v>48</v>
      </c>
      <c r="J1111" s="78"/>
      <c r="K1111" s="41" t="s">
        <v>21</v>
      </c>
      <c r="L1111" s="42">
        <v>2.75</v>
      </c>
      <c r="M1111" s="43">
        <v>6.43</v>
      </c>
      <c r="N1111" s="232">
        <v>0</v>
      </c>
      <c r="O1111" s="44" t="s">
        <v>1188</v>
      </c>
      <c r="P1111" s="45" t="s">
        <v>1775</v>
      </c>
      <c r="Q1111" s="46" t="s">
        <v>1809</v>
      </c>
      <c r="R1111" s="47">
        <v>8.2699999999999996E-2</v>
      </c>
      <c r="S1111" s="48" t="s">
        <v>2554</v>
      </c>
    </row>
    <row r="1112" spans="1:19" ht="14.65" customHeight="1">
      <c r="A1112" s="227"/>
      <c r="B1112" s="236"/>
      <c r="C1112" s="49" t="s">
        <v>24</v>
      </c>
      <c r="D1112" s="274"/>
      <c r="E1112" s="282"/>
      <c r="F1112" s="285"/>
      <c r="G1112" s="182"/>
      <c r="H1112" s="230"/>
      <c r="I1112" s="50" t="s">
        <v>47</v>
      </c>
      <c r="J1112" s="85" t="str">
        <f>IF(OR(I1111="TO",I1111="TU",I1111="TO1",I1111="TU1",I1111="TO2",I1111="TU2"),J1111,IF(OR(I1111="AH1",I1111="AH2"),IF(OR(I1112="AH1",I1112="AH2"),-J1111,IF(OR(I1112="EH1",I1112="EH2"),-J1111+0.5,"")),IF(OR(I1111="EH1",I1111="EH2"),IF(OR(I1112="AH1",I1112="AH2"),-J1111+0.5,IF(OR(I1112="EH1",I1112="EH2"),-J1111+1,"")),IF(AND(OR(I1111="DNB1",I1111="DNB2"),OR(I1112="AH1",I1112="AH2")),0,IF(AND(I1111="Not ScoreBoth",OR(I1112="TO1",I1112="TO2")),0.5,"")))))</f>
        <v/>
      </c>
      <c r="K1112" s="52" t="s">
        <v>22</v>
      </c>
      <c r="L1112" s="53">
        <v>1.7869999999999999</v>
      </c>
      <c r="M1112" s="54"/>
      <c r="N1112" s="233"/>
      <c r="O1112" s="55" t="s">
        <v>1811</v>
      </c>
      <c r="P1112" s="56" t="s">
        <v>2555</v>
      </c>
      <c r="Q1112" s="25"/>
      <c r="R1112" s="26"/>
      <c r="S1112" s="26"/>
    </row>
    <row r="1113" spans="1:19" ht="14.65" customHeight="1">
      <c r="A1113" s="228"/>
      <c r="B1113" s="237"/>
      <c r="C1113" s="57" t="s">
        <v>28</v>
      </c>
      <c r="D1113" s="275"/>
      <c r="E1113" s="283"/>
      <c r="F1113" s="272"/>
      <c r="G1113" s="183"/>
      <c r="H1113" s="231"/>
      <c r="I1113" s="58"/>
      <c r="J1113" s="59"/>
      <c r="K1113" s="60"/>
      <c r="L1113" s="61"/>
      <c r="M1113" s="62"/>
      <c r="N1113" s="234"/>
      <c r="O1113" s="63"/>
      <c r="P1113" s="64"/>
      <c r="Q1113" s="36"/>
      <c r="R1113" s="28"/>
      <c r="S1113" s="28"/>
    </row>
    <row r="1114" spans="1:19" ht="14.65" customHeight="1">
      <c r="A1114" s="238">
        <f>$A1111+1</f>
        <v>371</v>
      </c>
      <c r="B1114" s="242" t="str">
        <f>IF(OR(C1114="W",C1115="W",C1116="W",C1114="1/2W",C1115="1/2W",C1116="1/2W",C1114="1/2L",C1115="1/2L",C1116="1/2L"),"OK",IF(OR(C1114="L",C1115="L",C1116="L"),"LOSS",IF(OR(C1114="X",C1115="X",C1116="X"),"Anulado"," ")))</f>
        <v>OK</v>
      </c>
      <c r="C1114" s="65" t="s">
        <v>24</v>
      </c>
      <c r="D1114" s="290" t="str">
        <f>IF(G1114="","",$D1111)</f>
        <v>21</v>
      </c>
      <c r="E1114" s="295" t="str">
        <f>IF(G1114=""," ","– "&amp;COUNTIF(D$4:D1116,$D1114))</f>
        <v>– 11</v>
      </c>
      <c r="F1114" s="297" t="e">
        <f ca="1">IF(G1114="","",IF(OR(AND($C1114&lt;&gt;" ",$C1115=" "),AND($C1115&lt;&gt;" ",$C1114=" "),AND(L1116&gt;0,OR(AND($C1116&lt;&gt;" ",OR($C1114=" ",$C1115=" ")),AND($C1116=" ",OR($C1114&lt;&gt;" ",$C1115&lt;&gt;" "))))),IF(SUM(F$4:F1113)=0,1,LARGE(F$4:F1113,1)+1),IF(MONTH(G1114)=MONTH(TODAY()),IF(AND(DAY(G1114)&lt;DAY(TODAY()),$B1114=" "),IF(SUM(F$4:F1113)=0,1,LARGE(F$4:F1113,1)+1),IF($B1114=" ",IF(AND(DAY(G1114)=DAY(TODAY()),HOUR(G1114)&lt;=HOUR(NOW())+1),IF(AND(HOUR(G1114)+2&lt;=HOUR(NOW()),DAY(G1114)&lt;=DAY(TODAY()),MINUTE(G1114)&lt;=MINUTE(NOW())),IF(SUM(F$4:F1113)=0,1,LARGE(F$4:F1113,1)+1),IF(OR(MINUTE(G1114)&lt;=MINUTE(NOW()),HOUR(G1114)&lt;=HOUR(NOW())),"!!!","")),""),"")),"")))</f>
        <v>#VALUE!</v>
      </c>
      <c r="G1114" s="188" t="s">
        <v>4535</v>
      </c>
      <c r="H1114" s="239" t="s">
        <v>315</v>
      </c>
      <c r="I1114" s="66" t="s">
        <v>30</v>
      </c>
      <c r="J1114" s="67">
        <v>-1</v>
      </c>
      <c r="K1114" s="68" t="s">
        <v>21</v>
      </c>
      <c r="L1114" s="69">
        <v>3</v>
      </c>
      <c r="M1114" s="70">
        <v>5.63</v>
      </c>
      <c r="N1114" s="241">
        <v>0</v>
      </c>
      <c r="O1114" s="71" t="s">
        <v>2556</v>
      </c>
      <c r="P1114" s="72" t="s">
        <v>2557</v>
      </c>
      <c r="Q1114" s="73" t="s">
        <v>2558</v>
      </c>
      <c r="R1114" s="74">
        <v>8.6999999999999994E-2</v>
      </c>
      <c r="S1114" s="75" t="s">
        <v>1938</v>
      </c>
    </row>
    <row r="1115" spans="1:19" ht="14.65" customHeight="1">
      <c r="A1115" s="227"/>
      <c r="B1115" s="236"/>
      <c r="C1115" s="17" t="s">
        <v>26</v>
      </c>
      <c r="D1115" s="274"/>
      <c r="E1115" s="282"/>
      <c r="F1115" s="285"/>
      <c r="G1115" s="182"/>
      <c r="H1115" s="230"/>
      <c r="I1115" s="18" t="s">
        <v>31</v>
      </c>
      <c r="J1115" s="76">
        <f>IF(OR(I1114="TO",I1114="TU",I1114="TO1",I1114="TU1",I1114="TO2",I1114="TU2"),J1114,IF(OR(I1114="AH1",I1114="AH2"),IF(OR(I1115="AH1",I1115="AH2"),-J1114,IF(OR(I1115="EH1",I1115="EH2"),-J1114+0.5,"")),IF(OR(I1114="EH1",I1114="EH2"),IF(OR(I1115="AH1",I1115="AH2"),-J1114+0.5,IF(OR(I1115="EH1",I1115="EH2"),-J1114+1,"")),IF(AND(OR(I1114="DNB1",I1114="DNB2"),OR(I1115="AH1",I1115="AH2")),0,IF(AND(I1114="Not ScoreBoth",OR(I1115="TO1",I1115="TO2")),0.5,"")))))</f>
        <v>1</v>
      </c>
      <c r="K1115" s="77" t="s">
        <v>22</v>
      </c>
      <c r="L1115" s="21">
        <v>1.6990000000000001</v>
      </c>
      <c r="M1115" s="22">
        <v>10</v>
      </c>
      <c r="N1115" s="233"/>
      <c r="O1115" s="23" t="s">
        <v>1137</v>
      </c>
      <c r="P1115" s="24" t="s">
        <v>2559</v>
      </c>
      <c r="Q1115" s="25"/>
      <c r="R1115" s="26"/>
      <c r="S1115" s="26"/>
    </row>
    <row r="1116" spans="1:19" ht="14.65" customHeight="1">
      <c r="A1116" s="228"/>
      <c r="B1116" s="237"/>
      <c r="C1116" s="27" t="s">
        <v>28</v>
      </c>
      <c r="D1116" s="275"/>
      <c r="E1116" s="283"/>
      <c r="F1116" s="272"/>
      <c r="G1116" s="183"/>
      <c r="H1116" s="231"/>
      <c r="I1116" s="30"/>
      <c r="J1116" s="31"/>
      <c r="K1116" s="37"/>
      <c r="L1116" s="32"/>
      <c r="M1116" s="33"/>
      <c r="N1116" s="234"/>
      <c r="O1116" s="34"/>
      <c r="P1116" s="35"/>
      <c r="Q1116" s="36"/>
      <c r="R1116" s="28"/>
      <c r="S1116" s="28"/>
    </row>
    <row r="1117" spans="1:19" ht="14.65" customHeight="1">
      <c r="A1117" s="226">
        <f>$A1114+1</f>
        <v>372</v>
      </c>
      <c r="B1117" s="235" t="str">
        <f>IF(OR(C1117="W",C1118="W",C1119="W",C1117="1/2W",C1118="1/2W",C1119="1/2W",C1117="1/2L",C1118="1/2L",C1119="1/2L"),"OK",IF(OR(C1117="L",C1118="L",C1119="L"),"LOSS",IF(OR(C1117="X",C1118="X",C1119="X"),"Anulado"," ")))</f>
        <v>OK</v>
      </c>
      <c r="C1117" s="38" t="s">
        <v>24</v>
      </c>
      <c r="D1117" s="273" t="str">
        <f>IF(G1117="","",$D1114)</f>
        <v>21</v>
      </c>
      <c r="E1117" s="281" t="str">
        <f>IF(G1117=""," ","– "&amp;COUNTIF(D$4:D1119,$D1117))</f>
        <v>– 12</v>
      </c>
      <c r="F1117" s="284" t="e">
        <f ca="1">IF(G1117="","",IF(OR(AND($C1117&lt;&gt;" ",$C1118=" "),AND($C1118&lt;&gt;" ",$C1117=" "),AND(L1119&gt;0,OR(AND($C1119&lt;&gt;" ",OR($C1117=" ",$C1118=" ")),AND($C1119=" ",OR($C1117&lt;&gt;" ",$C1118&lt;&gt;" "))))),IF(SUM(F$4:F1116)=0,1,LARGE(F$4:F1116,1)+1),IF(MONTH(G1117)=MONTH(TODAY()),IF(AND(DAY(G1117)&lt;DAY(TODAY()),$B1117=" "),IF(SUM(F$4:F1116)=0,1,LARGE(F$4:F1116,1)+1),IF($B1117=" ",IF(AND(DAY(G1117)=DAY(TODAY()),HOUR(G1117)&lt;=HOUR(NOW())+1),IF(AND(HOUR(G1117)+2&lt;=HOUR(NOW()),DAY(G1117)&lt;=DAY(TODAY()),MINUTE(G1117)&lt;=MINUTE(NOW())),IF(SUM(F$4:F1116)=0,1,LARGE(F$4:F1116,1)+1),IF(OR(MINUTE(G1117)&lt;=MINUTE(NOW()),HOUR(G1117)&lt;=HOUR(NOW())),"!!!","")),""),"")),"")))</f>
        <v>#VALUE!</v>
      </c>
      <c r="G1117" s="181" t="s">
        <v>4536</v>
      </c>
      <c r="H1117" s="229" t="s">
        <v>316</v>
      </c>
      <c r="I1117" s="39" t="s">
        <v>31</v>
      </c>
      <c r="J1117" s="40">
        <v>0</v>
      </c>
      <c r="K1117" s="41" t="s">
        <v>22</v>
      </c>
      <c r="L1117" s="42">
        <v>1.74</v>
      </c>
      <c r="M1117" s="43"/>
      <c r="N1117" s="232">
        <v>0</v>
      </c>
      <c r="O1117" s="44" t="s">
        <v>2560</v>
      </c>
      <c r="P1117" s="45" t="s">
        <v>1628</v>
      </c>
      <c r="Q1117" s="46" t="s">
        <v>2561</v>
      </c>
      <c r="R1117" s="47">
        <v>7.3200000000000001E-2</v>
      </c>
      <c r="S1117" s="48" t="s">
        <v>2562</v>
      </c>
    </row>
    <row r="1118" spans="1:19" ht="14.65" customHeight="1">
      <c r="A1118" s="227"/>
      <c r="B1118" s="236"/>
      <c r="C1118" s="49" t="s">
        <v>26</v>
      </c>
      <c r="D1118" s="274"/>
      <c r="E1118" s="282"/>
      <c r="F1118" s="285"/>
      <c r="G1118" s="182"/>
      <c r="H1118" s="230"/>
      <c r="I1118" s="50" t="s">
        <v>30</v>
      </c>
      <c r="J1118" s="51">
        <f>IF(OR(I1117="TO",I1117="TU",I1117="TO1",I1117="TU1",I1117="TO2",I1117="TU2"),J1117,IF(OR(I1117="AH1",I1117="AH2"),IF(OR(I1118="AH1",I1118="AH2"),-J1117,IF(OR(I1118="EH1",I1118="EH2"),-J1117+0.5,"")),IF(OR(I1117="EH1",I1117="EH2"),IF(OR(I1118="AH1",I1118="AH2"),-J1117+0.5,IF(OR(I1118="EH1",I1118="EH2"),-J1117+1,"")),IF(AND(OR(I1117="DNB1",I1117="DNB2"),OR(I1118="AH1",I1118="AH2")),0,IF(AND(I1117="Not ScoreBoth",OR(I1118="TO1",I1118="TO2")),0.5,"")))))</f>
        <v>0</v>
      </c>
      <c r="K1118" s="52" t="s">
        <v>21</v>
      </c>
      <c r="L1118" s="53">
        <v>2.8</v>
      </c>
      <c r="M1118" s="54">
        <v>18.75</v>
      </c>
      <c r="N1118" s="233"/>
      <c r="O1118" s="55" t="s">
        <v>1938</v>
      </c>
      <c r="P1118" s="56" t="s">
        <v>1628</v>
      </c>
      <c r="Q1118" s="25"/>
      <c r="R1118" s="26"/>
      <c r="S1118" s="26"/>
    </row>
    <row r="1119" spans="1:19" ht="14.65" customHeight="1">
      <c r="A1119" s="228"/>
      <c r="B1119" s="237"/>
      <c r="C1119" s="57" t="s">
        <v>28</v>
      </c>
      <c r="D1119" s="275"/>
      <c r="E1119" s="283"/>
      <c r="F1119" s="272"/>
      <c r="G1119" s="183"/>
      <c r="H1119" s="231"/>
      <c r="I1119" s="58"/>
      <c r="J1119" s="59"/>
      <c r="K1119" s="60"/>
      <c r="L1119" s="61"/>
      <c r="M1119" s="62"/>
      <c r="N1119" s="234"/>
      <c r="O1119" s="63"/>
      <c r="P1119" s="64"/>
      <c r="Q1119" s="36"/>
      <c r="R1119" s="28"/>
      <c r="S1119" s="28"/>
    </row>
    <row r="1120" spans="1:19" ht="14.65" customHeight="1">
      <c r="A1120" s="238">
        <f>$A1117+1</f>
        <v>373</v>
      </c>
      <c r="B1120" s="242" t="str">
        <f>IF(OR(C1120="W",C1121="W",C1122="W",C1120="1/2W",C1121="1/2W",C1122="1/2W",C1120="1/2L",C1121="1/2L",C1122="1/2L"),"OK",IF(OR(C1120="L",C1121="L",C1122="L"),"LOSS",IF(OR(C1120="X",C1121="X",C1122="X"),"Anulado"," ")))</f>
        <v>OK</v>
      </c>
      <c r="C1120" s="65" t="s">
        <v>24</v>
      </c>
      <c r="D1120" s="290" t="str">
        <f>IF(G1120="","",$D1117)</f>
        <v>21</v>
      </c>
      <c r="E1120" s="295" t="str">
        <f>IF(G1120=""," ","– "&amp;COUNTIF(D$4:D1122,$D1120))</f>
        <v>– 13</v>
      </c>
      <c r="F1120" s="297" t="e">
        <f ca="1">IF(G1120="","",IF(OR(AND($C1120&lt;&gt;" ",$C1121=" "),AND($C1121&lt;&gt;" ",$C1120=" "),AND(L1122&gt;0,OR(AND($C1122&lt;&gt;" ",OR($C1120=" ",$C1121=" ")),AND($C1122=" ",OR($C1120&lt;&gt;" ",$C1121&lt;&gt;" "))))),IF(SUM(F$4:F1119)=0,1,LARGE(F$4:F1119,1)+1),IF(MONTH(G1120)=MONTH(TODAY()),IF(AND(DAY(G1120)&lt;DAY(TODAY()),$B1120=" "),IF(SUM(F$4:F1119)=0,1,LARGE(F$4:F1119,1)+1),IF($B1120=" ",IF(AND(DAY(G1120)=DAY(TODAY()),HOUR(G1120)&lt;=HOUR(NOW())+1),IF(AND(HOUR(G1120)+2&lt;=HOUR(NOW()),DAY(G1120)&lt;=DAY(TODAY()),MINUTE(G1120)&lt;=MINUTE(NOW())),IF(SUM(F$4:F1119)=0,1,LARGE(F$4:F1119,1)+1),IF(OR(MINUTE(G1120)&lt;=MINUTE(NOW()),HOUR(G1120)&lt;=HOUR(NOW())),"!!!","")),""),"")),"")))</f>
        <v>#VALUE!</v>
      </c>
      <c r="G1120" s="188" t="s">
        <v>4530</v>
      </c>
      <c r="H1120" s="239" t="s">
        <v>317</v>
      </c>
      <c r="I1120" s="100">
        <v>1</v>
      </c>
      <c r="J1120" s="80"/>
      <c r="K1120" s="68" t="s">
        <v>18</v>
      </c>
      <c r="L1120" s="69">
        <v>2.2000000000000002</v>
      </c>
      <c r="M1120" s="70">
        <v>13.65</v>
      </c>
      <c r="N1120" s="241">
        <v>0</v>
      </c>
      <c r="O1120" s="71" t="s">
        <v>2563</v>
      </c>
      <c r="P1120" s="72" t="s">
        <v>2435</v>
      </c>
      <c r="Q1120" s="73" t="s">
        <v>1204</v>
      </c>
      <c r="R1120" s="74">
        <v>0.1472</v>
      </c>
      <c r="S1120" s="75" t="s">
        <v>2564</v>
      </c>
    </row>
    <row r="1121" spans="1:19" ht="14.65" customHeight="1">
      <c r="A1121" s="227"/>
      <c r="B1121" s="236"/>
      <c r="C1121" s="17" t="s">
        <v>26</v>
      </c>
      <c r="D1121" s="274"/>
      <c r="E1121" s="282"/>
      <c r="F1121" s="285"/>
      <c r="G1121" s="182"/>
      <c r="H1121" s="230"/>
      <c r="I1121" s="18" t="s">
        <v>27</v>
      </c>
      <c r="J1121" s="81" t="str">
        <f>IF(OR(I1120="TO",I1120="TU",I1120="TO1",I1120="TU1",I1120="TO2",I1120="TU2"),J1120,IF(OR(I1120="AH1",I1120="AH2"),IF(OR(I1121="AH1",I1121="AH2"),-J1120,IF(OR(I1121="EH1",I1121="EH2"),-J1120+0.5,"")),IF(OR(I1120="EH1",I1120="EH2"),IF(OR(I1121="AH1",I1121="AH2"),-J1120+0.5,IF(OR(I1121="EH1",I1121="EH2"),-J1120+1,"")),IF(AND(OR(I1120="DNB1",I1120="DNB2"),OR(I1121="AH1",I1121="AH2")),0,IF(AND(I1120="Not ScoreBoth",OR(I1121="TO1",I1121="TO2")),0.5,"")))))</f>
        <v/>
      </c>
      <c r="K1121" s="77" t="s">
        <v>17</v>
      </c>
      <c r="L1121" s="21">
        <v>2.4</v>
      </c>
      <c r="M1121" s="22">
        <v>12.5</v>
      </c>
      <c r="N1121" s="233"/>
      <c r="O1121" s="23" t="s">
        <v>2565</v>
      </c>
      <c r="P1121" s="24" t="s">
        <v>2129</v>
      </c>
      <c r="Q1121" s="25"/>
      <c r="R1121" s="26"/>
      <c r="S1121" s="26"/>
    </row>
    <row r="1122" spans="1:19" ht="14.65" customHeight="1">
      <c r="A1122" s="228"/>
      <c r="B1122" s="237"/>
      <c r="C1122" s="27" t="s">
        <v>28</v>
      </c>
      <c r="D1122" s="275"/>
      <c r="E1122" s="283"/>
      <c r="F1122" s="272"/>
      <c r="G1122" s="183"/>
      <c r="H1122" s="231"/>
      <c r="I1122" s="30"/>
      <c r="J1122" s="31"/>
      <c r="K1122" s="37"/>
      <c r="L1122" s="32"/>
      <c r="M1122" s="33"/>
      <c r="N1122" s="234"/>
      <c r="O1122" s="34"/>
      <c r="P1122" s="35"/>
      <c r="Q1122" s="36"/>
      <c r="R1122" s="28"/>
      <c r="S1122" s="28"/>
    </row>
    <row r="1123" spans="1:19" ht="14.65" customHeight="1">
      <c r="A1123" s="226">
        <f>$A1120+1</f>
        <v>374</v>
      </c>
      <c r="B1123" s="235" t="str">
        <f>IF(OR(C1123="W",C1124="W",C1125="W",C1123="1/2W",C1124="1/2W",C1125="1/2W",C1123="1/2L",C1124="1/2L",C1125="1/2L"),"OK",IF(OR(C1123="L",C1124="L",C1125="L"),"LOSS",IF(OR(C1123="X",C1124="X",C1125="X"),"Anulado"," ")))</f>
        <v>OK</v>
      </c>
      <c r="C1123" s="38" t="s">
        <v>26</v>
      </c>
      <c r="D1123" s="273" t="str">
        <f>IF(G1123="","",$D1120)</f>
        <v>21</v>
      </c>
      <c r="E1123" s="281" t="str">
        <f>IF(G1123=""," ","– "&amp;COUNTIF(D$4:D1125,$D1123))</f>
        <v>– 14</v>
      </c>
      <c r="F1123" s="284" t="e">
        <f ca="1">IF(G1123="","",IF(OR(AND($C1123&lt;&gt;" ",$C1124=" "),AND($C1124&lt;&gt;" ",$C1123=" "),AND(L1125&gt;0,OR(AND($C1125&lt;&gt;" ",OR($C1123=" ",$C1124=" ")),AND($C1125=" ",OR($C1123&lt;&gt;" ",$C1124&lt;&gt;" "))))),IF(SUM(F$4:F1122)=0,1,LARGE(F$4:F1122,1)+1),IF(MONTH(G1123)=MONTH(TODAY()),IF(AND(DAY(G1123)&lt;DAY(TODAY()),$B1123=" "),IF(SUM(F$4:F1122)=0,1,LARGE(F$4:F1122,1)+1),IF($B1123=" ",IF(AND(DAY(G1123)=DAY(TODAY()),HOUR(G1123)&lt;=HOUR(NOW())+1),IF(AND(HOUR(G1123)+2&lt;=HOUR(NOW()),DAY(G1123)&lt;=DAY(TODAY()),MINUTE(G1123)&lt;=MINUTE(NOW())),IF(SUM(F$4:F1122)=0,1,LARGE(F$4:F1122,1)+1),IF(OR(MINUTE(G1123)&lt;=MINUTE(NOW()),HOUR(G1123)&lt;=HOUR(NOW())),"!!!","")),""),"")),"")))</f>
        <v>#VALUE!</v>
      </c>
      <c r="G1123" s="181" t="s">
        <v>4533</v>
      </c>
      <c r="H1123" s="229" t="s">
        <v>318</v>
      </c>
      <c r="I1123" s="39" t="s">
        <v>30</v>
      </c>
      <c r="J1123" s="40">
        <v>2.5</v>
      </c>
      <c r="K1123" s="41" t="s">
        <v>17</v>
      </c>
      <c r="L1123" s="42">
        <v>3.75</v>
      </c>
      <c r="M1123" s="43">
        <v>25.45</v>
      </c>
      <c r="N1123" s="232">
        <v>0.1</v>
      </c>
      <c r="O1123" s="44" t="s">
        <v>1631</v>
      </c>
      <c r="P1123" s="45" t="s">
        <v>2566</v>
      </c>
      <c r="Q1123" s="46" t="s">
        <v>2567</v>
      </c>
      <c r="R1123" s="47">
        <v>9.64E-2</v>
      </c>
      <c r="S1123" s="48" t="s">
        <v>2568</v>
      </c>
    </row>
    <row r="1124" spans="1:19" ht="14.65" customHeight="1">
      <c r="A1124" s="227"/>
      <c r="B1124" s="236"/>
      <c r="C1124" s="49" t="s">
        <v>24</v>
      </c>
      <c r="D1124" s="274"/>
      <c r="E1124" s="282"/>
      <c r="F1124" s="285"/>
      <c r="G1124" s="182"/>
      <c r="H1124" s="230"/>
      <c r="I1124" s="50" t="s">
        <v>31</v>
      </c>
      <c r="J1124" s="51">
        <f>IF(OR(I1123="TO",I1123="TU",I1123="TO1",I1123="TU1",I1123="TO2",I1123="TU2"),J1123,IF(OR(I1123="AH1",I1123="AH2"),IF(OR(I1124="AH1",I1124="AH2"),-J1123,IF(OR(I1124="EH1",I1124="EH2"),-J1123+0.5,"")),IF(OR(I1123="EH1",I1123="EH2"),IF(OR(I1124="AH1",I1124="AH2"),-J1123+0.5,IF(OR(I1124="EH1",I1124="EH2"),-J1123+1,"")),IF(AND(OR(I1123="DNB1",I1123="DNB2"),OR(I1124="AH1",I1124="AH2")),0,IF(AND(I1123="Not ScoreBoth",OR(I1124="TO1",I1124="TO2")),0.5,"")))))</f>
        <v>-2.5</v>
      </c>
      <c r="K1124" s="52" t="s">
        <v>21</v>
      </c>
      <c r="L1124" s="53">
        <v>1.55</v>
      </c>
      <c r="M1124" s="54"/>
      <c r="N1124" s="233"/>
      <c r="O1124" s="55" t="s">
        <v>1690</v>
      </c>
      <c r="P1124" s="56" t="s">
        <v>2569</v>
      </c>
      <c r="Q1124" s="25"/>
      <c r="R1124" s="26"/>
      <c r="S1124" s="26"/>
    </row>
    <row r="1125" spans="1:19" ht="14.65" customHeight="1">
      <c r="A1125" s="228"/>
      <c r="B1125" s="237"/>
      <c r="C1125" s="57" t="s">
        <v>28</v>
      </c>
      <c r="D1125" s="275"/>
      <c r="E1125" s="283"/>
      <c r="F1125" s="272"/>
      <c r="G1125" s="183"/>
      <c r="H1125" s="231"/>
      <c r="I1125" s="58"/>
      <c r="J1125" s="59"/>
      <c r="K1125" s="60"/>
      <c r="L1125" s="61"/>
      <c r="M1125" s="62"/>
      <c r="N1125" s="234"/>
      <c r="O1125" s="63"/>
      <c r="P1125" s="64"/>
      <c r="Q1125" s="36"/>
      <c r="R1125" s="28"/>
      <c r="S1125" s="28"/>
    </row>
    <row r="1126" spans="1:19" ht="14.65" customHeight="1">
      <c r="A1126" s="238">
        <f>$A1123+1</f>
        <v>375</v>
      </c>
      <c r="B1126" s="242" t="str">
        <f>IF(OR(C1126="W",C1127="W",C1128="W",C1126="1/2W",C1127="1/2W",C1128="1/2W",C1126="1/2L",C1127="1/2L",C1128="1/2L"),"OK",IF(OR(C1126="L",C1127="L",C1128="L"),"LOSS",IF(OR(C1126="X",C1127="X",C1128="X"),"Anulado"," ")))</f>
        <v>OK</v>
      </c>
      <c r="C1126" s="65" t="s">
        <v>26</v>
      </c>
      <c r="D1126" s="290" t="str">
        <f>IF(G1126="","",$D1123)</f>
        <v>21</v>
      </c>
      <c r="E1126" s="295" t="str">
        <f>IF(G1126=""," ","– "&amp;COUNTIF(D$4:D1128,$D1126))</f>
        <v>– 15</v>
      </c>
      <c r="F1126" s="297" t="e">
        <f ca="1">IF(G1126="","",IF(OR(AND($C1126&lt;&gt;" ",$C1127=" "),AND($C1127&lt;&gt;" ",$C1126=" "),AND(L1128&gt;0,OR(AND($C1128&lt;&gt;" ",OR($C1126=" ",$C1127=" ")),AND($C1128=" ",OR($C1126&lt;&gt;" ",$C1127&lt;&gt;" "))))),IF(SUM(F$4:F1125)=0,1,LARGE(F$4:F1125,1)+1),IF(MONTH(G1126)=MONTH(TODAY()),IF(AND(DAY(G1126)&lt;DAY(TODAY()),$B1126=" "),IF(SUM(F$4:F1125)=0,1,LARGE(F$4:F1125,1)+1),IF($B1126=" ",IF(AND(DAY(G1126)=DAY(TODAY()),HOUR(G1126)&lt;=HOUR(NOW())+1),IF(AND(HOUR(G1126)+2&lt;=HOUR(NOW()),DAY(G1126)&lt;=DAY(TODAY()),MINUTE(G1126)&lt;=MINUTE(NOW())),IF(SUM(F$4:F1125)=0,1,LARGE(F$4:F1125,1)+1),IF(OR(MINUTE(G1126)&lt;=MINUTE(NOW()),HOUR(G1126)&lt;=HOUR(NOW())),"!!!","")),""),"")),"")))</f>
        <v>#VALUE!</v>
      </c>
      <c r="G1126" s="188" t="s">
        <v>4533</v>
      </c>
      <c r="H1126" s="239" t="s">
        <v>318</v>
      </c>
      <c r="I1126" s="66" t="s">
        <v>42</v>
      </c>
      <c r="J1126" s="67">
        <v>3.5</v>
      </c>
      <c r="K1126" s="68" t="s">
        <v>22</v>
      </c>
      <c r="L1126" s="69">
        <v>3.48</v>
      </c>
      <c r="M1126" s="70"/>
      <c r="N1126" s="241">
        <v>0</v>
      </c>
      <c r="O1126" s="71" t="s">
        <v>2570</v>
      </c>
      <c r="P1126" s="72" t="s">
        <v>2571</v>
      </c>
      <c r="Q1126" s="73" t="s">
        <v>1273</v>
      </c>
      <c r="R1126" s="74">
        <v>6.7599999999999993E-2</v>
      </c>
      <c r="S1126" s="75" t="s">
        <v>2572</v>
      </c>
    </row>
    <row r="1127" spans="1:19" ht="14.65" customHeight="1">
      <c r="A1127" s="227"/>
      <c r="B1127" s="236"/>
      <c r="C1127" s="17" t="s">
        <v>24</v>
      </c>
      <c r="D1127" s="274"/>
      <c r="E1127" s="282"/>
      <c r="F1127" s="285"/>
      <c r="G1127" s="182"/>
      <c r="H1127" s="230"/>
      <c r="I1127" s="18" t="s">
        <v>43</v>
      </c>
      <c r="J1127" s="76">
        <f>IF(OR(I1126="TO",I1126="TU",I1126="TO1",I1126="TU1",I1126="TO2",I1126="TU2"),J1126,IF(OR(I1126="AH1",I1126="AH2"),IF(OR(I1127="AH1",I1127="AH2"),-J1126,IF(OR(I1127="EH1",I1127="EH2"),-J1126+0.5,"")),IF(OR(I1126="EH1",I1126="EH2"),IF(OR(I1127="AH1",I1127="AH2"),-J1126+0.5,IF(OR(I1127="EH1",I1127="EH2"),-J1126+1,"")),IF(AND(OR(I1126="DNB1",I1126="DNB2"),OR(I1127="AH1",I1127="AH2")),0,IF(AND(I1126="Not ScoreBoth",OR(I1127="TO1",I1127="TO2")),0.5,"")))))</f>
        <v>3.5</v>
      </c>
      <c r="K1127" s="77" t="s">
        <v>21</v>
      </c>
      <c r="L1127" s="21">
        <v>1.54</v>
      </c>
      <c r="M1127" s="22">
        <v>83.33</v>
      </c>
      <c r="N1127" s="233"/>
      <c r="O1127" s="23" t="s">
        <v>2573</v>
      </c>
      <c r="P1127" s="24" t="s">
        <v>2574</v>
      </c>
      <c r="Q1127" s="25"/>
      <c r="R1127" s="26"/>
      <c r="S1127" s="26"/>
    </row>
    <row r="1128" spans="1:19" ht="14.65" customHeight="1">
      <c r="A1128" s="228"/>
      <c r="B1128" s="237"/>
      <c r="C1128" s="27" t="s">
        <v>28</v>
      </c>
      <c r="D1128" s="275"/>
      <c r="E1128" s="283"/>
      <c r="F1128" s="272"/>
      <c r="G1128" s="183"/>
      <c r="H1128" s="231"/>
      <c r="I1128" s="30"/>
      <c r="J1128" s="31"/>
      <c r="K1128" s="37"/>
      <c r="L1128" s="32"/>
      <c r="M1128" s="33"/>
      <c r="N1128" s="234"/>
      <c r="O1128" s="34"/>
      <c r="P1128" s="35"/>
      <c r="Q1128" s="36"/>
      <c r="R1128" s="28"/>
      <c r="S1128" s="28"/>
    </row>
    <row r="1129" spans="1:19" ht="14.65" customHeight="1">
      <c r="A1129" s="226">
        <f>$A1126+1</f>
        <v>376</v>
      </c>
      <c r="B1129" s="235" t="str">
        <f>IF(OR(C1129="W",C1130="W",C1131="W",C1129="1/2W",C1130="1/2W",C1131="1/2W",C1129="1/2L",C1130="1/2L",C1131="1/2L"),"OK",IF(OR(C1129="L",C1130="L",C1131="L"),"LOSS",IF(OR(C1129="X",C1130="X",C1131="X"),"Anulado"," ")))</f>
        <v>OK</v>
      </c>
      <c r="C1129" s="38" t="s">
        <v>24</v>
      </c>
      <c r="D1129" s="273" t="str">
        <f>IF(G1129="","",$D1126)</f>
        <v>21</v>
      </c>
      <c r="E1129" s="281" t="str">
        <f>IF(G1129=""," ","– "&amp;COUNTIF(D$4:D1131,$D1129))</f>
        <v>– 16</v>
      </c>
      <c r="F1129" s="284" t="e">
        <f ca="1">IF(G1129="","",IF(OR(AND($C1129&lt;&gt;" ",$C1130=" "),AND($C1130&lt;&gt;" ",$C1129=" "),AND(L1131&gt;0,OR(AND($C1131&lt;&gt;" ",OR($C1129=" ",$C1130=" ")),AND($C1131=" ",OR($C1129&lt;&gt;" ",$C1130&lt;&gt;" "))))),IF(SUM(F$4:F1128)=0,1,LARGE(F$4:F1128,1)+1),IF(MONTH(G1129)=MONTH(TODAY()),IF(AND(DAY(G1129)&lt;DAY(TODAY()),$B1129=" "),IF(SUM(F$4:F1128)=0,1,LARGE(F$4:F1128,1)+1),IF($B1129=" ",IF(AND(DAY(G1129)=DAY(TODAY()),HOUR(G1129)&lt;=HOUR(NOW())+1),IF(AND(HOUR(G1129)+2&lt;=HOUR(NOW()),DAY(G1129)&lt;=DAY(TODAY()),MINUTE(G1129)&lt;=MINUTE(NOW())),IF(SUM(F$4:F1128)=0,1,LARGE(F$4:F1128,1)+1),IF(OR(MINUTE(G1129)&lt;=MINUTE(NOW()),HOUR(G1129)&lt;=HOUR(NOW())),"!!!","")),""),"")),"")))</f>
        <v>#VALUE!</v>
      </c>
      <c r="G1129" s="181" t="s">
        <v>4473</v>
      </c>
      <c r="H1129" s="229" t="s">
        <v>319</v>
      </c>
      <c r="I1129" s="108">
        <v>2</v>
      </c>
      <c r="J1129" s="78"/>
      <c r="K1129" s="41" t="s">
        <v>18</v>
      </c>
      <c r="L1129" s="42">
        <v>5.5</v>
      </c>
      <c r="M1129" s="43">
        <v>9.67</v>
      </c>
      <c r="N1129" s="232">
        <v>0</v>
      </c>
      <c r="O1129" s="44" t="s">
        <v>1425</v>
      </c>
      <c r="P1129" s="45" t="s">
        <v>2575</v>
      </c>
      <c r="Q1129" s="46" t="s">
        <v>2576</v>
      </c>
      <c r="R1129" s="47">
        <v>8.4000000000000005E-2</v>
      </c>
      <c r="S1129" s="48" t="s">
        <v>2577</v>
      </c>
    </row>
    <row r="1130" spans="1:19" ht="14.65" customHeight="1">
      <c r="A1130" s="227"/>
      <c r="B1130" s="236"/>
      <c r="C1130" s="49" t="s">
        <v>26</v>
      </c>
      <c r="D1130" s="274"/>
      <c r="E1130" s="282"/>
      <c r="F1130" s="285"/>
      <c r="G1130" s="182"/>
      <c r="H1130" s="230"/>
      <c r="I1130" s="50" t="s">
        <v>30</v>
      </c>
      <c r="J1130" s="51">
        <v>0.5</v>
      </c>
      <c r="K1130" s="52" t="s">
        <v>23</v>
      </c>
      <c r="L1130" s="53">
        <v>1.35</v>
      </c>
      <c r="M1130" s="54"/>
      <c r="N1130" s="233"/>
      <c r="O1130" s="55" t="s">
        <v>2256</v>
      </c>
      <c r="P1130" s="56" t="s">
        <v>2575</v>
      </c>
      <c r="Q1130" s="25"/>
      <c r="R1130" s="26"/>
      <c r="S1130" s="26"/>
    </row>
    <row r="1131" spans="1:19" ht="14.65" customHeight="1">
      <c r="A1131" s="228"/>
      <c r="B1131" s="237"/>
      <c r="C1131" s="57" t="s">
        <v>28</v>
      </c>
      <c r="D1131" s="275"/>
      <c r="E1131" s="283"/>
      <c r="F1131" s="272"/>
      <c r="G1131" s="183"/>
      <c r="H1131" s="231"/>
      <c r="I1131" s="58"/>
      <c r="J1131" s="59"/>
      <c r="K1131" s="60"/>
      <c r="L1131" s="61"/>
      <c r="M1131" s="62"/>
      <c r="N1131" s="234"/>
      <c r="O1131" s="63"/>
      <c r="P1131" s="64"/>
      <c r="Q1131" s="36"/>
      <c r="R1131" s="28"/>
      <c r="S1131" s="28"/>
    </row>
    <row r="1132" spans="1:19" ht="14.65" customHeight="1">
      <c r="A1132" s="238">
        <f>$A1129+1</f>
        <v>377</v>
      </c>
      <c r="B1132" s="242" t="str">
        <f>IF(OR(C1132="W",C1133="W",C1134="W",C1132="1/2W",C1133="1/2W",C1134="1/2W",C1132="1/2L",C1133="1/2L",C1134="1/2L"),"OK",IF(OR(C1132="L",C1133="L",C1134="L"),"LOSS",IF(OR(C1132="X",C1133="X",C1134="X"),"Anulado"," ")))</f>
        <v xml:space="preserve"> </v>
      </c>
      <c r="C1132" s="65" t="s">
        <v>28</v>
      </c>
      <c r="D1132" s="290" t="str">
        <f>IF(G1132="","",$D1129)</f>
        <v>21</v>
      </c>
      <c r="E1132" s="295" t="str">
        <f>IF(G1132=""," ","– "&amp;COUNTIF(D$4:D1134,$D1132))</f>
        <v>– 17</v>
      </c>
      <c r="F1132" s="297" t="e">
        <f ca="1">IF(G1132="","",IF(OR(AND($C1132&lt;&gt;" ",$C1133=" "),AND($C1133&lt;&gt;" ",$C1132=" "),AND(L1134&gt;0,OR(AND($C1134&lt;&gt;" ",OR($C1132=" ",$C1133=" ")),AND($C1134=" ",OR($C1132&lt;&gt;" ",$C1133&lt;&gt;" "))))),IF(SUM(F$4:F1131)=0,1,LARGE(F$4:F1131,1)+1),IF(MONTH(G1132)=MONTH(TODAY()),IF(AND(DAY(G1132)&lt;DAY(TODAY()),$B1132=" "),IF(SUM(F$4:F1131)=0,1,LARGE(F$4:F1131,1)+1),IF($B1132=" ",IF(AND(DAY(G1132)=DAY(TODAY()),HOUR(G1132)&lt;=HOUR(NOW())+1),IF(AND(HOUR(G1132)+2&lt;=HOUR(NOW()),DAY(G1132)&lt;=DAY(TODAY()),MINUTE(G1132)&lt;=MINUTE(NOW())),IF(SUM(F$4:F1131)=0,1,LARGE(F$4:F1131,1)+1),IF(OR(MINUTE(G1132)&lt;=MINUTE(NOW()),HOUR(G1132)&lt;=HOUR(NOW())),"!!!","")),""),"")),"")))</f>
        <v>#VALUE!</v>
      </c>
      <c r="G1132" s="188" t="s">
        <v>4537</v>
      </c>
      <c r="H1132" s="239" t="s">
        <v>320</v>
      </c>
      <c r="I1132" s="66" t="s">
        <v>38</v>
      </c>
      <c r="J1132" s="80"/>
      <c r="K1132" s="68" t="s">
        <v>23</v>
      </c>
      <c r="L1132" s="69">
        <v>4.5999999999999996</v>
      </c>
      <c r="M1132" s="70">
        <v>69.010000000000005</v>
      </c>
      <c r="N1132" s="241">
        <v>0</v>
      </c>
      <c r="O1132" s="71" t="s">
        <v>901</v>
      </c>
      <c r="P1132" s="72" t="s">
        <v>2578</v>
      </c>
      <c r="Q1132" s="73" t="s">
        <v>1761</v>
      </c>
      <c r="R1132" s="74">
        <v>2.0400000000000001E-2</v>
      </c>
      <c r="S1132" s="75" t="s">
        <v>2577</v>
      </c>
    </row>
    <row r="1133" spans="1:19" ht="14.65" customHeight="1">
      <c r="A1133" s="227"/>
      <c r="B1133" s="236"/>
      <c r="C1133" s="17" t="s">
        <v>28</v>
      </c>
      <c r="D1133" s="274"/>
      <c r="E1133" s="282"/>
      <c r="F1133" s="285"/>
      <c r="G1133" s="182"/>
      <c r="H1133" s="230"/>
      <c r="I1133" s="18" t="s">
        <v>40</v>
      </c>
      <c r="J1133" s="81" t="str">
        <f>IF(OR(I1132="TO",I1132="TU",I1132="TO1",I1132="TU1",I1132="TO2",I1132="TU2"),J1132,IF(OR(I1132="AH1",I1132="AH2"),IF(OR(I1133="AH1",I1133="AH2"),-J1132,IF(OR(I1133="EH1",I1133="EH2"),-J1132+0.5,"")),IF(OR(I1132="EH1",I1132="EH2"),IF(OR(I1133="AH1",I1133="AH2"),-J1132+0.5,IF(OR(I1133="EH1",I1133="EH2"),-J1132+1,"")),IF(AND(OR(I1132="DNB1",I1132="DNB2"),OR(I1133="AH1",I1133="AH2")),0,IF(AND(I1132="Not ScoreBoth",OR(I1133="TO1",I1133="TO2")),0.5,"")))))</f>
        <v/>
      </c>
      <c r="K1133" s="77" t="s">
        <v>21</v>
      </c>
      <c r="L1133" s="21">
        <v>1.32</v>
      </c>
      <c r="M1133" s="22">
        <v>245</v>
      </c>
      <c r="N1133" s="233"/>
      <c r="O1133" s="23" t="s">
        <v>2579</v>
      </c>
      <c r="P1133" s="24" t="s">
        <v>2580</v>
      </c>
      <c r="Q1133" s="25"/>
      <c r="R1133" s="26"/>
      <c r="S1133" s="26"/>
    </row>
    <row r="1134" spans="1:19" ht="14.65" customHeight="1">
      <c r="A1134" s="228"/>
      <c r="B1134" s="237"/>
      <c r="C1134" s="27" t="s">
        <v>28</v>
      </c>
      <c r="D1134" s="275"/>
      <c r="E1134" s="283"/>
      <c r="F1134" s="272"/>
      <c r="G1134" s="183"/>
      <c r="H1134" s="231"/>
      <c r="I1134" s="30"/>
      <c r="J1134" s="31"/>
      <c r="K1134" s="37"/>
      <c r="L1134" s="32"/>
      <c r="M1134" s="33"/>
      <c r="N1134" s="234"/>
      <c r="O1134" s="34"/>
      <c r="P1134" s="35"/>
      <c r="Q1134" s="36"/>
      <c r="R1134" s="28"/>
      <c r="S1134" s="28"/>
    </row>
    <row r="1135" spans="1:19" ht="14.65" customHeight="1">
      <c r="A1135" s="226">
        <f>$A1132+1</f>
        <v>378</v>
      </c>
      <c r="B1135" s="235" t="str">
        <f>IF(OR(C1135="W",C1136="W",C1137="W",C1135="1/2W",C1136="1/2W",C1137="1/2W",C1135="1/2L",C1136="1/2L",C1137="1/2L"),"OK",IF(OR(C1135="L",C1136="L",C1137="L"),"LOSS",IF(OR(C1135="X",C1136="X",C1137="X"),"Anulado"," ")))</f>
        <v>OK</v>
      </c>
      <c r="C1135" s="38" t="s">
        <v>24</v>
      </c>
      <c r="D1135" s="273" t="str">
        <f>IF(G1135="","",$D1132)</f>
        <v>21</v>
      </c>
      <c r="E1135" s="281" t="str">
        <f>IF(G1135=""," ","– "&amp;COUNTIF(D$4:D1137,$D1135))</f>
        <v>– 18</v>
      </c>
      <c r="F1135" s="284" t="e">
        <f ca="1">IF(G1135="","",IF(OR(AND($C1135&lt;&gt;" ",$C1136=" "),AND($C1136&lt;&gt;" ",$C1135=" "),AND(L1137&gt;0,OR(AND($C1137&lt;&gt;" ",OR($C1135=" ",$C1136=" ")),AND($C1137=" ",OR($C1135&lt;&gt;" ",$C1136&lt;&gt;" "))))),IF(SUM(F$4:F1134)=0,1,LARGE(F$4:F1134,1)+1),IF(MONTH(G1135)=MONTH(TODAY()),IF(AND(DAY(G1135)&lt;DAY(TODAY()),$B1135=" "),IF(SUM(F$4:F1134)=0,1,LARGE(F$4:F1134,1)+1),IF($B1135=" ",IF(AND(DAY(G1135)=DAY(TODAY()),HOUR(G1135)&lt;=HOUR(NOW())+1),IF(AND(HOUR(G1135)+2&lt;=HOUR(NOW()),DAY(G1135)&lt;=DAY(TODAY()),MINUTE(G1135)&lt;=MINUTE(NOW())),IF(SUM(F$4:F1134)=0,1,LARGE(F$4:F1134,1)+1),IF(OR(MINUTE(G1135)&lt;=MINUTE(NOW()),HOUR(G1135)&lt;=HOUR(NOW())),"!!!","")),""),"")),"")))</f>
        <v>#VALUE!</v>
      </c>
      <c r="G1135" s="181" t="s">
        <v>4538</v>
      </c>
      <c r="H1135" s="229" t="s">
        <v>321</v>
      </c>
      <c r="I1135" s="39" t="s">
        <v>54</v>
      </c>
      <c r="J1135" s="78"/>
      <c r="K1135" s="41" t="s">
        <v>19</v>
      </c>
      <c r="L1135" s="42">
        <v>2.94</v>
      </c>
      <c r="M1135" s="43">
        <v>29.93</v>
      </c>
      <c r="N1135" s="232">
        <v>0</v>
      </c>
      <c r="O1135" s="44" t="s">
        <v>2581</v>
      </c>
      <c r="P1135" s="45" t="s">
        <v>2582</v>
      </c>
      <c r="Q1135" s="46" t="s">
        <v>2583</v>
      </c>
      <c r="R1135" s="47">
        <v>3.2199999999999999E-2</v>
      </c>
      <c r="S1135" s="48" t="s">
        <v>1724</v>
      </c>
    </row>
    <row r="1136" spans="1:19" ht="14.65" customHeight="1">
      <c r="A1136" s="227"/>
      <c r="B1136" s="236"/>
      <c r="C1136" s="49" t="s">
        <v>26</v>
      </c>
      <c r="D1136" s="274"/>
      <c r="E1136" s="282"/>
      <c r="F1136" s="285"/>
      <c r="G1136" s="182"/>
      <c r="H1136" s="230"/>
      <c r="I1136" s="84">
        <v>2</v>
      </c>
      <c r="J1136" s="85" t="str">
        <f>IF(OR(I1135="TO",I1135="TU",I1135="TO1",I1135="TU1",I1135="TO2",I1135="TU2"),J1135,IF(OR(I1135="AH1",I1135="AH2"),IF(OR(I1136="AH1",I1136="AH2"),-J1135,IF(OR(I1136="EH1",I1136="EH2"),-J1135+0.5,"")),IF(OR(I1135="EH1",I1135="EH2"),IF(OR(I1136="AH1",I1136="AH2"),-J1135+0.5,IF(OR(I1136="EH1",I1136="EH2"),-J1135+1,"")),IF(AND(OR(I1135="DNB1",I1135="DNB2"),OR(I1136="AH1",I1136="AH2")),0,IF(AND(I1135="Not ScoreBoth",OR(I1136="TO1",I1136="TO2")),0.5,"")))))</f>
        <v/>
      </c>
      <c r="K1136" s="52" t="s">
        <v>45</v>
      </c>
      <c r="L1136" s="53">
        <v>1.65</v>
      </c>
      <c r="M1136" s="54">
        <v>50</v>
      </c>
      <c r="N1136" s="233"/>
      <c r="O1136" s="55" t="s">
        <v>1087</v>
      </c>
      <c r="P1136" s="56" t="s">
        <v>2584</v>
      </c>
      <c r="Q1136" s="25"/>
      <c r="R1136" s="26"/>
      <c r="S1136" s="26"/>
    </row>
    <row r="1137" spans="1:19" ht="14.65" customHeight="1">
      <c r="A1137" s="228"/>
      <c r="B1137" s="237"/>
      <c r="C1137" s="57" t="s">
        <v>28</v>
      </c>
      <c r="D1137" s="275"/>
      <c r="E1137" s="283"/>
      <c r="F1137" s="272"/>
      <c r="G1137" s="183"/>
      <c r="H1137" s="231"/>
      <c r="I1137" s="58"/>
      <c r="J1137" s="59"/>
      <c r="K1137" s="60"/>
      <c r="L1137" s="61"/>
      <c r="M1137" s="62"/>
      <c r="N1137" s="234"/>
      <c r="O1137" s="63"/>
      <c r="P1137" s="64"/>
      <c r="Q1137" s="36"/>
      <c r="R1137" s="28"/>
      <c r="S1137" s="28"/>
    </row>
    <row r="1138" spans="1:19" ht="14.65" customHeight="1">
      <c r="A1138" s="238">
        <f>$A1135+1</f>
        <v>379</v>
      </c>
      <c r="B1138" s="242" t="str">
        <f>IF(OR(C1138="W",C1139="W",C1140="W",C1138="1/2W",C1139="1/2W",C1140="1/2W",C1138="1/2L",C1139="1/2L",C1140="1/2L"),"OK",IF(OR(C1138="L",C1139="L",C1140="L"),"LOSS",IF(OR(C1138="X",C1139="X",C1140="X"),"Anulado"," ")))</f>
        <v>Anulado</v>
      </c>
      <c r="C1138" s="65" t="s">
        <v>52</v>
      </c>
      <c r="D1138" s="290" t="str">
        <f>IF(G1138="","",$D1135)</f>
        <v>21</v>
      </c>
      <c r="E1138" s="295" t="str">
        <f>IF(G1138=""," ","– "&amp;COUNTIF(D$4:D1140,$D1138))</f>
        <v>– 19</v>
      </c>
      <c r="F1138" s="297" t="e">
        <f ca="1">IF(G1138="","",IF(OR(AND($C1138&lt;&gt;" ",$C1139=" "),AND($C1139&lt;&gt;" ",$C1138=" "),AND(L1140&gt;0,OR(AND($C1140&lt;&gt;" ",OR($C1138=" ",$C1139=" ")),AND($C1140=" ",OR($C1138&lt;&gt;" ",$C1139&lt;&gt;" "))))),IF(SUM(F$4:F1137)=0,1,LARGE(F$4:F1137,1)+1),IF(MONTH(G1138)=MONTH(TODAY()),IF(AND(DAY(G1138)&lt;DAY(TODAY()),$B1138=" "),IF(SUM(F$4:F1137)=0,1,LARGE(F$4:F1137,1)+1),IF($B1138=" ",IF(AND(DAY(G1138)=DAY(TODAY()),HOUR(G1138)&lt;=HOUR(NOW())+1),IF(AND(HOUR(G1138)+2&lt;=HOUR(NOW()),DAY(G1138)&lt;=DAY(TODAY()),MINUTE(G1138)&lt;=MINUTE(NOW())),IF(SUM(F$4:F1137)=0,1,LARGE(F$4:F1137,1)+1),IF(OR(MINUTE(G1138)&lt;=MINUTE(NOW()),HOUR(G1138)&lt;=HOUR(NOW())),"!!!","")),""),"")),"")))</f>
        <v>#VALUE!</v>
      </c>
      <c r="G1138" s="188" t="s">
        <v>4539</v>
      </c>
      <c r="H1138" s="239" t="s">
        <v>322</v>
      </c>
      <c r="I1138" s="66" t="s">
        <v>42</v>
      </c>
      <c r="J1138" s="67">
        <v>1</v>
      </c>
      <c r="K1138" s="68" t="s">
        <v>23</v>
      </c>
      <c r="L1138" s="69">
        <v>2.02</v>
      </c>
      <c r="M1138" s="70">
        <v>18.27</v>
      </c>
      <c r="N1138" s="241">
        <v>0.1</v>
      </c>
      <c r="O1138" s="71" t="s">
        <v>2585</v>
      </c>
      <c r="P1138" s="72" t="s">
        <v>2586</v>
      </c>
      <c r="Q1138" s="73" t="s">
        <v>1034</v>
      </c>
      <c r="R1138" s="74">
        <v>0</v>
      </c>
      <c r="S1138" s="75" t="s">
        <v>1724</v>
      </c>
    </row>
    <row r="1139" spans="1:19" ht="14.65" customHeight="1">
      <c r="A1139" s="227"/>
      <c r="B1139" s="236"/>
      <c r="C1139" s="17" t="s">
        <v>52</v>
      </c>
      <c r="D1139" s="274"/>
      <c r="E1139" s="282"/>
      <c r="F1139" s="285"/>
      <c r="G1139" s="182"/>
      <c r="H1139" s="230"/>
      <c r="I1139" s="18" t="s">
        <v>43</v>
      </c>
      <c r="J1139" s="76">
        <f>IF(OR(I1138="TO",I1138="TU",I1138="TO1",I1138="TU1",I1138="TO2",I1138="TU2"),J1138,IF(OR(I1138="AH1",I1138="AH2"),IF(OR(I1139="AH1",I1139="AH2"),-J1138,IF(OR(I1139="EH1",I1139="EH2"),-J1138+0.5,"")),IF(OR(I1138="EH1",I1138="EH2"),IF(OR(I1139="AH1",I1139="AH2"),-J1138+0.5,IF(OR(I1139="EH1",I1139="EH2"),-J1138+1,"")),IF(AND(OR(I1138="DNB1",I1138="DNB2"),OR(I1139="AH1",I1139="AH2")),0,IF(AND(I1138="Not ScoreBoth",OR(I1139="TO1",I1139="TO2")),0.5,"")))))</f>
        <v>1</v>
      </c>
      <c r="K1139" s="77" t="s">
        <v>21</v>
      </c>
      <c r="L1139" s="21">
        <v>2.16</v>
      </c>
      <c r="M1139" s="22"/>
      <c r="N1139" s="233"/>
      <c r="O1139" s="23" t="s">
        <v>2587</v>
      </c>
      <c r="P1139" s="24" t="s">
        <v>886</v>
      </c>
      <c r="Q1139" s="25"/>
      <c r="R1139" s="26"/>
      <c r="S1139" s="26"/>
    </row>
    <row r="1140" spans="1:19" ht="14.65" customHeight="1">
      <c r="A1140" s="228"/>
      <c r="B1140" s="237"/>
      <c r="C1140" s="27" t="s">
        <v>28</v>
      </c>
      <c r="D1140" s="275"/>
      <c r="E1140" s="283"/>
      <c r="F1140" s="272"/>
      <c r="G1140" s="183"/>
      <c r="H1140" s="231"/>
      <c r="I1140" s="30"/>
      <c r="J1140" s="31"/>
      <c r="K1140" s="37"/>
      <c r="L1140" s="32"/>
      <c r="M1140" s="33"/>
      <c r="N1140" s="234"/>
      <c r="O1140" s="34"/>
      <c r="P1140" s="35"/>
      <c r="Q1140" s="36"/>
      <c r="R1140" s="28"/>
      <c r="S1140" s="28"/>
    </row>
    <row r="1141" spans="1:19" ht="14.65" customHeight="1">
      <c r="A1141" s="226">
        <f>$A1138+1</f>
        <v>380</v>
      </c>
      <c r="B1141" s="235" t="str">
        <f>IF(OR(C1141="W",C1142="W",C1143="W",C1141="1/2W",C1142="1/2W",C1143="1/2W",C1141="1/2L",C1142="1/2L",C1143="1/2L"),"OK",IF(OR(C1141="L",C1142="L",C1143="L"),"LOSS",IF(OR(C1141="X",C1142="X",C1143="X"),"Anulado"," ")))</f>
        <v>OK</v>
      </c>
      <c r="C1141" s="38" t="s">
        <v>24</v>
      </c>
      <c r="D1141" s="273" t="str">
        <f>IF(G1141="","",$D1138)</f>
        <v>21</v>
      </c>
      <c r="E1141" s="281" t="str">
        <f>IF(G1141=""," ","– "&amp;COUNTIF(D$4:D1143,$D1141))</f>
        <v>– 20</v>
      </c>
      <c r="F1141" s="284" t="e">
        <f ca="1">IF(G1141="","",IF(OR(AND($C1141&lt;&gt;" ",$C1142=" "),AND($C1142&lt;&gt;" ",$C1141=" "),AND(L1143&gt;0,OR(AND($C1143&lt;&gt;" ",OR($C1141=" ",$C1142=" ")),AND($C1143=" ",OR($C1141&lt;&gt;" ",$C1142&lt;&gt;" "))))),IF(SUM(F$4:F1140)=0,1,LARGE(F$4:F1140,1)+1),IF(MONTH(G1141)=MONTH(TODAY()),IF(AND(DAY(G1141)&lt;DAY(TODAY()),$B1141=" "),IF(SUM(F$4:F1140)=0,1,LARGE(F$4:F1140,1)+1),IF($B1141=" ",IF(AND(DAY(G1141)=DAY(TODAY()),HOUR(G1141)&lt;=HOUR(NOW())+1),IF(AND(HOUR(G1141)+2&lt;=HOUR(NOW()),DAY(G1141)&lt;=DAY(TODAY()),MINUTE(G1141)&lt;=MINUTE(NOW())),IF(SUM(F$4:F1140)=0,1,LARGE(F$4:F1140,1)+1),IF(OR(MINUTE(G1141)&lt;=MINUTE(NOW()),HOUR(G1141)&lt;=HOUR(NOW())),"!!!","")),""),"")),"")))</f>
        <v>#VALUE!</v>
      </c>
      <c r="G1141" s="181" t="s">
        <v>4532</v>
      </c>
      <c r="H1141" s="229" t="s">
        <v>323</v>
      </c>
      <c r="I1141" s="39" t="s">
        <v>31</v>
      </c>
      <c r="J1141" s="40">
        <v>0</v>
      </c>
      <c r="K1141" s="41" t="s">
        <v>23</v>
      </c>
      <c r="L1141" s="42">
        <v>1.72</v>
      </c>
      <c r="M1141" s="43"/>
      <c r="N1141" s="232">
        <v>0.1</v>
      </c>
      <c r="O1141" s="44" t="s">
        <v>2143</v>
      </c>
      <c r="P1141" s="45" t="s">
        <v>1783</v>
      </c>
      <c r="Q1141" s="46" t="s">
        <v>2588</v>
      </c>
      <c r="R1141" s="47">
        <v>6.5699999999999995E-2</v>
      </c>
      <c r="S1141" s="48" t="s">
        <v>1544</v>
      </c>
    </row>
    <row r="1142" spans="1:19" ht="14.65" customHeight="1">
      <c r="A1142" s="227"/>
      <c r="B1142" s="236"/>
      <c r="C1142" s="49" t="s">
        <v>26</v>
      </c>
      <c r="D1142" s="274"/>
      <c r="E1142" s="282"/>
      <c r="F1142" s="285"/>
      <c r="G1142" s="182"/>
      <c r="H1142" s="230"/>
      <c r="I1142" s="50" t="s">
        <v>47</v>
      </c>
      <c r="J1142" s="85" t="str">
        <f>IF(OR(I1141="TO",I1141="TU",I1141="TO1",I1141="TU1",I1141="TO2",I1141="TU2"),J1141,IF(OR(I1141="AH1",I1141="AH2"),IF(OR(I1142="AH1",I1142="AH2"),-J1141,IF(OR(I1142="EH1",I1142="EH2"),-J1141+0.5,"")),IF(OR(I1141="EH1",I1141="EH2"),IF(OR(I1142="AH1",I1142="AH2"),-J1141+0.5,IF(OR(I1142="EH1",I1142="EH2"),-J1141+1,"")),IF(AND(OR(I1141="DNB1",I1141="DNB2"),OR(I1142="AH1",I1142="AH2")),0,IF(AND(I1141="Not ScoreBoth",OR(I1142="TO1",I1142="TO2")),0.5,"")))))</f>
        <v/>
      </c>
      <c r="K1142" s="52" t="s">
        <v>18</v>
      </c>
      <c r="L1142" s="53">
        <v>2.8</v>
      </c>
      <c r="M1142" s="54">
        <v>7.99</v>
      </c>
      <c r="N1142" s="233"/>
      <c r="O1142" s="55" t="s">
        <v>1789</v>
      </c>
      <c r="P1142" s="56" t="s">
        <v>1120</v>
      </c>
      <c r="Q1142" s="25"/>
      <c r="R1142" s="26"/>
      <c r="S1142" s="26"/>
    </row>
    <row r="1143" spans="1:19" ht="14.65" customHeight="1" thickBot="1">
      <c r="A1143" s="228"/>
      <c r="B1143" s="237"/>
      <c r="C1143" s="57" t="s">
        <v>28</v>
      </c>
      <c r="D1143" s="275"/>
      <c r="E1143" s="283"/>
      <c r="F1143" s="272"/>
      <c r="G1143" s="183"/>
      <c r="H1143" s="240"/>
      <c r="I1143" s="58"/>
      <c r="J1143" s="59"/>
      <c r="K1143" s="60"/>
      <c r="L1143" s="61"/>
      <c r="M1143" s="62"/>
      <c r="N1143" s="234"/>
      <c r="O1143" s="63"/>
      <c r="P1143" s="64"/>
      <c r="Q1143" s="36"/>
      <c r="R1143" s="28"/>
      <c r="S1143" s="28"/>
    </row>
    <row r="1144" spans="1:19" ht="14.65" customHeight="1">
      <c r="A1144" s="238">
        <f>$A1141+1</f>
        <v>381</v>
      </c>
      <c r="B1144" s="242" t="str">
        <f>IF(OR(C1144="W",C1145="W",C1146="W",C1144="1/2W",C1145="1/2W",C1146="1/2W",C1144="1/2L",C1145="1/2L",C1146="1/2L"),"OK",IF(OR(C1144="L",C1145="L",C1146="L"),"LOSS",IF(OR(C1144="X",C1145="X",C1146="X"),"Anulado"," ")))</f>
        <v>OK</v>
      </c>
      <c r="C1144" s="65" t="s">
        <v>26</v>
      </c>
      <c r="D1144" s="290" t="s">
        <v>324</v>
      </c>
      <c r="E1144" s="295" t="str">
        <f>IF(G1144=""," ","– "&amp;COUNTIF(D$4:D1146,$D1144))</f>
        <v>– 1</v>
      </c>
      <c r="F1144" s="297" t="e">
        <f ca="1">IF(G1144="","",IF(OR(AND($C1144&lt;&gt;" ",$C1145=" "),AND($C1145&lt;&gt;" ",$C1144=" "),AND(L1146&gt;0,OR(AND($C1146&lt;&gt;" ",OR($C1144=" ",$C1145=" ")),AND($C1146=" ",OR($C1144&lt;&gt;" ",$C1145&lt;&gt;" "))))),IF(SUM(F$4:F1143)=0,1,LARGE(F$4:F1143,1)+1),IF(MONTH(G1144)=MONTH(TODAY()),IF(AND(DAY(G1144)&lt;DAY(TODAY()),$B1144=" "),IF(SUM(F$4:F1143)=0,1,LARGE(F$4:F1143,1)+1),IF($B1144=" ",IF(AND(DAY(G1144)=DAY(TODAY()),HOUR(G1144)&lt;=HOUR(NOW())+1),IF(AND(HOUR(G1144)+2&lt;=HOUR(NOW()),DAY(G1144)&lt;=DAY(TODAY()),MINUTE(G1144)&lt;=MINUTE(NOW())),IF(SUM(F$4:F1143)=0,1,LARGE(F$4:F1143,1)+1),IF(OR(MINUTE(G1144)&lt;=MINUTE(NOW()),HOUR(G1144)&lt;=HOUR(NOW())),"!!!","")),""),"")),"")))</f>
        <v>#VALUE!</v>
      </c>
      <c r="G1144" s="188" t="s">
        <v>4540</v>
      </c>
      <c r="H1144" s="303" t="s">
        <v>325</v>
      </c>
      <c r="I1144" s="100">
        <v>2</v>
      </c>
      <c r="J1144" s="80"/>
      <c r="K1144" s="68" t="s">
        <v>21</v>
      </c>
      <c r="L1144" s="69">
        <v>1.24</v>
      </c>
      <c r="M1144" s="70">
        <v>46.88</v>
      </c>
      <c r="N1144" s="241">
        <v>0.1</v>
      </c>
      <c r="O1144" s="71" t="s">
        <v>1104</v>
      </c>
      <c r="P1144" s="72" t="s">
        <v>2380</v>
      </c>
      <c r="Q1144" s="73" t="s">
        <v>1461</v>
      </c>
      <c r="R1144" s="74">
        <v>4.2099999999999999E-2</v>
      </c>
      <c r="S1144" s="75" t="s">
        <v>1461</v>
      </c>
    </row>
    <row r="1145" spans="1:19" ht="14.65" customHeight="1">
      <c r="A1145" s="227"/>
      <c r="B1145" s="236"/>
      <c r="C1145" s="17" t="s">
        <v>24</v>
      </c>
      <c r="D1145" s="274"/>
      <c r="E1145" s="282"/>
      <c r="F1145" s="285"/>
      <c r="G1145" s="182"/>
      <c r="H1145" s="230"/>
      <c r="I1145" s="18" t="s">
        <v>54</v>
      </c>
      <c r="J1145" s="81" t="str">
        <f>IF(OR(I1144="TO",I1144="TU",I1144="TO1",I1144="TU1",I1144="TO2",I1144="TU2"),J1144,IF(OR(I1144="AH1",I1144="AH2"),IF(OR(I1145="AH1",I1145="AH2"),-J1144,IF(OR(I1145="EH1",I1145="EH2"),-J1144+0.5,"")),IF(OR(I1144="EH1",I1144="EH2"),IF(OR(I1145="AH1",I1145="AH2"),-J1144+0.5,IF(OR(I1145="EH1",I1145="EH2"),-J1144+1,"")),IF(AND(OR(I1144="DNB1",I1144="DNB2"),OR(I1145="AH1",I1145="AH2")),0,IF(AND(I1144="Not ScoreBoth",OR(I1145="TO1",I1145="TO2")),0.5,"")))))</f>
        <v/>
      </c>
      <c r="K1145" s="77" t="s">
        <v>17</v>
      </c>
      <c r="L1145" s="21">
        <v>6.5</v>
      </c>
      <c r="M1145" s="22"/>
      <c r="N1145" s="233"/>
      <c r="O1145" s="23" t="s">
        <v>1586</v>
      </c>
      <c r="P1145" s="24" t="s">
        <v>2589</v>
      </c>
      <c r="Q1145" s="25"/>
      <c r="R1145" s="26"/>
      <c r="S1145" s="26"/>
    </row>
    <row r="1146" spans="1:19" ht="14.65" customHeight="1">
      <c r="A1146" s="228"/>
      <c r="B1146" s="237"/>
      <c r="C1146" s="27" t="s">
        <v>28</v>
      </c>
      <c r="D1146" s="275"/>
      <c r="E1146" s="283"/>
      <c r="F1146" s="272"/>
      <c r="G1146" s="183"/>
      <c r="H1146" s="231"/>
      <c r="I1146" s="30"/>
      <c r="J1146" s="31"/>
      <c r="K1146" s="37"/>
      <c r="L1146" s="32"/>
      <c r="M1146" s="33"/>
      <c r="N1146" s="234"/>
      <c r="O1146" s="34"/>
      <c r="P1146" s="35"/>
      <c r="Q1146" s="36"/>
      <c r="R1146" s="28"/>
      <c r="S1146" s="28"/>
    </row>
    <row r="1147" spans="1:19" ht="14.65" customHeight="1">
      <c r="A1147" s="226">
        <f>$A1144+1</f>
        <v>382</v>
      </c>
      <c r="B1147" s="235" t="str">
        <f>IF(OR(C1147="W",C1148="W",C1149="W",C1147="1/2W",C1148="1/2W",C1149="1/2W",C1147="1/2L",C1148="1/2L",C1149="1/2L"),"OK",IF(OR(C1147="L",C1148="L",C1149="L"),"LOSS",IF(OR(C1147="X",C1148="X",C1149="X"),"Anulado"," ")))</f>
        <v>OK</v>
      </c>
      <c r="C1147" s="38" t="s">
        <v>26</v>
      </c>
      <c r="D1147" s="273" t="str">
        <f>IF(G1147="","",$D1144)</f>
        <v>22</v>
      </c>
      <c r="E1147" s="281" t="str">
        <f>IF(G1147=""," ","– "&amp;COUNTIF(D$4:D1149,$D1147))</f>
        <v>– 2</v>
      </c>
      <c r="F1147" s="284" t="e">
        <f ca="1">IF(G1147="","",IF(OR(AND($C1147&lt;&gt;" ",$C1148=" "),AND($C1148&lt;&gt;" ",$C1147=" "),AND(L1149&gt;0,OR(AND($C1149&lt;&gt;" ",OR($C1147=" ",$C1148=" ")),AND($C1149=" ",OR($C1147&lt;&gt;" ",$C1148&lt;&gt;" "))))),IF(SUM(F$4:F1146)=0,1,LARGE(F$4:F1146,1)+1),IF(MONTH(G1147)=MONTH(TODAY()),IF(AND(DAY(G1147)&lt;DAY(TODAY()),$B1147=" "),IF(SUM(F$4:F1146)=0,1,LARGE(F$4:F1146,1)+1),IF($B1147=" ",IF(AND(DAY(G1147)=DAY(TODAY()),HOUR(G1147)&lt;=HOUR(NOW())+1),IF(AND(HOUR(G1147)+2&lt;=HOUR(NOW()),DAY(G1147)&lt;=DAY(TODAY()),MINUTE(G1147)&lt;=MINUTE(NOW())),IF(SUM(F$4:F1146)=0,1,LARGE(F$4:F1146,1)+1),IF(OR(MINUTE(G1147)&lt;=MINUTE(NOW()),HOUR(G1147)&lt;=HOUR(NOW())),"!!!","")),""),"")),"")))</f>
        <v>#VALUE!</v>
      </c>
      <c r="G1147" s="181" t="s">
        <v>4541</v>
      </c>
      <c r="H1147" s="229" t="s">
        <v>327</v>
      </c>
      <c r="I1147" s="39" t="s">
        <v>43</v>
      </c>
      <c r="J1147" s="40">
        <v>4</v>
      </c>
      <c r="K1147" s="41" t="s">
        <v>22</v>
      </c>
      <c r="L1147" s="42">
        <v>2.13</v>
      </c>
      <c r="M1147" s="43">
        <v>24.48</v>
      </c>
      <c r="N1147" s="232">
        <v>0</v>
      </c>
      <c r="O1147" s="44" t="s">
        <v>2590</v>
      </c>
      <c r="P1147" s="45" t="s">
        <v>2591</v>
      </c>
      <c r="Q1147" s="46" t="s">
        <v>2592</v>
      </c>
      <c r="R1147" s="47">
        <v>0.2661</v>
      </c>
      <c r="S1147" s="48" t="s">
        <v>2593</v>
      </c>
    </row>
    <row r="1148" spans="1:19" ht="14.65" customHeight="1">
      <c r="A1148" s="227"/>
      <c r="B1148" s="236"/>
      <c r="C1148" s="49" t="s">
        <v>24</v>
      </c>
      <c r="D1148" s="274"/>
      <c r="E1148" s="282"/>
      <c r="F1148" s="285"/>
      <c r="G1148" s="182"/>
      <c r="H1148" s="230"/>
      <c r="I1148" s="50" t="s">
        <v>42</v>
      </c>
      <c r="J1148" s="51">
        <v>3.5</v>
      </c>
      <c r="K1148" s="52" t="s">
        <v>18</v>
      </c>
      <c r="L1148" s="53">
        <v>2.5</v>
      </c>
      <c r="M1148" s="54">
        <v>11.26</v>
      </c>
      <c r="N1148" s="233"/>
      <c r="O1148" s="55" t="s">
        <v>2190</v>
      </c>
      <c r="P1148" s="56" t="s">
        <v>2594</v>
      </c>
      <c r="Q1148" s="25"/>
      <c r="R1148" s="26"/>
      <c r="S1148" s="26"/>
    </row>
    <row r="1149" spans="1:19" ht="14.65" customHeight="1">
      <c r="A1149" s="228"/>
      <c r="B1149" s="237"/>
      <c r="C1149" s="57" t="s">
        <v>24</v>
      </c>
      <c r="D1149" s="275"/>
      <c r="E1149" s="283"/>
      <c r="F1149" s="272"/>
      <c r="G1149" s="183"/>
      <c r="H1149" s="231"/>
      <c r="I1149" s="101" t="s">
        <v>42</v>
      </c>
      <c r="J1149" s="102">
        <v>4.5</v>
      </c>
      <c r="K1149" s="103" t="s">
        <v>18</v>
      </c>
      <c r="L1149" s="104">
        <v>4.5</v>
      </c>
      <c r="M1149" s="62">
        <v>5.44</v>
      </c>
      <c r="N1149" s="234"/>
      <c r="O1149" s="105" t="s">
        <v>1075</v>
      </c>
      <c r="P1149" s="106" t="s">
        <v>2590</v>
      </c>
      <c r="Q1149" s="36"/>
      <c r="R1149" s="28"/>
      <c r="S1149" s="28"/>
    </row>
    <row r="1150" spans="1:19" ht="14.65" customHeight="1">
      <c r="A1150" s="238">
        <f>$A1147+1</f>
        <v>383</v>
      </c>
      <c r="B1150" s="242" t="str">
        <f>IF(OR(C1150="W",C1151="W",C1152="W",C1150="1/2W",C1151="1/2W",C1152="1/2W",C1150="1/2L",C1151="1/2L",C1152="1/2L"),"OK",IF(OR(C1150="L",C1151="L",C1152="L"),"LOSS",IF(OR(C1150="X",C1151="X",C1152="X"),"Anulado"," ")))</f>
        <v>OK</v>
      </c>
      <c r="C1150" s="65" t="s">
        <v>26</v>
      </c>
      <c r="D1150" s="290" t="str">
        <f>IF(G1150="","",$D1147)</f>
        <v>22</v>
      </c>
      <c r="E1150" s="295" t="str">
        <f>IF(G1150=""," ","– "&amp;COUNTIF(D$4:D1152,$D1150))</f>
        <v>– 3</v>
      </c>
      <c r="F1150" s="297" t="e">
        <f ca="1">IF(G1150="","",IF(OR(AND($C1150&lt;&gt;" ",$C1151=" "),AND($C1151&lt;&gt;" ",$C1150=" "),AND(L1152&gt;0,OR(AND($C1152&lt;&gt;" ",OR($C1150=" ",$C1151=" ")),AND($C1152=" ",OR($C1150&lt;&gt;" ",$C1151&lt;&gt;" "))))),IF(SUM(F$4:F1149)=0,1,LARGE(F$4:F1149,1)+1),IF(MONTH(G1150)=MONTH(TODAY()),IF(AND(DAY(G1150)&lt;DAY(TODAY()),$B1150=" "),IF(SUM(F$4:F1149)=0,1,LARGE(F$4:F1149,1)+1),IF($B1150=" ",IF(AND(DAY(G1150)=DAY(TODAY()),HOUR(G1150)&lt;=HOUR(NOW())+1),IF(AND(HOUR(G1150)+2&lt;=HOUR(NOW()),DAY(G1150)&lt;=DAY(TODAY()),MINUTE(G1150)&lt;=MINUTE(NOW())),IF(SUM(F$4:F1149)=0,1,LARGE(F$4:F1149,1)+1),IF(OR(MINUTE(G1150)&lt;=MINUTE(NOW()),HOUR(G1150)&lt;=HOUR(NOW())),"!!!","")),""),"")),"")))</f>
        <v>#VALUE!</v>
      </c>
      <c r="G1150" s="188" t="s">
        <v>4541</v>
      </c>
      <c r="H1150" s="239" t="s">
        <v>327</v>
      </c>
      <c r="I1150" s="66" t="s">
        <v>43</v>
      </c>
      <c r="J1150" s="67">
        <v>1.75</v>
      </c>
      <c r="K1150" s="68" t="s">
        <v>22</v>
      </c>
      <c r="L1150" s="69">
        <v>1.806</v>
      </c>
      <c r="M1150" s="70">
        <v>27.93</v>
      </c>
      <c r="N1150" s="241">
        <v>0</v>
      </c>
      <c r="O1150" s="71" t="s">
        <v>2595</v>
      </c>
      <c r="P1150" s="72" t="s">
        <v>2596</v>
      </c>
      <c r="Q1150" s="73" t="s">
        <v>1461</v>
      </c>
      <c r="R1150" s="74">
        <v>4.8899999999999999E-2</v>
      </c>
      <c r="S1150" s="75" t="s">
        <v>2597</v>
      </c>
    </row>
    <row r="1151" spans="1:19" ht="14.65" customHeight="1">
      <c r="A1151" s="227"/>
      <c r="B1151" s="236"/>
      <c r="C1151" s="17" t="s">
        <v>24</v>
      </c>
      <c r="D1151" s="274"/>
      <c r="E1151" s="282"/>
      <c r="F1151" s="285"/>
      <c r="G1151" s="182"/>
      <c r="H1151" s="230"/>
      <c r="I1151" s="18" t="s">
        <v>42</v>
      </c>
      <c r="J1151" s="76">
        <v>1.5</v>
      </c>
      <c r="K1151" s="77" t="s">
        <v>18</v>
      </c>
      <c r="L1151" s="21">
        <v>2.1</v>
      </c>
      <c r="M1151" s="22">
        <v>17.37</v>
      </c>
      <c r="N1151" s="233"/>
      <c r="O1151" s="23" t="s">
        <v>998</v>
      </c>
      <c r="P1151" s="24" t="s">
        <v>2598</v>
      </c>
      <c r="Q1151" s="25"/>
      <c r="R1151" s="26"/>
      <c r="S1151" s="26"/>
    </row>
    <row r="1152" spans="1:19" ht="14.65" customHeight="1">
      <c r="A1152" s="228"/>
      <c r="B1152" s="237"/>
      <c r="C1152" s="27" t="s">
        <v>24</v>
      </c>
      <c r="D1152" s="275"/>
      <c r="E1152" s="283"/>
      <c r="F1152" s="272"/>
      <c r="G1152" s="183"/>
      <c r="H1152" s="231"/>
      <c r="I1152" s="86" t="s">
        <v>42</v>
      </c>
      <c r="J1152" s="107">
        <v>2.5</v>
      </c>
      <c r="K1152" s="87" t="s">
        <v>18</v>
      </c>
      <c r="L1152" s="88">
        <v>5</v>
      </c>
      <c r="M1152" s="33">
        <v>2.79</v>
      </c>
      <c r="N1152" s="234"/>
      <c r="O1152" s="89" t="s">
        <v>1955</v>
      </c>
      <c r="P1152" s="90" t="s">
        <v>2599</v>
      </c>
      <c r="Q1152" s="36"/>
      <c r="R1152" s="28"/>
      <c r="S1152" s="28"/>
    </row>
    <row r="1153" spans="1:19" ht="14.65" customHeight="1">
      <c r="A1153" s="226">
        <f>$A1150+1</f>
        <v>384</v>
      </c>
      <c r="B1153" s="235" t="str">
        <f>IF(OR(C1153="W",C1154="W",C1155="W",C1153="1/2W",C1154="1/2W",C1155="1/2W",C1153="1/2L",C1154="1/2L",C1155="1/2L"),"OK",IF(OR(C1153="L",C1154="L",C1155="L"),"LOSS",IF(OR(C1153="X",C1154="X",C1155="X"),"Anulado"," ")))</f>
        <v>OK</v>
      </c>
      <c r="C1153" s="38" t="s">
        <v>24</v>
      </c>
      <c r="D1153" s="273" t="str">
        <f>IF(G1153="","",$D1150)</f>
        <v>22</v>
      </c>
      <c r="E1153" s="281" t="str">
        <f>IF(G1153=""," ","– "&amp;COUNTIF(D$4:D1155,$D1153))</f>
        <v>– 4</v>
      </c>
      <c r="F1153" s="284" t="e">
        <f ca="1">IF(G1153="","",IF(OR(AND($C1153&lt;&gt;" ",$C1154=" "),AND($C1154&lt;&gt;" ",$C1153=" "),AND(L1155&gt;0,OR(AND($C1155&lt;&gt;" ",OR($C1153=" ",$C1154=" ")),AND($C1155=" ",OR($C1153&lt;&gt;" ",$C1154&lt;&gt;" "))))),IF(SUM(F$4:F1152)=0,1,LARGE(F$4:F1152,1)+1),IF(MONTH(G1153)=MONTH(TODAY()),IF(AND(DAY(G1153)&lt;DAY(TODAY()),$B1153=" "),IF(SUM(F$4:F1152)=0,1,LARGE(F$4:F1152,1)+1),IF($B1153=" ",IF(AND(DAY(G1153)=DAY(TODAY()),HOUR(G1153)&lt;=HOUR(NOW())+1),IF(AND(HOUR(G1153)+2&lt;=HOUR(NOW()),DAY(G1153)&lt;=DAY(TODAY()),MINUTE(G1153)&lt;=MINUTE(NOW())),IF(SUM(F$4:F1152)=0,1,LARGE(F$4:F1152,1)+1),IF(OR(MINUTE(G1153)&lt;=MINUTE(NOW()),HOUR(G1153)&lt;=HOUR(NOW())),"!!!","")),""),"")),"")))</f>
        <v>#VALUE!</v>
      </c>
      <c r="G1153" s="181" t="s">
        <v>4542</v>
      </c>
      <c r="H1153" s="229" t="s">
        <v>328</v>
      </c>
      <c r="I1153" s="39" t="s">
        <v>30</v>
      </c>
      <c r="J1153" s="40">
        <v>0</v>
      </c>
      <c r="K1153" s="41" t="s">
        <v>21</v>
      </c>
      <c r="L1153" s="42">
        <v>2.86</v>
      </c>
      <c r="M1153" s="43">
        <v>6.05</v>
      </c>
      <c r="N1153" s="232">
        <v>0</v>
      </c>
      <c r="O1153" s="44" t="s">
        <v>2600</v>
      </c>
      <c r="P1153" s="45" t="s">
        <v>2132</v>
      </c>
      <c r="Q1153" s="46" t="s">
        <v>1019</v>
      </c>
      <c r="R1153" s="47">
        <v>8.7900000000000006E-2</v>
      </c>
      <c r="S1153" s="48" t="s">
        <v>2601</v>
      </c>
    </row>
    <row r="1154" spans="1:19" ht="14.65" customHeight="1">
      <c r="A1154" s="227"/>
      <c r="B1154" s="236"/>
      <c r="C1154" s="49" t="s">
        <v>26</v>
      </c>
      <c r="D1154" s="274"/>
      <c r="E1154" s="282"/>
      <c r="F1154" s="285"/>
      <c r="G1154" s="182"/>
      <c r="H1154" s="230"/>
      <c r="I1154" s="50" t="s">
        <v>31</v>
      </c>
      <c r="J1154" s="51">
        <f>IF(OR(I1153="TO",I1153="TU",I1153="TO1",I1153="TU1",I1153="TO2",I1153="TU2"),J1153,IF(OR(I1153="AH1",I1153="AH2"),IF(OR(I1154="AH1",I1154="AH2"),-J1153,IF(OR(I1154="EH1",I1154="EH2"),-J1153+0.5,"")),IF(OR(I1153="EH1",I1153="EH2"),IF(OR(I1154="AH1",I1154="AH2"),-J1153+0.5,IF(OR(I1154="EH1",I1154="EH2"),-J1153+1,"")),IF(AND(OR(I1153="DNB1",I1153="DNB2"),OR(I1154="AH1",I1154="AH2")),0,IF(AND(I1153="Not ScoreBoth",OR(I1154="TO1",I1154="TO2")),0.5,"")))))</f>
        <v>0</v>
      </c>
      <c r="K1154" s="52" t="s">
        <v>22</v>
      </c>
      <c r="L1154" s="53">
        <v>1.746</v>
      </c>
      <c r="M1154" s="54">
        <v>10</v>
      </c>
      <c r="N1154" s="233"/>
      <c r="O1154" s="55" t="s">
        <v>1137</v>
      </c>
      <c r="P1154" s="56" t="s">
        <v>2602</v>
      </c>
      <c r="Q1154" s="25"/>
      <c r="R1154" s="26"/>
      <c r="S1154" s="26"/>
    </row>
    <row r="1155" spans="1:19" ht="14.65" customHeight="1">
      <c r="A1155" s="228"/>
      <c r="B1155" s="237"/>
      <c r="C1155" s="57" t="s">
        <v>28</v>
      </c>
      <c r="D1155" s="275"/>
      <c r="E1155" s="283"/>
      <c r="F1155" s="272"/>
      <c r="G1155" s="183"/>
      <c r="H1155" s="231"/>
      <c r="I1155" s="58"/>
      <c r="J1155" s="59"/>
      <c r="K1155" s="60"/>
      <c r="L1155" s="61"/>
      <c r="M1155" s="62"/>
      <c r="N1155" s="234"/>
      <c r="O1155" s="63"/>
      <c r="P1155" s="64"/>
      <c r="Q1155" s="36"/>
      <c r="R1155" s="28"/>
      <c r="S1155" s="28"/>
    </row>
    <row r="1156" spans="1:19" ht="14.65" customHeight="1">
      <c r="A1156" s="238">
        <f>$A1153+1</f>
        <v>385</v>
      </c>
      <c r="B1156" s="242" t="str">
        <f>IF(OR(C1156="W",C1157="W",C1158="W",C1156="1/2W",C1157="1/2W",C1158="1/2W",C1156="1/2L",C1157="1/2L",C1158="1/2L"),"OK",IF(OR(C1156="L",C1157="L",C1158="L"),"LOSS",IF(OR(C1156="X",C1157="X",C1158="X"),"Anulado"," ")))</f>
        <v>OK</v>
      </c>
      <c r="C1156" s="65" t="s">
        <v>26</v>
      </c>
      <c r="D1156" s="290" t="str">
        <f>IF(G1156="","",$D1153)</f>
        <v>22</v>
      </c>
      <c r="E1156" s="295" t="str">
        <f>IF(G1156=""," ","– "&amp;COUNTIF(D$4:D1158,$D1156))</f>
        <v>– 5</v>
      </c>
      <c r="F1156" s="297" t="e">
        <f ca="1">IF(G1156="","",IF(OR(AND($C1156&lt;&gt;" ",$C1157=" "),AND($C1157&lt;&gt;" ",$C1156=" "),AND(L1158&gt;0,OR(AND($C1158&lt;&gt;" ",OR($C1156=" ",$C1157=" ")),AND($C1158=" ",OR($C1156&lt;&gt;" ",$C1157&lt;&gt;" "))))),IF(SUM(F$4:F1155)=0,1,LARGE(F$4:F1155,1)+1),IF(MONTH(G1156)=MONTH(TODAY()),IF(AND(DAY(G1156)&lt;DAY(TODAY()),$B1156=" "),IF(SUM(F$4:F1155)=0,1,LARGE(F$4:F1155,1)+1),IF($B1156=" ",IF(AND(DAY(G1156)=DAY(TODAY()),HOUR(G1156)&lt;=HOUR(NOW())+1),IF(AND(HOUR(G1156)+2&lt;=HOUR(NOW()),DAY(G1156)&lt;=DAY(TODAY()),MINUTE(G1156)&lt;=MINUTE(NOW())),IF(SUM(F$4:F1155)=0,1,LARGE(F$4:F1155,1)+1),IF(OR(MINUTE(G1156)&lt;=MINUTE(NOW()),HOUR(G1156)&lt;=HOUR(NOW())),"!!!","")),""),"")),"")))</f>
        <v>#VALUE!</v>
      </c>
      <c r="G1156" s="188" t="s">
        <v>4542</v>
      </c>
      <c r="H1156" s="239" t="s">
        <v>329</v>
      </c>
      <c r="I1156" s="66" t="s">
        <v>30</v>
      </c>
      <c r="J1156" s="67">
        <v>0</v>
      </c>
      <c r="K1156" s="68" t="s">
        <v>22</v>
      </c>
      <c r="L1156" s="69">
        <v>2</v>
      </c>
      <c r="M1156" s="70">
        <v>8.1</v>
      </c>
      <c r="N1156" s="241">
        <v>0</v>
      </c>
      <c r="O1156" s="71" t="s">
        <v>2603</v>
      </c>
      <c r="P1156" s="72" t="s">
        <v>2604</v>
      </c>
      <c r="Q1156" s="73" t="s">
        <v>2605</v>
      </c>
      <c r="R1156" s="74">
        <v>0.2263</v>
      </c>
      <c r="S1156" s="75" t="s">
        <v>899</v>
      </c>
    </row>
    <row r="1157" spans="1:19" ht="14.65" customHeight="1">
      <c r="A1157" s="227"/>
      <c r="B1157" s="236"/>
      <c r="C1157" s="17" t="s">
        <v>24</v>
      </c>
      <c r="D1157" s="274"/>
      <c r="E1157" s="282"/>
      <c r="F1157" s="285"/>
      <c r="G1157" s="182"/>
      <c r="H1157" s="230"/>
      <c r="I1157" s="18" t="s">
        <v>31</v>
      </c>
      <c r="J1157" s="76">
        <f>IF(OR(I1156="TO",I1156="TU",I1156="TO1",I1156="TU1",I1156="TO2",I1156="TU2"),J1156,IF(OR(I1156="AH1",I1156="AH2"),IF(OR(I1157="AH1",I1157="AH2"),-J1156,IF(OR(I1157="EH1",I1157="EH2"),-J1156+0.5,"")),IF(OR(I1156="EH1",I1156="EH2"),IF(OR(I1157="AH1",I1157="AH2"),-J1156+0.5,IF(OR(I1157="EH1",I1157="EH2"),-J1156+1,"")),IF(AND(OR(I1156="DNB1",I1156="DNB2"),OR(I1157="AH1",I1157="AH2")),0,IF(AND(I1156="Not ScoreBoth",OR(I1157="TO1",I1157="TO2")),0.5,"")))))</f>
        <v>0</v>
      </c>
      <c r="K1157" s="77" t="s">
        <v>21</v>
      </c>
      <c r="L1157" s="21">
        <v>3.2</v>
      </c>
      <c r="M1157" s="22">
        <v>5.1100000000000003</v>
      </c>
      <c r="N1157" s="233"/>
      <c r="O1157" s="23" t="s">
        <v>2606</v>
      </c>
      <c r="P1157" s="24" t="s">
        <v>2607</v>
      </c>
      <c r="Q1157" s="25"/>
      <c r="R1157" s="26"/>
      <c r="S1157" s="26"/>
    </row>
    <row r="1158" spans="1:19" ht="14.65" customHeight="1">
      <c r="A1158" s="228"/>
      <c r="B1158" s="237"/>
      <c r="C1158" s="27" t="s">
        <v>28</v>
      </c>
      <c r="D1158" s="275"/>
      <c r="E1158" s="283"/>
      <c r="F1158" s="272"/>
      <c r="G1158" s="183"/>
      <c r="H1158" s="231"/>
      <c r="I1158" s="30"/>
      <c r="J1158" s="31"/>
      <c r="K1158" s="37"/>
      <c r="L1158" s="32"/>
      <c r="M1158" s="33"/>
      <c r="N1158" s="234"/>
      <c r="O1158" s="34"/>
      <c r="P1158" s="35"/>
      <c r="Q1158" s="36"/>
      <c r="R1158" s="28"/>
      <c r="S1158" s="28"/>
    </row>
    <row r="1159" spans="1:19" ht="14.65" customHeight="1">
      <c r="A1159" s="226">
        <f>$A1156+1</f>
        <v>386</v>
      </c>
      <c r="B1159" s="235" t="str">
        <f>IF(OR(C1159="W",C1160="W",C1161="W",C1159="1/2W",C1160="1/2W",C1161="1/2W",C1159="1/2L",C1160="1/2L",C1161="1/2L"),"OK",IF(OR(C1159="L",C1160="L",C1161="L"),"LOSS",IF(OR(C1159="X",C1160="X",C1161="X"),"Anulado"," ")))</f>
        <v>OK</v>
      </c>
      <c r="C1159" s="38" t="s">
        <v>26</v>
      </c>
      <c r="D1159" s="273" t="str">
        <f>IF(G1159="","",$D1156)</f>
        <v>22</v>
      </c>
      <c r="E1159" s="281" t="str">
        <f>IF(G1159=""," ","– "&amp;COUNTIF(D$4:D1161,$D1159))</f>
        <v>– 6</v>
      </c>
      <c r="F1159" s="284" t="e">
        <f ca="1">IF(G1159="","",IF(OR(AND($C1159&lt;&gt;" ",$C1160=" "),AND($C1160&lt;&gt;" ",$C1159=" "),AND(L1161&gt;0,OR(AND($C1161&lt;&gt;" ",OR($C1159=" ",$C1160=" ")),AND($C1161=" ",OR($C1159&lt;&gt;" ",$C1160&lt;&gt;" "))))),IF(SUM(F$4:F1158)=0,1,LARGE(F$4:F1158,1)+1),IF(MONTH(G1159)=MONTH(TODAY()),IF(AND(DAY(G1159)&lt;DAY(TODAY()),$B1159=" "),IF(SUM(F$4:F1158)=0,1,LARGE(F$4:F1158,1)+1),IF($B1159=" ",IF(AND(DAY(G1159)=DAY(TODAY()),HOUR(G1159)&lt;=HOUR(NOW())+1),IF(AND(HOUR(G1159)+2&lt;=HOUR(NOW()),DAY(G1159)&lt;=DAY(TODAY()),MINUTE(G1159)&lt;=MINUTE(NOW())),IF(SUM(F$4:F1158)=0,1,LARGE(F$4:F1158,1)+1),IF(OR(MINUTE(G1159)&lt;=MINUTE(NOW()),HOUR(G1159)&lt;=HOUR(NOW())),"!!!","")),""),"")),"")))</f>
        <v>#VALUE!</v>
      </c>
      <c r="G1159" s="181" t="s">
        <v>4542</v>
      </c>
      <c r="H1159" s="229" t="s">
        <v>329</v>
      </c>
      <c r="I1159" s="39" t="s">
        <v>30</v>
      </c>
      <c r="J1159" s="40">
        <v>0.5</v>
      </c>
      <c r="K1159" s="41" t="s">
        <v>22</v>
      </c>
      <c r="L1159" s="42">
        <v>2.0499999999999998</v>
      </c>
      <c r="M1159" s="43">
        <v>21.68</v>
      </c>
      <c r="N1159" s="232">
        <v>0</v>
      </c>
      <c r="O1159" s="44" t="s">
        <v>2608</v>
      </c>
      <c r="P1159" s="45" t="s">
        <v>2609</v>
      </c>
      <c r="Q1159" s="46" t="s">
        <v>2610</v>
      </c>
      <c r="R1159" s="47">
        <v>0.3644</v>
      </c>
      <c r="S1159" s="48" t="s">
        <v>2611</v>
      </c>
    </row>
    <row r="1160" spans="1:19" ht="14.65" customHeight="1">
      <c r="A1160" s="227"/>
      <c r="B1160" s="236"/>
      <c r="C1160" s="49" t="s">
        <v>24</v>
      </c>
      <c r="D1160" s="274"/>
      <c r="E1160" s="282"/>
      <c r="F1160" s="285"/>
      <c r="G1160" s="182"/>
      <c r="H1160" s="230"/>
      <c r="I1160" s="84">
        <v>2</v>
      </c>
      <c r="J1160" s="85" t="str">
        <f>IF(OR(I1159="TO",I1159="TU",I1159="TO1",I1159="TU1",I1159="TO2",I1159="TU2"),J1159,IF(OR(I1159="AH1",I1159="AH2"),IF(OR(I1160="AH1",I1160="AH2"),-J1159,IF(OR(I1160="EH1",I1160="EH2"),-J1159+0.5,"")),IF(OR(I1159="EH1",I1159="EH2"),IF(OR(I1160="AH1",I1160="AH2"),-J1159+0.5,IF(OR(I1160="EH1",I1160="EH2"),-J1159+1,"")),IF(AND(OR(I1159="DNB1",I1159="DNB2"),OR(I1160="AH1",I1160="AH2")),0,IF(AND(I1159="Not ScoreBoth",OR(I1160="TO1",I1160="TO2")),0.5,"")))))</f>
        <v/>
      </c>
      <c r="K1160" s="52" t="s">
        <v>21</v>
      </c>
      <c r="L1160" s="53">
        <v>4.0999999999999996</v>
      </c>
      <c r="M1160" s="54">
        <v>10.89</v>
      </c>
      <c r="N1160" s="233"/>
      <c r="O1160" s="55" t="s">
        <v>1153</v>
      </c>
      <c r="P1160" s="56" t="s">
        <v>2612</v>
      </c>
      <c r="Q1160" s="25"/>
      <c r="R1160" s="26"/>
      <c r="S1160" s="26"/>
    </row>
    <row r="1161" spans="1:19" ht="14.65" customHeight="1">
      <c r="A1161" s="228"/>
      <c r="B1161" s="237"/>
      <c r="C1161" s="57" t="s">
        <v>28</v>
      </c>
      <c r="D1161" s="275"/>
      <c r="E1161" s="283"/>
      <c r="F1161" s="272"/>
      <c r="G1161" s="183"/>
      <c r="H1161" s="231"/>
      <c r="I1161" s="58"/>
      <c r="J1161" s="59"/>
      <c r="K1161" s="60"/>
      <c r="L1161" s="61"/>
      <c r="M1161" s="62"/>
      <c r="N1161" s="234"/>
      <c r="O1161" s="63"/>
      <c r="P1161" s="64"/>
      <c r="Q1161" s="36"/>
      <c r="R1161" s="28"/>
      <c r="S1161" s="28"/>
    </row>
    <row r="1162" spans="1:19" ht="14.65" customHeight="1">
      <c r="A1162" s="238">
        <f>$A1159+1</f>
        <v>387</v>
      </c>
      <c r="B1162" s="242" t="str">
        <f>IF(OR(C1162="W",C1163="W",C1164="W",C1162="1/2W",C1163="1/2W",C1164="1/2W",C1162="1/2L",C1163="1/2L",C1164="1/2L"),"OK",IF(OR(C1162="L",C1163="L",C1164="L"),"LOSS",IF(OR(C1162="X",C1163="X",C1164="X"),"Anulado"," ")))</f>
        <v>OK</v>
      </c>
      <c r="C1162" s="65" t="s">
        <v>26</v>
      </c>
      <c r="D1162" s="290" t="str">
        <f>IF(G1162="","",$D1159)</f>
        <v>22</v>
      </c>
      <c r="E1162" s="295" t="str">
        <f>IF(G1162=""," ","– "&amp;COUNTIF(D$4:D1164,$D1162))</f>
        <v>– 7</v>
      </c>
      <c r="F1162" s="297" t="e">
        <f ca="1">IF(G1162="","",IF(OR(AND($C1162&lt;&gt;" ",$C1163=" "),AND($C1163&lt;&gt;" ",$C1162=" "),AND(L1164&gt;0,OR(AND($C1164&lt;&gt;" ",OR($C1162=" ",$C1163=" ")),AND($C1164=" ",OR($C1162&lt;&gt;" ",$C1163&lt;&gt;" "))))),IF(SUM(F$4:F1161)=0,1,LARGE(F$4:F1161,1)+1),IF(MONTH(G1162)=MONTH(TODAY()),IF(AND(DAY(G1162)&lt;DAY(TODAY()),$B1162=" "),IF(SUM(F$4:F1161)=0,1,LARGE(F$4:F1161,1)+1),IF($B1162=" ",IF(AND(DAY(G1162)=DAY(TODAY()),HOUR(G1162)&lt;=HOUR(NOW())+1),IF(AND(HOUR(G1162)+2&lt;=HOUR(NOW()),DAY(G1162)&lt;=DAY(TODAY()),MINUTE(G1162)&lt;=MINUTE(NOW())),IF(SUM(F$4:F1161)=0,1,LARGE(F$4:F1161,1)+1),IF(OR(MINUTE(G1162)&lt;=MINUTE(NOW()),HOUR(G1162)&lt;=HOUR(NOW())),"!!!","")),""),"")),"")))</f>
        <v>#VALUE!</v>
      </c>
      <c r="G1162" s="188" t="s">
        <v>4542</v>
      </c>
      <c r="H1162" s="239" t="s">
        <v>329</v>
      </c>
      <c r="I1162" s="66" t="s">
        <v>30</v>
      </c>
      <c r="J1162" s="67">
        <v>0.5</v>
      </c>
      <c r="K1162" s="68" t="s">
        <v>22</v>
      </c>
      <c r="L1162" s="69">
        <v>2.1800000000000002</v>
      </c>
      <c r="M1162" s="70">
        <v>14.2</v>
      </c>
      <c r="N1162" s="241">
        <v>0</v>
      </c>
      <c r="O1162" s="71" t="s">
        <v>2613</v>
      </c>
      <c r="P1162" s="72" t="s">
        <v>2614</v>
      </c>
      <c r="Q1162" s="73" t="s">
        <v>2615</v>
      </c>
      <c r="R1162" s="74">
        <v>0.38340000000000002</v>
      </c>
      <c r="S1162" s="75" t="s">
        <v>2616</v>
      </c>
    </row>
    <row r="1163" spans="1:19" ht="14.65" customHeight="1">
      <c r="A1163" s="227"/>
      <c r="B1163" s="236"/>
      <c r="C1163" s="17" t="s">
        <v>24</v>
      </c>
      <c r="D1163" s="274"/>
      <c r="E1163" s="282"/>
      <c r="F1163" s="285"/>
      <c r="G1163" s="182"/>
      <c r="H1163" s="230"/>
      <c r="I1163" s="83">
        <v>2</v>
      </c>
      <c r="J1163" s="81" t="str">
        <f>IF(OR(I1162="TO",I1162="TU",I1162="TO1",I1162="TU1",I1162="TO2",I1162="TU2"),J1162,IF(OR(I1162="AH1",I1162="AH2"),IF(OR(I1163="AH1",I1163="AH2"),-J1162,IF(OR(I1163="EH1",I1163="EH2"),-J1162+0.5,"")),IF(OR(I1162="EH1",I1162="EH2"),IF(OR(I1163="AH1",I1163="AH2"),-J1162+0.5,IF(OR(I1163="EH1",I1163="EH2"),-J1162+1,"")),IF(AND(OR(I1162="DNB1",I1162="DNB2"),OR(I1163="AH1",I1163="AH2")),0,IF(AND(I1162="Not ScoreBoth",OR(I1163="TO1",I1163="TO2")),0.5,"")))))</f>
        <v/>
      </c>
      <c r="K1163" s="77" t="s">
        <v>21</v>
      </c>
      <c r="L1163" s="21">
        <v>3.75</v>
      </c>
      <c r="M1163" s="22">
        <v>8.18</v>
      </c>
      <c r="N1163" s="233"/>
      <c r="O1163" s="23" t="s">
        <v>1009</v>
      </c>
      <c r="P1163" s="24" t="s">
        <v>2617</v>
      </c>
      <c r="Q1163" s="25"/>
      <c r="R1163" s="26"/>
      <c r="S1163" s="26"/>
    </row>
    <row r="1164" spans="1:19" ht="14.65" customHeight="1">
      <c r="A1164" s="228"/>
      <c r="B1164" s="237"/>
      <c r="C1164" s="27" t="s">
        <v>28</v>
      </c>
      <c r="D1164" s="275"/>
      <c r="E1164" s="283"/>
      <c r="F1164" s="272"/>
      <c r="G1164" s="183"/>
      <c r="H1164" s="231"/>
      <c r="I1164" s="30"/>
      <c r="J1164" s="31"/>
      <c r="K1164" s="37"/>
      <c r="L1164" s="32"/>
      <c r="M1164" s="33"/>
      <c r="N1164" s="234"/>
      <c r="O1164" s="34"/>
      <c r="P1164" s="35"/>
      <c r="Q1164" s="36"/>
      <c r="R1164" s="28"/>
      <c r="S1164" s="28"/>
    </row>
    <row r="1165" spans="1:19" ht="14.65" customHeight="1">
      <c r="A1165" s="226">
        <f>$A1162+1</f>
        <v>388</v>
      </c>
      <c r="B1165" s="235" t="str">
        <f>IF(OR(C1165="W",C1166="W",C1167="W",C1165="1/2W",C1166="1/2W",C1167="1/2W",C1165="1/2L",C1166="1/2L",C1167="1/2L"),"OK",IF(OR(C1165="L",C1166="L",C1167="L"),"LOSS",IF(OR(C1165="X",C1166="X",C1167="X"),"Anulado"," ")))</f>
        <v>OK</v>
      </c>
      <c r="C1165" s="38" t="s">
        <v>26</v>
      </c>
      <c r="D1165" s="273" t="str">
        <f>IF(G1165="","",$D1162)</f>
        <v>22</v>
      </c>
      <c r="E1165" s="281" t="str">
        <f>IF(G1165=""," ","– "&amp;COUNTIF(D$4:D1167,$D1165))</f>
        <v>– 8</v>
      </c>
      <c r="F1165" s="284" t="e">
        <f ca="1">IF(G1165="","",IF(OR(AND($C1165&lt;&gt;" ",$C1166=" "),AND($C1166&lt;&gt;" ",$C1165=" "),AND(L1167&gt;0,OR(AND($C1167&lt;&gt;" ",OR($C1165=" ",$C1166=" ")),AND($C1167=" ",OR($C1165&lt;&gt;" ",$C1166&lt;&gt;" "))))),IF(SUM(F$4:F1164)=0,1,LARGE(F$4:F1164,1)+1),IF(MONTH(G1165)=MONTH(TODAY()),IF(AND(DAY(G1165)&lt;DAY(TODAY()),$B1165=" "),IF(SUM(F$4:F1164)=0,1,LARGE(F$4:F1164,1)+1),IF($B1165=" ",IF(AND(DAY(G1165)=DAY(TODAY()),HOUR(G1165)&lt;=HOUR(NOW())+1),IF(AND(HOUR(G1165)+2&lt;=HOUR(NOW()),DAY(G1165)&lt;=DAY(TODAY()),MINUTE(G1165)&lt;=MINUTE(NOW())),IF(SUM(F$4:F1164)=0,1,LARGE(F$4:F1164,1)+1),IF(OR(MINUTE(G1165)&lt;=MINUTE(NOW()),HOUR(G1165)&lt;=HOUR(NOW())),"!!!","")),""),"")),"")))</f>
        <v>#VALUE!</v>
      </c>
      <c r="G1165" s="181" t="s">
        <v>4543</v>
      </c>
      <c r="H1165" s="229" t="s">
        <v>330</v>
      </c>
      <c r="I1165" s="108">
        <v>2</v>
      </c>
      <c r="J1165" s="78"/>
      <c r="K1165" s="41" t="s">
        <v>18</v>
      </c>
      <c r="L1165" s="42">
        <v>2.2999999999999998</v>
      </c>
      <c r="M1165" s="43">
        <v>25.07</v>
      </c>
      <c r="N1165" s="232">
        <v>0</v>
      </c>
      <c r="O1165" s="44" t="s">
        <v>2618</v>
      </c>
      <c r="P1165" s="45" t="s">
        <v>2619</v>
      </c>
      <c r="Q1165" s="46" t="s">
        <v>1238</v>
      </c>
      <c r="R1165" s="47">
        <v>7.5399999999999995E-2</v>
      </c>
      <c r="S1165" s="48" t="s">
        <v>2620</v>
      </c>
    </row>
    <row r="1166" spans="1:19" ht="14.65" customHeight="1">
      <c r="A1166" s="227"/>
      <c r="B1166" s="236"/>
      <c r="C1166" s="49" t="s">
        <v>24</v>
      </c>
      <c r="D1166" s="274"/>
      <c r="E1166" s="282"/>
      <c r="F1166" s="285"/>
      <c r="G1166" s="182"/>
      <c r="H1166" s="230"/>
      <c r="I1166" s="50" t="s">
        <v>30</v>
      </c>
      <c r="J1166" s="51">
        <v>0.5</v>
      </c>
      <c r="K1166" s="52" t="s">
        <v>22</v>
      </c>
      <c r="L1166" s="53">
        <v>2.0099999999999998</v>
      </c>
      <c r="M1166" s="54">
        <v>42.5</v>
      </c>
      <c r="N1166" s="233"/>
      <c r="O1166" s="55" t="s">
        <v>2621</v>
      </c>
      <c r="P1166" s="56" t="s">
        <v>2622</v>
      </c>
      <c r="Q1166" s="25"/>
      <c r="R1166" s="26"/>
      <c r="S1166" s="26"/>
    </row>
    <row r="1167" spans="1:19" ht="14.65" customHeight="1">
      <c r="A1167" s="228"/>
      <c r="B1167" s="237"/>
      <c r="C1167" s="57" t="s">
        <v>26</v>
      </c>
      <c r="D1167" s="275"/>
      <c r="E1167" s="283"/>
      <c r="F1167" s="272"/>
      <c r="G1167" s="183"/>
      <c r="H1167" s="231"/>
      <c r="I1167" s="134">
        <v>2</v>
      </c>
      <c r="J1167" s="59"/>
      <c r="K1167" s="103" t="s">
        <v>21</v>
      </c>
      <c r="L1167" s="104">
        <v>2.33</v>
      </c>
      <c r="M1167" s="62">
        <v>11.96</v>
      </c>
      <c r="N1167" s="234"/>
      <c r="O1167" s="105" t="s">
        <v>1655</v>
      </c>
      <c r="P1167" s="106" t="s">
        <v>2623</v>
      </c>
      <c r="Q1167" s="36"/>
      <c r="R1167" s="28"/>
      <c r="S1167" s="28"/>
    </row>
    <row r="1168" spans="1:19" ht="14.65" customHeight="1">
      <c r="A1168" s="238">
        <f>$A1165+1</f>
        <v>389</v>
      </c>
      <c r="B1168" s="242" t="str">
        <f>IF(OR(C1168="W",C1169="W",C1170="W",C1168="1/2W",C1169="1/2W",C1170="1/2W",C1168="1/2L",C1169="1/2L",C1170="1/2L"),"OK",IF(OR(C1168="L",C1169="L",C1170="L"),"LOSS",IF(OR(C1168="X",C1169="X",C1170="X"),"Anulado"," ")))</f>
        <v>Anulado</v>
      </c>
      <c r="C1168" s="65" t="s">
        <v>52</v>
      </c>
      <c r="D1168" s="290" t="str">
        <f>IF(G1168="","",$D1165)</f>
        <v>22</v>
      </c>
      <c r="E1168" s="295" t="str">
        <f>IF(G1168=""," ","– "&amp;COUNTIF(D$4:D1170,$D1168))</f>
        <v>– 9</v>
      </c>
      <c r="F1168" s="297" t="e">
        <f ca="1">IF(G1168="","",IF(OR(AND($C1168&lt;&gt;" ",$C1169=" "),AND($C1169&lt;&gt;" ",$C1168=" "),AND(L1170&gt;0,OR(AND($C1170&lt;&gt;" ",OR($C1168=" ",$C1169=" ")),AND($C1170=" ",OR($C1168&lt;&gt;" ",$C1169&lt;&gt;" "))))),IF(SUM(F$4:F1167)=0,1,LARGE(F$4:F1167,1)+1),IF(MONTH(G1168)=MONTH(TODAY()),IF(AND(DAY(G1168)&lt;DAY(TODAY()),$B1168=" "),IF(SUM(F$4:F1167)=0,1,LARGE(F$4:F1167,1)+1),IF($B1168=" ",IF(AND(DAY(G1168)=DAY(TODAY()),HOUR(G1168)&lt;=HOUR(NOW())+1),IF(AND(HOUR(G1168)+2&lt;=HOUR(NOW()),DAY(G1168)&lt;=DAY(TODAY()),MINUTE(G1168)&lt;=MINUTE(NOW())),IF(SUM(F$4:F1167)=0,1,LARGE(F$4:F1167,1)+1),IF(OR(MINUTE(G1168)&lt;=MINUTE(NOW()),HOUR(G1168)&lt;=HOUR(NOW())),"!!!","")),""),"")),"")))</f>
        <v>#VALUE!</v>
      </c>
      <c r="G1168" s="188" t="s">
        <v>4543</v>
      </c>
      <c r="H1168" s="239" t="s">
        <v>331</v>
      </c>
      <c r="I1168" s="66" t="s">
        <v>31</v>
      </c>
      <c r="J1168" s="67">
        <v>0</v>
      </c>
      <c r="K1168" s="68" t="s">
        <v>21</v>
      </c>
      <c r="L1168" s="69">
        <v>1.62</v>
      </c>
      <c r="M1168" s="70">
        <v>18.149999999999999</v>
      </c>
      <c r="N1168" s="241">
        <v>0</v>
      </c>
      <c r="O1168" s="71" t="s">
        <v>2624</v>
      </c>
      <c r="P1168" s="72" t="s">
        <v>2625</v>
      </c>
      <c r="Q1168" s="73" t="s">
        <v>1034</v>
      </c>
      <c r="R1168" s="74">
        <v>0</v>
      </c>
      <c r="S1168" s="75" t="s">
        <v>2620</v>
      </c>
    </row>
    <row r="1169" spans="1:19" ht="14.65" customHeight="1">
      <c r="A1169" s="227"/>
      <c r="B1169" s="236"/>
      <c r="C1169" s="17" t="s">
        <v>52</v>
      </c>
      <c r="D1169" s="274"/>
      <c r="E1169" s="282"/>
      <c r="F1169" s="285"/>
      <c r="G1169" s="182"/>
      <c r="H1169" s="230"/>
      <c r="I1169" s="18" t="s">
        <v>47</v>
      </c>
      <c r="J1169" s="81" t="str">
        <f>IF(OR(I1168="TO",I1168="TU",I1168="TO1",I1168="TU1",I1168="TO2",I1168="TU2"),J1168,IF(OR(I1168="AH1",I1168="AH2"),IF(OR(I1169="AH1",I1169="AH2"),-J1168,IF(OR(I1169="EH1",I1169="EH2"),-J1168+0.5,"")),IF(OR(I1168="EH1",I1168="EH2"),IF(OR(I1169="AH1",I1169="AH2"),-J1168+0.5,IF(OR(I1169="EH1",I1169="EH2"),-J1168+1,"")),IF(AND(OR(I1168="DNB1",I1168="DNB2"),OR(I1169="AH1",I1169="AH2")),0,IF(AND(I1168="Not ScoreBoth",OR(I1169="TO1",I1169="TO2")),0.5,"")))))</f>
        <v/>
      </c>
      <c r="K1169" s="77" t="s">
        <v>17</v>
      </c>
      <c r="L1169" s="21">
        <v>3.75</v>
      </c>
      <c r="M1169" s="22">
        <v>7.85</v>
      </c>
      <c r="N1169" s="233"/>
      <c r="O1169" s="23" t="s">
        <v>1985</v>
      </c>
      <c r="P1169" s="24" t="s">
        <v>2626</v>
      </c>
      <c r="Q1169" s="25"/>
      <c r="R1169" s="26"/>
      <c r="S1169" s="26"/>
    </row>
    <row r="1170" spans="1:19" ht="14.65" customHeight="1">
      <c r="A1170" s="228"/>
      <c r="B1170" s="237"/>
      <c r="C1170" s="27" t="s">
        <v>28</v>
      </c>
      <c r="D1170" s="275"/>
      <c r="E1170" s="283"/>
      <c r="F1170" s="272"/>
      <c r="G1170" s="183"/>
      <c r="H1170" s="231"/>
      <c r="I1170" s="30"/>
      <c r="J1170" s="31"/>
      <c r="K1170" s="37"/>
      <c r="L1170" s="32"/>
      <c r="M1170" s="33"/>
      <c r="N1170" s="234"/>
      <c r="O1170" s="34"/>
      <c r="P1170" s="35"/>
      <c r="Q1170" s="36"/>
      <c r="R1170" s="28"/>
      <c r="S1170" s="28"/>
    </row>
    <row r="1171" spans="1:19" ht="14.65" customHeight="1">
      <c r="A1171" s="226">
        <f>$A1168+1</f>
        <v>390</v>
      </c>
      <c r="B1171" s="235" t="str">
        <f>IF(OR(C1171="W",C1172="W",C1173="W",C1171="1/2W",C1172="1/2W",C1173="1/2W",C1171="1/2L",C1172="1/2L",C1173="1/2L"),"OK",IF(OR(C1171="L",C1172="L",C1173="L"),"LOSS",IF(OR(C1171="X",C1172="X",C1173="X"),"Anulado"," ")))</f>
        <v>OK</v>
      </c>
      <c r="C1171" s="38" t="s">
        <v>26</v>
      </c>
      <c r="D1171" s="273" t="str">
        <f>IF(G1171="","",$D1168)</f>
        <v>22</v>
      </c>
      <c r="E1171" s="281" t="str">
        <f>IF(G1171=""," ","– "&amp;COUNTIF(D$4:D1173,$D1171))</f>
        <v>– 10</v>
      </c>
      <c r="F1171" s="284" t="e">
        <f ca="1">IF(G1171="","",IF(OR(AND($C1171&lt;&gt;" ",$C1172=" "),AND($C1172&lt;&gt;" ",$C1171=" "),AND(L1173&gt;0,OR(AND($C1173&lt;&gt;" ",OR($C1171=" ",$C1172=" ")),AND($C1173=" ",OR($C1171&lt;&gt;" ",$C1172&lt;&gt;" "))))),IF(SUM(F$4:F1170)=0,1,LARGE(F$4:F1170,1)+1),IF(MONTH(G1171)=MONTH(TODAY()),IF(AND(DAY(G1171)&lt;DAY(TODAY()),$B1171=" "),IF(SUM(F$4:F1170)=0,1,LARGE(F$4:F1170,1)+1),IF($B1171=" ",IF(AND(DAY(G1171)=DAY(TODAY()),HOUR(G1171)&lt;=HOUR(NOW())+1),IF(AND(HOUR(G1171)+2&lt;=HOUR(NOW()),DAY(G1171)&lt;=DAY(TODAY()),MINUTE(G1171)&lt;=MINUTE(NOW())),IF(SUM(F$4:F1170)=0,1,LARGE(F$4:F1170,1)+1),IF(OR(MINUTE(G1171)&lt;=MINUTE(NOW()),HOUR(G1171)&lt;=HOUR(NOW())),"!!!","")),""),"")),"")))</f>
        <v>#VALUE!</v>
      </c>
      <c r="G1171" s="181" t="s">
        <v>4544</v>
      </c>
      <c r="H1171" s="229" t="s">
        <v>332</v>
      </c>
      <c r="I1171" s="108">
        <v>1</v>
      </c>
      <c r="J1171" s="78"/>
      <c r="K1171" s="41" t="s">
        <v>23</v>
      </c>
      <c r="L1171" s="42">
        <v>1.61</v>
      </c>
      <c r="M1171" s="43">
        <v>40.82</v>
      </c>
      <c r="N1171" s="232">
        <v>0</v>
      </c>
      <c r="O1171" s="44" t="s">
        <v>2627</v>
      </c>
      <c r="P1171" s="45" t="s">
        <v>2628</v>
      </c>
      <c r="Q1171" s="46" t="s">
        <v>2296</v>
      </c>
      <c r="R1171" s="47">
        <v>7.6999999999999999E-2</v>
      </c>
      <c r="S1171" s="48" t="s">
        <v>2629</v>
      </c>
    </row>
    <row r="1172" spans="1:19" ht="14.65" customHeight="1">
      <c r="A1172" s="227"/>
      <c r="B1172" s="236"/>
      <c r="C1172" s="49" t="s">
        <v>24</v>
      </c>
      <c r="D1172" s="274"/>
      <c r="E1172" s="282"/>
      <c r="F1172" s="285"/>
      <c r="G1172" s="182"/>
      <c r="H1172" s="230"/>
      <c r="I1172" s="50" t="s">
        <v>27</v>
      </c>
      <c r="J1172" s="85" t="str">
        <f>IF(OR(I1171="TO",I1171="TU",I1171="TO1",I1171="TU1",I1171="TO2",I1171="TU2"),J1171,IF(OR(I1171="AH1",I1171="AH2"),IF(OR(I1172="AH1",I1172="AH2"),-J1171,IF(OR(I1172="EH1",I1172="EH2"),-J1171+0.5,"")),IF(OR(I1171="EH1",I1171="EH2"),IF(OR(I1172="AH1",I1172="AH2"),-J1171+0.5,IF(OR(I1172="EH1",I1172="EH2"),-J1171+1,"")),IF(AND(OR(I1171="DNB1",I1171="DNB2"),OR(I1172="AH1",I1172="AH2")),0,IF(AND(I1171="Not ScoreBoth",OR(I1172="TO1",I1172="TO2")),0.5,"")))))</f>
        <v/>
      </c>
      <c r="K1172" s="52" t="s">
        <v>21</v>
      </c>
      <c r="L1172" s="53">
        <v>3.25</v>
      </c>
      <c r="M1172" s="54">
        <v>20.2</v>
      </c>
      <c r="N1172" s="233"/>
      <c r="O1172" s="55" t="s">
        <v>1262</v>
      </c>
      <c r="P1172" s="56" t="s">
        <v>2630</v>
      </c>
      <c r="Q1172" s="25"/>
      <c r="R1172" s="26"/>
      <c r="S1172" s="26"/>
    </row>
    <row r="1173" spans="1:19" ht="14.65" customHeight="1">
      <c r="A1173" s="228"/>
      <c r="B1173" s="237"/>
      <c r="C1173" s="57" t="s">
        <v>28</v>
      </c>
      <c r="D1173" s="275"/>
      <c r="E1173" s="283"/>
      <c r="F1173" s="272"/>
      <c r="G1173" s="183"/>
      <c r="H1173" s="231"/>
      <c r="I1173" s="58"/>
      <c r="J1173" s="59"/>
      <c r="K1173" s="60"/>
      <c r="L1173" s="61"/>
      <c r="M1173" s="62"/>
      <c r="N1173" s="234"/>
      <c r="O1173" s="63"/>
      <c r="P1173" s="64"/>
      <c r="Q1173" s="36"/>
      <c r="R1173" s="28"/>
      <c r="S1173" s="28"/>
    </row>
    <row r="1174" spans="1:19" ht="14.65" customHeight="1">
      <c r="A1174" s="238">
        <f>$A1171+1</f>
        <v>391</v>
      </c>
      <c r="B1174" s="242" t="str">
        <f>IF(OR(C1174="W",C1175="W",C1176="W",C1174="1/2W",C1175="1/2W",C1176="1/2W",C1174="1/2L",C1175="1/2L",C1176="1/2L"),"OK",IF(OR(C1174="L",C1175="L",C1176="L"),"LOSS",IF(OR(C1174="X",C1175="X",C1176="X"),"Anulado"," ")))</f>
        <v>OK</v>
      </c>
      <c r="C1174" s="65" t="s">
        <v>26</v>
      </c>
      <c r="D1174" s="290" t="str">
        <f>IF(G1174="","",$D1171)</f>
        <v>22</v>
      </c>
      <c r="E1174" s="295" t="str">
        <f>IF(G1174=""," ","– "&amp;COUNTIF(D$4:D1176,$D1174))</f>
        <v>– 11</v>
      </c>
      <c r="F1174" s="297" t="e">
        <f ca="1">IF(G1174="","",IF(OR(AND($C1174&lt;&gt;" ",$C1175=" "),AND($C1175&lt;&gt;" ",$C1174=" "),AND(L1176&gt;0,OR(AND($C1176&lt;&gt;" ",OR($C1174=" ",$C1175=" ")),AND($C1176=" ",OR($C1174&lt;&gt;" ",$C1175&lt;&gt;" "))))),IF(SUM(F$4:F1173)=0,1,LARGE(F$4:F1173,1)+1),IF(MONTH(G1174)=MONTH(TODAY()),IF(AND(DAY(G1174)&lt;DAY(TODAY()),$B1174=" "),IF(SUM(F$4:F1173)=0,1,LARGE(F$4:F1173,1)+1),IF($B1174=" ",IF(AND(DAY(G1174)=DAY(TODAY()),HOUR(G1174)&lt;=HOUR(NOW())+1),IF(AND(HOUR(G1174)+2&lt;=HOUR(NOW()),DAY(G1174)&lt;=DAY(TODAY()),MINUTE(G1174)&lt;=MINUTE(NOW())),IF(SUM(F$4:F1173)=0,1,LARGE(F$4:F1173,1)+1),IF(OR(MINUTE(G1174)&lt;=MINUTE(NOW()),HOUR(G1174)&lt;=HOUR(NOW())),"!!!","")),""),"")),"")))</f>
        <v>#VALUE!</v>
      </c>
      <c r="G1174" s="188" t="s">
        <v>4544</v>
      </c>
      <c r="H1174" s="239" t="s">
        <v>332</v>
      </c>
      <c r="I1174" s="100">
        <v>1</v>
      </c>
      <c r="J1174" s="80"/>
      <c r="K1174" s="68" t="s">
        <v>17</v>
      </c>
      <c r="L1174" s="69">
        <v>1.5</v>
      </c>
      <c r="M1174" s="70">
        <v>70</v>
      </c>
      <c r="N1174" s="241">
        <v>0</v>
      </c>
      <c r="O1174" s="71" t="s">
        <v>2631</v>
      </c>
      <c r="P1174" s="72" t="s">
        <v>1483</v>
      </c>
      <c r="Q1174" s="73" t="s">
        <v>1183</v>
      </c>
      <c r="R1174" s="74">
        <v>5.4199999999999998E-2</v>
      </c>
      <c r="S1174" s="75" t="s">
        <v>2341</v>
      </c>
    </row>
    <row r="1175" spans="1:19" ht="14.65" customHeight="1">
      <c r="A1175" s="227"/>
      <c r="B1175" s="236"/>
      <c r="C1175" s="17" t="s">
        <v>24</v>
      </c>
      <c r="D1175" s="274"/>
      <c r="E1175" s="282"/>
      <c r="F1175" s="285"/>
      <c r="G1175" s="182"/>
      <c r="H1175" s="230"/>
      <c r="I1175" s="18" t="s">
        <v>27</v>
      </c>
      <c r="J1175" s="81" t="str">
        <f>IF(OR(I1174="TO",I1174="TU",I1174="TO1",I1174="TU1",I1174="TO2",I1174="TU2"),J1174,IF(OR(I1174="AH1",I1174="AH2"),IF(OR(I1175="AH1",I1175="AH2"),-J1174,IF(OR(I1175="EH1",I1175="EH2"),-J1174+0.5,"")),IF(OR(I1174="EH1",I1174="EH2"),IF(OR(I1175="AH1",I1175="AH2"),-J1174+0.5,IF(OR(I1175="EH1",I1175="EH2"),-J1174+1,"")),IF(AND(OR(I1174="DNB1",I1174="DNB2"),OR(I1175="AH1",I1175="AH2")),0,IF(AND(I1174="Not ScoreBoth",OR(I1175="TO1",I1175="TO2")),0.5,"")))))</f>
        <v/>
      </c>
      <c r="K1175" s="77" t="s">
        <v>21</v>
      </c>
      <c r="L1175" s="21">
        <v>3.55</v>
      </c>
      <c r="M1175" s="22">
        <v>29.6</v>
      </c>
      <c r="N1175" s="233"/>
      <c r="O1175" s="23" t="s">
        <v>2275</v>
      </c>
      <c r="P1175" s="24" t="s">
        <v>2632</v>
      </c>
      <c r="Q1175" s="25"/>
      <c r="R1175" s="26"/>
      <c r="S1175" s="26"/>
    </row>
    <row r="1176" spans="1:19" ht="14.65" customHeight="1">
      <c r="A1176" s="228"/>
      <c r="B1176" s="237"/>
      <c r="C1176" s="27" t="s">
        <v>28</v>
      </c>
      <c r="D1176" s="275"/>
      <c r="E1176" s="283"/>
      <c r="F1176" s="272"/>
      <c r="G1176" s="183"/>
      <c r="H1176" s="231"/>
      <c r="I1176" s="30"/>
      <c r="J1176" s="31"/>
      <c r="K1176" s="37"/>
      <c r="L1176" s="32"/>
      <c r="M1176" s="33"/>
      <c r="N1176" s="234"/>
      <c r="O1176" s="34"/>
      <c r="P1176" s="35"/>
      <c r="Q1176" s="36"/>
      <c r="R1176" s="28"/>
      <c r="S1176" s="28"/>
    </row>
    <row r="1177" spans="1:19" ht="14.65" customHeight="1">
      <c r="A1177" s="226">
        <f>$A1174+1</f>
        <v>392</v>
      </c>
      <c r="B1177" s="235" t="str">
        <f>IF(OR(C1177="W",C1178="W",C1179="W",C1177="1/2W",C1178="1/2W",C1179="1/2W",C1177="1/2L",C1178="1/2L",C1179="1/2L"),"OK",IF(OR(C1177="L",C1178="L",C1179="L"),"LOSS",IF(OR(C1177="X",C1178="X",C1179="X"),"Anulado"," ")))</f>
        <v>OK</v>
      </c>
      <c r="C1177" s="38" t="s">
        <v>24</v>
      </c>
      <c r="D1177" s="273" t="str">
        <f>IF(G1177="","",$D1174)</f>
        <v>22</v>
      </c>
      <c r="E1177" s="281" t="str">
        <f>IF(G1177=""," ","– "&amp;COUNTIF(D$4:D1179,$D1177))</f>
        <v>– 12</v>
      </c>
      <c r="F1177" s="284" t="e">
        <f ca="1">IF(G1177="","",IF(OR(AND($C1177&lt;&gt;" ",$C1178=" "),AND($C1178&lt;&gt;" ",$C1177=" "),AND(L1179&gt;0,OR(AND($C1179&lt;&gt;" ",OR($C1177=" ",$C1178=" ")),AND($C1179=" ",OR($C1177&lt;&gt;" ",$C1178&lt;&gt;" "))))),IF(SUM(F$4:F1176)=0,1,LARGE(F$4:F1176,1)+1),IF(MONTH(G1177)=MONTH(TODAY()),IF(AND(DAY(G1177)&lt;DAY(TODAY()),$B1177=" "),IF(SUM(F$4:F1176)=0,1,LARGE(F$4:F1176,1)+1),IF($B1177=" ",IF(AND(DAY(G1177)=DAY(TODAY()),HOUR(G1177)&lt;=HOUR(NOW())+1),IF(AND(HOUR(G1177)+2&lt;=HOUR(NOW()),DAY(G1177)&lt;=DAY(TODAY()),MINUTE(G1177)&lt;=MINUTE(NOW())),IF(SUM(F$4:F1176)=0,1,LARGE(F$4:F1176,1)+1),IF(OR(MINUTE(G1177)&lt;=MINUTE(NOW()),HOUR(G1177)&lt;=HOUR(NOW())),"!!!","")),""),"")),"")))</f>
        <v>#VALUE!</v>
      </c>
      <c r="G1177" s="181" t="s">
        <v>4545</v>
      </c>
      <c r="H1177" s="229" t="s">
        <v>333</v>
      </c>
      <c r="I1177" s="39" t="s">
        <v>60</v>
      </c>
      <c r="J1177" s="78"/>
      <c r="K1177" s="41" t="s">
        <v>23</v>
      </c>
      <c r="L1177" s="42">
        <v>23</v>
      </c>
      <c r="M1177" s="43">
        <v>1.1299999999999999</v>
      </c>
      <c r="N1177" s="232">
        <v>0</v>
      </c>
      <c r="O1177" s="44" t="s">
        <v>1615</v>
      </c>
      <c r="P1177" s="45" t="s">
        <v>2633</v>
      </c>
      <c r="Q1177" s="46" t="s">
        <v>2510</v>
      </c>
      <c r="R1177" s="47">
        <v>8.8700000000000001E-2</v>
      </c>
      <c r="S1177" s="48" t="s">
        <v>2634</v>
      </c>
    </row>
    <row r="1178" spans="1:19" ht="14.65" customHeight="1">
      <c r="A1178" s="227"/>
      <c r="B1178" s="236"/>
      <c r="C1178" s="49" t="s">
        <v>26</v>
      </c>
      <c r="D1178" s="274"/>
      <c r="E1178" s="282"/>
      <c r="F1178" s="285"/>
      <c r="G1178" s="182"/>
      <c r="H1178" s="230"/>
      <c r="I1178" s="50" t="s">
        <v>63</v>
      </c>
      <c r="J1178" s="85" t="str">
        <f>IF(OR(I1177="TO",I1177="TU",I1177="TO1",I1177="TU1",I1177="TO2",I1177="TU2"),J1177,IF(OR(I1177="AH1",I1177="AH2"),IF(OR(I1178="AH1",I1178="AH2"),-J1177,IF(OR(I1178="EH1",I1178="EH2"),-J1177+0.5,"")),IF(OR(I1177="EH1",I1177="EH2"),IF(OR(I1178="AH1",I1178="AH2"),-J1177+0.5,IF(OR(I1178="EH1",I1178="EH2"),-J1177+1,"")),IF(AND(OR(I1177="DNB1",I1177="DNB2"),OR(I1178="AH1",I1178="AH2")),0,IF(AND(I1177="Not ScoreBoth",OR(I1178="TO1",I1178="TO2")),0.5,"")))))</f>
        <v/>
      </c>
      <c r="K1178" s="52" t="s">
        <v>17</v>
      </c>
      <c r="L1178" s="53">
        <v>1.1419999999999999</v>
      </c>
      <c r="M1178" s="54">
        <v>23</v>
      </c>
      <c r="N1178" s="233"/>
      <c r="O1178" s="55" t="s">
        <v>2151</v>
      </c>
      <c r="P1178" s="56" t="s">
        <v>2635</v>
      </c>
      <c r="Q1178" s="25"/>
      <c r="R1178" s="26"/>
      <c r="S1178" s="26"/>
    </row>
    <row r="1179" spans="1:19" ht="14.65" customHeight="1">
      <c r="A1179" s="228"/>
      <c r="B1179" s="237"/>
      <c r="C1179" s="57" t="s">
        <v>28</v>
      </c>
      <c r="D1179" s="275"/>
      <c r="E1179" s="283"/>
      <c r="F1179" s="272"/>
      <c r="G1179" s="183"/>
      <c r="H1179" s="231"/>
      <c r="I1179" s="58"/>
      <c r="J1179" s="59"/>
      <c r="K1179" s="60"/>
      <c r="L1179" s="61"/>
      <c r="M1179" s="62"/>
      <c r="N1179" s="234"/>
      <c r="O1179" s="63"/>
      <c r="P1179" s="64"/>
      <c r="Q1179" s="36"/>
      <c r="R1179" s="28"/>
      <c r="S1179" s="28"/>
    </row>
    <row r="1180" spans="1:19" ht="14.65" customHeight="1">
      <c r="A1180" s="238">
        <f>$A1177+1</f>
        <v>393</v>
      </c>
      <c r="B1180" s="242" t="str">
        <f>IF(OR(C1180="W",C1181="W",C1182="W",C1180="1/2W",C1181="1/2W",C1182="1/2W",C1180="1/2L",C1181="1/2L",C1182="1/2L"),"OK",IF(OR(C1180="L",C1181="L",C1182="L"),"LOSS",IF(OR(C1180="X",C1181="X",C1182="X"),"Anulado"," ")))</f>
        <v>OK</v>
      </c>
      <c r="C1180" s="65" t="s">
        <v>26</v>
      </c>
      <c r="D1180" s="290" t="str">
        <f>IF(G1180="","",$D1177)</f>
        <v>22</v>
      </c>
      <c r="E1180" s="295" t="str">
        <f>IF(G1180=""," ","– "&amp;COUNTIF(D$4:D1182,$D1180))</f>
        <v>– 13</v>
      </c>
      <c r="F1180" s="297" t="e">
        <f ca="1">IF(G1180="","",IF(OR(AND($C1180&lt;&gt;" ",$C1181=" "),AND($C1181&lt;&gt;" ",$C1180=" "),AND(L1182&gt;0,OR(AND($C1182&lt;&gt;" ",OR($C1180=" ",$C1181=" ")),AND($C1182=" ",OR($C1180&lt;&gt;" ",$C1181&lt;&gt;" "))))),IF(SUM(F$4:F1179)=0,1,LARGE(F$4:F1179,1)+1),IF(MONTH(G1180)=MONTH(TODAY()),IF(AND(DAY(G1180)&lt;DAY(TODAY()),$B1180=" "),IF(SUM(F$4:F1179)=0,1,LARGE(F$4:F1179,1)+1),IF($B1180=" ",IF(AND(DAY(G1180)=DAY(TODAY()),HOUR(G1180)&lt;=HOUR(NOW())+1),IF(AND(HOUR(G1180)+2&lt;=HOUR(NOW()),DAY(G1180)&lt;=DAY(TODAY()),MINUTE(G1180)&lt;=MINUTE(NOW())),IF(SUM(F$4:F1179)=0,1,LARGE(F$4:F1179,1)+1),IF(OR(MINUTE(G1180)&lt;=MINUTE(NOW()),HOUR(G1180)&lt;=HOUR(NOW())),"!!!","")),""),"")),"")))</f>
        <v>#VALUE!</v>
      </c>
      <c r="G1180" s="188" t="s">
        <v>4545</v>
      </c>
      <c r="H1180" s="239" t="s">
        <v>333</v>
      </c>
      <c r="I1180" s="66" t="s">
        <v>52</v>
      </c>
      <c r="J1180" s="80"/>
      <c r="K1180" s="68" t="s">
        <v>23</v>
      </c>
      <c r="L1180" s="69">
        <v>5</v>
      </c>
      <c r="M1180" s="70">
        <v>6.22</v>
      </c>
      <c r="N1180" s="241">
        <v>0</v>
      </c>
      <c r="O1180" s="71" t="s">
        <v>1070</v>
      </c>
      <c r="P1180" s="72" t="s">
        <v>2636</v>
      </c>
      <c r="Q1180" s="73" t="s">
        <v>2637</v>
      </c>
      <c r="R1180" s="74">
        <v>0.85150000000000003</v>
      </c>
      <c r="S1180" s="75" t="s">
        <v>2638</v>
      </c>
    </row>
    <row r="1181" spans="1:19" ht="14.65" customHeight="1">
      <c r="A1181" s="227"/>
      <c r="B1181" s="236"/>
      <c r="C1181" s="17" t="s">
        <v>52</v>
      </c>
      <c r="D1181" s="274"/>
      <c r="E1181" s="282"/>
      <c r="F1181" s="285"/>
      <c r="G1181" s="182"/>
      <c r="H1181" s="230"/>
      <c r="I1181" s="83">
        <v>12</v>
      </c>
      <c r="J1181" s="81" t="str">
        <f>IF(OR(I1180="TO",I1180="TU",I1180="TO1",I1180="TU1",I1180="TO2",I1180="TU2"),J1180,IF(OR(I1180="AH1",I1180="AH2"),IF(OR(I1181="AH1",I1181="AH2"),-J1180,IF(OR(I1181="EH1",I1181="EH2"),-J1180+0.5,"")),IF(OR(I1180="EH1",I1180="EH2"),IF(OR(I1181="AH1",I1181="AH2"),-J1180+0.5,IF(OR(I1181="EH1",I1181="EH2"),-J1180+1,"")),IF(AND(OR(I1180="DNB1",I1180="DNB2"),OR(I1181="AH1",I1181="AH2")),0,IF(AND(I1180="Not ScoreBoth",OR(I1181="TO1",I1181="TO2")),0.5,"")))))</f>
        <v/>
      </c>
      <c r="K1181" s="77" t="s">
        <v>17</v>
      </c>
      <c r="L1181" s="21">
        <v>1.363</v>
      </c>
      <c r="M1181" s="22">
        <v>23</v>
      </c>
      <c r="N1181" s="233"/>
      <c r="O1181" s="23" t="s">
        <v>2151</v>
      </c>
      <c r="P1181" s="24" t="s">
        <v>2639</v>
      </c>
      <c r="Q1181" s="25"/>
      <c r="R1181" s="26"/>
      <c r="S1181" s="26"/>
    </row>
    <row r="1182" spans="1:19" ht="14.65" customHeight="1">
      <c r="A1182" s="228"/>
      <c r="B1182" s="237"/>
      <c r="C1182" s="27" t="s">
        <v>28</v>
      </c>
      <c r="D1182" s="275"/>
      <c r="E1182" s="283"/>
      <c r="F1182" s="272"/>
      <c r="G1182" s="183"/>
      <c r="H1182" s="231"/>
      <c r="I1182" s="30"/>
      <c r="J1182" s="31"/>
      <c r="K1182" s="37"/>
      <c r="L1182" s="32"/>
      <c r="M1182" s="33"/>
      <c r="N1182" s="234"/>
      <c r="O1182" s="34"/>
      <c r="P1182" s="35"/>
      <c r="Q1182" s="36"/>
      <c r="R1182" s="28"/>
      <c r="S1182" s="28"/>
    </row>
    <row r="1183" spans="1:19" ht="14.65" customHeight="1">
      <c r="A1183" s="226">
        <f>$A1180+1</f>
        <v>394</v>
      </c>
      <c r="B1183" s="235" t="str">
        <f>IF(OR(C1183="W",C1184="W",C1185="W",C1183="1/2W",C1184="1/2W",C1185="1/2W",C1183="1/2L",C1184="1/2L",C1185="1/2L"),"OK",IF(OR(C1183="L",C1184="L",C1185="L"),"LOSS",IF(OR(C1183="X",C1184="X",C1185="X"),"Anulado"," ")))</f>
        <v>OK</v>
      </c>
      <c r="C1183" s="38" t="s">
        <v>26</v>
      </c>
      <c r="D1183" s="273" t="str">
        <f>IF(G1183="","",$D1180)</f>
        <v>22</v>
      </c>
      <c r="E1183" s="281" t="str">
        <f>IF(G1183=""," ","– "&amp;COUNTIF(D$4:D1185,$D1183))</f>
        <v>– 14</v>
      </c>
      <c r="F1183" s="284" t="e">
        <f ca="1">IF(G1183="","",IF(OR(AND($C1183&lt;&gt;" ",$C1184=" "),AND($C1184&lt;&gt;" ",$C1183=" "),AND(L1185&gt;0,OR(AND($C1185&lt;&gt;" ",OR($C1183=" ",$C1184=" ")),AND($C1185=" ",OR($C1183&lt;&gt;" ",$C1184&lt;&gt;" "))))),IF(SUM(F$4:F1182)=0,1,LARGE(F$4:F1182,1)+1),IF(MONTH(G1183)=MONTH(TODAY()),IF(AND(DAY(G1183)&lt;DAY(TODAY()),$B1183=" "),IF(SUM(F$4:F1182)=0,1,LARGE(F$4:F1182,1)+1),IF($B1183=" ",IF(AND(DAY(G1183)=DAY(TODAY()),HOUR(G1183)&lt;=HOUR(NOW())+1),IF(AND(HOUR(G1183)+2&lt;=HOUR(NOW()),DAY(G1183)&lt;=DAY(TODAY()),MINUTE(G1183)&lt;=MINUTE(NOW())),IF(SUM(F$4:F1182)=0,1,LARGE(F$4:F1182,1)+1),IF(OR(MINUTE(G1183)&lt;=MINUTE(NOW()),HOUR(G1183)&lt;=HOUR(NOW())),"!!!","")),""),"")),"")))</f>
        <v>#VALUE!</v>
      </c>
      <c r="G1183" s="181" t="s">
        <v>4546</v>
      </c>
      <c r="H1183" s="229" t="s">
        <v>334</v>
      </c>
      <c r="I1183" s="39" t="s">
        <v>47</v>
      </c>
      <c r="J1183" s="78"/>
      <c r="K1183" s="41" t="s">
        <v>45</v>
      </c>
      <c r="L1183" s="42">
        <v>2.15</v>
      </c>
      <c r="M1183" s="43">
        <v>10</v>
      </c>
      <c r="N1183" s="232">
        <v>0</v>
      </c>
      <c r="O1183" s="44" t="s">
        <v>1137</v>
      </c>
      <c r="P1183" s="45" t="s">
        <v>2640</v>
      </c>
      <c r="Q1183" s="46" t="s">
        <v>2641</v>
      </c>
      <c r="R1183" s="47">
        <v>9.9699999999999997E-2</v>
      </c>
      <c r="S1183" s="48" t="s">
        <v>2642</v>
      </c>
    </row>
    <row r="1184" spans="1:19" ht="14.65" customHeight="1">
      <c r="A1184" s="227"/>
      <c r="B1184" s="236"/>
      <c r="C1184" s="49" t="s">
        <v>24</v>
      </c>
      <c r="D1184" s="274"/>
      <c r="E1184" s="282"/>
      <c r="F1184" s="285"/>
      <c r="G1184" s="182"/>
      <c r="H1184" s="230"/>
      <c r="I1184" s="50" t="s">
        <v>48</v>
      </c>
      <c r="J1184" s="85" t="str">
        <f>IF(OR(I1183="TO",I1183="TU",I1183="TO1",I1183="TU1",I1183="TO2",I1183="TU2"),J1183,IF(OR(I1183="AH1",I1183="AH2"),IF(OR(I1184="AH1",I1184="AH2"),-J1183,IF(OR(I1184="EH1",I1184="EH2"),-J1183+0.5,"")),IF(OR(I1183="EH1",I1183="EH2"),IF(OR(I1184="AH1",I1184="AH2"),-J1183+0.5,IF(OR(I1184="EH1",I1184="EH2"),-J1183+1,"")),IF(AND(OR(I1183="DNB1",I1183="DNB2"),OR(I1184="AH1",I1184="AH2")),0,IF(AND(I1183="Not ScoreBoth",OR(I1184="TO1",I1184="TO2")),0.5,"")))))</f>
        <v/>
      </c>
      <c r="K1184" s="52" t="s">
        <v>17</v>
      </c>
      <c r="L1184" s="53">
        <v>2.25</v>
      </c>
      <c r="M1184" s="54">
        <v>9.5500000000000007</v>
      </c>
      <c r="N1184" s="233"/>
      <c r="O1184" s="55" t="s">
        <v>1999</v>
      </c>
      <c r="P1184" s="56" t="s">
        <v>2643</v>
      </c>
      <c r="Q1184" s="25"/>
      <c r="R1184" s="26"/>
      <c r="S1184" s="26"/>
    </row>
    <row r="1185" spans="1:19" ht="14.65" customHeight="1">
      <c r="A1185" s="228"/>
      <c r="B1185" s="237"/>
      <c r="C1185" s="57" t="s">
        <v>28</v>
      </c>
      <c r="D1185" s="275"/>
      <c r="E1185" s="283"/>
      <c r="F1185" s="272"/>
      <c r="G1185" s="183"/>
      <c r="H1185" s="231"/>
      <c r="I1185" s="58"/>
      <c r="J1185" s="59"/>
      <c r="K1185" s="60"/>
      <c r="L1185" s="61"/>
      <c r="M1185" s="62"/>
      <c r="N1185" s="234"/>
      <c r="O1185" s="63"/>
      <c r="P1185" s="64"/>
      <c r="Q1185" s="36"/>
      <c r="R1185" s="28"/>
      <c r="S1185" s="28"/>
    </row>
    <row r="1186" spans="1:19" ht="14.65" customHeight="1">
      <c r="A1186" s="238">
        <f>$A1183+1</f>
        <v>395</v>
      </c>
      <c r="B1186" s="242" t="str">
        <f>IF(OR(C1186="W",C1187="W",C1188="W",C1186="1/2W",C1187="1/2W",C1188="1/2W",C1186="1/2L",C1187="1/2L",C1188="1/2L"),"OK",IF(OR(C1186="L",C1187="L",C1188="L"),"LOSS",IF(OR(C1186="X",C1187="X",C1188="X"),"Anulado"," ")))</f>
        <v>OK</v>
      </c>
      <c r="C1186" s="65" t="s">
        <v>26</v>
      </c>
      <c r="D1186" s="290" t="str">
        <f>IF(G1186="","",$D1183)</f>
        <v>22</v>
      </c>
      <c r="E1186" s="295" t="str">
        <f>IF(G1186=""," ","– "&amp;COUNTIF(D$4:D1188,$D1186))</f>
        <v>– 15</v>
      </c>
      <c r="F1186" s="297" t="e">
        <f ca="1">IF(G1186="","",IF(OR(AND($C1186&lt;&gt;" ",$C1187=" "),AND($C1187&lt;&gt;" ",$C1186=" "),AND(L1188&gt;0,OR(AND($C1188&lt;&gt;" ",OR($C1186=" ",$C1187=" ")),AND($C1188=" ",OR($C1186&lt;&gt;" ",$C1187&lt;&gt;" "))))),IF(SUM(F$4:F1185)=0,1,LARGE(F$4:F1185,1)+1),IF(MONTH(G1186)=MONTH(TODAY()),IF(AND(DAY(G1186)&lt;DAY(TODAY()),$B1186=" "),IF(SUM(F$4:F1185)=0,1,LARGE(F$4:F1185,1)+1),IF($B1186=" ",IF(AND(DAY(G1186)=DAY(TODAY()),HOUR(G1186)&lt;=HOUR(NOW())+1),IF(AND(HOUR(G1186)+2&lt;=HOUR(NOW()),DAY(G1186)&lt;=DAY(TODAY()),MINUTE(G1186)&lt;=MINUTE(NOW())),IF(SUM(F$4:F1185)=0,1,LARGE(F$4:F1185,1)+1),IF(OR(MINUTE(G1186)&lt;=MINUTE(NOW()),HOUR(G1186)&lt;=HOUR(NOW())),"!!!","")),""),"")),"")))</f>
        <v>#VALUE!</v>
      </c>
      <c r="G1186" s="188" t="s">
        <v>4546</v>
      </c>
      <c r="H1186" s="239" t="s">
        <v>335</v>
      </c>
      <c r="I1186" s="100">
        <v>1</v>
      </c>
      <c r="J1186" s="80"/>
      <c r="K1186" s="68" t="s">
        <v>18</v>
      </c>
      <c r="L1186" s="69">
        <v>2.9</v>
      </c>
      <c r="M1186" s="70">
        <v>6.83</v>
      </c>
      <c r="N1186" s="241">
        <v>0</v>
      </c>
      <c r="O1186" s="71" t="s">
        <v>2644</v>
      </c>
      <c r="P1186" s="72" t="s">
        <v>2645</v>
      </c>
      <c r="Q1186" s="73" t="s">
        <v>2199</v>
      </c>
      <c r="R1186" s="74">
        <v>7.7799999999999994E-2</v>
      </c>
      <c r="S1186" s="75" t="s">
        <v>2646</v>
      </c>
    </row>
    <row r="1187" spans="1:19" ht="14.65" customHeight="1">
      <c r="A1187" s="227"/>
      <c r="B1187" s="236"/>
      <c r="C1187" s="17" t="s">
        <v>24</v>
      </c>
      <c r="D1187" s="274"/>
      <c r="E1187" s="282"/>
      <c r="F1187" s="285"/>
      <c r="G1187" s="182"/>
      <c r="H1187" s="230"/>
      <c r="I1187" s="18" t="s">
        <v>31</v>
      </c>
      <c r="J1187" s="76">
        <v>0.5</v>
      </c>
      <c r="K1187" s="77" t="s">
        <v>23</v>
      </c>
      <c r="L1187" s="21">
        <v>1.72</v>
      </c>
      <c r="M1187" s="22">
        <v>11.55</v>
      </c>
      <c r="N1187" s="233"/>
      <c r="O1187" s="23" t="s">
        <v>2358</v>
      </c>
      <c r="P1187" s="24" t="s">
        <v>2647</v>
      </c>
      <c r="Q1187" s="25"/>
      <c r="R1187" s="26"/>
      <c r="S1187" s="26"/>
    </row>
    <row r="1188" spans="1:19" ht="14.65" customHeight="1">
      <c r="A1188" s="228"/>
      <c r="B1188" s="237"/>
      <c r="C1188" s="27" t="s">
        <v>28</v>
      </c>
      <c r="D1188" s="275"/>
      <c r="E1188" s="283"/>
      <c r="F1188" s="272"/>
      <c r="G1188" s="183"/>
      <c r="H1188" s="231"/>
      <c r="I1188" s="30"/>
      <c r="J1188" s="31"/>
      <c r="K1188" s="37"/>
      <c r="L1188" s="32"/>
      <c r="M1188" s="33"/>
      <c r="N1188" s="234"/>
      <c r="O1188" s="34"/>
      <c r="P1188" s="35"/>
      <c r="Q1188" s="36"/>
      <c r="R1188" s="28"/>
      <c r="S1188" s="28"/>
    </row>
    <row r="1189" spans="1:19" ht="14.65" customHeight="1">
      <c r="A1189" s="226">
        <f>$A1186+1</f>
        <v>396</v>
      </c>
      <c r="B1189" s="235" t="str">
        <f>IF(OR(C1189="W",C1190="W",C1191="W",C1189="1/2W",C1190="1/2W",C1191="1/2W",C1189="1/2L",C1190="1/2L",C1191="1/2L"),"OK",IF(OR(C1189="L",C1190="L",C1191="L"),"LOSS",IF(OR(C1189="X",C1190="X",C1191="X"),"Anulado"," ")))</f>
        <v>LOSS</v>
      </c>
      <c r="C1189" s="38" t="s">
        <v>24</v>
      </c>
      <c r="D1189" s="273" t="str">
        <f>IF(G1189="","",$D1186)</f>
        <v>22</v>
      </c>
      <c r="E1189" s="281" t="str">
        <f>IF(G1189=""," ","– "&amp;COUNTIF(D$4:D1191,$D1189))</f>
        <v>– 16</v>
      </c>
      <c r="F1189" s="284" t="e">
        <f ca="1">IF(G1189="","",IF(OR(AND($C1189&lt;&gt;" ",$C1190=" "),AND($C1190&lt;&gt;" ",$C1189=" "),AND(L1191&gt;0,OR(AND($C1191&lt;&gt;" ",OR($C1189=" ",$C1190=" ")),AND($C1191=" ",OR($C1189&lt;&gt;" ",$C1190&lt;&gt;" "))))),IF(SUM(F$4:F1188)=0,1,LARGE(F$4:F1188,1)+1),IF(MONTH(G1189)=MONTH(TODAY()),IF(AND(DAY(G1189)&lt;DAY(TODAY()),$B1189=" "),IF(SUM(F$4:F1188)=0,1,LARGE(F$4:F1188,1)+1),IF($B1189=" ",IF(AND(DAY(G1189)=DAY(TODAY()),HOUR(G1189)&lt;=HOUR(NOW())+1),IF(AND(HOUR(G1189)+2&lt;=HOUR(NOW()),DAY(G1189)&lt;=DAY(TODAY()),MINUTE(G1189)&lt;=MINUTE(NOW())),IF(SUM(F$4:F1188)=0,1,LARGE(F$4:F1188,1)+1),IF(OR(MINUTE(G1189)&lt;=MINUTE(NOW()),HOUR(G1189)&lt;=HOUR(NOW())),"!!!","")),""),"")),"")))</f>
        <v>#VALUE!</v>
      </c>
      <c r="G1189" s="181" t="s">
        <v>4547</v>
      </c>
      <c r="H1189" s="229" t="s">
        <v>336</v>
      </c>
      <c r="I1189" s="39" t="s">
        <v>47</v>
      </c>
      <c r="J1189" s="78"/>
      <c r="K1189" s="41" t="s">
        <v>22</v>
      </c>
      <c r="L1189" s="42">
        <v>2.11</v>
      </c>
      <c r="M1189" s="43"/>
      <c r="N1189" s="232">
        <v>0</v>
      </c>
      <c r="O1189" s="44" t="s">
        <v>2648</v>
      </c>
      <c r="P1189" s="45" t="s">
        <v>2649</v>
      </c>
      <c r="Q1189" s="46" t="s">
        <v>2650</v>
      </c>
      <c r="R1189" s="47">
        <v>-0.50239999999999996</v>
      </c>
      <c r="S1189" s="48" t="s">
        <v>897</v>
      </c>
    </row>
    <row r="1190" spans="1:19" ht="14.65" customHeight="1">
      <c r="A1190" s="227"/>
      <c r="B1190" s="236"/>
      <c r="C1190" s="49" t="s">
        <v>52</v>
      </c>
      <c r="D1190" s="274"/>
      <c r="E1190" s="282"/>
      <c r="F1190" s="285"/>
      <c r="G1190" s="182"/>
      <c r="H1190" s="230"/>
      <c r="I1190" s="50" t="s">
        <v>48</v>
      </c>
      <c r="J1190" s="85" t="str">
        <f>IF(OR(I1189="TO",I1189="TU",I1189="TO1",I1189="TU1",I1189="TO2",I1189="TU2"),J1189,IF(OR(I1189="AH1",I1189="AH2"),IF(OR(I1190="AH1",I1190="AH2"),-J1189,IF(OR(I1190="EH1",I1190="EH2"),-J1189+0.5,"")),IF(OR(I1189="EH1",I1189="EH2"),IF(OR(I1190="AH1",I1190="AH2"),-J1189+0.5,IF(OR(I1190="EH1",I1190="EH2"),-J1189+1,"")),IF(AND(OR(I1189="DNB1",I1189="DNB2"),OR(I1190="AH1",I1190="AH2")),0,IF(AND(I1189="Not ScoreBoth",OR(I1190="TO1",I1190="TO2")),0.5,"")))))</f>
        <v/>
      </c>
      <c r="K1190" s="52" t="s">
        <v>23</v>
      </c>
      <c r="L1190" s="53">
        <v>2.13</v>
      </c>
      <c r="M1190" s="54">
        <v>66.11</v>
      </c>
      <c r="N1190" s="233"/>
      <c r="O1190" s="55" t="s">
        <v>2651</v>
      </c>
      <c r="P1190" s="56" t="s">
        <v>2652</v>
      </c>
      <c r="Q1190" s="25"/>
      <c r="R1190" s="26"/>
      <c r="S1190" s="26"/>
    </row>
    <row r="1191" spans="1:19" ht="14.65" customHeight="1">
      <c r="A1191" s="228"/>
      <c r="B1191" s="237"/>
      <c r="C1191" s="57" t="s">
        <v>28</v>
      </c>
      <c r="D1191" s="275"/>
      <c r="E1191" s="283"/>
      <c r="F1191" s="272"/>
      <c r="G1191" s="183"/>
      <c r="H1191" s="231"/>
      <c r="I1191" s="58"/>
      <c r="J1191" s="59"/>
      <c r="K1191" s="60"/>
      <c r="L1191" s="61"/>
      <c r="M1191" s="62"/>
      <c r="N1191" s="234"/>
      <c r="O1191" s="63"/>
      <c r="P1191" s="64"/>
      <c r="Q1191" s="36"/>
      <c r="R1191" s="28"/>
      <c r="S1191" s="28"/>
    </row>
    <row r="1192" spans="1:19" ht="14.65" customHeight="1">
      <c r="A1192" s="238">
        <f>$A1189+1</f>
        <v>397</v>
      </c>
      <c r="B1192" s="242" t="str">
        <f>IF(OR(C1192="W",C1193="W",C1194="W",C1192="1/2W",C1193="1/2W",C1194="1/2W",C1192="1/2L",C1193="1/2L",C1194="1/2L"),"OK",IF(OR(C1192="L",C1193="L",C1194="L"),"LOSS",IF(OR(C1192="X",C1193="X",C1194="X"),"Anulado"," ")))</f>
        <v>OK</v>
      </c>
      <c r="C1192" s="65" t="s">
        <v>24</v>
      </c>
      <c r="D1192" s="290" t="str">
        <f>IF(G1192="","",$D1189)</f>
        <v>22</v>
      </c>
      <c r="E1192" s="295" t="str">
        <f>IF(G1192=""," ","– "&amp;COUNTIF(D$4:D1194,$D1192))</f>
        <v>– 17</v>
      </c>
      <c r="F1192" s="297" t="e">
        <f ca="1">IF(G1192="","",IF(OR(AND($C1192&lt;&gt;" ",$C1193=" "),AND($C1193&lt;&gt;" ",$C1192=" "),AND(L1194&gt;0,OR(AND($C1194&lt;&gt;" ",OR($C1192=" ",$C1193=" ")),AND($C1194=" ",OR($C1192&lt;&gt;" ",$C1193&lt;&gt;" "))))),IF(SUM(F$4:F1191)=0,1,LARGE(F$4:F1191,1)+1),IF(MONTH(G1192)=MONTH(TODAY()),IF(AND(DAY(G1192)&lt;DAY(TODAY()),$B1192=" "),IF(SUM(F$4:F1191)=0,1,LARGE(F$4:F1191,1)+1),IF($B1192=" ",IF(AND(DAY(G1192)=DAY(TODAY()),HOUR(G1192)&lt;=HOUR(NOW())+1),IF(AND(HOUR(G1192)+2&lt;=HOUR(NOW()),DAY(G1192)&lt;=DAY(TODAY()),MINUTE(G1192)&lt;=MINUTE(NOW())),IF(SUM(F$4:F1191)=0,1,LARGE(F$4:F1191,1)+1),IF(OR(MINUTE(G1192)&lt;=MINUTE(NOW()),HOUR(G1192)&lt;=HOUR(NOW())),"!!!","")),""),"")),"")))</f>
        <v>#VALUE!</v>
      </c>
      <c r="G1192" s="188" t="s">
        <v>4548</v>
      </c>
      <c r="H1192" s="239" t="s">
        <v>337</v>
      </c>
      <c r="I1192" s="66" t="s">
        <v>30</v>
      </c>
      <c r="J1192" s="67">
        <v>1.25</v>
      </c>
      <c r="K1192" s="68" t="s">
        <v>22</v>
      </c>
      <c r="L1192" s="69">
        <v>2.41</v>
      </c>
      <c r="M1192" s="70"/>
      <c r="N1192" s="241">
        <v>0</v>
      </c>
      <c r="O1192" s="71" t="s">
        <v>2653</v>
      </c>
      <c r="P1192" s="72" t="s">
        <v>2654</v>
      </c>
      <c r="Q1192" s="73" t="s">
        <v>2081</v>
      </c>
      <c r="R1192" s="74">
        <v>9.3100000000000002E-2</v>
      </c>
      <c r="S1192" s="75" t="s">
        <v>2655</v>
      </c>
    </row>
    <row r="1193" spans="1:19" ht="14.65" customHeight="1">
      <c r="A1193" s="227"/>
      <c r="B1193" s="236"/>
      <c r="C1193" s="17" t="s">
        <v>26</v>
      </c>
      <c r="D1193" s="274"/>
      <c r="E1193" s="282"/>
      <c r="F1193" s="285"/>
      <c r="G1193" s="182"/>
      <c r="H1193" s="230"/>
      <c r="I1193" s="18" t="s">
        <v>31</v>
      </c>
      <c r="J1193" s="76">
        <f>IF(OR(I1192="TO",I1192="TU",I1192="TO1",I1192="TU1",I1192="TO2",I1192="TU2"),J1192,IF(OR(I1192="AH1",I1192="AH2"),IF(OR(I1193="AH1",I1193="AH2"),-J1192,IF(OR(I1193="EH1",I1193="EH2"),-J1192+0.5,"")),IF(OR(I1192="EH1",I1192="EH2"),IF(OR(I1193="AH1",I1193="AH2"),-J1192+0.5,IF(OR(I1193="EH1",I1193="EH2"),-J1192+1,"")),IF(AND(OR(I1192="DNB1",I1192="DNB2"),OR(I1193="AH1",I1193="AH2")),0,IF(AND(I1192="Not ScoreBoth",OR(I1193="TO1",I1193="TO2")),0.5,"")))))</f>
        <v>-1.25</v>
      </c>
      <c r="K1193" s="77" t="s">
        <v>17</v>
      </c>
      <c r="L1193" s="21">
        <v>2</v>
      </c>
      <c r="M1193" s="22">
        <v>17.5</v>
      </c>
      <c r="N1193" s="233"/>
      <c r="O1193" s="23" t="s">
        <v>2372</v>
      </c>
      <c r="P1193" s="24" t="s">
        <v>2373</v>
      </c>
      <c r="Q1193" s="25"/>
      <c r="R1193" s="26"/>
      <c r="S1193" s="26"/>
    </row>
    <row r="1194" spans="1:19" ht="14.65" customHeight="1">
      <c r="A1194" s="228"/>
      <c r="B1194" s="237"/>
      <c r="C1194" s="27" t="s">
        <v>28</v>
      </c>
      <c r="D1194" s="275"/>
      <c r="E1194" s="283"/>
      <c r="F1194" s="272"/>
      <c r="G1194" s="183"/>
      <c r="H1194" s="231"/>
      <c r="I1194" s="30"/>
      <c r="J1194" s="31"/>
      <c r="K1194" s="37"/>
      <c r="L1194" s="32"/>
      <c r="M1194" s="33"/>
      <c r="N1194" s="234"/>
      <c r="O1194" s="34"/>
      <c r="P1194" s="35"/>
      <c r="Q1194" s="36"/>
      <c r="R1194" s="28"/>
      <c r="S1194" s="28"/>
    </row>
    <row r="1195" spans="1:19" ht="14.65" customHeight="1">
      <c r="A1195" s="226">
        <f>$A1192+1</f>
        <v>398</v>
      </c>
      <c r="B1195" s="235" t="str">
        <f>IF(OR(C1195="W",C1196="W",C1197="W",C1195="1/2W",C1196="1/2W",C1197="1/2W",C1195="1/2L",C1196="1/2L",C1197="1/2L"),"OK",IF(OR(C1195="L",C1196="L",C1197="L"),"LOSS",IF(OR(C1195="X",C1196="X",C1197="X"),"Anulado"," ")))</f>
        <v>OK</v>
      </c>
      <c r="C1195" s="38" t="s">
        <v>26</v>
      </c>
      <c r="D1195" s="273" t="str">
        <f>IF(G1195="","",$D1192)</f>
        <v>22</v>
      </c>
      <c r="E1195" s="281" t="str">
        <f>IF(G1195=""," ","– "&amp;COUNTIF(D$4:D1197,$D1195))</f>
        <v>– 18</v>
      </c>
      <c r="F1195" s="284" t="e">
        <f ca="1">IF(G1195="","",IF(OR(AND($C1195&lt;&gt;" ",$C1196=" "),AND($C1196&lt;&gt;" ",$C1195=" "),AND(L1197&gt;0,OR(AND($C1197&lt;&gt;" ",OR($C1195=" ",$C1196=" ")),AND($C1197=" ",OR($C1195&lt;&gt;" ",$C1196&lt;&gt;" "))))),IF(SUM(F$4:F1194)=0,1,LARGE(F$4:F1194,1)+1),IF(MONTH(G1195)=MONTH(TODAY()),IF(AND(DAY(G1195)&lt;DAY(TODAY()),$B1195=" "),IF(SUM(F$4:F1194)=0,1,LARGE(F$4:F1194,1)+1),IF($B1195=" ",IF(AND(DAY(G1195)=DAY(TODAY()),HOUR(G1195)&lt;=HOUR(NOW())+1),IF(AND(HOUR(G1195)+2&lt;=HOUR(NOW()),DAY(G1195)&lt;=DAY(TODAY()),MINUTE(G1195)&lt;=MINUTE(NOW())),IF(SUM(F$4:F1194)=0,1,LARGE(F$4:F1194,1)+1),IF(OR(MINUTE(G1195)&lt;=MINUTE(NOW()),HOUR(G1195)&lt;=HOUR(NOW())),"!!!","")),""),"")),"")))</f>
        <v>#VALUE!</v>
      </c>
      <c r="G1195" s="181" t="s">
        <v>4549</v>
      </c>
      <c r="H1195" s="229" t="s">
        <v>338</v>
      </c>
      <c r="I1195" s="39" t="s">
        <v>42</v>
      </c>
      <c r="J1195" s="40">
        <v>4.5</v>
      </c>
      <c r="K1195" s="41" t="s">
        <v>18</v>
      </c>
      <c r="L1195" s="42">
        <v>2.2999999999999998</v>
      </c>
      <c r="M1195" s="43">
        <v>4.46</v>
      </c>
      <c r="N1195" s="232">
        <v>0.1</v>
      </c>
      <c r="O1195" s="44" t="s">
        <v>2656</v>
      </c>
      <c r="P1195" s="45" t="s">
        <v>2657</v>
      </c>
      <c r="Q1195" s="46" t="s">
        <v>2227</v>
      </c>
      <c r="R1195" s="47">
        <v>9.6199999999999994E-2</v>
      </c>
      <c r="S1195" s="48" t="s">
        <v>1294</v>
      </c>
    </row>
    <row r="1196" spans="1:19" ht="14.65" customHeight="1">
      <c r="A1196" s="227"/>
      <c r="B1196" s="236"/>
      <c r="C1196" s="49" t="s">
        <v>24</v>
      </c>
      <c r="D1196" s="274"/>
      <c r="E1196" s="282"/>
      <c r="F1196" s="285"/>
      <c r="G1196" s="182"/>
      <c r="H1196" s="230"/>
      <c r="I1196" s="50" t="s">
        <v>43</v>
      </c>
      <c r="J1196" s="51">
        <f>IF(OR(I1195="TO",I1195="TU",I1195="TO1",I1195="TU1",I1195="TO2",I1195="TU2"),J1195,IF(OR(I1195="AH1",I1195="AH2"),IF(OR(I1196="AH1",I1196="AH2"),-J1195,IF(OR(I1196="EH1",I1196="EH2"),-J1195+0.5,"")),IF(OR(I1195="EH1",I1195="EH2"),IF(OR(I1196="AH1",I1196="AH2"),-J1195+0.5,IF(OR(I1196="EH1",I1196="EH2"),-J1195+1,"")),IF(AND(OR(I1195="DNB1",I1195="DNB2"),OR(I1196="AH1",I1196="AH2")),0,IF(AND(I1195="Not ScoreBoth",OR(I1196="TO1",I1196="TO2")),0.5,"")))))</f>
        <v>4.5</v>
      </c>
      <c r="K1196" s="52" t="s">
        <v>21</v>
      </c>
      <c r="L1196" s="53">
        <v>2.1</v>
      </c>
      <c r="M1196" s="54"/>
      <c r="N1196" s="233"/>
      <c r="O1196" s="55" t="s">
        <v>1186</v>
      </c>
      <c r="P1196" s="56" t="s">
        <v>2658</v>
      </c>
      <c r="Q1196" s="25"/>
      <c r="R1196" s="26"/>
      <c r="S1196" s="26"/>
    </row>
    <row r="1197" spans="1:19" ht="14.65" customHeight="1">
      <c r="A1197" s="228"/>
      <c r="B1197" s="237"/>
      <c r="C1197" s="57" t="s">
        <v>28</v>
      </c>
      <c r="D1197" s="275"/>
      <c r="E1197" s="283"/>
      <c r="F1197" s="272"/>
      <c r="G1197" s="183"/>
      <c r="H1197" s="231"/>
      <c r="I1197" s="58"/>
      <c r="J1197" s="59"/>
      <c r="K1197" s="60"/>
      <c r="L1197" s="61"/>
      <c r="M1197" s="62"/>
      <c r="N1197" s="234"/>
      <c r="O1197" s="63"/>
      <c r="P1197" s="64"/>
      <c r="Q1197" s="36"/>
      <c r="R1197" s="28"/>
      <c r="S1197" s="28"/>
    </row>
    <row r="1198" spans="1:19" ht="14.65" customHeight="1">
      <c r="A1198" s="238">
        <f>$A1195+1</f>
        <v>399</v>
      </c>
      <c r="B1198" s="242" t="str">
        <f>IF(OR(C1198="W",C1199="W",C1200="W",C1198="1/2W",C1199="1/2W",C1200="1/2W",C1198="1/2L",C1199="1/2L",C1200="1/2L"),"OK",IF(OR(C1198="L",C1199="L",C1200="L"),"LOSS",IF(OR(C1198="X",C1199="X",C1200="X"),"Anulado"," ")))</f>
        <v>OK</v>
      </c>
      <c r="C1198" s="65" t="s">
        <v>26</v>
      </c>
      <c r="D1198" s="290" t="str">
        <f>IF(G1198="","",$D1195)</f>
        <v>22</v>
      </c>
      <c r="E1198" s="295" t="str">
        <f>IF(G1198=""," ","– "&amp;COUNTIF(D$4:D1200,$D1198))</f>
        <v>– 19</v>
      </c>
      <c r="F1198" s="297" t="e">
        <f ca="1">IF(G1198="","",IF(OR(AND($C1198&lt;&gt;" ",$C1199=" "),AND($C1199&lt;&gt;" ",$C1198=" "),AND(L1200&gt;0,OR(AND($C1200&lt;&gt;" ",OR($C1198=" ",$C1199=" ")),AND($C1200=" ",OR($C1198&lt;&gt;" ",$C1199&lt;&gt;" "))))),IF(SUM(F$4:F1197)=0,1,LARGE(F$4:F1197,1)+1),IF(MONTH(G1198)=MONTH(TODAY()),IF(AND(DAY(G1198)&lt;DAY(TODAY()),$B1198=" "),IF(SUM(F$4:F1197)=0,1,LARGE(F$4:F1197,1)+1),IF($B1198=" ",IF(AND(DAY(G1198)=DAY(TODAY()),HOUR(G1198)&lt;=HOUR(NOW())+1),IF(AND(HOUR(G1198)+2&lt;=HOUR(NOW()),DAY(G1198)&lt;=DAY(TODAY()),MINUTE(G1198)&lt;=MINUTE(NOW())),IF(SUM(F$4:F1197)=0,1,LARGE(F$4:F1197,1)+1),IF(OR(MINUTE(G1198)&lt;=MINUTE(NOW()),HOUR(G1198)&lt;=HOUR(NOW())),"!!!","")),""),"")),"")))</f>
        <v>#VALUE!</v>
      </c>
      <c r="G1198" s="188" t="s">
        <v>4550</v>
      </c>
      <c r="H1198" s="239" t="s">
        <v>339</v>
      </c>
      <c r="I1198" s="66" t="s">
        <v>42</v>
      </c>
      <c r="J1198" s="67">
        <v>1.5</v>
      </c>
      <c r="K1198" s="68" t="s">
        <v>18</v>
      </c>
      <c r="L1198" s="69">
        <v>2.6</v>
      </c>
      <c r="M1198" s="70">
        <v>11.93</v>
      </c>
      <c r="N1198" s="241">
        <v>0</v>
      </c>
      <c r="O1198" s="71" t="s">
        <v>1989</v>
      </c>
      <c r="P1198" s="72" t="s">
        <v>2659</v>
      </c>
      <c r="Q1198" s="73" t="s">
        <v>1043</v>
      </c>
      <c r="R1198" s="74">
        <v>7.0800000000000002E-2</v>
      </c>
      <c r="S1198" s="75" t="s">
        <v>1036</v>
      </c>
    </row>
    <row r="1199" spans="1:19" ht="14.65" customHeight="1">
      <c r="A1199" s="227"/>
      <c r="B1199" s="236"/>
      <c r="C1199" s="17" t="s">
        <v>24</v>
      </c>
      <c r="D1199" s="274"/>
      <c r="E1199" s="282"/>
      <c r="F1199" s="285"/>
      <c r="G1199" s="182"/>
      <c r="H1199" s="230"/>
      <c r="I1199" s="18" t="s">
        <v>71</v>
      </c>
      <c r="J1199" s="76">
        <f>IF(OR(I1198="TO",I1198="TU",I1198="TO1",I1198="TU1",I1198="TO2",I1198="TU2"),J1198,IF(OR(I1198="AH1",I1198="AH2"),IF(OR(I1199="AH1",I1199="AH2"),-J1198,IF(OR(I1199="EH1",I1199="EH2"),-J1198+0.5,"")),IF(OR(I1198="EH1",I1198="EH2"),IF(OR(I1199="AH1",I1199="AH2"),-J1198+0.5,IF(OR(I1199="EH1",I1199="EH2"),-J1198+1,"")),IF(AND(OR(I1198="DNB1",I1198="DNB2"),OR(I1199="AH1",I1199="AH2")),0,IF(AND(I1198="Not ScoreBoth",OR(I1199="TO1",I1199="TO2")),0.5,"")))))</f>
        <v>1.5</v>
      </c>
      <c r="K1199" s="77" t="s">
        <v>19</v>
      </c>
      <c r="L1199" s="21">
        <v>2.14</v>
      </c>
      <c r="M1199" s="22"/>
      <c r="N1199" s="233"/>
      <c r="O1199" s="23" t="s">
        <v>2660</v>
      </c>
      <c r="P1199" s="24" t="s">
        <v>2659</v>
      </c>
      <c r="Q1199" s="25"/>
      <c r="R1199" s="26"/>
      <c r="S1199" s="26"/>
    </row>
    <row r="1200" spans="1:19" ht="14.65" customHeight="1">
      <c r="A1200" s="228"/>
      <c r="B1200" s="237"/>
      <c r="C1200" s="27" t="s">
        <v>28</v>
      </c>
      <c r="D1200" s="275"/>
      <c r="E1200" s="283"/>
      <c r="F1200" s="272"/>
      <c r="G1200" s="183"/>
      <c r="H1200" s="231"/>
      <c r="I1200" s="30"/>
      <c r="J1200" s="31"/>
      <c r="K1200" s="37"/>
      <c r="L1200" s="32"/>
      <c r="M1200" s="33"/>
      <c r="N1200" s="234"/>
      <c r="O1200" s="34"/>
      <c r="P1200" s="90" t="s">
        <v>1340</v>
      </c>
      <c r="Q1200" s="36"/>
      <c r="R1200" s="28"/>
      <c r="S1200" s="28"/>
    </row>
    <row r="1201" spans="1:19" ht="14.65" customHeight="1">
      <c r="A1201" s="226">
        <f>$A1198+1</f>
        <v>400</v>
      </c>
      <c r="B1201" s="235" t="str">
        <f>IF(OR(C1201="W",C1202="W",C1203="W",C1201="1/2W",C1202="1/2W",C1203="1/2W",C1201="1/2L",C1202="1/2L",C1203="1/2L"),"OK",IF(OR(C1201="L",C1202="L",C1203="L"),"LOSS",IF(OR(C1201="X",C1202="X",C1203="X"),"Anulado"," ")))</f>
        <v>OK</v>
      </c>
      <c r="C1201" s="38" t="s">
        <v>26</v>
      </c>
      <c r="D1201" s="273" t="str">
        <f>IF(G1201="","",$D1198)</f>
        <v>22</v>
      </c>
      <c r="E1201" s="281" t="str">
        <f>IF(G1201=""," ","– "&amp;COUNTIF(D$4:D1203,$D1201))</f>
        <v>– 20</v>
      </c>
      <c r="F1201" s="284" t="e">
        <f ca="1">IF(G1201="","",IF(OR(AND($C1201&lt;&gt;" ",$C1202=" "),AND($C1202&lt;&gt;" ",$C1201=" "),AND(L1203&gt;0,OR(AND($C1203&lt;&gt;" ",OR($C1201=" ",$C1202=" ")),AND($C1203=" ",OR($C1201&lt;&gt;" ",$C1202&lt;&gt;" "))))),IF(SUM(F$4:F1200)=0,1,LARGE(F$4:F1200,1)+1),IF(MONTH(G1201)=MONTH(TODAY()),IF(AND(DAY(G1201)&lt;DAY(TODAY()),$B1201=" "),IF(SUM(F$4:F1200)=0,1,LARGE(F$4:F1200,1)+1),IF($B1201=" ",IF(AND(DAY(G1201)=DAY(TODAY()),HOUR(G1201)&lt;=HOUR(NOW())+1),IF(AND(HOUR(G1201)+2&lt;=HOUR(NOW()),DAY(G1201)&lt;=DAY(TODAY()),MINUTE(G1201)&lt;=MINUTE(NOW())),IF(SUM(F$4:F1200)=0,1,LARGE(F$4:F1200,1)+1),IF(OR(MINUTE(G1201)&lt;=MINUTE(NOW()),HOUR(G1201)&lt;=HOUR(NOW())),"!!!","")),""),"")),"")))</f>
        <v>#VALUE!</v>
      </c>
      <c r="G1201" s="181" t="s">
        <v>4547</v>
      </c>
      <c r="H1201" s="229" t="s">
        <v>340</v>
      </c>
      <c r="I1201" s="39" t="s">
        <v>48</v>
      </c>
      <c r="J1201" s="78"/>
      <c r="K1201" s="41" t="s">
        <v>23</v>
      </c>
      <c r="L1201" s="42">
        <v>1.4</v>
      </c>
      <c r="M1201" s="43">
        <v>10.1</v>
      </c>
      <c r="N1201" s="232">
        <v>0</v>
      </c>
      <c r="O1201" s="44" t="s">
        <v>1528</v>
      </c>
      <c r="P1201" s="45" t="s">
        <v>2661</v>
      </c>
      <c r="Q1201" s="46" t="s">
        <v>2662</v>
      </c>
      <c r="R1201" s="47">
        <v>9.5299999999999996E-2</v>
      </c>
      <c r="S1201" s="48" t="s">
        <v>2663</v>
      </c>
    </row>
    <row r="1202" spans="1:19" ht="14.65" customHeight="1">
      <c r="A1202" s="227"/>
      <c r="B1202" s="236"/>
      <c r="C1202" s="49" t="s">
        <v>24</v>
      </c>
      <c r="D1202" s="274"/>
      <c r="E1202" s="282"/>
      <c r="F1202" s="285"/>
      <c r="G1202" s="182"/>
      <c r="H1202" s="230"/>
      <c r="I1202" s="50" t="s">
        <v>47</v>
      </c>
      <c r="J1202" s="85" t="str">
        <f>IF(OR(I1201="TO",I1201="TU",I1201="TO1",I1201="TU1",I1201="TO2",I1201="TU2"),J1201,IF(OR(I1201="AH1",I1201="AH2"),IF(OR(I1202="AH1",I1202="AH2"),-J1201,IF(OR(I1202="EH1",I1202="EH2"),-J1201+0.5,"")),IF(OR(I1201="EH1",I1201="EH2"),IF(OR(I1202="AH1",I1202="AH2"),-J1201+0.5,IF(OR(I1202="EH1",I1202="EH2"),-J1201+1,"")),IF(AND(OR(I1201="DNB1",I1201="DNB2"),OR(I1202="AH1",I1202="AH2")),0,IF(AND(I1201="Not ScoreBoth",OR(I1202="TO1",I1202="TO2")),0.5,"")))))</f>
        <v/>
      </c>
      <c r="K1202" s="52" t="s">
        <v>21</v>
      </c>
      <c r="L1202" s="53">
        <v>5</v>
      </c>
      <c r="M1202" s="54">
        <v>2.81</v>
      </c>
      <c r="N1202" s="233"/>
      <c r="O1202" s="55" t="s">
        <v>2664</v>
      </c>
      <c r="P1202" s="56" t="s">
        <v>2134</v>
      </c>
      <c r="Q1202" s="25"/>
      <c r="R1202" s="26"/>
      <c r="S1202" s="26"/>
    </row>
    <row r="1203" spans="1:19" ht="14.65" customHeight="1">
      <c r="A1203" s="228"/>
      <c r="B1203" s="237"/>
      <c r="C1203" s="57" t="s">
        <v>28</v>
      </c>
      <c r="D1203" s="275"/>
      <c r="E1203" s="283"/>
      <c r="F1203" s="272"/>
      <c r="G1203" s="183"/>
      <c r="H1203" s="231"/>
      <c r="I1203" s="58"/>
      <c r="J1203" s="59"/>
      <c r="K1203" s="60"/>
      <c r="L1203" s="61"/>
      <c r="M1203" s="62"/>
      <c r="N1203" s="234"/>
      <c r="O1203" s="63"/>
      <c r="P1203" s="64"/>
      <c r="Q1203" s="36"/>
      <c r="R1203" s="28"/>
      <c r="S1203" s="28"/>
    </row>
    <row r="1204" spans="1:19" ht="14.65" customHeight="1">
      <c r="A1204" s="238">
        <f>$A1201+1</f>
        <v>401</v>
      </c>
      <c r="B1204" s="242" t="str">
        <f>IF(OR(C1204="W",C1205="W",C1206="W",C1204="1/2W",C1205="1/2W",C1206="1/2W",C1204="1/2L",C1205="1/2L",C1206="1/2L"),"OK",IF(OR(C1204="L",C1205="L",C1206="L"),"LOSS",IF(OR(C1204="X",C1205="X",C1206="X"),"Anulado"," ")))</f>
        <v>OK</v>
      </c>
      <c r="C1204" s="65" t="s">
        <v>24</v>
      </c>
      <c r="D1204" s="290" t="str">
        <f>IF(G1204="","",$D1201)</f>
        <v>22</v>
      </c>
      <c r="E1204" s="295" t="str">
        <f>IF(G1204=""," ","– "&amp;COUNTIF(D$4:D1206,$D1204))</f>
        <v>– 21</v>
      </c>
      <c r="F1204" s="297" t="e">
        <f ca="1">IF(G1204="","",IF(OR(AND($C1204&lt;&gt;" ",$C1205=" "),AND($C1205&lt;&gt;" ",$C1204=" "),AND(L1206&gt;0,OR(AND($C1206&lt;&gt;" ",OR($C1204=" ",$C1205=" ")),AND($C1206=" ",OR($C1204&lt;&gt;" ",$C1205&lt;&gt;" "))))),IF(SUM(F$4:F1203)=0,1,LARGE(F$4:F1203,1)+1),IF(MONTH(G1204)=MONTH(TODAY()),IF(AND(DAY(G1204)&lt;DAY(TODAY()),$B1204=" "),IF(SUM(F$4:F1203)=0,1,LARGE(F$4:F1203,1)+1),IF($B1204=" ",IF(AND(DAY(G1204)=DAY(TODAY()),HOUR(G1204)&lt;=HOUR(NOW())+1),IF(AND(HOUR(G1204)+2&lt;=HOUR(NOW()),DAY(G1204)&lt;=DAY(TODAY()),MINUTE(G1204)&lt;=MINUTE(NOW())),IF(SUM(F$4:F1203)=0,1,LARGE(F$4:F1203,1)+1),IF(OR(MINUTE(G1204)&lt;=MINUTE(NOW()),HOUR(G1204)&lt;=HOUR(NOW())),"!!!","")),""),"")),"")))</f>
        <v>#VALUE!</v>
      </c>
      <c r="G1204" s="188" t="s">
        <v>4551</v>
      </c>
      <c r="H1204" s="239" t="s">
        <v>341</v>
      </c>
      <c r="I1204" s="66" t="s">
        <v>42</v>
      </c>
      <c r="J1204" s="67">
        <v>4</v>
      </c>
      <c r="K1204" s="68" t="s">
        <v>17</v>
      </c>
      <c r="L1204" s="69">
        <v>1.9</v>
      </c>
      <c r="M1204" s="70">
        <v>9.7200000000000006</v>
      </c>
      <c r="N1204" s="241">
        <v>0</v>
      </c>
      <c r="O1204" s="71" t="s">
        <v>1652</v>
      </c>
      <c r="P1204" s="72" t="s">
        <v>2665</v>
      </c>
      <c r="Q1204" s="73" t="s">
        <v>2187</v>
      </c>
      <c r="R1204" s="74">
        <v>9.7500000000000003E-2</v>
      </c>
      <c r="S1204" s="75" t="s">
        <v>2666</v>
      </c>
    </row>
    <row r="1205" spans="1:19" ht="14.65" customHeight="1">
      <c r="A1205" s="227"/>
      <c r="B1205" s="236"/>
      <c r="C1205" s="17" t="s">
        <v>26</v>
      </c>
      <c r="D1205" s="274"/>
      <c r="E1205" s="282"/>
      <c r="F1205" s="285"/>
      <c r="G1205" s="182"/>
      <c r="H1205" s="230"/>
      <c r="I1205" s="18" t="s">
        <v>43</v>
      </c>
      <c r="J1205" s="76">
        <f>IF(OR(I1204="TO",I1204="TU",I1204="TO1",I1204="TU1",I1204="TO2",I1204="TU2"),J1204,IF(OR(I1204="AH1",I1204="AH2"),IF(OR(I1205="AH1",I1205="AH2"),-J1204,IF(OR(I1205="EH1",I1205="EH2"),-J1204+0.5,"")),IF(OR(I1204="EH1",I1204="EH2"),IF(OR(I1205="AH1",I1205="AH2"),-J1204+0.5,IF(OR(I1205="EH1",I1205="EH2"),-J1204+1,"")),IF(AND(OR(I1204="DNB1",I1204="DNB2"),OR(I1205="AH1",I1205="AH2")),0,IF(AND(I1204="Not ScoreBoth",OR(I1205="TO1",I1205="TO2")),0.5,"")))))</f>
        <v>4</v>
      </c>
      <c r="K1205" s="77" t="s">
        <v>21</v>
      </c>
      <c r="L1205" s="21">
        <v>2.6</v>
      </c>
      <c r="M1205" s="22"/>
      <c r="N1205" s="233"/>
      <c r="O1205" s="23" t="s">
        <v>2667</v>
      </c>
      <c r="P1205" s="24" t="s">
        <v>1449</v>
      </c>
      <c r="Q1205" s="25"/>
      <c r="R1205" s="26"/>
      <c r="S1205" s="26"/>
    </row>
    <row r="1206" spans="1:19" ht="14.65" customHeight="1">
      <c r="A1206" s="228"/>
      <c r="B1206" s="237"/>
      <c r="C1206" s="27" t="s">
        <v>28</v>
      </c>
      <c r="D1206" s="275"/>
      <c r="E1206" s="283"/>
      <c r="F1206" s="272"/>
      <c r="G1206" s="183"/>
      <c r="H1206" s="231"/>
      <c r="I1206" s="30"/>
      <c r="J1206" s="31"/>
      <c r="K1206" s="37"/>
      <c r="L1206" s="32"/>
      <c r="M1206" s="33"/>
      <c r="N1206" s="234"/>
      <c r="O1206" s="34"/>
      <c r="P1206" s="35"/>
      <c r="Q1206" s="36"/>
      <c r="R1206" s="28"/>
      <c r="S1206" s="28"/>
    </row>
    <row r="1207" spans="1:19" ht="14.65" customHeight="1">
      <c r="A1207" s="226">
        <f>$A1204+1</f>
        <v>402</v>
      </c>
      <c r="B1207" s="235" t="str">
        <f>IF(OR(C1207="W",C1208="W",C1209="W",C1207="1/2W",C1208="1/2W",C1209="1/2W",C1207="1/2L",C1208="1/2L",C1209="1/2L"),"OK",IF(OR(C1207="L",C1208="L",C1209="L"),"LOSS",IF(OR(C1207="X",C1208="X",C1209="X"),"Anulado"," ")))</f>
        <v>OK</v>
      </c>
      <c r="C1207" s="38" t="s">
        <v>24</v>
      </c>
      <c r="D1207" s="273" t="str">
        <f>IF(G1207="","",$D1204)</f>
        <v>22</v>
      </c>
      <c r="E1207" s="281" t="str">
        <f>IF(G1207=""," ","– "&amp;COUNTIF(D$4:D1209,$D1207))</f>
        <v>– 22</v>
      </c>
      <c r="F1207" s="284" t="e">
        <f ca="1">IF(G1207="","",IF(OR(AND($C1207&lt;&gt;" ",$C1208=" "),AND($C1208&lt;&gt;" ",$C1207=" "),AND(L1209&gt;0,OR(AND($C1209&lt;&gt;" ",OR($C1207=" ",$C1208=" ")),AND($C1209=" ",OR($C1207&lt;&gt;" ",$C1208&lt;&gt;" "))))),IF(SUM(F$4:F1206)=0,1,LARGE(F$4:F1206,1)+1),IF(MONTH(G1207)=MONTH(TODAY()),IF(AND(DAY(G1207)&lt;DAY(TODAY()),$B1207=" "),IF(SUM(F$4:F1206)=0,1,LARGE(F$4:F1206,1)+1),IF($B1207=" ",IF(AND(DAY(G1207)=DAY(TODAY()),HOUR(G1207)&lt;=HOUR(NOW())+1),IF(AND(HOUR(G1207)+2&lt;=HOUR(NOW()),DAY(G1207)&lt;=DAY(TODAY()),MINUTE(G1207)&lt;=MINUTE(NOW())),IF(SUM(F$4:F1206)=0,1,LARGE(F$4:F1206,1)+1),IF(OR(MINUTE(G1207)&lt;=MINUTE(NOW()),HOUR(G1207)&lt;=HOUR(NOW())),"!!!","")),""),"")),"")))</f>
        <v>#VALUE!</v>
      </c>
      <c r="G1207" s="181" t="s">
        <v>4552</v>
      </c>
      <c r="H1207" s="229" t="s">
        <v>342</v>
      </c>
      <c r="I1207" s="39" t="s">
        <v>48</v>
      </c>
      <c r="J1207" s="78"/>
      <c r="K1207" s="41" t="s">
        <v>23</v>
      </c>
      <c r="L1207" s="42">
        <v>3.15</v>
      </c>
      <c r="M1207" s="43">
        <v>19</v>
      </c>
      <c r="N1207" s="232">
        <v>0</v>
      </c>
      <c r="O1207" s="44" t="s">
        <v>2668</v>
      </c>
      <c r="P1207" s="45" t="s">
        <v>1859</v>
      </c>
      <c r="Q1207" s="46" t="s">
        <v>2669</v>
      </c>
      <c r="R1207" s="47">
        <v>3.2000000000000001E-2</v>
      </c>
      <c r="S1207" s="48" t="s">
        <v>2670</v>
      </c>
    </row>
    <row r="1208" spans="1:19" ht="14.65" customHeight="1">
      <c r="A1208" s="227"/>
      <c r="B1208" s="236"/>
      <c r="C1208" s="49" t="s">
        <v>26</v>
      </c>
      <c r="D1208" s="274"/>
      <c r="E1208" s="282"/>
      <c r="F1208" s="285"/>
      <c r="G1208" s="182"/>
      <c r="H1208" s="230"/>
      <c r="I1208" s="50" t="s">
        <v>47</v>
      </c>
      <c r="J1208" s="85" t="str">
        <f>IF(OR(I1207="TO",I1207="TU",I1207="TO1",I1207="TU1",I1207="TO2",I1207="TU2"),J1207,IF(OR(I1207="AH1",I1207="AH2"),IF(OR(I1208="AH1",I1208="AH2"),-J1207,IF(OR(I1208="EH1",I1208="EH2"),-J1207+0.5,"")),IF(OR(I1207="EH1",I1207="EH2"),IF(OR(I1208="AH1",I1208="AH2"),-J1207+0.5,IF(OR(I1208="EH1",I1208="EH2"),-J1207+1,"")),IF(AND(OR(I1207="DNB1",I1207="DNB2"),OR(I1208="AH1",I1208="AH2")),0,IF(AND(I1207="Not ScoreBoth",OR(I1208="TO1",I1208="TO2")),0.5,"")))))</f>
        <v/>
      </c>
      <c r="K1208" s="52" t="s">
        <v>17</v>
      </c>
      <c r="L1208" s="53">
        <v>1.53</v>
      </c>
      <c r="M1208" s="54">
        <v>39.380000000000003</v>
      </c>
      <c r="N1208" s="233"/>
      <c r="O1208" s="55" t="s">
        <v>894</v>
      </c>
      <c r="P1208" s="56" t="s">
        <v>2671</v>
      </c>
      <c r="Q1208" s="25"/>
      <c r="R1208" s="26"/>
      <c r="S1208" s="26"/>
    </row>
    <row r="1209" spans="1:19" ht="14.65" customHeight="1">
      <c r="A1209" s="228"/>
      <c r="B1209" s="237"/>
      <c r="C1209" s="57" t="s">
        <v>28</v>
      </c>
      <c r="D1209" s="275"/>
      <c r="E1209" s="283"/>
      <c r="F1209" s="272"/>
      <c r="G1209" s="183"/>
      <c r="H1209" s="231"/>
      <c r="I1209" s="58"/>
      <c r="J1209" s="59"/>
      <c r="K1209" s="60"/>
      <c r="L1209" s="61"/>
      <c r="M1209" s="62"/>
      <c r="N1209" s="234"/>
      <c r="O1209" s="63"/>
      <c r="P1209" s="64"/>
      <c r="Q1209" s="36"/>
      <c r="R1209" s="28"/>
      <c r="S1209" s="28"/>
    </row>
    <row r="1210" spans="1:19" ht="14.65" customHeight="1">
      <c r="A1210" s="238">
        <f>$A1207+1</f>
        <v>403</v>
      </c>
      <c r="B1210" s="242" t="str">
        <f>IF(OR(C1210="W",C1211="W",C1212="W",C1210="1/2W",C1211="1/2W",C1212="1/2W",C1210="1/2L",C1211="1/2L",C1212="1/2L"),"OK",IF(OR(C1210="L",C1211="L",C1212="L"),"LOSS",IF(OR(C1210="X",C1211="X",C1212="X"),"Anulado"," ")))</f>
        <v>OK</v>
      </c>
      <c r="C1210" s="65" t="s">
        <v>108</v>
      </c>
      <c r="D1210" s="290" t="str">
        <f>IF(G1210="","",$D1207)</f>
        <v>22</v>
      </c>
      <c r="E1210" s="295" t="str">
        <f>IF(G1210=""," ","– "&amp;COUNTIF(D$4:D1212,$D1210))</f>
        <v>– 23</v>
      </c>
      <c r="F1210" s="297" t="e">
        <f ca="1">IF(G1210="","",IF(OR(AND($C1210&lt;&gt;" ",$C1211=" "),AND($C1211&lt;&gt;" ",$C1210=" "),AND(L1212&gt;0,OR(AND($C1212&lt;&gt;" ",OR($C1210=" ",$C1211=" ")),AND($C1212=" ",OR($C1210&lt;&gt;" ",$C1211&lt;&gt;" "))))),IF(SUM(F$4:F1209)=0,1,LARGE(F$4:F1209,1)+1),IF(MONTH(G1210)=MONTH(TODAY()),IF(AND(DAY(G1210)&lt;DAY(TODAY()),$B1210=" "),IF(SUM(F$4:F1209)=0,1,LARGE(F$4:F1209,1)+1),IF($B1210=" ",IF(AND(DAY(G1210)=DAY(TODAY()),HOUR(G1210)&lt;=HOUR(NOW())+1),IF(AND(HOUR(G1210)+2&lt;=HOUR(NOW()),DAY(G1210)&lt;=DAY(TODAY()),MINUTE(G1210)&lt;=MINUTE(NOW())),IF(SUM(F$4:F1209)=0,1,LARGE(F$4:F1209,1)+1),IF(OR(MINUTE(G1210)&lt;=MINUTE(NOW()),HOUR(G1210)&lt;=HOUR(NOW())),"!!!","")),""),"")),"")))</f>
        <v>#VALUE!</v>
      </c>
      <c r="G1210" s="188" t="s">
        <v>4553</v>
      </c>
      <c r="H1210" s="239" t="s">
        <v>343</v>
      </c>
      <c r="I1210" s="66" t="s">
        <v>42</v>
      </c>
      <c r="J1210" s="67">
        <v>3.25</v>
      </c>
      <c r="K1210" s="68" t="s">
        <v>22</v>
      </c>
      <c r="L1210" s="69">
        <v>2.36</v>
      </c>
      <c r="M1210" s="70"/>
      <c r="N1210" s="241">
        <v>0</v>
      </c>
      <c r="O1210" s="71" t="s">
        <v>2672</v>
      </c>
      <c r="P1210" s="72" t="s">
        <v>2673</v>
      </c>
      <c r="Q1210" s="73" t="s">
        <v>1602</v>
      </c>
      <c r="R1210" s="74">
        <v>3.0300000000000001E-2</v>
      </c>
      <c r="S1210" s="75" t="s">
        <v>2674</v>
      </c>
    </row>
    <row r="1211" spans="1:19" ht="14.65" customHeight="1">
      <c r="A1211" s="227"/>
      <c r="B1211" s="236"/>
      <c r="C1211" s="17" t="s">
        <v>186</v>
      </c>
      <c r="D1211" s="274"/>
      <c r="E1211" s="282"/>
      <c r="F1211" s="285"/>
      <c r="G1211" s="182"/>
      <c r="H1211" s="230"/>
      <c r="I1211" s="18" t="s">
        <v>43</v>
      </c>
      <c r="J1211" s="76">
        <f>IF(OR(I1210="TO",I1210="TU",I1210="TO1",I1210="TU1",I1210="TO2",I1210="TU2"),J1210,IF(OR(I1210="AH1",I1210="AH2"),IF(OR(I1211="AH1",I1211="AH2"),-J1210,IF(OR(I1211="EH1",I1211="EH2"),-J1210+0.5,"")),IF(OR(I1210="EH1",I1210="EH2"),IF(OR(I1211="AH1",I1211="AH2"),-J1210+0.5,IF(OR(I1211="EH1",I1211="EH2"),-J1210+1,"")),IF(AND(OR(I1210="DNB1",I1210="DNB2"),OR(I1211="AH1",I1211="AH2")),0,IF(AND(I1210="Not ScoreBoth",OR(I1211="TO1",I1211="TO2")),0.5,"")))))</f>
        <v>3.25</v>
      </c>
      <c r="K1211" s="77" t="s">
        <v>17</v>
      </c>
      <c r="L1211" s="21">
        <v>1.925</v>
      </c>
      <c r="M1211" s="22">
        <v>18.920000000000002</v>
      </c>
      <c r="N1211" s="233"/>
      <c r="O1211" s="23" t="s">
        <v>1219</v>
      </c>
      <c r="P1211" s="24" t="s">
        <v>2225</v>
      </c>
      <c r="Q1211" s="25"/>
      <c r="R1211" s="26"/>
      <c r="S1211" s="26"/>
    </row>
    <row r="1212" spans="1:19" ht="14.65" customHeight="1">
      <c r="A1212" s="228"/>
      <c r="B1212" s="237"/>
      <c r="C1212" s="27" t="s">
        <v>28</v>
      </c>
      <c r="D1212" s="275"/>
      <c r="E1212" s="283"/>
      <c r="F1212" s="272"/>
      <c r="G1212" s="183"/>
      <c r="H1212" s="231"/>
      <c r="I1212" s="30"/>
      <c r="J1212" s="31"/>
      <c r="K1212" s="37"/>
      <c r="L1212" s="32"/>
      <c r="M1212" s="33"/>
      <c r="N1212" s="234"/>
      <c r="O1212" s="34"/>
      <c r="P1212" s="35"/>
      <c r="Q1212" s="36"/>
      <c r="R1212" s="28"/>
      <c r="S1212" s="28"/>
    </row>
    <row r="1213" spans="1:19" ht="14.65" customHeight="1">
      <c r="A1213" s="226">
        <f>$A1210+1</f>
        <v>404</v>
      </c>
      <c r="B1213" s="235" t="str">
        <f>IF(OR(C1213="W",C1214="W",C1215="W",C1213="1/2W",C1214="1/2W",C1215="1/2W",C1213="1/2L",C1214="1/2L",C1215="1/2L"),"OK",IF(OR(C1213="L",C1214="L",C1215="L"),"LOSS",IF(OR(C1213="X",C1214="X",C1215="X"),"Anulado"," ")))</f>
        <v>OK</v>
      </c>
      <c r="C1213" s="38" t="s">
        <v>26</v>
      </c>
      <c r="D1213" s="273" t="str">
        <f>IF(G1213="","",$D1210)</f>
        <v>22</v>
      </c>
      <c r="E1213" s="281" t="str">
        <f>IF(G1213=""," ","– "&amp;COUNTIF(D$4:D1215,$D1213))</f>
        <v>– 24</v>
      </c>
      <c r="F1213" s="284" t="e">
        <f ca="1">IF(G1213="","",IF(OR(AND($C1213&lt;&gt;" ",$C1214=" "),AND($C1214&lt;&gt;" ",$C1213=" "),AND(L1215&gt;0,OR(AND($C1215&lt;&gt;" ",OR($C1213=" ",$C1214=" ")),AND($C1215=" ",OR($C1213&lt;&gt;" ",$C1214&lt;&gt;" "))))),IF(SUM(F$4:F1212)=0,1,LARGE(F$4:F1212,1)+1),IF(MONTH(G1213)=MONTH(TODAY()),IF(AND(DAY(G1213)&lt;DAY(TODAY()),$B1213=" "),IF(SUM(F$4:F1212)=0,1,LARGE(F$4:F1212,1)+1),IF($B1213=" ",IF(AND(DAY(G1213)=DAY(TODAY()),HOUR(G1213)&lt;=HOUR(NOW())+1),IF(AND(HOUR(G1213)+2&lt;=HOUR(NOW()),DAY(G1213)&lt;=DAY(TODAY()),MINUTE(G1213)&lt;=MINUTE(NOW())),IF(SUM(F$4:F1212)=0,1,LARGE(F$4:F1212,1)+1),IF(OR(MINUTE(G1213)&lt;=MINUTE(NOW()),HOUR(G1213)&lt;=HOUR(NOW())),"!!!","")),""),"")),"")))</f>
        <v>#VALUE!</v>
      </c>
      <c r="G1213" s="181" t="s">
        <v>4554</v>
      </c>
      <c r="H1213" s="229" t="s">
        <v>344</v>
      </c>
      <c r="I1213" s="39" t="s">
        <v>48</v>
      </c>
      <c r="J1213" s="78"/>
      <c r="K1213" s="41" t="s">
        <v>23</v>
      </c>
      <c r="L1213" s="42">
        <v>1.45</v>
      </c>
      <c r="M1213" s="43"/>
      <c r="N1213" s="232">
        <v>1</v>
      </c>
      <c r="O1213" s="44" t="s">
        <v>2675</v>
      </c>
      <c r="P1213" s="45" t="s">
        <v>2676</v>
      </c>
      <c r="Q1213" s="46" t="s">
        <v>2558</v>
      </c>
      <c r="R1213" s="47">
        <v>4.9200000000000001E-2</v>
      </c>
      <c r="S1213" s="48" t="s">
        <v>2677</v>
      </c>
    </row>
    <row r="1214" spans="1:19" ht="14.65" customHeight="1">
      <c r="A1214" s="227"/>
      <c r="B1214" s="236"/>
      <c r="C1214" s="49" t="s">
        <v>24</v>
      </c>
      <c r="D1214" s="274"/>
      <c r="E1214" s="282"/>
      <c r="F1214" s="285"/>
      <c r="G1214" s="182"/>
      <c r="H1214" s="230"/>
      <c r="I1214" s="50" t="s">
        <v>47</v>
      </c>
      <c r="J1214" s="85" t="str">
        <f>IF(OR(I1213="TO",I1213="TU",I1213="TO1",I1213="TU1",I1213="TO2",I1213="TU2"),J1213,IF(OR(I1213="AH1",I1213="AH2"),IF(OR(I1214="AH1",I1214="AH2"),-J1213,IF(OR(I1214="EH1",I1214="EH2"),-J1213+0.5,"")),IF(OR(I1213="EH1",I1213="EH2"),IF(OR(I1214="AH1",I1214="AH2"),-J1213+0.5,IF(OR(I1214="EH1",I1214="EH2"),-J1213+1,"")),IF(AND(OR(I1213="DNB1",I1213="DNB2"),OR(I1214="AH1",I1214="AH2")),0,IF(AND(I1213="Not ScoreBoth",OR(I1214="TO1",I1214="TO2")),0.5,"")))))</f>
        <v/>
      </c>
      <c r="K1214" s="52" t="s">
        <v>17</v>
      </c>
      <c r="L1214" s="53">
        <v>3.75</v>
      </c>
      <c r="M1214" s="54">
        <v>7.64</v>
      </c>
      <c r="N1214" s="233"/>
      <c r="O1214" s="55" t="s">
        <v>1350</v>
      </c>
      <c r="P1214" s="56" t="s">
        <v>1351</v>
      </c>
      <c r="Q1214" s="25"/>
      <c r="R1214" s="26"/>
      <c r="S1214" s="26"/>
    </row>
    <row r="1215" spans="1:19" ht="14.65" customHeight="1">
      <c r="A1215" s="228"/>
      <c r="B1215" s="237"/>
      <c r="C1215" s="57" t="s">
        <v>28</v>
      </c>
      <c r="D1215" s="275"/>
      <c r="E1215" s="283"/>
      <c r="F1215" s="272"/>
      <c r="G1215" s="183"/>
      <c r="H1215" s="231"/>
      <c r="I1215" s="58"/>
      <c r="J1215" s="59"/>
      <c r="K1215" s="60"/>
      <c r="L1215" s="61"/>
      <c r="M1215" s="62"/>
      <c r="N1215" s="234"/>
      <c r="O1215" s="63"/>
      <c r="P1215" s="64"/>
      <c r="Q1215" s="36"/>
      <c r="R1215" s="28"/>
      <c r="S1215" s="28"/>
    </row>
    <row r="1216" spans="1:19" ht="14.65" customHeight="1">
      <c r="A1216" s="238">
        <f>$A1213+1</f>
        <v>405</v>
      </c>
      <c r="B1216" s="242" t="str">
        <f>IF(OR(C1216="W",C1217="W",C1218="W",C1216="1/2W",C1217="1/2W",C1218="1/2W",C1216="1/2L",C1217="1/2L",C1218="1/2L"),"OK",IF(OR(C1216="L",C1217="L",C1218="L"),"LOSS",IF(OR(C1216="X",C1217="X",C1218="X"),"Anulado"," ")))</f>
        <v>OK</v>
      </c>
      <c r="C1216" s="65" t="s">
        <v>26</v>
      </c>
      <c r="D1216" s="290" t="str">
        <f>IF(G1216="","",$D1213)</f>
        <v>22</v>
      </c>
      <c r="E1216" s="295" t="str">
        <f>IF(G1216=""," ","– "&amp;COUNTIF(D$4:D1218,$D1216))</f>
        <v>– 25</v>
      </c>
      <c r="F1216" s="297" t="e">
        <f ca="1">IF(G1216="","",IF(OR(AND($C1216&lt;&gt;" ",$C1217=" "),AND($C1217&lt;&gt;" ",$C1216=" "),AND(L1218&gt;0,OR(AND($C1218&lt;&gt;" ",OR($C1216=" ",$C1217=" ")),AND($C1218=" ",OR($C1216&lt;&gt;" ",$C1217&lt;&gt;" "))))),IF(SUM(F$4:F1215)=0,1,LARGE(F$4:F1215,1)+1),IF(MONTH(G1216)=MONTH(TODAY()),IF(AND(DAY(G1216)&lt;DAY(TODAY()),$B1216=" "),IF(SUM(F$4:F1215)=0,1,LARGE(F$4:F1215,1)+1),IF($B1216=" ",IF(AND(DAY(G1216)=DAY(TODAY()),HOUR(G1216)&lt;=HOUR(NOW())+1),IF(AND(HOUR(G1216)+2&lt;=HOUR(NOW()),DAY(G1216)&lt;=DAY(TODAY()),MINUTE(G1216)&lt;=MINUTE(NOW())),IF(SUM(F$4:F1215)=0,1,LARGE(F$4:F1215,1)+1),IF(OR(MINUTE(G1216)&lt;=MINUTE(NOW()),HOUR(G1216)&lt;=HOUR(NOW())),"!!!","")),""),"")),"")))</f>
        <v>#VALUE!</v>
      </c>
      <c r="G1216" s="188" t="s">
        <v>4547</v>
      </c>
      <c r="H1216" s="239" t="s">
        <v>340</v>
      </c>
      <c r="I1216" s="66" t="s">
        <v>48</v>
      </c>
      <c r="J1216" s="80"/>
      <c r="K1216" s="68" t="s">
        <v>22</v>
      </c>
      <c r="L1216" s="69">
        <v>1.54</v>
      </c>
      <c r="M1216" s="70">
        <v>9.3149999999999995</v>
      </c>
      <c r="N1216" s="241">
        <v>0</v>
      </c>
      <c r="O1216" s="71" t="s">
        <v>2678</v>
      </c>
      <c r="P1216" s="72" t="s">
        <v>2679</v>
      </c>
      <c r="Q1216" s="73" t="s">
        <v>1008</v>
      </c>
      <c r="R1216" s="74">
        <v>0.183</v>
      </c>
      <c r="S1216" s="75" t="s">
        <v>1311</v>
      </c>
    </row>
    <row r="1217" spans="1:19" ht="14.65" customHeight="1">
      <c r="A1217" s="227"/>
      <c r="B1217" s="236"/>
      <c r="C1217" s="17" t="s">
        <v>24</v>
      </c>
      <c r="D1217" s="274"/>
      <c r="E1217" s="282"/>
      <c r="F1217" s="285"/>
      <c r="G1217" s="182"/>
      <c r="H1217" s="230"/>
      <c r="I1217" s="18" t="s">
        <v>47</v>
      </c>
      <c r="J1217" s="81" t="str">
        <f>IF(OR(I1216="TO",I1216="TU",I1216="TO1",I1216="TU1",I1216="TO2",I1216="TU2"),J1216,IF(OR(I1216="AH1",I1216="AH2"),IF(OR(I1217="AH1",I1217="AH2"),-J1216,IF(OR(I1217="EH1",I1217="EH2"),-J1216+0.5,"")),IF(OR(I1216="EH1",I1216="EH2"),IF(OR(I1217="AH1",I1217="AH2"),-J1216+0.5,IF(OR(I1217="EH1",I1217="EH2"),-J1216+1,"")),IF(AND(OR(I1216="DNB1",I1216="DNB2"),OR(I1217="AH1",I1217="AH2")),0,IF(AND(I1216="Not ScoreBoth",OR(I1217="TO1",I1217="TO2")),0.5,"")))))</f>
        <v/>
      </c>
      <c r="K1217" s="77" t="s">
        <v>21</v>
      </c>
      <c r="L1217" s="21">
        <v>5</v>
      </c>
      <c r="M1217" s="22">
        <v>2.81</v>
      </c>
      <c r="N1217" s="233"/>
      <c r="O1217" s="23" t="s">
        <v>2664</v>
      </c>
      <c r="P1217" s="24" t="s">
        <v>2134</v>
      </c>
      <c r="Q1217" s="25"/>
      <c r="R1217" s="26"/>
      <c r="S1217" s="26"/>
    </row>
    <row r="1218" spans="1:19" ht="14.65" customHeight="1" thickBot="1">
      <c r="A1218" s="228"/>
      <c r="B1218" s="237"/>
      <c r="C1218" s="27" t="s">
        <v>28</v>
      </c>
      <c r="D1218" s="275"/>
      <c r="E1218" s="283"/>
      <c r="F1218" s="272"/>
      <c r="G1218" s="183"/>
      <c r="H1218" s="240"/>
      <c r="I1218" s="30"/>
      <c r="J1218" s="31"/>
      <c r="K1218" s="37"/>
      <c r="L1218" s="32"/>
      <c r="M1218" s="33"/>
      <c r="N1218" s="234"/>
      <c r="O1218" s="34"/>
      <c r="P1218" s="35"/>
      <c r="Q1218" s="36"/>
      <c r="R1218" s="28"/>
      <c r="S1218" s="28"/>
    </row>
    <row r="1219" spans="1:19" ht="14.65" customHeight="1">
      <c r="A1219" s="226">
        <f>$A1216+1</f>
        <v>406</v>
      </c>
      <c r="B1219" s="235" t="str">
        <f>IF(OR(C1219="W",C1220="W",C1221="W",C1219="1/2W",C1220="1/2W",C1221="1/2W",C1219="1/2L",C1220="1/2L",C1221="1/2L"),"OK",IF(OR(C1219="L",C1220="L",C1221="L"),"LOSS",IF(OR(C1219="X",C1220="X",C1221="X"),"Anulado"," ")))</f>
        <v>OK</v>
      </c>
      <c r="C1219" s="38" t="s">
        <v>26</v>
      </c>
      <c r="D1219" s="273" t="str">
        <f>IF(G1219="","",$D1216)</f>
        <v>22</v>
      </c>
      <c r="E1219" s="281" t="str">
        <f>IF(G1219=""," ","– "&amp;COUNTIF(D$4:D1221,$D1219))</f>
        <v>– 26</v>
      </c>
      <c r="F1219" s="284" t="e">
        <f ca="1">IF(G1219="","",IF(OR(AND($C1219&lt;&gt;" ",$C1220=" "),AND($C1220&lt;&gt;" ",$C1219=" "),AND(L1221&gt;0,OR(AND($C1221&lt;&gt;" ",OR($C1219=" ",$C1220=" ")),AND($C1221=" ",OR($C1219&lt;&gt;" ",$C1220&lt;&gt;" "))))),IF(SUM(F$4:F1218)=0,1,LARGE(F$4:F1218,1)+1),IF(MONTH(G1219)=MONTH(TODAY()),IF(AND(DAY(G1219)&lt;DAY(TODAY()),$B1219=" "),IF(SUM(F$4:F1218)=0,1,LARGE(F$4:F1218,1)+1),IF($B1219=" ",IF(AND(DAY(G1219)=DAY(TODAY()),HOUR(G1219)&lt;=HOUR(NOW())+1),IF(AND(HOUR(G1219)+2&lt;=HOUR(NOW()),DAY(G1219)&lt;=DAY(TODAY()),MINUTE(G1219)&lt;=MINUTE(NOW())),IF(SUM(F$4:F1218)=0,1,LARGE(F$4:F1218,1)+1),IF(OR(MINUTE(G1219)&lt;=MINUTE(NOW()),HOUR(G1219)&lt;=HOUR(NOW())),"!!!","")),""),"")),"")))</f>
        <v>#VALUE!</v>
      </c>
      <c r="G1219" s="181" t="s">
        <v>4555</v>
      </c>
      <c r="H1219" s="302" t="s">
        <v>345</v>
      </c>
      <c r="I1219" s="39" t="s">
        <v>42</v>
      </c>
      <c r="J1219" s="40">
        <v>4.5</v>
      </c>
      <c r="K1219" s="41" t="s">
        <v>17</v>
      </c>
      <c r="L1219" s="42">
        <v>1.9</v>
      </c>
      <c r="M1219" s="43">
        <v>19.440000000000001</v>
      </c>
      <c r="N1219" s="232">
        <v>0</v>
      </c>
      <c r="O1219" s="44" t="s">
        <v>885</v>
      </c>
      <c r="P1219" s="45" t="s">
        <v>886</v>
      </c>
      <c r="Q1219" s="46" t="s">
        <v>1338</v>
      </c>
      <c r="R1219" s="47">
        <v>6.1800000000000001E-2</v>
      </c>
      <c r="S1219" s="48" t="s">
        <v>2680</v>
      </c>
    </row>
    <row r="1220" spans="1:19" ht="14.65" customHeight="1">
      <c r="A1220" s="227"/>
      <c r="B1220" s="236"/>
      <c r="C1220" s="49" t="s">
        <v>24</v>
      </c>
      <c r="D1220" s="274"/>
      <c r="E1220" s="282"/>
      <c r="F1220" s="285"/>
      <c r="G1220" s="182"/>
      <c r="H1220" s="230"/>
      <c r="I1220" s="50" t="s">
        <v>43</v>
      </c>
      <c r="J1220" s="51">
        <f>IF(OR(I1219="TO",I1219="TU",I1219="TO1",I1219="TU1",I1219="TO2",I1219="TU2"),J1219,IF(OR(I1219="AH1",I1219="AH2"),IF(OR(I1220="AH1",I1220="AH2"),-J1219,IF(OR(I1220="EH1",I1220="EH2"),-J1219+0.5,"")),IF(OR(I1219="EH1",I1219="EH2"),IF(OR(I1220="AH1",I1220="AH2"),-J1219+0.5,IF(OR(I1220="EH1",I1220="EH2"),-J1219+1,"")),IF(AND(OR(I1219="DNB1",I1219="DNB2"),OR(I1220="AH1",I1220="AH2")),0,IF(AND(I1219="Not ScoreBoth",OR(I1220="TO1",I1220="TO2")),0.5,"")))))</f>
        <v>4.5</v>
      </c>
      <c r="K1220" s="52" t="s">
        <v>21</v>
      </c>
      <c r="L1220" s="53">
        <v>2.41</v>
      </c>
      <c r="M1220" s="54">
        <v>15.35</v>
      </c>
      <c r="N1220" s="233"/>
      <c r="O1220" s="55" t="s">
        <v>2681</v>
      </c>
      <c r="P1220" s="56" t="s">
        <v>2682</v>
      </c>
      <c r="Q1220" s="25"/>
      <c r="R1220" s="26"/>
      <c r="S1220" s="26"/>
    </row>
    <row r="1221" spans="1:19" ht="14.65" customHeight="1">
      <c r="A1221" s="228"/>
      <c r="B1221" s="237"/>
      <c r="C1221" s="57" t="s">
        <v>28</v>
      </c>
      <c r="D1221" s="275"/>
      <c r="E1221" s="283"/>
      <c r="F1221" s="272"/>
      <c r="G1221" s="183"/>
      <c r="H1221" s="231"/>
      <c r="I1221" s="58"/>
      <c r="J1221" s="59"/>
      <c r="K1221" s="60"/>
      <c r="L1221" s="61"/>
      <c r="M1221" s="62"/>
      <c r="N1221" s="234"/>
      <c r="O1221" s="63"/>
      <c r="P1221" s="64"/>
      <c r="Q1221" s="36"/>
      <c r="R1221" s="28"/>
      <c r="S1221" s="28"/>
    </row>
    <row r="1222" spans="1:19" ht="14.65" customHeight="1">
      <c r="A1222" s="238">
        <f>$A1219+1</f>
        <v>407</v>
      </c>
      <c r="B1222" s="242" t="str">
        <f>IF(OR(C1222="W",C1223="W",C1224="W",C1222="1/2W",C1223="1/2W",C1224="1/2W",C1222="1/2L",C1223="1/2L",C1224="1/2L"),"OK",IF(OR(C1222="L",C1223="L",C1224="L"),"LOSS",IF(OR(C1222="X",C1223="X",C1224="X"),"Anulado"," ")))</f>
        <v>OK</v>
      </c>
      <c r="C1222" s="65" t="s">
        <v>26</v>
      </c>
      <c r="D1222" s="290" t="str">
        <f>IF(G1222="","",$D1219)</f>
        <v>22</v>
      </c>
      <c r="E1222" s="295" t="str">
        <f>IF(G1222=""," ","– "&amp;COUNTIF(D$4:D1224,$D1222))</f>
        <v>– 27</v>
      </c>
      <c r="F1222" s="297" t="e">
        <f ca="1">IF(G1222="","",IF(OR(AND($C1222&lt;&gt;" ",$C1223=" "),AND($C1223&lt;&gt;" ",$C1222=" "),AND(L1224&gt;0,OR(AND($C1224&lt;&gt;" ",OR($C1222=" ",$C1223=" ")),AND($C1224=" ",OR($C1222&lt;&gt;" ",$C1223&lt;&gt;" "))))),IF(SUM(F$4:F1221)=0,1,LARGE(F$4:F1221,1)+1),IF(MONTH(G1222)=MONTH(TODAY()),IF(AND(DAY(G1222)&lt;DAY(TODAY()),$B1222=" "),IF(SUM(F$4:F1221)=0,1,LARGE(F$4:F1221,1)+1),IF($B1222=" ",IF(AND(DAY(G1222)=DAY(TODAY()),HOUR(G1222)&lt;=HOUR(NOW())+1),IF(AND(HOUR(G1222)+2&lt;=HOUR(NOW()),DAY(G1222)&lt;=DAY(TODAY()),MINUTE(G1222)&lt;=MINUTE(NOW())),IF(SUM(F$4:F1221)=0,1,LARGE(F$4:F1221,1)+1),IF(OR(MINUTE(G1222)&lt;=MINUTE(NOW()),HOUR(G1222)&lt;=HOUR(NOW())),"!!!","")),""),"")),"")))</f>
        <v>#VALUE!</v>
      </c>
      <c r="G1222" s="188" t="s">
        <v>4556</v>
      </c>
      <c r="H1222" s="239" t="s">
        <v>346</v>
      </c>
      <c r="I1222" s="66" t="s">
        <v>47</v>
      </c>
      <c r="J1222" s="80"/>
      <c r="K1222" s="68" t="s">
        <v>21</v>
      </c>
      <c r="L1222" s="69">
        <v>1.61</v>
      </c>
      <c r="M1222" s="70">
        <v>31.65</v>
      </c>
      <c r="N1222" s="241">
        <v>0</v>
      </c>
      <c r="O1222" s="71" t="s">
        <v>2683</v>
      </c>
      <c r="P1222" s="72" t="s">
        <v>2684</v>
      </c>
      <c r="Q1222" s="73" t="s">
        <v>2096</v>
      </c>
      <c r="R1222" s="74">
        <v>3.6799999999999999E-2</v>
      </c>
      <c r="S1222" s="75" t="s">
        <v>2685</v>
      </c>
    </row>
    <row r="1223" spans="1:19" ht="14.65" customHeight="1">
      <c r="A1223" s="227"/>
      <c r="B1223" s="236"/>
      <c r="C1223" s="17" t="s">
        <v>24</v>
      </c>
      <c r="D1223" s="274"/>
      <c r="E1223" s="282"/>
      <c r="F1223" s="285"/>
      <c r="G1223" s="182"/>
      <c r="H1223" s="230"/>
      <c r="I1223" s="18" t="s">
        <v>48</v>
      </c>
      <c r="J1223" s="81" t="str">
        <f>IF(OR(I1222="TO",I1222="TU",I1222="TO1",I1222="TU1",I1222="TO2",I1222="TU2"),J1222,IF(OR(I1222="AH1",I1222="AH2"),IF(OR(I1223="AH1",I1223="AH2"),-J1222,IF(OR(I1223="EH1",I1223="EH2"),-J1222+0.5,"")),IF(OR(I1222="EH1",I1222="EH2"),IF(OR(I1223="AH1",I1223="AH2"),-J1222+0.5,IF(OR(I1223="EH1",I1223="EH2"),-J1222+1,"")),IF(AND(OR(I1222="DNB1",I1222="DNB2"),OR(I1223="AH1",I1223="AH2")),0,IF(AND(I1222="Not ScoreBoth",OR(I1223="TO1",I1223="TO2")),0.5,"")))))</f>
        <v/>
      </c>
      <c r="K1223" s="77" t="s">
        <v>17</v>
      </c>
      <c r="L1223" s="21">
        <v>3</v>
      </c>
      <c r="M1223" s="22">
        <v>17.5</v>
      </c>
      <c r="N1223" s="233"/>
      <c r="O1223" s="23" t="s">
        <v>2372</v>
      </c>
      <c r="P1223" s="24" t="s">
        <v>1628</v>
      </c>
      <c r="Q1223" s="25"/>
      <c r="R1223" s="26"/>
      <c r="S1223" s="26"/>
    </row>
    <row r="1224" spans="1:19" ht="14.65" customHeight="1">
      <c r="A1224" s="228"/>
      <c r="B1224" s="237"/>
      <c r="C1224" s="27" t="s">
        <v>28</v>
      </c>
      <c r="D1224" s="275"/>
      <c r="E1224" s="283"/>
      <c r="F1224" s="272"/>
      <c r="G1224" s="183"/>
      <c r="H1224" s="231"/>
      <c r="I1224" s="30"/>
      <c r="J1224" s="31"/>
      <c r="K1224" s="37"/>
      <c r="L1224" s="32"/>
      <c r="M1224" s="33"/>
      <c r="N1224" s="234"/>
      <c r="O1224" s="34"/>
      <c r="P1224" s="35"/>
      <c r="Q1224" s="36"/>
      <c r="R1224" s="28"/>
      <c r="S1224" s="28"/>
    </row>
    <row r="1225" spans="1:19" ht="14.65" customHeight="1">
      <c r="A1225" s="226">
        <f>$A1222+1</f>
        <v>408</v>
      </c>
      <c r="B1225" s="235" t="str">
        <f>IF(OR(C1225="W",C1226="W",C1227="W",C1225="1/2W",C1226="1/2W",C1227="1/2W",C1225="1/2L",C1226="1/2L",C1227="1/2L"),"OK",IF(OR(C1225="L",C1226="L",C1227="L"),"LOSS",IF(OR(C1225="X",C1226="X",C1227="X"),"Anulado"," ")))</f>
        <v>OK</v>
      </c>
      <c r="C1225" s="38" t="s">
        <v>26</v>
      </c>
      <c r="D1225" s="273" t="str">
        <f>IF(G1225="","",$D1222)</f>
        <v>22</v>
      </c>
      <c r="E1225" s="281" t="str">
        <f>IF(G1225=""," ","– "&amp;COUNTIF(D$4:D1227,$D1225))</f>
        <v>– 28</v>
      </c>
      <c r="F1225" s="284" t="e">
        <f ca="1">IF(G1225="","",IF(OR(AND($C1225&lt;&gt;" ",$C1226=" "),AND($C1226&lt;&gt;" ",$C1225=" "),AND(L1227&gt;0,OR(AND($C1227&lt;&gt;" ",OR($C1225=" ",$C1226=" ")),AND($C1227=" ",OR($C1225&lt;&gt;" ",$C1226&lt;&gt;" "))))),IF(SUM(F$4:F1224)=0,1,LARGE(F$4:F1224,1)+1),IF(MONTH(G1225)=MONTH(TODAY()),IF(AND(DAY(G1225)&lt;DAY(TODAY()),$B1225=" "),IF(SUM(F$4:F1224)=0,1,LARGE(F$4:F1224,1)+1),IF($B1225=" ",IF(AND(DAY(G1225)=DAY(TODAY()),HOUR(G1225)&lt;=HOUR(NOW())+1),IF(AND(HOUR(G1225)+2&lt;=HOUR(NOW()),DAY(G1225)&lt;=DAY(TODAY()),MINUTE(G1225)&lt;=MINUTE(NOW())),IF(SUM(F$4:F1224)=0,1,LARGE(F$4:F1224,1)+1),IF(OR(MINUTE(G1225)&lt;=MINUTE(NOW()),HOUR(G1225)&lt;=HOUR(NOW())),"!!!","")),""),"")),"")))</f>
        <v>#VALUE!</v>
      </c>
      <c r="G1225" s="181" t="s">
        <v>4547</v>
      </c>
      <c r="H1225" s="229" t="s">
        <v>340</v>
      </c>
      <c r="I1225" s="39" t="s">
        <v>48</v>
      </c>
      <c r="J1225" s="78"/>
      <c r="K1225" s="41" t="s">
        <v>17</v>
      </c>
      <c r="L1225" s="42">
        <v>1.61</v>
      </c>
      <c r="M1225" s="43">
        <v>8.75</v>
      </c>
      <c r="N1225" s="232">
        <v>0</v>
      </c>
      <c r="O1225" s="44" t="s">
        <v>1427</v>
      </c>
      <c r="P1225" s="45" t="s">
        <v>2686</v>
      </c>
      <c r="Q1225" s="46" t="s">
        <v>2687</v>
      </c>
      <c r="R1225" s="47">
        <v>0.21890000000000001</v>
      </c>
      <c r="S1225" s="48" t="s">
        <v>2688</v>
      </c>
    </row>
    <row r="1226" spans="1:19" ht="14.65" customHeight="1">
      <c r="A1226" s="227"/>
      <c r="B1226" s="236"/>
      <c r="C1226" s="49" t="s">
        <v>24</v>
      </c>
      <c r="D1226" s="274"/>
      <c r="E1226" s="282"/>
      <c r="F1226" s="285"/>
      <c r="G1226" s="182"/>
      <c r="H1226" s="230"/>
      <c r="I1226" s="50" t="s">
        <v>47</v>
      </c>
      <c r="J1226" s="85" t="str">
        <f>IF(OR(I1225="TO",I1225="TU",I1225="TO1",I1225="TU1",I1225="TO2",I1225="TU2"),J1225,IF(OR(I1225="AH1",I1225="AH2"),IF(OR(I1226="AH1",I1226="AH2"),-J1225,IF(OR(I1226="EH1",I1226="EH2"),-J1225+0.5,"")),IF(OR(I1225="EH1",I1225="EH2"),IF(OR(I1226="AH1",I1226="AH2"),-J1225+0.5,IF(OR(I1226="EH1",I1226="EH2"),-J1225+1,"")),IF(AND(OR(I1225="DNB1",I1225="DNB2"),OR(I1226="AH1",I1226="AH2")),0,IF(AND(I1225="Not ScoreBoth",OR(I1226="TO1",I1226="TO2")),0.5,"")))))</f>
        <v/>
      </c>
      <c r="K1226" s="52" t="s">
        <v>21</v>
      </c>
      <c r="L1226" s="53">
        <v>5</v>
      </c>
      <c r="M1226" s="54">
        <v>2.81</v>
      </c>
      <c r="N1226" s="233"/>
      <c r="O1226" s="55" t="s">
        <v>2664</v>
      </c>
      <c r="P1226" s="56" t="s">
        <v>2134</v>
      </c>
      <c r="Q1226" s="25"/>
      <c r="R1226" s="26"/>
      <c r="S1226" s="26"/>
    </row>
    <row r="1227" spans="1:19" ht="14.65" customHeight="1">
      <c r="A1227" s="228"/>
      <c r="B1227" s="237"/>
      <c r="C1227" s="57" t="s">
        <v>28</v>
      </c>
      <c r="D1227" s="275"/>
      <c r="E1227" s="283"/>
      <c r="F1227" s="272"/>
      <c r="G1227" s="183"/>
      <c r="H1227" s="231"/>
      <c r="I1227" s="58"/>
      <c r="J1227" s="59"/>
      <c r="K1227" s="60"/>
      <c r="L1227" s="61"/>
      <c r="M1227" s="62"/>
      <c r="N1227" s="234"/>
      <c r="O1227" s="63"/>
      <c r="P1227" s="64"/>
      <c r="Q1227" s="36"/>
      <c r="R1227" s="28"/>
      <c r="S1227" s="28"/>
    </row>
    <row r="1228" spans="1:19" ht="14.65" customHeight="1">
      <c r="A1228" s="238">
        <f>$A1225+1</f>
        <v>409</v>
      </c>
      <c r="B1228" s="242" t="str">
        <f>IF(OR(C1228="W",C1229="W",C1230="W",C1228="1/2W",C1229="1/2W",C1230="1/2W",C1228="1/2L",C1229="1/2L",C1230="1/2L"),"OK",IF(OR(C1228="L",C1229="L",C1230="L"),"LOSS",IF(OR(C1228="X",C1229="X",C1230="X"),"Anulado"," ")))</f>
        <v>OK</v>
      </c>
      <c r="C1228" s="65" t="s">
        <v>24</v>
      </c>
      <c r="D1228" s="290" t="s">
        <v>347</v>
      </c>
      <c r="E1228" s="295" t="str">
        <f>IF(G1228=""," ","– "&amp;COUNTIF(D$4:D1230,$D1228))</f>
        <v>– 1</v>
      </c>
      <c r="F1228" s="297" t="e">
        <f ca="1">IF(G1228="","",IF(OR(AND($C1228&lt;&gt;" ",$C1229=" "),AND($C1229&lt;&gt;" ",$C1228=" "),AND(L1230&gt;0,OR(AND($C1230&lt;&gt;" ",OR($C1228=" ",$C1229=" ")),AND($C1230=" ",OR($C1228&lt;&gt;" ",$C1229&lt;&gt;" "))))),IF(SUM(F$4:F1227)=0,1,LARGE(F$4:F1227,1)+1),IF(MONTH(G1228)=MONTH(TODAY()),IF(AND(DAY(G1228)&lt;DAY(TODAY()),$B1228=" "),IF(SUM(F$4:F1227)=0,1,LARGE(F$4:F1227,1)+1),IF($B1228=" ",IF(AND(DAY(G1228)=DAY(TODAY()),HOUR(G1228)&lt;=HOUR(NOW())+1),IF(AND(HOUR(G1228)+2&lt;=HOUR(NOW()),DAY(G1228)&lt;=DAY(TODAY()),MINUTE(G1228)&lt;=MINUTE(NOW())),IF(SUM(F$4:F1227)=0,1,LARGE(F$4:F1227,1)+1),IF(OR(MINUTE(G1228)&lt;=MINUTE(NOW()),HOUR(G1228)&lt;=HOUR(NOW())),"!!!","")),""),"")),"")))</f>
        <v>#VALUE!</v>
      </c>
      <c r="G1228" s="188" t="s">
        <v>4557</v>
      </c>
      <c r="H1228" s="239" t="s">
        <v>348</v>
      </c>
      <c r="I1228" s="66" t="s">
        <v>31</v>
      </c>
      <c r="J1228" s="67">
        <v>1</v>
      </c>
      <c r="K1228" s="68" t="s">
        <v>22</v>
      </c>
      <c r="L1228" s="69">
        <v>2.31</v>
      </c>
      <c r="M1228" s="70"/>
      <c r="N1228" s="241">
        <v>0</v>
      </c>
      <c r="O1228" s="71" t="s">
        <v>2689</v>
      </c>
      <c r="P1228" s="72" t="s">
        <v>2690</v>
      </c>
      <c r="Q1228" s="73" t="s">
        <v>2366</v>
      </c>
      <c r="R1228" s="74">
        <v>0.1396</v>
      </c>
      <c r="S1228" s="75" t="s">
        <v>2366</v>
      </c>
    </row>
    <row r="1229" spans="1:19" ht="14.65" customHeight="1">
      <c r="A1229" s="227"/>
      <c r="B1229" s="236"/>
      <c r="C1229" s="17" t="s">
        <v>26</v>
      </c>
      <c r="D1229" s="274"/>
      <c r="E1229" s="282"/>
      <c r="F1229" s="285"/>
      <c r="G1229" s="182"/>
      <c r="H1229" s="230"/>
      <c r="I1229" s="18" t="s">
        <v>30</v>
      </c>
      <c r="J1229" s="76">
        <f>IF(OR(I1228="TO",I1228="TU",I1228="TO1",I1228="TU1",I1228="TO2",I1228="TU2"),J1228,IF(OR(I1228="AH1",I1228="AH2"),IF(OR(I1229="AH1",I1229="AH2"),-J1228,IF(OR(I1229="EH1",I1229="EH2"),-J1228+0.5,"")),IF(OR(I1228="EH1",I1228="EH2"),IF(OR(I1229="AH1",I1229="AH2"),-J1228+0.5,IF(OR(I1229="EH1",I1229="EH2"),-J1228+1,"")),IF(AND(OR(I1228="DNB1",I1228="DNB2"),OR(I1229="AH1",I1229="AH2")),0,IF(AND(I1228="Not ScoreBoth",OR(I1229="TO1",I1229="TO2")),0.5,"")))))</f>
        <v>-1</v>
      </c>
      <c r="K1229" s="77" t="s">
        <v>21</v>
      </c>
      <c r="L1229" s="21">
        <v>2.25</v>
      </c>
      <c r="M1229" s="22">
        <v>9</v>
      </c>
      <c r="N1229" s="233"/>
      <c r="O1229" s="23" t="s">
        <v>2691</v>
      </c>
      <c r="P1229" s="24" t="s">
        <v>2692</v>
      </c>
      <c r="Q1229" s="25"/>
      <c r="R1229" s="26"/>
      <c r="S1229" s="26"/>
    </row>
    <row r="1230" spans="1:19" ht="14.65" customHeight="1">
      <c r="A1230" s="228"/>
      <c r="B1230" s="237"/>
      <c r="C1230" s="27" t="s">
        <v>28</v>
      </c>
      <c r="D1230" s="275"/>
      <c r="E1230" s="283"/>
      <c r="F1230" s="272"/>
      <c r="G1230" s="183"/>
      <c r="H1230" s="231"/>
      <c r="I1230" s="30"/>
      <c r="J1230" s="31"/>
      <c r="K1230" s="37"/>
      <c r="L1230" s="32"/>
      <c r="M1230" s="33"/>
      <c r="N1230" s="234"/>
      <c r="O1230" s="34"/>
      <c r="P1230" s="35"/>
      <c r="Q1230" s="36"/>
      <c r="R1230" s="28"/>
      <c r="S1230" s="28"/>
    </row>
    <row r="1231" spans="1:19" ht="14.65" customHeight="1">
      <c r="A1231" s="226">
        <f>$A1228+1</f>
        <v>410</v>
      </c>
      <c r="B1231" s="235" t="str">
        <f>IF(OR(C1231="W",C1232="W",C1233="W",C1231="1/2W",C1232="1/2W",C1233="1/2W",C1231="1/2L",C1232="1/2L",C1233="1/2L"),"OK",IF(OR(C1231="L",C1232="L",C1233="L"),"LOSS",IF(OR(C1231="X",C1232="X",C1233="X"),"Anulado"," ")))</f>
        <v>OK</v>
      </c>
      <c r="C1231" s="38" t="s">
        <v>24</v>
      </c>
      <c r="D1231" s="273" t="str">
        <f>IF(G1231="","",$D1228)</f>
        <v>23</v>
      </c>
      <c r="E1231" s="281" t="str">
        <f>IF(G1231=""," ","– "&amp;COUNTIF(D$4:D1233,$D1231))</f>
        <v>– 2</v>
      </c>
      <c r="F1231" s="284" t="e">
        <f ca="1">IF(G1231="","",IF(OR(AND($C1231&lt;&gt;" ",$C1232=" "),AND($C1232&lt;&gt;" ",$C1231=" "),AND(L1233&gt;0,OR(AND($C1233&lt;&gt;" ",OR($C1231=" ",$C1232=" ")),AND($C1233=" ",OR($C1231&lt;&gt;" ",$C1232&lt;&gt;" "))))),IF(SUM(F$4:F1230)=0,1,LARGE(F$4:F1230,1)+1),IF(MONTH(G1231)=MONTH(TODAY()),IF(AND(DAY(G1231)&lt;DAY(TODAY()),$B1231=" "),IF(SUM(F$4:F1230)=0,1,LARGE(F$4:F1230,1)+1),IF($B1231=" ",IF(AND(DAY(G1231)=DAY(TODAY()),HOUR(G1231)&lt;=HOUR(NOW())+1),IF(AND(HOUR(G1231)+2&lt;=HOUR(NOW()),DAY(G1231)&lt;=DAY(TODAY()),MINUTE(G1231)&lt;=MINUTE(NOW())),IF(SUM(F$4:F1230)=0,1,LARGE(F$4:F1230,1)+1),IF(OR(MINUTE(G1231)&lt;=MINUTE(NOW()),HOUR(G1231)&lt;=HOUR(NOW())),"!!!","")),""),"")),"")))</f>
        <v>#VALUE!</v>
      </c>
      <c r="G1231" s="181" t="s">
        <v>4557</v>
      </c>
      <c r="H1231" s="229" t="s">
        <v>348</v>
      </c>
      <c r="I1231" s="39" t="s">
        <v>31</v>
      </c>
      <c r="J1231" s="78"/>
      <c r="K1231" s="41" t="s">
        <v>22</v>
      </c>
      <c r="L1231" s="42">
        <v>2.34</v>
      </c>
      <c r="M1231" s="43"/>
      <c r="N1231" s="232">
        <v>0</v>
      </c>
      <c r="O1231" s="44" t="s">
        <v>2693</v>
      </c>
      <c r="P1231" s="45" t="s">
        <v>2694</v>
      </c>
      <c r="Q1231" s="46" t="s">
        <v>889</v>
      </c>
      <c r="R1231" s="47">
        <v>0.13389999999999999</v>
      </c>
      <c r="S1231" s="48" t="s">
        <v>2450</v>
      </c>
    </row>
    <row r="1232" spans="1:19" ht="14.65" customHeight="1">
      <c r="A1232" s="227"/>
      <c r="B1232" s="236"/>
      <c r="C1232" s="49" t="s">
        <v>26</v>
      </c>
      <c r="D1232" s="274"/>
      <c r="E1232" s="282"/>
      <c r="F1232" s="285"/>
      <c r="G1232" s="182"/>
      <c r="H1232" s="230"/>
      <c r="I1232" s="50" t="s">
        <v>30</v>
      </c>
      <c r="J1232" s="51">
        <f>IF(OR(I1231="TO",I1231="TU",I1231="TO1",I1231="TU1",I1231="TO2",I1231="TU2"),J1231,IF(OR(I1231="AH1",I1231="AH2"),IF(OR(I1232="AH1",I1232="AH2"),-J1231,IF(OR(I1232="EH1",I1232="EH2"),-J1231+0.5,"")),IF(OR(I1231="EH1",I1231="EH2"),IF(OR(I1232="AH1",I1232="AH2"),-J1231+0.5,IF(OR(I1232="EH1",I1232="EH2"),-J1231+1,"")),IF(AND(OR(I1231="DNB1",I1231="DNB2"),OR(I1232="AH1",I1232="AH2")),0,IF(AND(I1231="Not ScoreBoth",OR(I1232="TO1",I1232="TO2")),0.5,"")))))</f>
        <v>0</v>
      </c>
      <c r="K1232" s="52" t="s">
        <v>23</v>
      </c>
      <c r="L1232" s="53">
        <v>2.2000000000000002</v>
      </c>
      <c r="M1232" s="54">
        <v>20.75</v>
      </c>
      <c r="N1232" s="233"/>
      <c r="O1232" s="55" t="s">
        <v>2695</v>
      </c>
      <c r="P1232" s="56" t="s">
        <v>2694</v>
      </c>
      <c r="Q1232" s="25"/>
      <c r="R1232" s="26"/>
      <c r="S1232" s="26"/>
    </row>
    <row r="1233" spans="1:19" ht="14.65" customHeight="1">
      <c r="A1233" s="228"/>
      <c r="B1233" s="237"/>
      <c r="C1233" s="57" t="s">
        <v>28</v>
      </c>
      <c r="D1233" s="275"/>
      <c r="E1233" s="283"/>
      <c r="F1233" s="272"/>
      <c r="G1233" s="183"/>
      <c r="H1233" s="231"/>
      <c r="I1233" s="58"/>
      <c r="J1233" s="59"/>
      <c r="K1233" s="60"/>
      <c r="L1233" s="61"/>
      <c r="M1233" s="62"/>
      <c r="N1233" s="234"/>
      <c r="O1233" s="63"/>
      <c r="P1233" s="64"/>
      <c r="Q1233" s="36"/>
      <c r="R1233" s="28"/>
      <c r="S1233" s="28"/>
    </row>
    <row r="1234" spans="1:19" ht="14.65" customHeight="1">
      <c r="A1234" s="238">
        <f>$A1231+1</f>
        <v>411</v>
      </c>
      <c r="B1234" s="242" t="str">
        <f>IF(OR(C1234="W",C1235="W",C1236="W",C1234="1/2W",C1235="1/2W",C1236="1/2W",C1234="1/2L",C1235="1/2L",C1236="1/2L"),"OK",IF(OR(C1234="L",C1235="L",C1236="L"),"LOSS",IF(OR(C1234="X",C1235="X",C1236="X"),"Anulado"," ")))</f>
        <v>OK</v>
      </c>
      <c r="C1234" s="65" t="s">
        <v>24</v>
      </c>
      <c r="D1234" s="290" t="str">
        <f>IF(G1234="","",$D1231)</f>
        <v>23</v>
      </c>
      <c r="E1234" s="295" t="str">
        <f>IF(G1234=""," ","– "&amp;COUNTIF(D$4:D1236,$D1234))</f>
        <v>– 3</v>
      </c>
      <c r="F1234" s="297" t="e">
        <f ca="1">IF(G1234="","",IF(OR(AND($C1234&lt;&gt;" ",$C1235=" "),AND($C1235&lt;&gt;" ",$C1234=" "),AND(L1236&gt;0,OR(AND($C1236&lt;&gt;" ",OR($C1234=" ",$C1235=" ")),AND($C1236=" ",OR($C1234&lt;&gt;" ",$C1235&lt;&gt;" "))))),IF(SUM(F$4:F1233)=0,1,LARGE(F$4:F1233,1)+1),IF(MONTH(G1234)=MONTH(TODAY()),IF(AND(DAY(G1234)&lt;DAY(TODAY()),$B1234=" "),IF(SUM(F$4:F1233)=0,1,LARGE(F$4:F1233,1)+1),IF($B1234=" ",IF(AND(DAY(G1234)=DAY(TODAY()),HOUR(G1234)&lt;=HOUR(NOW())+1),IF(AND(HOUR(G1234)+2&lt;=HOUR(NOW()),DAY(G1234)&lt;=DAY(TODAY()),MINUTE(G1234)&lt;=MINUTE(NOW())),IF(SUM(F$4:F1233)=0,1,LARGE(F$4:F1233,1)+1),IF(OR(MINUTE(G1234)&lt;=MINUTE(NOW()),HOUR(G1234)&lt;=HOUR(NOW())),"!!!","")),""),"")),"")))</f>
        <v>#VALUE!</v>
      </c>
      <c r="G1234" s="188" t="s">
        <v>4557</v>
      </c>
      <c r="H1234" s="239" t="s">
        <v>350</v>
      </c>
      <c r="I1234" s="66" t="s">
        <v>27</v>
      </c>
      <c r="J1234" s="80"/>
      <c r="K1234" s="68" t="s">
        <v>23</v>
      </c>
      <c r="L1234" s="69">
        <v>3.1</v>
      </c>
      <c r="M1234" s="70">
        <v>11.86</v>
      </c>
      <c r="N1234" s="241">
        <v>1</v>
      </c>
      <c r="O1234" s="71" t="s">
        <v>2115</v>
      </c>
      <c r="P1234" s="72" t="s">
        <v>2696</v>
      </c>
      <c r="Q1234" s="73" t="s">
        <v>2697</v>
      </c>
      <c r="R1234" s="74">
        <v>0.12479999999999999</v>
      </c>
      <c r="S1234" s="75" t="s">
        <v>1658</v>
      </c>
    </row>
    <row r="1235" spans="1:19" ht="14.65" customHeight="1">
      <c r="A1235" s="227"/>
      <c r="B1235" s="236"/>
      <c r="C1235" s="17" t="s">
        <v>26</v>
      </c>
      <c r="D1235" s="274"/>
      <c r="E1235" s="282"/>
      <c r="F1235" s="285"/>
      <c r="G1235" s="182"/>
      <c r="H1235" s="230"/>
      <c r="I1235" s="83">
        <v>1</v>
      </c>
      <c r="J1235" s="81" t="str">
        <f>IF(OR(I1234="TO",I1234="TU",I1234="TO1",I1234="TU1",I1234="TO2",I1234="TU2"),J1234,IF(OR(I1234="AH1",I1234="AH2"),IF(OR(I1235="AH1",I1235="AH2"),-J1234,IF(OR(I1235="EH1",I1235="EH2"),-J1234+0.5,"")),IF(OR(I1234="EH1",I1234="EH2"),IF(OR(I1235="AH1",I1235="AH2"),-J1234+0.5,IF(OR(I1235="EH1",I1235="EH2"),-J1234+1,"")),IF(AND(OR(I1234="DNB1",I1234="DNB2"),OR(I1235="AH1",I1235="AH2")),0,IF(AND(I1234="Not ScoreBoth",OR(I1235="TO1",I1235="TO2")),0.5,"")))))</f>
        <v/>
      </c>
      <c r="K1235" s="77" t="s">
        <v>45</v>
      </c>
      <c r="L1235" s="21">
        <v>1.76</v>
      </c>
      <c r="M1235" s="22"/>
      <c r="N1235" s="233"/>
      <c r="O1235" s="23" t="s">
        <v>1164</v>
      </c>
      <c r="P1235" s="24" t="s">
        <v>2698</v>
      </c>
      <c r="Q1235" s="25"/>
      <c r="R1235" s="26"/>
      <c r="S1235" s="26"/>
    </row>
    <row r="1236" spans="1:19" ht="14.65" customHeight="1">
      <c r="A1236" s="228"/>
      <c r="B1236" s="237"/>
      <c r="C1236" s="27" t="s">
        <v>28</v>
      </c>
      <c r="D1236" s="275"/>
      <c r="E1236" s="283"/>
      <c r="F1236" s="272"/>
      <c r="G1236" s="183"/>
      <c r="H1236" s="231"/>
      <c r="I1236" s="30"/>
      <c r="J1236" s="31"/>
      <c r="K1236" s="37"/>
      <c r="L1236" s="32"/>
      <c r="M1236" s="33"/>
      <c r="N1236" s="234"/>
      <c r="O1236" s="34"/>
      <c r="P1236" s="35"/>
      <c r="Q1236" s="36"/>
      <c r="R1236" s="28"/>
      <c r="S1236" s="28"/>
    </row>
    <row r="1237" spans="1:19" ht="14.65" customHeight="1">
      <c r="A1237" s="226">
        <f>$A1234+1</f>
        <v>412</v>
      </c>
      <c r="B1237" s="235" t="str">
        <f>IF(OR(C1237="W",C1238="W",C1239="W",C1237="1/2W",C1238="1/2W",C1239="1/2W",C1237="1/2L",C1238="1/2L",C1239="1/2L"),"OK",IF(OR(C1237="L",C1238="L",C1239="L"),"LOSS",IF(OR(C1237="X",C1238="X",C1239="X"),"Anulado"," ")))</f>
        <v>OK</v>
      </c>
      <c r="C1237" s="38" t="s">
        <v>24</v>
      </c>
      <c r="D1237" s="273" t="str">
        <f>IF(G1237="","",$D1234)</f>
        <v>23</v>
      </c>
      <c r="E1237" s="281" t="str">
        <f>IF(G1237=""," ","– "&amp;COUNTIF(D$4:D1239,$D1237))</f>
        <v>– 4</v>
      </c>
      <c r="F1237" s="284" t="e">
        <f ca="1">IF(G1237="","",IF(OR(AND($C1237&lt;&gt;" ",$C1238=" "),AND($C1238&lt;&gt;" ",$C1237=" "),AND(L1239&gt;0,OR(AND($C1239&lt;&gt;" ",OR($C1237=" ",$C1238=" ")),AND($C1239=" ",OR($C1237&lt;&gt;" ",$C1238&lt;&gt;" "))))),IF(SUM(F$4:F1236)=0,1,LARGE(F$4:F1236,1)+1),IF(MONTH(G1237)=MONTH(TODAY()),IF(AND(DAY(G1237)&lt;DAY(TODAY()),$B1237=" "),IF(SUM(F$4:F1236)=0,1,LARGE(F$4:F1236,1)+1),IF($B1237=" ",IF(AND(DAY(G1237)=DAY(TODAY()),HOUR(G1237)&lt;=HOUR(NOW())+1),IF(AND(HOUR(G1237)+2&lt;=HOUR(NOW()),DAY(G1237)&lt;=DAY(TODAY()),MINUTE(G1237)&lt;=MINUTE(NOW())),IF(SUM(F$4:F1236)=0,1,LARGE(F$4:F1236,1)+1),IF(OR(MINUTE(G1237)&lt;=MINUTE(NOW()),HOUR(G1237)&lt;=HOUR(NOW())),"!!!","")),""),"")),"")))</f>
        <v>#VALUE!</v>
      </c>
      <c r="G1237" s="181" t="s">
        <v>4557</v>
      </c>
      <c r="H1237" s="229" t="s">
        <v>350</v>
      </c>
      <c r="I1237" s="39" t="s">
        <v>31</v>
      </c>
      <c r="J1237" s="40">
        <v>1.5</v>
      </c>
      <c r="K1237" s="41" t="s">
        <v>22</v>
      </c>
      <c r="L1237" s="42">
        <v>1.4710000000000001</v>
      </c>
      <c r="M1237" s="43"/>
      <c r="N1237" s="232">
        <v>0</v>
      </c>
      <c r="O1237" s="44" t="s">
        <v>2699</v>
      </c>
      <c r="P1237" s="45" t="s">
        <v>2700</v>
      </c>
      <c r="Q1237" s="46" t="s">
        <v>2701</v>
      </c>
      <c r="R1237" s="47">
        <v>-2.9700000000000001E-2</v>
      </c>
      <c r="S1237" s="48" t="s">
        <v>1395</v>
      </c>
    </row>
    <row r="1238" spans="1:19" ht="14.65" customHeight="1">
      <c r="A1238" s="227"/>
      <c r="B1238" s="236"/>
      <c r="C1238" s="49" t="s">
        <v>26</v>
      </c>
      <c r="D1238" s="274"/>
      <c r="E1238" s="282"/>
      <c r="F1238" s="285"/>
      <c r="G1238" s="182"/>
      <c r="H1238" s="230"/>
      <c r="I1238" s="50" t="s">
        <v>66</v>
      </c>
      <c r="J1238" s="51">
        <f>IF(OR(I1237="TO",I1237="TU",I1237="TO1",I1237="TU1",I1237="TO2",I1237="TU2"),J1237,IF(OR(I1237="AH1",I1237="AH2"),IF(OR(I1238="AH1",I1238="AH2"),-J1237,IF(OR(I1238="EH1",I1238="EH2"),-J1237+0.5,"")),IF(OR(I1237="EH1",I1237="EH2"),IF(OR(I1238="AH1",I1238="AH2"),-J1237+0.5,IF(OR(I1238="EH1",I1238="EH2"),-J1237+1,"")),IF(AND(OR(I1237="DNB1",I1237="DNB2"),OR(I1238="AH1",I1238="AH2")),0,IF(AND(I1237="Not ScoreBoth",OR(I1238="TO1",I1238="TO2")),0.5,"")))))</f>
        <v>-1</v>
      </c>
      <c r="K1238" s="52" t="s">
        <v>45</v>
      </c>
      <c r="L1238" s="53">
        <v>2.85</v>
      </c>
      <c r="M1238" s="54">
        <v>15</v>
      </c>
      <c r="N1238" s="233"/>
      <c r="O1238" s="55" t="s">
        <v>2003</v>
      </c>
      <c r="P1238" s="56" t="s">
        <v>2700</v>
      </c>
      <c r="Q1238" s="25"/>
      <c r="R1238" s="26"/>
      <c r="S1238" s="26"/>
    </row>
    <row r="1239" spans="1:19" ht="14.65" customHeight="1">
      <c r="A1239" s="228"/>
      <c r="B1239" s="237"/>
      <c r="C1239" s="57" t="s">
        <v>28</v>
      </c>
      <c r="D1239" s="275"/>
      <c r="E1239" s="283"/>
      <c r="F1239" s="272"/>
      <c r="G1239" s="183"/>
      <c r="H1239" s="231"/>
      <c r="I1239" s="58"/>
      <c r="J1239" s="59"/>
      <c r="K1239" s="60"/>
      <c r="L1239" s="61"/>
      <c r="M1239" s="62"/>
      <c r="N1239" s="234"/>
      <c r="O1239" s="63"/>
      <c r="P1239" s="64"/>
      <c r="Q1239" s="36"/>
      <c r="R1239" s="28"/>
      <c r="S1239" s="28"/>
    </row>
    <row r="1240" spans="1:19" ht="14.65" customHeight="1">
      <c r="A1240" s="238">
        <f>$A1237+1</f>
        <v>413</v>
      </c>
      <c r="B1240" s="242" t="str">
        <f>IF(OR(C1240="W",C1241="W",C1242="W",C1240="1/2W",C1241="1/2W",C1242="1/2W",C1240="1/2L",C1241="1/2L",C1242="1/2L"),"OK",IF(OR(C1240="L",C1241="L",C1242="L"),"LOSS",IF(OR(C1240="X",C1241="X",C1242="X"),"Anulado"," ")))</f>
        <v>OK</v>
      </c>
      <c r="C1240" s="65" t="s">
        <v>24</v>
      </c>
      <c r="D1240" s="290" t="str">
        <f>IF(G1240="","",$D1237)</f>
        <v>23</v>
      </c>
      <c r="E1240" s="295" t="str">
        <f>IF(G1240=""," ","– "&amp;COUNTIF(D$4:D1242,$D1240))</f>
        <v>– 5</v>
      </c>
      <c r="F1240" s="297" t="e">
        <f ca="1">IF(G1240="","",IF(OR(AND($C1240&lt;&gt;" ",$C1241=" "),AND($C1241&lt;&gt;" ",$C1240=" "),AND(L1242&gt;0,OR(AND($C1242&lt;&gt;" ",OR($C1240=" ",$C1241=" ")),AND($C1242=" ",OR($C1240&lt;&gt;" ",$C1241&lt;&gt;" "))))),IF(SUM(F$4:F1239)=0,1,LARGE(F$4:F1239,1)+1),IF(MONTH(G1240)=MONTH(TODAY()),IF(AND(DAY(G1240)&lt;DAY(TODAY()),$B1240=" "),IF(SUM(F$4:F1239)=0,1,LARGE(F$4:F1239,1)+1),IF($B1240=" ",IF(AND(DAY(G1240)=DAY(TODAY()),HOUR(G1240)&lt;=HOUR(NOW())+1),IF(AND(HOUR(G1240)+2&lt;=HOUR(NOW()),DAY(G1240)&lt;=DAY(TODAY()),MINUTE(G1240)&lt;=MINUTE(NOW())),IF(SUM(F$4:F1239)=0,1,LARGE(F$4:F1239,1)+1),IF(OR(MINUTE(G1240)&lt;=MINUTE(NOW()),HOUR(G1240)&lt;=HOUR(NOW())),"!!!","")),""),"")),"")))</f>
        <v>#VALUE!</v>
      </c>
      <c r="G1240" s="188" t="s">
        <v>4558</v>
      </c>
      <c r="H1240" s="239" t="s">
        <v>351</v>
      </c>
      <c r="I1240" s="66" t="s">
        <v>60</v>
      </c>
      <c r="J1240" s="80"/>
      <c r="K1240" s="68" t="s">
        <v>18</v>
      </c>
      <c r="L1240" s="69">
        <v>2.2999999999999998</v>
      </c>
      <c r="M1240" s="70">
        <v>11.12</v>
      </c>
      <c r="N1240" s="241">
        <v>0</v>
      </c>
      <c r="O1240" s="71" t="s">
        <v>1193</v>
      </c>
      <c r="P1240" s="72" t="s">
        <v>1194</v>
      </c>
      <c r="Q1240" s="73" t="s">
        <v>2448</v>
      </c>
      <c r="R1240" s="74">
        <v>5.0900000000000001E-2</v>
      </c>
      <c r="S1240" s="75" t="s">
        <v>2702</v>
      </c>
    </row>
    <row r="1241" spans="1:19" ht="14.65" customHeight="1">
      <c r="A1241" s="227"/>
      <c r="B1241" s="236"/>
      <c r="C1241" s="17" t="s">
        <v>26</v>
      </c>
      <c r="D1241" s="274"/>
      <c r="E1241" s="282"/>
      <c r="F1241" s="285"/>
      <c r="G1241" s="182"/>
      <c r="H1241" s="230"/>
      <c r="I1241" s="18" t="s">
        <v>63</v>
      </c>
      <c r="J1241" s="81" t="str">
        <f>IF(OR(I1240="TO",I1240="TU",I1240="TO1",I1240="TU1",I1240="TO2",I1240="TU2"),J1240,IF(OR(I1240="AH1",I1240="AH2"),IF(OR(I1241="AH1",I1241="AH2"),-J1240,IF(OR(I1241="EH1",I1241="EH2"),-J1240+0.5,"")),IF(OR(I1240="EH1",I1240="EH2"),IF(OR(I1241="AH1",I1241="AH2"),-J1240+0.5,IF(OR(I1241="EH1",I1241="EH2"),-J1240+1,"")),IF(AND(OR(I1240="DNB1",I1240="DNB2"),OR(I1241="AH1",I1241="AH2")),0,IF(AND(I1240="Not ScoreBoth",OR(I1241="TO1",I1241="TO2")),0.5,"")))))</f>
        <v/>
      </c>
      <c r="K1241" s="77" t="s">
        <v>19</v>
      </c>
      <c r="L1241" s="21">
        <v>2</v>
      </c>
      <c r="M1241" s="22"/>
      <c r="N1241" s="233"/>
      <c r="O1241" s="23" t="s">
        <v>2703</v>
      </c>
      <c r="P1241" s="24" t="s">
        <v>1194</v>
      </c>
      <c r="Q1241" s="25"/>
      <c r="R1241" s="26"/>
      <c r="S1241" s="26"/>
    </row>
    <row r="1242" spans="1:19" ht="14.65" customHeight="1">
      <c r="A1242" s="228"/>
      <c r="B1242" s="237"/>
      <c r="C1242" s="27" t="s">
        <v>28</v>
      </c>
      <c r="D1242" s="275"/>
      <c r="E1242" s="283"/>
      <c r="F1242" s="272"/>
      <c r="G1242" s="183"/>
      <c r="H1242" s="231"/>
      <c r="I1242" s="30"/>
      <c r="J1242" s="31"/>
      <c r="K1242" s="37"/>
      <c r="L1242" s="32"/>
      <c r="M1242" s="33"/>
      <c r="N1242" s="234"/>
      <c r="O1242" s="34"/>
      <c r="P1242" s="35"/>
      <c r="Q1242" s="36"/>
      <c r="R1242" s="28"/>
      <c r="S1242" s="28"/>
    </row>
    <row r="1243" spans="1:19" ht="14.65" customHeight="1">
      <c r="A1243" s="226">
        <f>$A1240+1</f>
        <v>414</v>
      </c>
      <c r="B1243" s="235" t="str">
        <f>IF(OR(C1243="W",C1244="W",C1245="W",C1243="1/2W",C1244="1/2W",C1245="1/2W",C1243="1/2L",C1244="1/2L",C1245="1/2L"),"OK",IF(OR(C1243="L",C1244="L",C1245="L"),"LOSS",IF(OR(C1243="X",C1244="X",C1245="X"),"Anulado"," ")))</f>
        <v>OK</v>
      </c>
      <c r="C1243" s="38" t="s">
        <v>24</v>
      </c>
      <c r="D1243" s="273" t="str">
        <f>IF(G1243="","",$D1240)</f>
        <v>23</v>
      </c>
      <c r="E1243" s="281" t="str">
        <f>IF(G1243=""," ","– "&amp;COUNTIF(D$4:D1245,$D1243))</f>
        <v>– 6</v>
      </c>
      <c r="F1243" s="284" t="e">
        <f ca="1">IF(G1243="","",IF(OR(AND($C1243&lt;&gt;" ",$C1244=" "),AND($C1244&lt;&gt;" ",$C1243=" "),AND(L1245&gt;0,OR(AND($C1245&lt;&gt;" ",OR($C1243=" ",$C1244=" ")),AND($C1245=" ",OR($C1243&lt;&gt;" ",$C1244&lt;&gt;" "))))),IF(SUM(F$4:F1242)=0,1,LARGE(F$4:F1242,1)+1),IF(MONTH(G1243)=MONTH(TODAY()),IF(AND(DAY(G1243)&lt;DAY(TODAY()),$B1243=" "),IF(SUM(F$4:F1242)=0,1,LARGE(F$4:F1242,1)+1),IF($B1243=" ",IF(AND(DAY(G1243)=DAY(TODAY()),HOUR(G1243)&lt;=HOUR(NOW())+1),IF(AND(HOUR(G1243)+2&lt;=HOUR(NOW()),DAY(G1243)&lt;=DAY(TODAY()),MINUTE(G1243)&lt;=MINUTE(NOW())),IF(SUM(F$4:F1242)=0,1,LARGE(F$4:F1242,1)+1),IF(OR(MINUTE(G1243)&lt;=MINUTE(NOW()),HOUR(G1243)&lt;=HOUR(NOW())),"!!!","")),""),"")),"")))</f>
        <v>#VALUE!</v>
      </c>
      <c r="G1243" s="181" t="s">
        <v>4551</v>
      </c>
      <c r="H1243" s="229" t="s">
        <v>341</v>
      </c>
      <c r="I1243" s="39" t="s">
        <v>42</v>
      </c>
      <c r="J1243" s="40">
        <v>2.5</v>
      </c>
      <c r="K1243" s="41" t="s">
        <v>18</v>
      </c>
      <c r="L1243" s="42">
        <v>2.4</v>
      </c>
      <c r="M1243" s="43"/>
      <c r="N1243" s="232">
        <v>0</v>
      </c>
      <c r="O1243" s="44" t="s">
        <v>2539</v>
      </c>
      <c r="P1243" s="45" t="s">
        <v>2704</v>
      </c>
      <c r="Q1243" s="46" t="s">
        <v>1415</v>
      </c>
      <c r="R1243" s="47">
        <v>9.7000000000000003E-2</v>
      </c>
      <c r="S1243" s="48" t="s">
        <v>2705</v>
      </c>
    </row>
    <row r="1244" spans="1:19" ht="14.65" customHeight="1">
      <c r="A1244" s="227"/>
      <c r="B1244" s="236"/>
      <c r="C1244" s="49" t="s">
        <v>26</v>
      </c>
      <c r="D1244" s="274"/>
      <c r="E1244" s="282"/>
      <c r="F1244" s="285"/>
      <c r="G1244" s="182"/>
      <c r="H1244" s="230"/>
      <c r="I1244" s="50" t="s">
        <v>43</v>
      </c>
      <c r="J1244" s="51">
        <f>IF(OR(I1243="TO",I1243="TU",I1243="TO1",I1243="TU1",I1243="TO2",I1243="TU2"),J1243,IF(OR(I1243="AH1",I1243="AH2"),IF(OR(I1244="AH1",I1244="AH2"),-J1243,IF(OR(I1244="EH1",I1244="EH2"),-J1243+0.5,"")),IF(OR(I1243="EH1",I1243="EH2"),IF(OR(I1244="AH1",I1244="AH2"),-J1243+0.5,IF(OR(I1244="EH1",I1244="EH2"),-J1243+1,"")),IF(AND(OR(I1243="DNB1",I1243="DNB2"),OR(I1244="AH1",I1244="AH2")),0,IF(AND(I1243="Not ScoreBoth",OR(I1244="TO1",I1244="TO2")),0.5,"")))))</f>
        <v>2.5</v>
      </c>
      <c r="K1244" s="52" t="s">
        <v>21</v>
      </c>
      <c r="L1244" s="53">
        <v>2.02</v>
      </c>
      <c r="M1244" s="54">
        <v>11.03</v>
      </c>
      <c r="N1244" s="233"/>
      <c r="O1244" s="55" t="s">
        <v>1187</v>
      </c>
      <c r="P1244" s="56" t="s">
        <v>2706</v>
      </c>
      <c r="Q1244" s="25"/>
      <c r="R1244" s="26"/>
      <c r="S1244" s="26"/>
    </row>
    <row r="1245" spans="1:19" ht="14.65" customHeight="1">
      <c r="A1245" s="228"/>
      <c r="B1245" s="237"/>
      <c r="C1245" s="57" t="s">
        <v>28</v>
      </c>
      <c r="D1245" s="275"/>
      <c r="E1245" s="283"/>
      <c r="F1245" s="272"/>
      <c r="G1245" s="183"/>
      <c r="H1245" s="231"/>
      <c r="I1245" s="58"/>
      <c r="J1245" s="59"/>
      <c r="K1245" s="60"/>
      <c r="L1245" s="61"/>
      <c r="M1245" s="62"/>
      <c r="N1245" s="234"/>
      <c r="O1245" s="63"/>
      <c r="P1245" s="64"/>
      <c r="Q1245" s="36"/>
      <c r="R1245" s="28"/>
      <c r="S1245" s="28"/>
    </row>
    <row r="1246" spans="1:19" ht="14.65" customHeight="1">
      <c r="A1246" s="238">
        <f>$A1243+1</f>
        <v>415</v>
      </c>
      <c r="B1246" s="242" t="str">
        <f>IF(OR(C1246="W",C1247="W",C1248="W",C1246="1/2W",C1247="1/2W",C1248="1/2W",C1246="1/2L",C1247="1/2L",C1248="1/2L"),"OK",IF(OR(C1246="L",C1247="L",C1248="L"),"LOSS",IF(OR(C1246="X",C1247="X",C1248="X"),"Anulado"," ")))</f>
        <v>OK</v>
      </c>
      <c r="C1246" s="65" t="s">
        <v>24</v>
      </c>
      <c r="D1246" s="290" t="str">
        <f>IF(G1246="","",$D1243)</f>
        <v>23</v>
      </c>
      <c r="E1246" s="295" t="str">
        <f>IF(G1246=""," ","– "&amp;COUNTIF(D$4:D1248,$D1246))</f>
        <v>– 7</v>
      </c>
      <c r="F1246" s="297" t="e">
        <f ca="1">IF(G1246="","",IF(OR(AND($C1246&lt;&gt;" ",$C1247=" "),AND($C1247&lt;&gt;" ",$C1246=" "),AND(L1248&gt;0,OR(AND($C1248&lt;&gt;" ",OR($C1246=" ",$C1247=" ")),AND($C1248=" ",OR($C1246&lt;&gt;" ",$C1247&lt;&gt;" "))))),IF(SUM(F$4:F1245)=0,1,LARGE(F$4:F1245,1)+1),IF(MONTH(G1246)=MONTH(TODAY()),IF(AND(DAY(G1246)&lt;DAY(TODAY()),$B1246=" "),IF(SUM(F$4:F1245)=0,1,LARGE(F$4:F1245,1)+1),IF($B1246=" ",IF(AND(DAY(G1246)=DAY(TODAY()),HOUR(G1246)&lt;=HOUR(NOW())+1),IF(AND(HOUR(G1246)+2&lt;=HOUR(NOW()),DAY(G1246)&lt;=DAY(TODAY()),MINUTE(G1246)&lt;=MINUTE(NOW())),IF(SUM(F$4:F1245)=0,1,LARGE(F$4:F1245,1)+1),IF(OR(MINUTE(G1246)&lt;=MINUTE(NOW()),HOUR(G1246)&lt;=HOUR(NOW())),"!!!","")),""),"")),"")))</f>
        <v>#VALUE!</v>
      </c>
      <c r="G1246" s="188" t="s">
        <v>4551</v>
      </c>
      <c r="H1246" s="239" t="s">
        <v>341</v>
      </c>
      <c r="I1246" s="66" t="s">
        <v>42</v>
      </c>
      <c r="J1246" s="67">
        <v>7.5</v>
      </c>
      <c r="K1246" s="68" t="s">
        <v>18</v>
      </c>
      <c r="L1246" s="69">
        <v>2.5</v>
      </c>
      <c r="M1246" s="70"/>
      <c r="N1246" s="241">
        <v>0.1</v>
      </c>
      <c r="O1246" s="71" t="s">
        <v>2548</v>
      </c>
      <c r="P1246" s="72" t="s">
        <v>2707</v>
      </c>
      <c r="Q1246" s="73" t="s">
        <v>1057</v>
      </c>
      <c r="R1246" s="74">
        <v>8.5500000000000007E-2</v>
      </c>
      <c r="S1246" s="75" t="s">
        <v>2708</v>
      </c>
    </row>
    <row r="1247" spans="1:19" ht="14.65" customHeight="1">
      <c r="A1247" s="227"/>
      <c r="B1247" s="236"/>
      <c r="C1247" s="17" t="s">
        <v>26</v>
      </c>
      <c r="D1247" s="274"/>
      <c r="E1247" s="282"/>
      <c r="F1247" s="285"/>
      <c r="G1247" s="182"/>
      <c r="H1247" s="230"/>
      <c r="I1247" s="18" t="s">
        <v>43</v>
      </c>
      <c r="J1247" s="76">
        <f>IF(OR(I1246="TO",I1246="TU",I1246="TO1",I1246="TU1",I1246="TO2",I1246="TU2"),J1246,IF(OR(I1246="AH1",I1246="AH2"),IF(OR(I1247="AH1",I1247="AH2"),-J1246,IF(OR(I1247="EH1",I1247="EH2"),-J1246+0.5,"")),IF(OR(I1246="EH1",I1246="EH2"),IF(OR(I1247="AH1",I1247="AH2"),-J1246+0.5,IF(OR(I1247="EH1",I1247="EH2"),-J1246+1,"")),IF(AND(OR(I1246="DNB1",I1246="DNB2"),OR(I1247="AH1",I1247="AH2")),0,IF(AND(I1246="Not ScoreBoth",OR(I1247="TO1",I1247="TO2")),0.5,"")))))</f>
        <v>7.5</v>
      </c>
      <c r="K1247" s="77" t="s">
        <v>21</v>
      </c>
      <c r="L1247" s="21">
        <v>1.92</v>
      </c>
      <c r="M1247" s="22">
        <v>12.23</v>
      </c>
      <c r="N1247" s="233"/>
      <c r="O1247" s="23" t="s">
        <v>2709</v>
      </c>
      <c r="P1247" s="24" t="s">
        <v>2710</v>
      </c>
      <c r="Q1247" s="25"/>
      <c r="R1247" s="26"/>
      <c r="S1247" s="26"/>
    </row>
    <row r="1248" spans="1:19" ht="14.65" customHeight="1">
      <c r="A1248" s="228"/>
      <c r="B1248" s="237"/>
      <c r="C1248" s="27" t="s">
        <v>28</v>
      </c>
      <c r="D1248" s="275"/>
      <c r="E1248" s="283"/>
      <c r="F1248" s="272"/>
      <c r="G1248" s="183"/>
      <c r="H1248" s="231"/>
      <c r="I1248" s="30"/>
      <c r="J1248" s="31"/>
      <c r="K1248" s="37"/>
      <c r="L1248" s="32"/>
      <c r="M1248" s="33"/>
      <c r="N1248" s="234"/>
      <c r="O1248" s="34"/>
      <c r="P1248" s="35"/>
      <c r="Q1248" s="36"/>
      <c r="R1248" s="28"/>
      <c r="S1248" s="28"/>
    </row>
    <row r="1249" spans="1:19" ht="14.65" customHeight="1">
      <c r="A1249" s="226">
        <f>$A1246+1</f>
        <v>416</v>
      </c>
      <c r="B1249" s="235" t="str">
        <f>IF(OR(C1249="W",C1250="W",C1251="W",C1249="1/2W",C1250="1/2W",C1251="1/2W",C1249="1/2L",C1250="1/2L",C1251="1/2L"),"OK",IF(OR(C1249="L",C1250="L",C1251="L"),"LOSS",IF(OR(C1249="X",C1250="X",C1251="X"),"Anulado"," ")))</f>
        <v>OK</v>
      </c>
      <c r="C1249" s="38" t="s">
        <v>26</v>
      </c>
      <c r="D1249" s="273" t="str">
        <f>IF(G1249="","",$D1246)</f>
        <v>23</v>
      </c>
      <c r="E1249" s="281" t="str">
        <f>IF(G1249=""," ","– "&amp;COUNTIF(D$4:D1251,$D1249))</f>
        <v>– 8</v>
      </c>
      <c r="F1249" s="284" t="e">
        <f ca="1">IF(G1249="","",IF(OR(AND($C1249&lt;&gt;" ",$C1250=" "),AND($C1250&lt;&gt;" ",$C1249=" "),AND(L1251&gt;0,OR(AND($C1251&lt;&gt;" ",OR($C1249=" ",$C1250=" ")),AND($C1251=" ",OR($C1249&lt;&gt;" ",$C1250&lt;&gt;" "))))),IF(SUM(F$4:F1248)=0,1,LARGE(F$4:F1248,1)+1),IF(MONTH(G1249)=MONTH(TODAY()),IF(AND(DAY(G1249)&lt;DAY(TODAY()),$B1249=" "),IF(SUM(F$4:F1248)=0,1,LARGE(F$4:F1248,1)+1),IF($B1249=" ",IF(AND(DAY(G1249)=DAY(TODAY()),HOUR(G1249)&lt;=HOUR(NOW())+1),IF(AND(HOUR(G1249)+2&lt;=HOUR(NOW()),DAY(G1249)&lt;=DAY(TODAY()),MINUTE(G1249)&lt;=MINUTE(NOW())),IF(SUM(F$4:F1248)=0,1,LARGE(F$4:F1248,1)+1),IF(OR(MINUTE(G1249)&lt;=MINUTE(NOW()),HOUR(G1249)&lt;=HOUR(NOW())),"!!!","")),""),"")),"")))</f>
        <v>#VALUE!</v>
      </c>
      <c r="G1249" s="181" t="s">
        <v>4559</v>
      </c>
      <c r="H1249" s="229" t="s">
        <v>352</v>
      </c>
      <c r="I1249" s="39" t="s">
        <v>48</v>
      </c>
      <c r="J1249" s="78"/>
      <c r="K1249" s="41" t="s">
        <v>20</v>
      </c>
      <c r="L1249" s="42">
        <v>3.3</v>
      </c>
      <c r="M1249" s="43">
        <v>5.42</v>
      </c>
      <c r="N1249" s="232">
        <v>0</v>
      </c>
      <c r="O1249" s="44" t="s">
        <v>2346</v>
      </c>
      <c r="P1249" s="45" t="s">
        <v>2347</v>
      </c>
      <c r="Q1249" s="46" t="s">
        <v>1019</v>
      </c>
      <c r="R1249" s="47">
        <v>8.5599999999999996E-2</v>
      </c>
      <c r="S1249" s="48" t="s">
        <v>2711</v>
      </c>
    </row>
    <row r="1250" spans="1:19" ht="14.65" customHeight="1">
      <c r="A1250" s="227"/>
      <c r="B1250" s="236"/>
      <c r="C1250" s="49" t="s">
        <v>24</v>
      </c>
      <c r="D1250" s="274"/>
      <c r="E1250" s="282"/>
      <c r="F1250" s="285"/>
      <c r="G1250" s="182"/>
      <c r="H1250" s="230"/>
      <c r="I1250" s="50" t="s">
        <v>30</v>
      </c>
      <c r="J1250" s="51">
        <f>IF(OR(I1249="TO",I1249="TU",I1249="TO1",I1249="TU1",I1249="TO2",I1249="TU2"),J1249,IF(OR(I1249="AH1",I1249="AH2"),IF(OR(I1250="AH1",I1250="AH2"),-J1249,IF(OR(I1250="EH1",I1250="EH2"),-J1249+0.5,"")),IF(OR(I1249="EH1",I1249="EH2"),IF(OR(I1250="AH1",I1250="AH2"),-J1249+0.5,IF(OR(I1250="EH1",I1250="EH2"),-J1249+1,"")),IF(AND(OR(I1249="DNB1",I1249="DNB2"),OR(I1250="AH1",I1250="AH2")),0,IF(AND(I1249="Not ScoreBoth",OR(I1250="TO1",I1250="TO2")),0.5,"")))))</f>
        <v>0</v>
      </c>
      <c r="K1250" s="52" t="s">
        <v>22</v>
      </c>
      <c r="L1250" s="53">
        <v>1.617</v>
      </c>
      <c r="M1250" s="54"/>
      <c r="N1250" s="233"/>
      <c r="O1250" s="55" t="s">
        <v>2287</v>
      </c>
      <c r="P1250" s="56" t="s">
        <v>2712</v>
      </c>
      <c r="Q1250" s="25"/>
      <c r="R1250" s="26"/>
      <c r="S1250" s="26"/>
    </row>
    <row r="1251" spans="1:19" ht="14.65" customHeight="1" thickBot="1">
      <c r="A1251" s="228"/>
      <c r="B1251" s="237"/>
      <c r="C1251" s="57" t="s">
        <v>28</v>
      </c>
      <c r="D1251" s="275"/>
      <c r="E1251" s="283"/>
      <c r="F1251" s="272"/>
      <c r="G1251" s="183"/>
      <c r="H1251" s="240"/>
      <c r="I1251" s="58"/>
      <c r="J1251" s="59"/>
      <c r="K1251" s="60"/>
      <c r="L1251" s="61"/>
      <c r="M1251" s="62"/>
      <c r="N1251" s="234"/>
      <c r="O1251" s="63"/>
      <c r="P1251" s="64"/>
      <c r="Q1251" s="36"/>
      <c r="R1251" s="28"/>
      <c r="S1251" s="28"/>
    </row>
    <row r="1252" spans="1:19" ht="14.65" customHeight="1">
      <c r="A1252" s="238">
        <f>$A1249+1</f>
        <v>417</v>
      </c>
      <c r="B1252" s="242" t="str">
        <f>IF(OR(C1252="W",C1253="W",C1254="W",C1252="1/2W",C1253="1/2W",C1254="1/2W",C1252="1/2L",C1253="1/2L",C1254="1/2L"),"OK",IF(OR(C1252="L",C1253="L",C1254="L"),"LOSS",IF(OR(C1252="X",C1253="X",C1254="X"),"Anulado"," ")))</f>
        <v>OK</v>
      </c>
      <c r="C1252" s="65" t="s">
        <v>24</v>
      </c>
      <c r="D1252" s="290" t="str">
        <f>IF(G1252="","",$D1249)</f>
        <v>23</v>
      </c>
      <c r="E1252" s="295" t="str">
        <f>IF(G1252=""," ","– "&amp;COUNTIF(D$4:D1254,$D1252))</f>
        <v>– 9</v>
      </c>
      <c r="F1252" s="297" t="e">
        <f ca="1">IF(G1252="","",IF(OR(AND($C1252&lt;&gt;" ",$C1253=" "),AND($C1253&lt;&gt;" ",$C1252=" "),AND(L1254&gt;0,OR(AND($C1254&lt;&gt;" ",OR($C1252=" ",$C1253=" ")),AND($C1254=" ",OR($C1252&lt;&gt;" ",$C1253&lt;&gt;" "))))),IF(SUM(F$4:F1251)=0,1,LARGE(F$4:F1251,1)+1),IF(MONTH(G1252)=MONTH(TODAY()),IF(AND(DAY(G1252)&lt;DAY(TODAY()),$B1252=" "),IF(SUM(F$4:F1251)=0,1,LARGE(F$4:F1251,1)+1),IF($B1252=" ",IF(AND(DAY(G1252)=DAY(TODAY()),HOUR(G1252)&lt;=HOUR(NOW())+1),IF(AND(HOUR(G1252)+2&lt;=HOUR(NOW()),DAY(G1252)&lt;=DAY(TODAY()),MINUTE(G1252)&lt;=MINUTE(NOW())),IF(SUM(F$4:F1251)=0,1,LARGE(F$4:F1251,1)+1),IF(OR(MINUTE(G1252)&lt;=MINUTE(NOW()),HOUR(G1252)&lt;=HOUR(NOW())),"!!!","")),""),"")),"")))</f>
        <v>#VALUE!</v>
      </c>
      <c r="G1252" s="188" t="s">
        <v>4548</v>
      </c>
      <c r="H1252" s="303" t="s">
        <v>353</v>
      </c>
      <c r="I1252" s="66" t="s">
        <v>48</v>
      </c>
      <c r="J1252" s="80"/>
      <c r="K1252" s="68" t="s">
        <v>21</v>
      </c>
      <c r="L1252" s="69">
        <v>1.88</v>
      </c>
      <c r="M1252" s="70">
        <v>127.84</v>
      </c>
      <c r="N1252" s="241">
        <v>0</v>
      </c>
      <c r="O1252" s="71" t="s">
        <v>2713</v>
      </c>
      <c r="P1252" s="72" t="s">
        <v>2714</v>
      </c>
      <c r="Q1252" s="73" t="s">
        <v>2715</v>
      </c>
      <c r="R1252" s="74">
        <v>3.0099999999999998E-2</v>
      </c>
      <c r="S1252" s="75" t="s">
        <v>2716</v>
      </c>
    </row>
    <row r="1253" spans="1:19" ht="14.65" customHeight="1">
      <c r="A1253" s="227"/>
      <c r="B1253" s="236"/>
      <c r="C1253" s="17" t="s">
        <v>26</v>
      </c>
      <c r="D1253" s="274"/>
      <c r="E1253" s="282"/>
      <c r="F1253" s="285"/>
      <c r="G1253" s="182"/>
      <c r="H1253" s="230"/>
      <c r="I1253" s="18" t="s">
        <v>71</v>
      </c>
      <c r="J1253" s="81" t="str">
        <f>IF(OR(I1252="TO",I1252="TU",I1252="TO1",I1252="TU1",I1252="TO2",I1252="TU2"),J1252,IF(OR(I1252="AH1",I1252="AH2"),IF(OR(I1253="AH1",I1253="AH2"),-J1252,IF(OR(I1253="EH1",I1253="EH2"),-J1252+0.5,"")),IF(OR(I1252="EH1",I1252="EH2"),IF(OR(I1253="AH1",I1253="AH2"),-J1252+0.5,IF(OR(I1253="EH1",I1253="EH2"),-J1252+1,"")),IF(AND(OR(I1252="DNB1",I1252="DNB2"),OR(I1253="AH1",I1253="AH2")),0,IF(AND(I1252="Not ScoreBoth",OR(I1253="TO1",I1253="TO2")),0.5,"")))))</f>
        <v/>
      </c>
      <c r="K1253" s="77" t="s">
        <v>19</v>
      </c>
      <c r="L1253" s="21">
        <v>1.72</v>
      </c>
      <c r="M1253" s="22">
        <f>47.73+56.08</f>
        <v>103.81</v>
      </c>
      <c r="N1253" s="233"/>
      <c r="O1253" s="23" t="s">
        <v>2717</v>
      </c>
      <c r="P1253" s="24" t="s">
        <v>2718</v>
      </c>
      <c r="Q1253" s="25"/>
      <c r="R1253" s="26"/>
      <c r="S1253" s="26"/>
    </row>
    <row r="1254" spans="1:19" ht="14.65" customHeight="1">
      <c r="A1254" s="228"/>
      <c r="B1254" s="237"/>
      <c r="C1254" s="27" t="s">
        <v>28</v>
      </c>
      <c r="D1254" s="275"/>
      <c r="E1254" s="283"/>
      <c r="F1254" s="272"/>
      <c r="G1254" s="183"/>
      <c r="H1254" s="231"/>
      <c r="I1254" s="30"/>
      <c r="J1254" s="31"/>
      <c r="K1254" s="37"/>
      <c r="L1254" s="32"/>
      <c r="M1254" s="33"/>
      <c r="N1254" s="234"/>
      <c r="O1254" s="34"/>
      <c r="P1254" s="90" t="s">
        <v>2719</v>
      </c>
      <c r="Q1254" s="36"/>
      <c r="R1254" s="28"/>
      <c r="S1254" s="28"/>
    </row>
    <row r="1255" spans="1:19" ht="14.65" customHeight="1">
      <c r="A1255" s="226">
        <f>$A1252+1</f>
        <v>418</v>
      </c>
      <c r="B1255" s="235" t="str">
        <f>IF(OR(C1255="W",C1256="W",C1257="W",C1255="1/2W",C1256="1/2W",C1257="1/2W",C1255="1/2L",C1256="1/2L",C1257="1/2L"),"OK",IF(OR(C1255="L",C1256="L",C1257="L"),"LOSS",IF(OR(C1255="X",C1256="X",C1257="X"),"Anulado"," ")))</f>
        <v>OK</v>
      </c>
      <c r="C1255" s="38" t="s">
        <v>24</v>
      </c>
      <c r="D1255" s="273" t="str">
        <f>IF(G1255="","",$D1252)</f>
        <v>23</v>
      </c>
      <c r="E1255" s="281" t="str">
        <f>IF(G1255=""," ","– "&amp;COUNTIF(D$4:D1257,$D1255))</f>
        <v>– 10</v>
      </c>
      <c r="F1255" s="284" t="e">
        <f ca="1">IF(G1255="","",IF(OR(AND($C1255&lt;&gt;" ",$C1256=" "),AND($C1256&lt;&gt;" ",$C1255=" "),AND(L1257&gt;0,OR(AND($C1257&lt;&gt;" ",OR($C1255=" ",$C1256=" ")),AND($C1257=" ",OR($C1255&lt;&gt;" ",$C1256&lt;&gt;" "))))),IF(SUM(F$4:F1254)=0,1,LARGE(F$4:F1254,1)+1),IF(MONTH(G1255)=MONTH(TODAY()),IF(AND(DAY(G1255)&lt;DAY(TODAY()),$B1255=" "),IF(SUM(F$4:F1254)=0,1,LARGE(F$4:F1254,1)+1),IF($B1255=" ",IF(AND(DAY(G1255)=DAY(TODAY()),HOUR(G1255)&lt;=HOUR(NOW())+1),IF(AND(HOUR(G1255)+2&lt;=HOUR(NOW()),DAY(G1255)&lt;=DAY(TODAY()),MINUTE(G1255)&lt;=MINUTE(NOW())),IF(SUM(F$4:F1254)=0,1,LARGE(F$4:F1254,1)+1),IF(OR(MINUTE(G1255)&lt;=MINUTE(NOW()),HOUR(G1255)&lt;=HOUR(NOW())),"!!!","")),""),"")),"")))</f>
        <v>#VALUE!</v>
      </c>
      <c r="G1255" s="181" t="s">
        <v>4548</v>
      </c>
      <c r="H1255" s="229" t="s">
        <v>353</v>
      </c>
      <c r="I1255" s="39" t="s">
        <v>48</v>
      </c>
      <c r="J1255" s="78"/>
      <c r="K1255" s="41" t="s">
        <v>21</v>
      </c>
      <c r="L1255" s="42">
        <v>1.88</v>
      </c>
      <c r="M1255" s="43">
        <v>127.84</v>
      </c>
      <c r="N1255" s="232">
        <v>0</v>
      </c>
      <c r="O1255" s="44" t="s">
        <v>2713</v>
      </c>
      <c r="P1255" s="45" t="s">
        <v>2714</v>
      </c>
      <c r="Q1255" s="46" t="s">
        <v>2720</v>
      </c>
      <c r="R1255" s="47">
        <v>2.69E-2</v>
      </c>
      <c r="S1255" s="48" t="s">
        <v>2721</v>
      </c>
    </row>
    <row r="1256" spans="1:19" ht="14.65" customHeight="1">
      <c r="A1256" s="227"/>
      <c r="B1256" s="236"/>
      <c r="C1256" s="49" t="s">
        <v>26</v>
      </c>
      <c r="D1256" s="274"/>
      <c r="E1256" s="282"/>
      <c r="F1256" s="285"/>
      <c r="G1256" s="182"/>
      <c r="H1256" s="230"/>
      <c r="I1256" s="50" t="s">
        <v>71</v>
      </c>
      <c r="J1256" s="85" t="str">
        <f>IF(OR(I1255="TO",I1255="TU",I1255="TO1",I1255="TU1",I1255="TO2",I1255="TU2"),J1255,IF(OR(I1255="AH1",I1255="AH2"),IF(OR(I1256="AH1",I1256="AH2"),-J1255,IF(OR(I1256="EH1",I1256="EH2"),-J1255+0.5,"")),IF(OR(I1255="EH1",I1255="EH2"),IF(OR(I1256="AH1",I1256="AH2"),-J1255+0.5,IF(OR(I1256="EH1",I1256="EH2"),-J1255+1,"")),IF(AND(OR(I1255="DNB1",I1255="DNB2"),OR(I1256="AH1",I1256="AH2")),0,IF(AND(I1255="Not ScoreBoth",OR(I1256="TO1",I1256="TO2")),0.5,"")))))</f>
        <v/>
      </c>
      <c r="K1256" s="52" t="s">
        <v>19</v>
      </c>
      <c r="L1256" s="53">
        <v>1.74</v>
      </c>
      <c r="M1256" s="54">
        <v>106.16</v>
      </c>
      <c r="N1256" s="233"/>
      <c r="O1256" s="55" t="s">
        <v>2722</v>
      </c>
      <c r="P1256" s="56" t="s">
        <v>2723</v>
      </c>
      <c r="Q1256" s="25"/>
      <c r="R1256" s="26"/>
      <c r="S1256" s="26"/>
    </row>
    <row r="1257" spans="1:19" ht="14.65" customHeight="1">
      <c r="A1257" s="228"/>
      <c r="B1257" s="237"/>
      <c r="C1257" s="57" t="s">
        <v>28</v>
      </c>
      <c r="D1257" s="275"/>
      <c r="E1257" s="283"/>
      <c r="F1257" s="272"/>
      <c r="G1257" s="183"/>
      <c r="H1257" s="231"/>
      <c r="I1257" s="58"/>
      <c r="J1257" s="59"/>
      <c r="K1257" s="60"/>
      <c r="L1257" s="61"/>
      <c r="M1257" s="62"/>
      <c r="N1257" s="234"/>
      <c r="O1257" s="63"/>
      <c r="P1257" s="106" t="s">
        <v>2724</v>
      </c>
      <c r="Q1257" s="36"/>
      <c r="R1257" s="28"/>
      <c r="S1257" s="28"/>
    </row>
    <row r="1258" spans="1:19" ht="14.65" customHeight="1">
      <c r="A1258" s="238">
        <f>$A1255+1</f>
        <v>419</v>
      </c>
      <c r="B1258" s="242" t="str">
        <f>IF(OR(C1258="W",C1259="W",C1260="W",C1258="1/2W",C1259="1/2W",C1260="1/2W",C1258="1/2L",C1259="1/2L",C1260="1/2L"),"OK",IF(OR(C1258="L",C1259="L",C1260="L"),"LOSS",IF(OR(C1258="X",C1259="X",C1260="X"),"Anulado"," ")))</f>
        <v>OK</v>
      </c>
      <c r="C1258" s="65" t="s">
        <v>24</v>
      </c>
      <c r="D1258" s="290" t="str">
        <f>IF(G1258="","",$D1255)</f>
        <v>23</v>
      </c>
      <c r="E1258" s="295" t="str">
        <f>IF(G1258=""," ","– "&amp;COUNTIF(D$4:D1260,$D1258))</f>
        <v>– 11</v>
      </c>
      <c r="F1258" s="297" t="e">
        <f ca="1">IF(G1258="","",IF(OR(AND($C1258&lt;&gt;" ",$C1259=" "),AND($C1259&lt;&gt;" ",$C1258=" "),AND(L1260&gt;0,OR(AND($C1260&lt;&gt;" ",OR($C1258=" ",$C1259=" ")),AND($C1260=" ",OR($C1258&lt;&gt;" ",$C1259&lt;&gt;" "))))),IF(SUM(F$4:F1257)=0,1,LARGE(F$4:F1257,1)+1),IF(MONTH(G1258)=MONTH(TODAY()),IF(AND(DAY(G1258)&lt;DAY(TODAY()),$B1258=" "),IF(SUM(F$4:F1257)=0,1,LARGE(F$4:F1257,1)+1),IF($B1258=" ",IF(AND(DAY(G1258)=DAY(TODAY()),HOUR(G1258)&lt;=HOUR(NOW())+1),IF(AND(HOUR(G1258)+2&lt;=HOUR(NOW()),DAY(G1258)&lt;=DAY(TODAY()),MINUTE(G1258)&lt;=MINUTE(NOW())),IF(SUM(F$4:F1257)=0,1,LARGE(F$4:F1257,1)+1),IF(OR(MINUTE(G1258)&lt;=MINUTE(NOW()),HOUR(G1258)&lt;=HOUR(NOW())),"!!!","")),""),"")),"")))</f>
        <v>#VALUE!</v>
      </c>
      <c r="G1258" s="188" t="s">
        <v>4560</v>
      </c>
      <c r="H1258" s="239" t="s">
        <v>354</v>
      </c>
      <c r="I1258" s="66" t="s">
        <v>30</v>
      </c>
      <c r="J1258" s="67">
        <v>2.5</v>
      </c>
      <c r="K1258" s="68" t="s">
        <v>17</v>
      </c>
      <c r="L1258" s="69">
        <v>3.75</v>
      </c>
      <c r="M1258" s="70">
        <v>25.45</v>
      </c>
      <c r="N1258" s="241">
        <v>0.1</v>
      </c>
      <c r="O1258" s="71" t="s">
        <v>1631</v>
      </c>
      <c r="P1258" s="72" t="s">
        <v>2566</v>
      </c>
      <c r="Q1258" s="73" t="s">
        <v>2725</v>
      </c>
      <c r="R1258" s="74">
        <v>6.13E-2</v>
      </c>
      <c r="S1258" s="75" t="s">
        <v>1222</v>
      </c>
    </row>
    <row r="1259" spans="1:19" ht="14.65" customHeight="1">
      <c r="A1259" s="227"/>
      <c r="B1259" s="236"/>
      <c r="C1259" s="17" t="s">
        <v>26</v>
      </c>
      <c r="D1259" s="274"/>
      <c r="E1259" s="282"/>
      <c r="F1259" s="285"/>
      <c r="G1259" s="182"/>
      <c r="H1259" s="230"/>
      <c r="I1259" s="18" t="s">
        <v>31</v>
      </c>
      <c r="J1259" s="76">
        <f>IF(OR(I1258="TO",I1258="TU",I1258="TO1",I1258="TU1",I1258="TO2",I1258="TU2"),J1258,IF(OR(I1258="AH1",I1258="AH2"),IF(OR(I1259="AH1",I1259="AH2"),-J1258,IF(OR(I1259="EH1",I1259="EH2"),-J1258+0.5,"")),IF(OR(I1258="EH1",I1258="EH2"),IF(OR(I1259="AH1",I1259="AH2"),-J1258+0.5,IF(OR(I1259="EH1",I1259="EH2"),-J1258+1,"")),IF(AND(OR(I1258="DNB1",I1258="DNB2"),OR(I1259="AH1",I1259="AH2")),0,IF(AND(I1258="Not ScoreBoth",OR(I1259="TO1",I1259="TO2")),0.5,"")))))</f>
        <v>-2.5</v>
      </c>
      <c r="K1259" s="77" t="s">
        <v>21</v>
      </c>
      <c r="L1259" s="21">
        <v>1.48</v>
      </c>
      <c r="M1259" s="22"/>
      <c r="N1259" s="233"/>
      <c r="O1259" s="23" t="s">
        <v>2726</v>
      </c>
      <c r="P1259" s="24" t="s">
        <v>2727</v>
      </c>
      <c r="Q1259" s="25"/>
      <c r="R1259" s="26"/>
      <c r="S1259" s="26"/>
    </row>
    <row r="1260" spans="1:19" ht="14.65" customHeight="1">
      <c r="A1260" s="228"/>
      <c r="B1260" s="237"/>
      <c r="C1260" s="27" t="s">
        <v>28</v>
      </c>
      <c r="D1260" s="275"/>
      <c r="E1260" s="283"/>
      <c r="F1260" s="272"/>
      <c r="G1260" s="183"/>
      <c r="H1260" s="231"/>
      <c r="I1260" s="30"/>
      <c r="J1260" s="31"/>
      <c r="K1260" s="37"/>
      <c r="L1260" s="32"/>
      <c r="M1260" s="33"/>
      <c r="N1260" s="234"/>
      <c r="O1260" s="34"/>
      <c r="P1260" s="35"/>
      <c r="Q1260" s="36"/>
      <c r="R1260" s="28"/>
      <c r="S1260" s="28"/>
    </row>
    <row r="1261" spans="1:19" ht="14.65" customHeight="1">
      <c r="A1261" s="226">
        <f>$A1258+1</f>
        <v>420</v>
      </c>
      <c r="B1261" s="235" t="str">
        <f>IF(OR(C1261="W",C1262="W",C1263="W",C1261="1/2W",C1262="1/2W",C1263="1/2W",C1261="1/2L",C1262="1/2L",C1263="1/2L"),"OK",IF(OR(C1261="L",C1262="L",C1263="L"),"LOSS",IF(OR(C1261="X",C1262="X",C1263="X"),"Anulado"," ")))</f>
        <v>OK</v>
      </c>
      <c r="C1261" s="38" t="s">
        <v>26</v>
      </c>
      <c r="D1261" s="273" t="str">
        <f>IF(G1261="","",$D1258)</f>
        <v>23</v>
      </c>
      <c r="E1261" s="281" t="str">
        <f>IF(G1261=""," ","– "&amp;COUNTIF(D$4:D1263,$D1261))</f>
        <v>– 12</v>
      </c>
      <c r="F1261" s="284" t="e">
        <f ca="1">IF(G1261="","",IF(OR(AND($C1261&lt;&gt;" ",$C1262=" "),AND($C1262&lt;&gt;" ",$C1261=" "),AND(L1263&gt;0,OR(AND($C1263&lt;&gt;" ",OR($C1261=" ",$C1262=" ")),AND($C1263=" ",OR($C1261&lt;&gt;" ",$C1262&lt;&gt;" "))))),IF(SUM(F$4:F1260)=0,1,LARGE(F$4:F1260,1)+1),IF(MONTH(G1261)=MONTH(TODAY()),IF(AND(DAY(G1261)&lt;DAY(TODAY()),$B1261=" "),IF(SUM(F$4:F1260)=0,1,LARGE(F$4:F1260,1)+1),IF($B1261=" ",IF(AND(DAY(G1261)=DAY(TODAY()),HOUR(G1261)&lt;=HOUR(NOW())+1),IF(AND(HOUR(G1261)+2&lt;=HOUR(NOW()),DAY(G1261)&lt;=DAY(TODAY()),MINUTE(G1261)&lt;=MINUTE(NOW())),IF(SUM(F$4:F1260)=0,1,LARGE(F$4:F1260,1)+1),IF(OR(MINUTE(G1261)&lt;=MINUTE(NOW()),HOUR(G1261)&lt;=HOUR(NOW())),"!!!","")),""),"")),"")))</f>
        <v>#VALUE!</v>
      </c>
      <c r="G1261" s="181" t="s">
        <v>4548</v>
      </c>
      <c r="H1261" s="229" t="s">
        <v>355</v>
      </c>
      <c r="I1261" s="39" t="s">
        <v>30</v>
      </c>
      <c r="J1261" s="40">
        <v>-1</v>
      </c>
      <c r="K1261" s="41" t="s">
        <v>23</v>
      </c>
      <c r="L1261" s="42">
        <v>2.4</v>
      </c>
      <c r="M1261" s="43">
        <v>10.58</v>
      </c>
      <c r="N1261" s="232">
        <v>0</v>
      </c>
      <c r="O1261" s="44" t="s">
        <v>2728</v>
      </c>
      <c r="P1261" s="45" t="s">
        <v>2729</v>
      </c>
      <c r="Q1261" s="46" t="s">
        <v>2730</v>
      </c>
      <c r="R1261" s="47">
        <v>0.2218</v>
      </c>
      <c r="S1261" s="48" t="s">
        <v>2616</v>
      </c>
    </row>
    <row r="1262" spans="1:19" ht="14.65" customHeight="1">
      <c r="A1262" s="227"/>
      <c r="B1262" s="236"/>
      <c r="C1262" s="49" t="s">
        <v>24</v>
      </c>
      <c r="D1262" s="274"/>
      <c r="E1262" s="282"/>
      <c r="F1262" s="285"/>
      <c r="G1262" s="182"/>
      <c r="H1262" s="230"/>
      <c r="I1262" s="50" t="s">
        <v>31</v>
      </c>
      <c r="J1262" s="51">
        <f>IF(OR(I1261="TO",I1261="TU",I1261="TO1",I1261="TU1",I1261="TO2",I1261="TU2"),J1261,IF(OR(I1261="AH1",I1261="AH2"),IF(OR(I1262="AH1",I1262="AH2"),-J1261,IF(OR(I1262="EH1",I1262="EH2"),-J1261+0.5,"")),IF(OR(I1261="EH1",I1261="EH2"),IF(OR(I1262="AH1",I1262="AH2"),-J1261+0.5,IF(OR(I1262="EH1",I1262="EH2"),-J1261+1,"")),IF(AND(OR(I1261="DNB1",I1261="DNB2"),OR(I1262="AH1",I1262="AH2")),0,IF(AND(I1261="Not ScoreBoth",OR(I1262="TO1",I1262="TO2")),0.5,"")))))</f>
        <v>1</v>
      </c>
      <c r="K1262" s="52" t="s">
        <v>22</v>
      </c>
      <c r="L1262" s="53">
        <v>2.4700000000000002</v>
      </c>
      <c r="M1262" s="54">
        <v>10.199999999999999</v>
      </c>
      <c r="N1262" s="233"/>
      <c r="O1262" s="55" t="s">
        <v>2731</v>
      </c>
      <c r="P1262" s="56" t="s">
        <v>2732</v>
      </c>
      <c r="Q1262" s="25"/>
      <c r="R1262" s="26"/>
      <c r="S1262" s="26"/>
    </row>
    <row r="1263" spans="1:19" ht="14.65" customHeight="1">
      <c r="A1263" s="228"/>
      <c r="B1263" s="237"/>
      <c r="C1263" s="57" t="s">
        <v>28</v>
      </c>
      <c r="D1263" s="275"/>
      <c r="E1263" s="283"/>
      <c r="F1263" s="272"/>
      <c r="G1263" s="183"/>
      <c r="H1263" s="231"/>
      <c r="I1263" s="58"/>
      <c r="J1263" s="59"/>
      <c r="K1263" s="60"/>
      <c r="L1263" s="61"/>
      <c r="M1263" s="62"/>
      <c r="N1263" s="234"/>
      <c r="O1263" s="63"/>
      <c r="P1263" s="64"/>
      <c r="Q1263" s="36"/>
      <c r="R1263" s="28"/>
      <c r="S1263" s="28"/>
    </row>
    <row r="1264" spans="1:19" ht="14.65" customHeight="1">
      <c r="A1264" s="238">
        <f>$A1261+1</f>
        <v>421</v>
      </c>
      <c r="B1264" s="242" t="str">
        <f>IF(OR(C1264="W",C1265="W",C1266="W",C1264="1/2W",C1265="1/2W",C1266="1/2W",C1264="1/2L",C1265="1/2L",C1266="1/2L"),"OK",IF(OR(C1264="L",C1265="L",C1266="L"),"LOSS",IF(OR(C1264="X",C1265="X",C1266="X"),"Anulado"," ")))</f>
        <v>OK</v>
      </c>
      <c r="C1264" s="65" t="s">
        <v>24</v>
      </c>
      <c r="D1264" s="290" t="str">
        <f>IF(G1264="","",$D1261)</f>
        <v>23</v>
      </c>
      <c r="E1264" s="295" t="str">
        <f>IF(G1264=""," ","– "&amp;COUNTIF(D$4:D1266,$D1264))</f>
        <v>– 13</v>
      </c>
      <c r="F1264" s="297" t="e">
        <f ca="1">IF(G1264="","",IF(OR(AND($C1264&lt;&gt;" ",$C1265=" "),AND($C1265&lt;&gt;" ",$C1264=" "),AND(L1266&gt;0,OR(AND($C1266&lt;&gt;" ",OR($C1264=" ",$C1265=" ")),AND($C1266=" ",OR($C1264&lt;&gt;" ",$C1265&lt;&gt;" "))))),IF(SUM(F$4:F1263)=0,1,LARGE(F$4:F1263,1)+1),IF(MONTH(G1264)=MONTH(TODAY()),IF(AND(DAY(G1264)&lt;DAY(TODAY()),$B1264=" "),IF(SUM(F$4:F1263)=0,1,LARGE(F$4:F1263,1)+1),IF($B1264=" ",IF(AND(DAY(G1264)=DAY(TODAY()),HOUR(G1264)&lt;=HOUR(NOW())+1),IF(AND(HOUR(G1264)+2&lt;=HOUR(NOW()),DAY(G1264)&lt;=DAY(TODAY()),MINUTE(G1264)&lt;=MINUTE(NOW())),IF(SUM(F$4:F1263)=0,1,LARGE(F$4:F1263,1)+1),IF(OR(MINUTE(G1264)&lt;=MINUTE(NOW()),HOUR(G1264)&lt;=HOUR(NOW())),"!!!","")),""),"")),"")))</f>
        <v>#VALUE!</v>
      </c>
      <c r="G1264" s="188" t="s">
        <v>4560</v>
      </c>
      <c r="H1264" s="239" t="s">
        <v>354</v>
      </c>
      <c r="I1264" s="66" t="s">
        <v>30</v>
      </c>
      <c r="J1264" s="67">
        <v>2.5</v>
      </c>
      <c r="K1264" s="68" t="s">
        <v>22</v>
      </c>
      <c r="L1264" s="69">
        <v>3.9</v>
      </c>
      <c r="M1264" s="70"/>
      <c r="N1264" s="241">
        <v>0</v>
      </c>
      <c r="O1264" s="71" t="s">
        <v>2733</v>
      </c>
      <c r="P1264" s="72" t="s">
        <v>2734</v>
      </c>
      <c r="Q1264" s="73" t="s">
        <v>2735</v>
      </c>
      <c r="R1264" s="74">
        <v>7.2800000000000004E-2</v>
      </c>
      <c r="S1264" s="75" t="s">
        <v>2736</v>
      </c>
    </row>
    <row r="1265" spans="1:19" ht="14.65" customHeight="1">
      <c r="A1265" s="227"/>
      <c r="B1265" s="236"/>
      <c r="C1265" s="17" t="s">
        <v>26</v>
      </c>
      <c r="D1265" s="274"/>
      <c r="E1265" s="282"/>
      <c r="F1265" s="285"/>
      <c r="G1265" s="182"/>
      <c r="H1265" s="230"/>
      <c r="I1265" s="18" t="s">
        <v>31</v>
      </c>
      <c r="J1265" s="76">
        <f>IF(OR(I1264="TO",I1264="TU",I1264="TO1",I1264="TU1",I1264="TO2",I1264="TU2"),J1264,IF(OR(I1264="AH1",I1264="AH2"),IF(OR(I1265="AH1",I1265="AH2"),-J1264,IF(OR(I1265="EH1",I1265="EH2"),-J1264+0.5,"")),IF(OR(I1264="EH1",I1264="EH2"),IF(OR(I1265="AH1",I1265="AH2"),-J1264+0.5,IF(OR(I1265="EH1",I1265="EH2"),-J1264+1,"")),IF(AND(OR(I1264="DNB1",I1264="DNB2"),OR(I1265="AH1",I1265="AH2")),0,IF(AND(I1264="Not ScoreBoth",OR(I1265="TO1",I1265="TO2")),0.5,"")))))</f>
        <v>-2.5</v>
      </c>
      <c r="K1265" s="77" t="s">
        <v>21</v>
      </c>
      <c r="L1265" s="21">
        <v>1.48</v>
      </c>
      <c r="M1265" s="22">
        <v>93.75</v>
      </c>
      <c r="N1265" s="233"/>
      <c r="O1265" s="23" t="s">
        <v>2737</v>
      </c>
      <c r="P1265" s="24" t="s">
        <v>2738</v>
      </c>
      <c r="Q1265" s="25"/>
      <c r="R1265" s="26"/>
      <c r="S1265" s="26"/>
    </row>
    <row r="1266" spans="1:19" ht="14.65" customHeight="1" thickBot="1">
      <c r="A1266" s="228"/>
      <c r="B1266" s="237"/>
      <c r="C1266" s="27" t="s">
        <v>28</v>
      </c>
      <c r="D1266" s="275"/>
      <c r="E1266" s="283"/>
      <c r="F1266" s="272"/>
      <c r="G1266" s="183"/>
      <c r="H1266" s="240"/>
      <c r="I1266" s="30"/>
      <c r="J1266" s="31"/>
      <c r="K1266" s="37"/>
      <c r="L1266" s="32"/>
      <c r="M1266" s="33"/>
      <c r="N1266" s="234"/>
      <c r="O1266" s="34"/>
      <c r="P1266" s="35"/>
      <c r="Q1266" s="36"/>
      <c r="R1266" s="28"/>
      <c r="S1266" s="28"/>
    </row>
    <row r="1267" spans="1:19" ht="14.65" customHeight="1">
      <c r="A1267" s="226">
        <f>$A1264+1</f>
        <v>422</v>
      </c>
      <c r="B1267" s="235" t="str">
        <f>IF(OR(C1267="W",C1268="W",C1269="W",C1267="1/2W",C1268="1/2W",C1269="1/2W",C1267="1/2L",C1268="1/2L",C1269="1/2L"),"OK",IF(OR(C1267="L",C1268="L",C1269="L"),"LOSS",IF(OR(C1267="X",C1268="X",C1269="X"),"Anulado"," ")))</f>
        <v>OK</v>
      </c>
      <c r="C1267" s="38" t="s">
        <v>24</v>
      </c>
      <c r="D1267" s="273" t="str">
        <f>IF(G1267="","",$D1264)</f>
        <v>23</v>
      </c>
      <c r="E1267" s="281" t="str">
        <f>IF(G1267=""," ","– "&amp;COUNTIF(D$4:D1269,$D1267))</f>
        <v>– 14</v>
      </c>
      <c r="F1267" s="284" t="e">
        <f ca="1">IF(G1267="","",IF(OR(AND($C1267&lt;&gt;" ",$C1268=" "),AND($C1268&lt;&gt;" ",$C1267=" "),AND(L1269&gt;0,OR(AND($C1269&lt;&gt;" ",OR($C1267=" ",$C1268=" ")),AND($C1269=" ",OR($C1267&lt;&gt;" ",$C1268&lt;&gt;" "))))),IF(SUM(F$4:F1266)=0,1,LARGE(F$4:F1266,1)+1),IF(MONTH(G1267)=MONTH(TODAY()),IF(AND(DAY(G1267)&lt;DAY(TODAY()),$B1267=" "),IF(SUM(F$4:F1266)=0,1,LARGE(F$4:F1266,1)+1),IF($B1267=" ",IF(AND(DAY(G1267)=DAY(TODAY()),HOUR(G1267)&lt;=HOUR(NOW())+1),IF(AND(HOUR(G1267)+2&lt;=HOUR(NOW()),DAY(G1267)&lt;=DAY(TODAY()),MINUTE(G1267)&lt;=MINUTE(NOW())),IF(SUM(F$4:F1266)=0,1,LARGE(F$4:F1266,1)+1),IF(OR(MINUTE(G1267)&lt;=MINUTE(NOW()),HOUR(G1267)&lt;=HOUR(NOW())),"!!!","")),""),"")),"")))</f>
        <v>#VALUE!</v>
      </c>
      <c r="G1267" s="181" t="s">
        <v>4560</v>
      </c>
      <c r="H1267" s="302" t="s">
        <v>354</v>
      </c>
      <c r="I1267" s="39" t="s">
        <v>30</v>
      </c>
      <c r="J1267" s="40">
        <v>2.5</v>
      </c>
      <c r="K1267" s="41" t="s">
        <v>22</v>
      </c>
      <c r="L1267" s="42">
        <v>3.9</v>
      </c>
      <c r="M1267" s="43"/>
      <c r="N1267" s="232">
        <v>0</v>
      </c>
      <c r="O1267" s="44" t="s">
        <v>2733</v>
      </c>
      <c r="P1267" s="45" t="s">
        <v>2734</v>
      </c>
      <c r="Q1267" s="46" t="s">
        <v>2735</v>
      </c>
      <c r="R1267" s="47">
        <v>7.2800000000000004E-2</v>
      </c>
      <c r="S1267" s="48" t="s">
        <v>2739</v>
      </c>
    </row>
    <row r="1268" spans="1:19" ht="14.65" customHeight="1">
      <c r="A1268" s="227"/>
      <c r="B1268" s="236"/>
      <c r="C1268" s="49" t="s">
        <v>26</v>
      </c>
      <c r="D1268" s="274"/>
      <c r="E1268" s="282"/>
      <c r="F1268" s="285"/>
      <c r="G1268" s="182"/>
      <c r="H1268" s="230"/>
      <c r="I1268" s="50" t="s">
        <v>31</v>
      </c>
      <c r="J1268" s="51">
        <f>IF(OR(I1267="TO",I1267="TU",I1267="TO1",I1267="TU1",I1267="TO2",I1267="TU2"),J1267,IF(OR(I1267="AH1",I1267="AH2"),IF(OR(I1268="AH1",I1268="AH2"),-J1267,IF(OR(I1268="EH1",I1268="EH2"),-J1267+0.5,"")),IF(OR(I1267="EH1",I1267="EH2"),IF(OR(I1268="AH1",I1268="AH2"),-J1267+0.5,IF(OR(I1268="EH1",I1268="EH2"),-J1267+1,"")),IF(AND(OR(I1267="DNB1",I1267="DNB2"),OR(I1268="AH1",I1268="AH2")),0,IF(AND(I1267="Not ScoreBoth",OR(I1268="TO1",I1268="TO2")),0.5,"")))))</f>
        <v>-2.5</v>
      </c>
      <c r="K1268" s="52" t="s">
        <v>21</v>
      </c>
      <c r="L1268" s="53">
        <v>1.48</v>
      </c>
      <c r="M1268" s="54">
        <v>93.75</v>
      </c>
      <c r="N1268" s="233"/>
      <c r="O1268" s="55" t="s">
        <v>2737</v>
      </c>
      <c r="P1268" s="56" t="s">
        <v>2738</v>
      </c>
      <c r="Q1268" s="25"/>
      <c r="R1268" s="26"/>
      <c r="S1268" s="26"/>
    </row>
    <row r="1269" spans="1:19" ht="14.65" customHeight="1">
      <c r="A1269" s="228"/>
      <c r="B1269" s="237"/>
      <c r="C1269" s="57" t="s">
        <v>28</v>
      </c>
      <c r="D1269" s="275"/>
      <c r="E1269" s="283"/>
      <c r="F1269" s="272"/>
      <c r="G1269" s="183"/>
      <c r="H1269" s="231"/>
      <c r="I1269" s="58"/>
      <c r="J1269" s="59"/>
      <c r="K1269" s="60"/>
      <c r="L1269" s="61"/>
      <c r="M1269" s="62"/>
      <c r="N1269" s="234"/>
      <c r="O1269" s="63"/>
      <c r="P1269" s="64"/>
      <c r="Q1269" s="36"/>
      <c r="R1269" s="28"/>
      <c r="S1269" s="28"/>
    </row>
    <row r="1270" spans="1:19" ht="14.65" customHeight="1">
      <c r="A1270" s="238">
        <f>$A1267+1</f>
        <v>423</v>
      </c>
      <c r="B1270" s="242" t="str">
        <f>IF(OR(C1270="W",C1271="W",C1272="W",C1270="1/2W",C1271="1/2W",C1272="1/2W",C1270="1/2L",C1271="1/2L",C1272="1/2L"),"OK",IF(OR(C1270="L",C1271="L",C1272="L"),"LOSS",IF(OR(C1270="X",C1271="X",C1272="X"),"Anulado"," ")))</f>
        <v>OK</v>
      </c>
      <c r="C1270" s="65" t="s">
        <v>24</v>
      </c>
      <c r="D1270" s="290" t="str">
        <f>IF(G1270="","",$D1267)</f>
        <v>23</v>
      </c>
      <c r="E1270" s="295" t="str">
        <f>IF(G1270=""," ","– "&amp;COUNTIF(D$4:D1272,$D1270))</f>
        <v>– 15</v>
      </c>
      <c r="F1270" s="297" t="e">
        <f ca="1">IF(G1270="","",IF(OR(AND($C1270&lt;&gt;" ",$C1271=" "),AND($C1271&lt;&gt;" ",$C1270=" "),AND(L1272&gt;0,OR(AND($C1272&lt;&gt;" ",OR($C1270=" ",$C1271=" ")),AND($C1272=" ",OR($C1270&lt;&gt;" ",$C1271&lt;&gt;" "))))),IF(SUM(F$4:F1269)=0,1,LARGE(F$4:F1269,1)+1),IF(MONTH(G1270)=MONTH(TODAY()),IF(AND(DAY(G1270)&lt;DAY(TODAY()),$B1270=" "),IF(SUM(F$4:F1269)=0,1,LARGE(F$4:F1269,1)+1),IF($B1270=" ",IF(AND(DAY(G1270)=DAY(TODAY()),HOUR(G1270)&lt;=HOUR(NOW())+1),IF(AND(HOUR(G1270)+2&lt;=HOUR(NOW()),DAY(G1270)&lt;=DAY(TODAY()),MINUTE(G1270)&lt;=MINUTE(NOW())),IF(SUM(F$4:F1269)=0,1,LARGE(F$4:F1269,1)+1),IF(OR(MINUTE(G1270)&lt;=MINUTE(NOW()),HOUR(G1270)&lt;=HOUR(NOW())),"!!!","")),""),"")),"")))</f>
        <v>#VALUE!</v>
      </c>
      <c r="G1270" s="188" t="s">
        <v>4548</v>
      </c>
      <c r="H1270" s="239" t="s">
        <v>353</v>
      </c>
      <c r="I1270" s="66" t="s">
        <v>48</v>
      </c>
      <c r="J1270" s="80"/>
      <c r="K1270" s="68" t="s">
        <v>21</v>
      </c>
      <c r="L1270" s="69">
        <v>1.88</v>
      </c>
      <c r="M1270" s="70"/>
      <c r="N1270" s="241">
        <v>0</v>
      </c>
      <c r="O1270" s="71" t="s">
        <v>1353</v>
      </c>
      <c r="P1270" s="72" t="s">
        <v>1536</v>
      </c>
      <c r="Q1270" s="73" t="s">
        <v>1727</v>
      </c>
      <c r="R1270" s="74">
        <v>4.8399999999999999E-2</v>
      </c>
      <c r="S1270" s="75" t="s">
        <v>2740</v>
      </c>
    </row>
    <row r="1271" spans="1:19" ht="14.65" customHeight="1">
      <c r="A1271" s="227"/>
      <c r="B1271" s="236"/>
      <c r="C1271" s="17" t="s">
        <v>26</v>
      </c>
      <c r="D1271" s="274"/>
      <c r="E1271" s="282"/>
      <c r="F1271" s="285"/>
      <c r="G1271" s="182"/>
      <c r="H1271" s="230"/>
      <c r="I1271" s="18" t="s">
        <v>47</v>
      </c>
      <c r="J1271" s="81" t="str">
        <f>IF(OR(I1270="TO",I1270="TU",I1270="TO1",I1270="TU1",I1270="TO2",I1270="TU2"),J1270,IF(OR(I1270="AH1",I1270="AH2"),IF(OR(I1271="AH1",I1271="AH2"),-J1270,IF(OR(I1271="EH1",I1271="EH2"),-J1270+0.5,"")),IF(OR(I1270="EH1",I1270="EH2"),IF(OR(I1271="AH1",I1271="AH2"),-J1270+0.5,IF(OR(I1271="EH1",I1271="EH2"),-J1270+1,"")),IF(AND(OR(I1270="DNB1",I1270="DNB2"),OR(I1271="AH1",I1271="AH2")),0,IF(AND(I1270="Not ScoreBoth",OR(I1271="TO1",I1271="TO2")),0.5,"")))))</f>
        <v/>
      </c>
      <c r="K1271" s="77" t="s">
        <v>17</v>
      </c>
      <c r="L1271" s="21">
        <v>2.37</v>
      </c>
      <c r="M1271" s="22">
        <v>15.27</v>
      </c>
      <c r="N1271" s="233"/>
      <c r="O1271" s="23" t="s">
        <v>2546</v>
      </c>
      <c r="P1271" s="24" t="s">
        <v>1536</v>
      </c>
      <c r="Q1271" s="25"/>
      <c r="R1271" s="26"/>
      <c r="S1271" s="26"/>
    </row>
    <row r="1272" spans="1:19" ht="14.65" customHeight="1" thickBot="1">
      <c r="A1272" s="228"/>
      <c r="B1272" s="237"/>
      <c r="C1272" s="27" t="s">
        <v>28</v>
      </c>
      <c r="D1272" s="275"/>
      <c r="E1272" s="283"/>
      <c r="F1272" s="272"/>
      <c r="G1272" s="183"/>
      <c r="H1272" s="240"/>
      <c r="I1272" s="30"/>
      <c r="J1272" s="31"/>
      <c r="K1272" s="37"/>
      <c r="L1272" s="32"/>
      <c r="M1272" s="33"/>
      <c r="N1272" s="234"/>
      <c r="O1272" s="34"/>
      <c r="P1272" s="35"/>
      <c r="Q1272" s="36"/>
      <c r="R1272" s="28"/>
      <c r="S1272" s="28"/>
    </row>
    <row r="1273" spans="1:19" ht="14.65" customHeight="1">
      <c r="A1273" s="226">
        <f>$A1270+1</f>
        <v>424</v>
      </c>
      <c r="B1273" s="235" t="str">
        <f>IF(OR(C1273="W",C1274="W",C1275="W",C1273="1/2W",C1274="1/2W",C1275="1/2W",C1273="1/2L",C1274="1/2L",C1275="1/2L"),"OK",IF(OR(C1273="L",C1274="L",C1275="L"),"LOSS",IF(OR(C1273="X",C1274="X",C1275="X"),"Anulado"," ")))</f>
        <v>OK</v>
      </c>
      <c r="C1273" s="38" t="s">
        <v>24</v>
      </c>
      <c r="D1273" s="273" t="str">
        <f>IF(G1273="","",$D1270)</f>
        <v>23</v>
      </c>
      <c r="E1273" s="281" t="str">
        <f>IF(G1273=""," ","– "&amp;COUNTIF(D$4:D1275,$D1273))</f>
        <v>– 16</v>
      </c>
      <c r="F1273" s="284" t="e">
        <f ca="1">IF(G1273="","",IF(OR(AND($C1273&lt;&gt;" ",$C1274=" "),AND($C1274&lt;&gt;" ",$C1273=" "),AND(L1275&gt;0,OR(AND($C1275&lt;&gt;" ",OR($C1273=" ",$C1274=" ")),AND($C1275=" ",OR($C1273&lt;&gt;" ",$C1274&lt;&gt;" "))))),IF(SUM(F$4:F1272)=0,1,LARGE(F$4:F1272,1)+1),IF(MONTH(G1273)=MONTH(TODAY()),IF(AND(DAY(G1273)&lt;DAY(TODAY()),$B1273=" "),IF(SUM(F$4:F1272)=0,1,LARGE(F$4:F1272,1)+1),IF($B1273=" ",IF(AND(DAY(G1273)=DAY(TODAY()),HOUR(G1273)&lt;=HOUR(NOW())+1),IF(AND(HOUR(G1273)+2&lt;=HOUR(NOW()),DAY(G1273)&lt;=DAY(TODAY()),MINUTE(G1273)&lt;=MINUTE(NOW())),IF(SUM(F$4:F1272)=0,1,LARGE(F$4:F1272,1)+1),IF(OR(MINUTE(G1273)&lt;=MINUTE(NOW()),HOUR(G1273)&lt;=HOUR(NOW())),"!!!","")),""),"")),"")))</f>
        <v>#VALUE!</v>
      </c>
      <c r="G1273" s="181" t="s">
        <v>4548</v>
      </c>
      <c r="H1273" s="302" t="s">
        <v>353</v>
      </c>
      <c r="I1273" s="39" t="s">
        <v>48</v>
      </c>
      <c r="J1273" s="78"/>
      <c r="K1273" s="41" t="s">
        <v>21</v>
      </c>
      <c r="L1273" s="42">
        <v>1.88</v>
      </c>
      <c r="M1273" s="43">
        <v>108.59</v>
      </c>
      <c r="N1273" s="232">
        <v>0</v>
      </c>
      <c r="O1273" s="44" t="s">
        <v>2741</v>
      </c>
      <c r="P1273" s="45" t="s">
        <v>2742</v>
      </c>
      <c r="Q1273" s="46" t="s">
        <v>1973</v>
      </c>
      <c r="R1273" s="47">
        <v>2.7E-2</v>
      </c>
      <c r="S1273" s="48" t="s">
        <v>2743</v>
      </c>
    </row>
    <row r="1274" spans="1:19" ht="14.65" customHeight="1">
      <c r="A1274" s="227"/>
      <c r="B1274" s="236"/>
      <c r="C1274" s="49" t="s">
        <v>26</v>
      </c>
      <c r="D1274" s="274"/>
      <c r="E1274" s="282"/>
      <c r="F1274" s="285"/>
      <c r="G1274" s="182"/>
      <c r="H1274" s="230"/>
      <c r="I1274" s="50" t="s">
        <v>71</v>
      </c>
      <c r="J1274" s="85" t="str">
        <f>IF(OR(I1273="TO",I1273="TU",I1273="TO1",I1273="TU1",I1273="TO2",I1273="TU2"),J1273,IF(OR(I1273="AH1",I1273="AH2"),IF(OR(I1274="AH1",I1274="AH2"),-J1273,IF(OR(I1274="EH1",I1274="EH2"),-J1273+0.5,"")),IF(OR(I1273="EH1",I1273="EH2"),IF(OR(I1274="AH1",I1274="AH2"),-J1273+0.5,IF(OR(I1274="EH1",I1274="EH2"),-J1273+1,"")),IF(AND(OR(I1273="DNB1",I1273="DNB2"),OR(I1274="AH1",I1274="AH2")),0,IF(AND(I1273="Not ScoreBoth",OR(I1274="TO1",I1274="TO2")),0.5,"")))))</f>
        <v/>
      </c>
      <c r="K1274" s="52" t="s">
        <v>19</v>
      </c>
      <c r="L1274" s="53">
        <v>1.74</v>
      </c>
      <c r="M1274" s="54"/>
      <c r="N1274" s="233"/>
      <c r="O1274" s="55" t="s">
        <v>2744</v>
      </c>
      <c r="P1274" s="56" t="s">
        <v>2742</v>
      </c>
      <c r="Q1274" s="25"/>
      <c r="R1274" s="26"/>
      <c r="S1274" s="26"/>
    </row>
    <row r="1275" spans="1:19" ht="14.65" customHeight="1">
      <c r="A1275" s="228"/>
      <c r="B1275" s="237"/>
      <c r="C1275" s="57" t="s">
        <v>28</v>
      </c>
      <c r="D1275" s="275"/>
      <c r="E1275" s="283"/>
      <c r="F1275" s="272"/>
      <c r="G1275" s="183"/>
      <c r="H1275" s="231"/>
      <c r="I1275" s="58"/>
      <c r="J1275" s="59"/>
      <c r="K1275" s="60"/>
      <c r="L1275" s="61"/>
      <c r="M1275" s="62"/>
      <c r="N1275" s="234"/>
      <c r="O1275" s="63"/>
      <c r="P1275" s="106" t="s">
        <v>2745</v>
      </c>
      <c r="Q1275" s="36"/>
      <c r="R1275" s="28"/>
      <c r="S1275" s="28"/>
    </row>
    <row r="1276" spans="1:19" ht="14.65" customHeight="1">
      <c r="A1276" s="238">
        <f>$A1273+1</f>
        <v>425</v>
      </c>
      <c r="B1276" s="242" t="str">
        <f>IF(OR(C1276="W",C1277="W",C1278="W",C1276="1/2W",C1277="1/2W",C1278="1/2W",C1276="1/2L",C1277="1/2L",C1278="1/2L"),"OK",IF(OR(C1276="L",C1277="L",C1278="L"),"LOSS",IF(OR(C1276="X",C1277="X",C1278="X"),"Anulado"," ")))</f>
        <v>OK</v>
      </c>
      <c r="C1276" s="65" t="s">
        <v>24</v>
      </c>
      <c r="D1276" s="290" t="str">
        <f>IF(G1276="","",$D1273)</f>
        <v>23</v>
      </c>
      <c r="E1276" s="295" t="str">
        <f>IF(G1276=""," ","– "&amp;COUNTIF(D$4:D1278,$D1276))</f>
        <v>– 17</v>
      </c>
      <c r="F1276" s="297" t="e">
        <f ca="1">IF(G1276="","",IF(OR(AND($C1276&lt;&gt;" ",$C1277=" "),AND($C1277&lt;&gt;" ",$C1276=" "),AND(L1278&gt;0,OR(AND($C1278&lt;&gt;" ",OR($C1276=" ",$C1277=" ")),AND($C1278=" ",OR($C1276&lt;&gt;" ",$C1277&lt;&gt;" "))))),IF(SUM(F$4:F1275)=0,1,LARGE(F$4:F1275,1)+1),IF(MONTH(G1276)=MONTH(TODAY()),IF(AND(DAY(G1276)&lt;DAY(TODAY()),$B1276=" "),IF(SUM(F$4:F1275)=0,1,LARGE(F$4:F1275,1)+1),IF($B1276=" ",IF(AND(DAY(G1276)=DAY(TODAY()),HOUR(G1276)&lt;=HOUR(NOW())+1),IF(AND(HOUR(G1276)+2&lt;=HOUR(NOW()),DAY(G1276)&lt;=DAY(TODAY()),MINUTE(G1276)&lt;=MINUTE(NOW())),IF(SUM(F$4:F1275)=0,1,LARGE(F$4:F1275,1)+1),IF(OR(MINUTE(G1276)&lt;=MINUTE(NOW()),HOUR(G1276)&lt;=HOUR(NOW())),"!!!","")),""),"")),"")))</f>
        <v>#VALUE!</v>
      </c>
      <c r="G1276" s="188" t="s">
        <v>4561</v>
      </c>
      <c r="H1276" s="239" t="s">
        <v>356</v>
      </c>
      <c r="I1276" s="100">
        <v>1</v>
      </c>
      <c r="J1276" s="80"/>
      <c r="K1276" s="68" t="s">
        <v>23</v>
      </c>
      <c r="L1276" s="69">
        <v>10</v>
      </c>
      <c r="M1276" s="70">
        <v>4.05</v>
      </c>
      <c r="N1276" s="241">
        <v>0</v>
      </c>
      <c r="O1276" s="71" t="s">
        <v>2432</v>
      </c>
      <c r="P1276" s="72" t="s">
        <v>2746</v>
      </c>
      <c r="Q1276" s="73" t="s">
        <v>1580</v>
      </c>
      <c r="R1276" s="74">
        <v>0.14269999999999999</v>
      </c>
      <c r="S1276" s="75" t="s">
        <v>2747</v>
      </c>
    </row>
    <row r="1277" spans="1:19" ht="14.65" customHeight="1">
      <c r="A1277" s="227"/>
      <c r="B1277" s="236"/>
      <c r="C1277" s="17" t="s">
        <v>24</v>
      </c>
      <c r="D1277" s="274"/>
      <c r="E1277" s="282"/>
      <c r="F1277" s="285"/>
      <c r="G1277" s="182"/>
      <c r="H1277" s="230"/>
      <c r="I1277" s="18" t="s">
        <v>52</v>
      </c>
      <c r="J1277" s="81" t="str">
        <f>IF(OR(I1276="TO",I1276="TU",I1276="TO1",I1276="TU1",I1276="TO2",I1276="TU2"),J1276,IF(OR(I1276="AH1",I1276="AH2"),IF(OR(I1277="AH1",I1277="AH2"),-J1276,IF(OR(I1277="EH1",I1277="EH2"),-J1276+0.5,"")),IF(OR(I1276="EH1",I1276="EH2"),IF(OR(I1277="AH1",I1277="AH2"),-J1276+0.5,IF(OR(I1277="EH1",I1277="EH2"),-J1276+1,"")),IF(AND(OR(I1276="DNB1",I1276="DNB2"),OR(I1277="AH1",I1277="AH2")),0,IF(AND(I1276="Not ScoreBoth",OR(I1277="TO1",I1277="TO2")),0.5,"")))))</f>
        <v/>
      </c>
      <c r="K1277" s="77" t="s">
        <v>23</v>
      </c>
      <c r="L1277" s="21">
        <v>4.9000000000000004</v>
      </c>
      <c r="M1277" s="22">
        <v>8.35</v>
      </c>
      <c r="N1277" s="233"/>
      <c r="O1277" s="23" t="s">
        <v>2748</v>
      </c>
      <c r="P1277" s="24" t="s">
        <v>2749</v>
      </c>
      <c r="Q1277" s="25"/>
      <c r="R1277" s="26"/>
      <c r="S1277" s="26"/>
    </row>
    <row r="1278" spans="1:19" ht="14.65" customHeight="1">
      <c r="A1278" s="228"/>
      <c r="B1278" s="237"/>
      <c r="C1278" s="27" t="s">
        <v>26</v>
      </c>
      <c r="D1278" s="275"/>
      <c r="E1278" s="283"/>
      <c r="F1278" s="272"/>
      <c r="G1278" s="183"/>
      <c r="H1278" s="231"/>
      <c r="I1278" s="109">
        <v>2</v>
      </c>
      <c r="J1278" s="31"/>
      <c r="K1278" s="87" t="s">
        <v>17</v>
      </c>
      <c r="L1278" s="88">
        <v>1.75</v>
      </c>
      <c r="M1278" s="33">
        <v>23.33</v>
      </c>
      <c r="N1278" s="234"/>
      <c r="O1278" s="89" t="s">
        <v>2750</v>
      </c>
      <c r="P1278" s="90" t="s">
        <v>1299</v>
      </c>
      <c r="Q1278" s="36"/>
      <c r="R1278" s="28"/>
      <c r="S1278" s="28"/>
    </row>
    <row r="1279" spans="1:19" ht="14.65" customHeight="1">
      <c r="A1279" s="226">
        <f>$A1276+1</f>
        <v>426</v>
      </c>
      <c r="B1279" s="235" t="str">
        <f>IF(OR(C1279="W",C1280="W",C1281="W",C1279="1/2W",C1280="1/2W",C1281="1/2W",C1279="1/2L",C1280="1/2L",C1281="1/2L"),"OK",IF(OR(C1279="L",C1280="L",C1281="L"),"LOSS",IF(OR(C1279="X",C1280="X",C1281="X"),"Anulado"," ")))</f>
        <v>OK</v>
      </c>
      <c r="C1279" s="38" t="s">
        <v>26</v>
      </c>
      <c r="D1279" s="273" t="str">
        <f>IF(G1279="","",$D1276)</f>
        <v>23</v>
      </c>
      <c r="E1279" s="281" t="str">
        <f>IF(G1279=""," ","– "&amp;COUNTIF(D$4:D1281,$D1279))</f>
        <v>– 18</v>
      </c>
      <c r="F1279" s="284" t="e">
        <f ca="1">IF(G1279="","",IF(OR(AND($C1279&lt;&gt;" ",$C1280=" "),AND($C1280&lt;&gt;" ",$C1279=" "),AND(L1281&gt;0,OR(AND($C1281&lt;&gt;" ",OR($C1279=" ",$C1280=" ")),AND($C1281=" ",OR($C1279&lt;&gt;" ",$C1280&lt;&gt;" "))))),IF(SUM(F$4:F1278)=0,1,LARGE(F$4:F1278,1)+1),IF(MONTH(G1279)=MONTH(TODAY()),IF(AND(DAY(G1279)&lt;DAY(TODAY()),$B1279=" "),IF(SUM(F$4:F1278)=0,1,LARGE(F$4:F1278,1)+1),IF($B1279=" ",IF(AND(DAY(G1279)=DAY(TODAY()),HOUR(G1279)&lt;=HOUR(NOW())+1),IF(AND(HOUR(G1279)+2&lt;=HOUR(NOW()),DAY(G1279)&lt;=DAY(TODAY()),MINUTE(G1279)&lt;=MINUTE(NOW())),IF(SUM(F$4:F1278)=0,1,LARGE(F$4:F1278,1)+1),IF(OR(MINUTE(G1279)&lt;=MINUTE(NOW()),HOUR(G1279)&lt;=HOUR(NOW())),"!!!","")),""),"")),"")))</f>
        <v>#VALUE!</v>
      </c>
      <c r="G1279" s="181" t="s">
        <v>4562</v>
      </c>
      <c r="H1279" s="229" t="s">
        <v>357</v>
      </c>
      <c r="I1279" s="108">
        <v>1</v>
      </c>
      <c r="J1279" s="78"/>
      <c r="K1279" s="41" t="s">
        <v>23</v>
      </c>
      <c r="L1279" s="42">
        <v>2.61</v>
      </c>
      <c r="M1279" s="43">
        <v>9.15</v>
      </c>
      <c r="N1279" s="232">
        <v>0</v>
      </c>
      <c r="O1279" s="44" t="s">
        <v>2311</v>
      </c>
      <c r="P1279" s="45" t="s">
        <v>2751</v>
      </c>
      <c r="Q1279" s="46" t="s">
        <v>1121</v>
      </c>
      <c r="R1279" s="47">
        <v>0.1845</v>
      </c>
      <c r="S1279" s="48" t="s">
        <v>2752</v>
      </c>
    </row>
    <row r="1280" spans="1:19" ht="14.65" customHeight="1">
      <c r="A1280" s="227"/>
      <c r="B1280" s="236"/>
      <c r="C1280" s="49" t="s">
        <v>24</v>
      </c>
      <c r="D1280" s="274"/>
      <c r="E1280" s="282"/>
      <c r="F1280" s="285"/>
      <c r="G1280" s="182"/>
      <c r="H1280" s="230"/>
      <c r="I1280" s="50" t="s">
        <v>52</v>
      </c>
      <c r="J1280" s="85" t="str">
        <f>IF(OR(I1279="TO",I1279="TU",I1279="TO1",I1279="TU1",I1279="TO2",I1279="TU2"),J1279,IF(OR(I1279="AH1",I1279="AH2"),IF(OR(I1280="AH1",I1280="AH2"),-J1279,IF(OR(I1280="EH1",I1280="EH2"),-J1279+0.5,"")),IF(OR(I1279="EH1",I1279="EH2"),IF(OR(I1280="AH1",I1280="AH2"),-J1279+0.5,IF(OR(I1280="EH1",I1280="EH2"),-J1279+1,"")),IF(AND(OR(I1279="DNB1",I1279="DNB2"),OR(I1280="AH1",I1280="AH2")),0,IF(AND(I1279="Not ScoreBoth",OR(I1280="TO1",I1280="TO2")),0.5,"")))))</f>
        <v/>
      </c>
      <c r="K1280" s="52" t="s">
        <v>17</v>
      </c>
      <c r="L1280" s="53">
        <v>3.75</v>
      </c>
      <c r="M1280" s="54">
        <v>4.6500000000000004</v>
      </c>
      <c r="N1280" s="233"/>
      <c r="O1280" s="55" t="s">
        <v>2131</v>
      </c>
      <c r="P1280" s="56" t="s">
        <v>2753</v>
      </c>
      <c r="Q1280" s="25"/>
      <c r="R1280" s="26"/>
      <c r="S1280" s="26"/>
    </row>
    <row r="1281" spans="1:19" ht="14.65" customHeight="1">
      <c r="A1281" s="228"/>
      <c r="B1281" s="237"/>
      <c r="C1281" s="57" t="s">
        <v>24</v>
      </c>
      <c r="D1281" s="275"/>
      <c r="E1281" s="283"/>
      <c r="F1281" s="272"/>
      <c r="G1281" s="183"/>
      <c r="H1281" s="231"/>
      <c r="I1281" s="101" t="s">
        <v>48</v>
      </c>
      <c r="J1281" s="59"/>
      <c r="K1281" s="103" t="s">
        <v>17</v>
      </c>
      <c r="L1281" s="104">
        <v>3.75</v>
      </c>
      <c r="M1281" s="62">
        <v>6.36</v>
      </c>
      <c r="N1281" s="234"/>
      <c r="O1281" s="105" t="s">
        <v>1877</v>
      </c>
      <c r="P1281" s="106" t="s">
        <v>1304</v>
      </c>
      <c r="Q1281" s="36"/>
      <c r="R1281" s="28"/>
      <c r="S1281" s="28"/>
    </row>
    <row r="1282" spans="1:19" ht="14.65" customHeight="1">
      <c r="A1282" s="238">
        <f>$A1279+1</f>
        <v>427</v>
      </c>
      <c r="B1282" s="242" t="str">
        <f>IF(OR(C1282="W",C1283="W",C1284="W",C1282="1/2W",C1283="1/2W",C1284="1/2W",C1282="1/2L",C1283="1/2L",C1284="1/2L"),"OK",IF(OR(C1282="L",C1283="L",C1284="L"),"LOSS",IF(OR(C1282="X",C1283="X",C1284="X"),"Anulado"," ")))</f>
        <v>OK</v>
      </c>
      <c r="C1282" s="65" t="s">
        <v>26</v>
      </c>
      <c r="D1282" s="290" t="str">
        <f>IF(G1282="","",$D1279)</f>
        <v>23</v>
      </c>
      <c r="E1282" s="295" t="str">
        <f>IF(G1282=""," ","– "&amp;COUNTIF(D$4:D1284,$D1282))</f>
        <v>– 19</v>
      </c>
      <c r="F1282" s="297" t="e">
        <f ca="1">IF(G1282="","",IF(OR(AND($C1282&lt;&gt;" ",$C1283=" "),AND($C1283&lt;&gt;" ",$C1282=" "),AND(L1284&gt;0,OR(AND($C1284&lt;&gt;" ",OR($C1282=" ",$C1283=" ")),AND($C1284=" ",OR($C1282&lt;&gt;" ",$C1283&lt;&gt;" "))))),IF(SUM(F$4:F1281)=0,1,LARGE(F$4:F1281,1)+1),IF(MONTH(G1282)=MONTH(TODAY()),IF(AND(DAY(G1282)&lt;DAY(TODAY()),$B1282=" "),IF(SUM(F$4:F1281)=0,1,LARGE(F$4:F1281,1)+1),IF($B1282=" ",IF(AND(DAY(G1282)=DAY(TODAY()),HOUR(G1282)&lt;=HOUR(NOW())+1),IF(AND(HOUR(G1282)+2&lt;=HOUR(NOW()),DAY(G1282)&lt;=DAY(TODAY()),MINUTE(G1282)&lt;=MINUTE(NOW())),IF(SUM(F$4:F1281)=0,1,LARGE(F$4:F1281,1)+1),IF(OR(MINUTE(G1282)&lt;=MINUTE(NOW()),HOUR(G1282)&lt;=HOUR(NOW())),"!!!","")),""),"")),"")))</f>
        <v>#VALUE!</v>
      </c>
      <c r="G1282" s="188" t="s">
        <v>4562</v>
      </c>
      <c r="H1282" s="239" t="s">
        <v>357</v>
      </c>
      <c r="I1282" s="66" t="s">
        <v>30</v>
      </c>
      <c r="J1282" s="67">
        <v>0</v>
      </c>
      <c r="K1282" s="68" t="s">
        <v>23</v>
      </c>
      <c r="L1282" s="69">
        <v>1.92</v>
      </c>
      <c r="M1282" s="70">
        <v>9.6</v>
      </c>
      <c r="N1282" s="241">
        <v>0</v>
      </c>
      <c r="O1282" s="71" t="s">
        <v>2127</v>
      </c>
      <c r="P1282" s="72" t="s">
        <v>2754</v>
      </c>
      <c r="Q1282" s="73" t="s">
        <v>2755</v>
      </c>
      <c r="R1282" s="74">
        <v>0.1716</v>
      </c>
      <c r="S1282" s="75" t="s">
        <v>2756</v>
      </c>
    </row>
    <row r="1283" spans="1:19" ht="14.65" customHeight="1">
      <c r="A1283" s="227"/>
      <c r="B1283" s="236"/>
      <c r="C1283" s="17" t="s">
        <v>24</v>
      </c>
      <c r="D1283" s="274"/>
      <c r="E1283" s="282"/>
      <c r="F1283" s="285"/>
      <c r="G1283" s="182"/>
      <c r="H1283" s="230"/>
      <c r="I1283" s="18" t="s">
        <v>27</v>
      </c>
      <c r="J1283" s="81" t="str">
        <f>IF(OR(I1282="TO",I1282="TU",I1282="TO1",I1282="TU1",I1282="TO2",I1282="TU2"),J1282,IF(OR(I1282="AH1",I1282="AH2"),IF(OR(I1283="AH1",I1283="AH2"),-J1282,IF(OR(I1283="EH1",I1283="EH2"),-J1282+0.5,"")),IF(OR(I1282="EH1",I1282="EH2"),IF(OR(I1283="AH1",I1283="AH2"),-J1282+0.5,IF(OR(I1283="EH1",I1283="EH2"),-J1282+1,"")),IF(AND(OR(I1282="DNB1",I1282="DNB2"),OR(I1283="AH1",I1283="AH2")),0,IF(AND(I1282="Not ScoreBoth",OR(I1283="TO1",I1283="TO2")),0.5,"")))))</f>
        <v/>
      </c>
      <c r="K1283" s="77" t="s">
        <v>17</v>
      </c>
      <c r="L1283" s="21">
        <v>2.15</v>
      </c>
      <c r="M1283" s="22">
        <v>4.1100000000000003</v>
      </c>
      <c r="N1283" s="233"/>
      <c r="O1283" s="23" t="s">
        <v>2302</v>
      </c>
      <c r="P1283" s="24" t="s">
        <v>2757</v>
      </c>
      <c r="Q1283" s="25"/>
      <c r="R1283" s="26"/>
      <c r="S1283" s="26"/>
    </row>
    <row r="1284" spans="1:19" ht="14.65" customHeight="1">
      <c r="A1284" s="228"/>
      <c r="B1284" s="237"/>
      <c r="C1284" s="27" t="s">
        <v>24</v>
      </c>
      <c r="D1284" s="275"/>
      <c r="E1284" s="283"/>
      <c r="F1284" s="272"/>
      <c r="G1284" s="183"/>
      <c r="H1284" s="231"/>
      <c r="I1284" s="109">
        <v>2</v>
      </c>
      <c r="J1284" s="31"/>
      <c r="K1284" s="87" t="s">
        <v>17</v>
      </c>
      <c r="L1284" s="88">
        <v>4.75</v>
      </c>
      <c r="M1284" s="33">
        <v>2.02</v>
      </c>
      <c r="N1284" s="234"/>
      <c r="O1284" s="89" t="s">
        <v>1045</v>
      </c>
      <c r="P1284" s="90" t="s">
        <v>2127</v>
      </c>
      <c r="Q1284" s="36"/>
      <c r="R1284" s="28"/>
      <c r="S1284" s="28"/>
    </row>
    <row r="1285" spans="1:19" ht="14.65" customHeight="1">
      <c r="A1285" s="226">
        <f>$A1282+1</f>
        <v>428</v>
      </c>
      <c r="B1285" s="235" t="str">
        <f>IF(OR(C1285="W",C1286="W",C1287="W",C1285="1/2W",C1286="1/2W",C1287="1/2W",C1285="1/2L",C1286="1/2L",C1287="1/2L"),"OK",IF(OR(C1285="L",C1286="L",C1287="L"),"LOSS",IF(OR(C1285="X",C1286="X",C1287="X"),"Anulado"," ")))</f>
        <v>OK</v>
      </c>
      <c r="C1285" s="38" t="s">
        <v>26</v>
      </c>
      <c r="D1285" s="273" t="str">
        <f>IF(G1285="","",$D1282)</f>
        <v>23</v>
      </c>
      <c r="E1285" s="281" t="str">
        <f>IF(G1285=""," ","– "&amp;COUNTIF(D$4:D1287,$D1285))</f>
        <v>– 20</v>
      </c>
      <c r="F1285" s="284" t="e">
        <f ca="1">IF(G1285="","",IF(OR(AND($C1285&lt;&gt;" ",$C1286=" "),AND($C1286&lt;&gt;" ",$C1285=" "),AND(L1287&gt;0,OR(AND($C1287&lt;&gt;" ",OR($C1285=" ",$C1286=" ")),AND($C1287=" ",OR($C1285&lt;&gt;" ",$C1286&lt;&gt;" "))))),IF(SUM(F$4:F1284)=0,1,LARGE(F$4:F1284,1)+1),IF(MONTH(G1285)=MONTH(TODAY()),IF(AND(DAY(G1285)&lt;DAY(TODAY()),$B1285=" "),IF(SUM(F$4:F1284)=0,1,LARGE(F$4:F1284,1)+1),IF($B1285=" ",IF(AND(DAY(G1285)=DAY(TODAY()),HOUR(G1285)&lt;=HOUR(NOW())+1),IF(AND(HOUR(G1285)+2&lt;=HOUR(NOW()),DAY(G1285)&lt;=DAY(TODAY()),MINUTE(G1285)&lt;=MINUTE(NOW())),IF(SUM(F$4:F1284)=0,1,LARGE(F$4:F1284,1)+1),IF(OR(MINUTE(G1285)&lt;=MINUTE(NOW()),HOUR(G1285)&lt;=HOUR(NOW())),"!!!","")),""),"")),"")))</f>
        <v>#VALUE!</v>
      </c>
      <c r="G1285" s="181" t="s">
        <v>4563</v>
      </c>
      <c r="H1285" s="229" t="s">
        <v>358</v>
      </c>
      <c r="I1285" s="108">
        <v>1</v>
      </c>
      <c r="J1285" s="78"/>
      <c r="K1285" s="41" t="s">
        <v>23</v>
      </c>
      <c r="L1285" s="42">
        <v>4.4000000000000004</v>
      </c>
      <c r="M1285" s="43">
        <v>3.63</v>
      </c>
      <c r="N1285" s="232">
        <v>0</v>
      </c>
      <c r="O1285" s="44" t="s">
        <v>1828</v>
      </c>
      <c r="P1285" s="45" t="s">
        <v>1745</v>
      </c>
      <c r="Q1285" s="46" t="s">
        <v>2758</v>
      </c>
      <c r="R1285" s="47">
        <v>2.0720999999999998</v>
      </c>
      <c r="S1285" s="48" t="s">
        <v>2759</v>
      </c>
    </row>
    <row r="1286" spans="1:19" ht="14.65" customHeight="1">
      <c r="A1286" s="227"/>
      <c r="B1286" s="236"/>
      <c r="C1286" s="49" t="s">
        <v>26</v>
      </c>
      <c r="D1286" s="274"/>
      <c r="E1286" s="282"/>
      <c r="F1286" s="285"/>
      <c r="G1286" s="182"/>
      <c r="H1286" s="230"/>
      <c r="I1286" s="50" t="s">
        <v>31</v>
      </c>
      <c r="J1286" s="51">
        <v>1.5</v>
      </c>
      <c r="K1286" s="52" t="s">
        <v>22</v>
      </c>
      <c r="L1286" s="53">
        <v>2.36</v>
      </c>
      <c r="M1286" s="54"/>
      <c r="N1286" s="233"/>
      <c r="O1286" s="55" t="s">
        <v>2760</v>
      </c>
      <c r="P1286" s="56" t="s">
        <v>2761</v>
      </c>
      <c r="Q1286" s="25"/>
      <c r="R1286" s="26"/>
      <c r="S1286" s="26"/>
    </row>
    <row r="1287" spans="1:19" ht="14.65" customHeight="1">
      <c r="A1287" s="228"/>
      <c r="B1287" s="237"/>
      <c r="C1287" s="57" t="s">
        <v>28</v>
      </c>
      <c r="D1287" s="275"/>
      <c r="E1287" s="283"/>
      <c r="F1287" s="272"/>
      <c r="G1287" s="183"/>
      <c r="H1287" s="231"/>
      <c r="I1287" s="58"/>
      <c r="J1287" s="59"/>
      <c r="K1287" s="60"/>
      <c r="L1287" s="61"/>
      <c r="M1287" s="62"/>
      <c r="N1287" s="234"/>
      <c r="O1287" s="63"/>
      <c r="P1287" s="64"/>
      <c r="Q1287" s="36"/>
      <c r="R1287" s="28"/>
      <c r="S1287" s="28"/>
    </row>
    <row r="1288" spans="1:19" ht="14.65" customHeight="1">
      <c r="A1288" s="238">
        <f>$A1285+1</f>
        <v>429</v>
      </c>
      <c r="B1288" s="242" t="str">
        <f>IF(OR(C1288="W",C1289="W",C1290="W",C1288="1/2W",C1289="1/2W",C1290="1/2W",C1288="1/2L",C1289="1/2L",C1290="1/2L"),"OK",IF(OR(C1288="L",C1289="L",C1290="L"),"LOSS",IF(OR(C1288="X",C1289="X",C1290="X"),"Anulado"," ")))</f>
        <v>OK</v>
      </c>
      <c r="C1288" s="65" t="s">
        <v>26</v>
      </c>
      <c r="D1288" s="290" t="str">
        <f>IF(G1288="","",$D1285)</f>
        <v>23</v>
      </c>
      <c r="E1288" s="295" t="str">
        <f>IF(G1288=""," ","– "&amp;COUNTIF(D$4:D1290,$D1288))</f>
        <v>– 21</v>
      </c>
      <c r="F1288" s="297" t="e">
        <f ca="1">IF(G1288="","",IF(OR(AND($C1288&lt;&gt;" ",$C1289=" "),AND($C1289&lt;&gt;" ",$C1288=" "),AND(L1290&gt;0,OR(AND($C1290&lt;&gt;" ",OR($C1288=" ",$C1289=" ")),AND($C1290=" ",OR($C1288&lt;&gt;" ",$C1289&lt;&gt;" "))))),IF(SUM(F$4:F1287)=0,1,LARGE(F$4:F1287,1)+1),IF(MONTH(G1288)=MONTH(TODAY()),IF(AND(DAY(G1288)&lt;DAY(TODAY()),$B1288=" "),IF(SUM(F$4:F1287)=0,1,LARGE(F$4:F1287,1)+1),IF($B1288=" ",IF(AND(DAY(G1288)=DAY(TODAY()),HOUR(G1288)&lt;=HOUR(NOW())+1),IF(AND(HOUR(G1288)+2&lt;=HOUR(NOW()),DAY(G1288)&lt;=DAY(TODAY()),MINUTE(G1288)&lt;=MINUTE(NOW())),IF(SUM(F$4:F1287)=0,1,LARGE(F$4:F1287,1)+1),IF(OR(MINUTE(G1288)&lt;=MINUTE(NOW()),HOUR(G1288)&lt;=HOUR(NOW())),"!!!","")),""),"")),"")))</f>
        <v>#VALUE!</v>
      </c>
      <c r="G1288" s="188" t="s">
        <v>4564</v>
      </c>
      <c r="H1288" s="239" t="s">
        <v>359</v>
      </c>
      <c r="I1288" s="66" t="s">
        <v>42</v>
      </c>
      <c r="J1288" s="67">
        <v>3.5</v>
      </c>
      <c r="K1288" s="68" t="s">
        <v>17</v>
      </c>
      <c r="L1288" s="69">
        <v>2.1</v>
      </c>
      <c r="M1288" s="70">
        <v>9.5500000000000007</v>
      </c>
      <c r="N1288" s="241">
        <v>0</v>
      </c>
      <c r="O1288" s="71" t="s">
        <v>1999</v>
      </c>
      <c r="P1288" s="72" t="s">
        <v>899</v>
      </c>
      <c r="Q1288" s="73" t="s">
        <v>1308</v>
      </c>
      <c r="R1288" s="74">
        <v>9.0200000000000002E-2</v>
      </c>
      <c r="S1288" s="75" t="s">
        <v>2762</v>
      </c>
    </row>
    <row r="1289" spans="1:19" ht="14.65" customHeight="1">
      <c r="A1289" s="227"/>
      <c r="B1289" s="236"/>
      <c r="C1289" s="17" t="s">
        <v>24</v>
      </c>
      <c r="D1289" s="274"/>
      <c r="E1289" s="282"/>
      <c r="F1289" s="285"/>
      <c r="G1289" s="182"/>
      <c r="H1289" s="230"/>
      <c r="I1289" s="18" t="s">
        <v>43</v>
      </c>
      <c r="J1289" s="76">
        <f>IF(OR(I1288="TO",I1288="TU",I1288="TO1",I1288="TU1",I1288="TO2",I1288="TU2"),J1288,IF(OR(I1288="AH1",I1288="AH2"),IF(OR(I1289="AH1",I1289="AH2"),-J1288,IF(OR(I1289="EH1",I1289="EH2"),-J1288+0.5,"")),IF(OR(I1288="EH1",I1288="EH2"),IF(OR(I1289="AH1",I1289="AH2"),-J1288+0.5,IF(OR(I1289="EH1",I1289="EH2"),-J1288+1,"")),IF(AND(OR(I1288="DNB1",I1288="DNB2"),OR(I1289="AH1",I1289="AH2")),0,IF(AND(I1288="Not ScoreBoth",OR(I1289="TO1",I1289="TO2")),0.5,"")))))</f>
        <v>3.5</v>
      </c>
      <c r="K1289" s="77" t="s">
        <v>21</v>
      </c>
      <c r="L1289" s="21">
        <v>2.2599999999999998</v>
      </c>
      <c r="M1289" s="22">
        <v>8.85</v>
      </c>
      <c r="N1289" s="233"/>
      <c r="O1289" s="23" t="s">
        <v>1764</v>
      </c>
      <c r="P1289" s="24" t="s">
        <v>2675</v>
      </c>
      <c r="Q1289" s="25"/>
      <c r="R1289" s="26"/>
      <c r="S1289" s="26"/>
    </row>
    <row r="1290" spans="1:19" ht="14.65" customHeight="1">
      <c r="A1290" s="228"/>
      <c r="B1290" s="237"/>
      <c r="C1290" s="27" t="s">
        <v>28</v>
      </c>
      <c r="D1290" s="275"/>
      <c r="E1290" s="283"/>
      <c r="F1290" s="272"/>
      <c r="G1290" s="183"/>
      <c r="H1290" s="231"/>
      <c r="I1290" s="30"/>
      <c r="J1290" s="31"/>
      <c r="K1290" s="37"/>
      <c r="L1290" s="32"/>
      <c r="M1290" s="33"/>
      <c r="N1290" s="234"/>
      <c r="O1290" s="34"/>
      <c r="P1290" s="35"/>
      <c r="Q1290" s="36"/>
      <c r="R1290" s="28"/>
      <c r="S1290" s="28"/>
    </row>
    <row r="1291" spans="1:19" ht="14.65" customHeight="1">
      <c r="A1291" s="226">
        <f>$A1288+1</f>
        <v>430</v>
      </c>
      <c r="B1291" s="235" t="str">
        <f>IF(OR(C1291="W",C1292="W",C1293="W",C1291="1/2W",C1292="1/2W",C1293="1/2W",C1291="1/2L",C1292="1/2L",C1293="1/2L"),"OK",IF(OR(C1291="L",C1292="L",C1293="L"),"LOSS",IF(OR(C1291="X",C1292="X",C1293="X"),"Anulado"," ")))</f>
        <v>OK</v>
      </c>
      <c r="C1291" s="38" t="s">
        <v>24</v>
      </c>
      <c r="D1291" s="273" t="str">
        <f>IF(G1291="","",$D1288)</f>
        <v>23</v>
      </c>
      <c r="E1291" s="281" t="str">
        <f>IF(G1291=""," ","– "&amp;COUNTIF(D$4:D1293,$D1291))</f>
        <v>– 22</v>
      </c>
      <c r="F1291" s="284" t="e">
        <f ca="1">IF(G1291="","",IF(OR(AND($C1291&lt;&gt;" ",$C1292=" "),AND($C1292&lt;&gt;" ",$C1291=" "),AND(L1293&gt;0,OR(AND($C1293&lt;&gt;" ",OR($C1291=" ",$C1292=" ")),AND($C1293=" ",OR($C1291&lt;&gt;" ",$C1292&lt;&gt;" "))))),IF(SUM(F$4:F1290)=0,1,LARGE(F$4:F1290,1)+1),IF(MONTH(G1291)=MONTH(TODAY()),IF(AND(DAY(G1291)&lt;DAY(TODAY()),$B1291=" "),IF(SUM(F$4:F1290)=0,1,LARGE(F$4:F1290,1)+1),IF($B1291=" ",IF(AND(DAY(G1291)=DAY(TODAY()),HOUR(G1291)&lt;=HOUR(NOW())+1),IF(AND(HOUR(G1291)+2&lt;=HOUR(NOW()),DAY(G1291)&lt;=DAY(TODAY()),MINUTE(G1291)&lt;=MINUTE(NOW())),IF(SUM(F$4:F1290)=0,1,LARGE(F$4:F1290,1)+1),IF(OR(MINUTE(G1291)&lt;=MINUTE(NOW()),HOUR(G1291)&lt;=HOUR(NOW())),"!!!","")),""),"")),"")))</f>
        <v>#VALUE!</v>
      </c>
      <c r="G1291" s="181" t="s">
        <v>4565</v>
      </c>
      <c r="H1291" s="229" t="s">
        <v>360</v>
      </c>
      <c r="I1291" s="39" t="s">
        <v>47</v>
      </c>
      <c r="J1291" s="78"/>
      <c r="K1291" s="41" t="s">
        <v>22</v>
      </c>
      <c r="L1291" s="42">
        <v>3.45</v>
      </c>
      <c r="M1291" s="43">
        <v>27</v>
      </c>
      <c r="N1291" s="232">
        <v>0</v>
      </c>
      <c r="O1291" s="44" t="s">
        <v>1826</v>
      </c>
      <c r="P1291" s="45" t="s">
        <v>2763</v>
      </c>
      <c r="Q1291" s="46" t="s">
        <v>2284</v>
      </c>
      <c r="R1291" s="47">
        <v>7.7299999999999994E-2</v>
      </c>
      <c r="S1291" s="48" t="s">
        <v>2764</v>
      </c>
    </row>
    <row r="1292" spans="1:19" ht="14.65" customHeight="1">
      <c r="A1292" s="227"/>
      <c r="B1292" s="236"/>
      <c r="C1292" s="49" t="s">
        <v>26</v>
      </c>
      <c r="D1292" s="274"/>
      <c r="E1292" s="282"/>
      <c r="F1292" s="285"/>
      <c r="G1292" s="182"/>
      <c r="H1292" s="230"/>
      <c r="I1292" s="50" t="s">
        <v>48</v>
      </c>
      <c r="J1292" s="85" t="str">
        <f>IF(OR(I1291="TO",I1291="TU",I1291="TO1",I1291="TU1",I1291="TO2",I1291="TU2"),J1291,IF(OR(I1291="AH1",I1291="AH2"),IF(OR(I1292="AH1",I1292="AH2"),-J1291,IF(OR(I1292="EH1",I1292="EH2"),-J1291+0.5,"")),IF(OR(I1291="EH1",I1291="EH2"),IF(OR(I1292="AH1",I1292="AH2"),-J1291+0.5,IF(OR(I1292="EH1",I1292="EH2"),-J1291+1,"")),IF(AND(OR(I1291="DNB1",I1291="DNB2"),OR(I1292="AH1",I1292="AH2")),0,IF(AND(I1291="Not ScoreBoth",OR(I1292="TO1",I1292="TO2")),0.5,"")))))</f>
        <v/>
      </c>
      <c r="K1292" s="52" t="s">
        <v>21</v>
      </c>
      <c r="L1292" s="53">
        <v>1.56</v>
      </c>
      <c r="M1292" s="54">
        <v>60.27</v>
      </c>
      <c r="N1292" s="233"/>
      <c r="O1292" s="55" t="s">
        <v>1389</v>
      </c>
      <c r="P1292" s="56" t="s">
        <v>2765</v>
      </c>
      <c r="Q1292" s="25"/>
      <c r="R1292" s="26"/>
      <c r="S1292" s="26"/>
    </row>
    <row r="1293" spans="1:19" ht="14.65" customHeight="1">
      <c r="A1293" s="228"/>
      <c r="B1293" s="237"/>
      <c r="C1293" s="57" t="s">
        <v>28</v>
      </c>
      <c r="D1293" s="275"/>
      <c r="E1293" s="283"/>
      <c r="F1293" s="272"/>
      <c r="G1293" s="183"/>
      <c r="H1293" s="231"/>
      <c r="I1293" s="58"/>
      <c r="J1293" s="59"/>
      <c r="K1293" s="60"/>
      <c r="L1293" s="61"/>
      <c r="M1293" s="62"/>
      <c r="N1293" s="234"/>
      <c r="O1293" s="63"/>
      <c r="P1293" s="64"/>
      <c r="Q1293" s="36"/>
      <c r="R1293" s="28"/>
      <c r="S1293" s="28"/>
    </row>
    <row r="1294" spans="1:19" ht="14.65" customHeight="1">
      <c r="A1294" s="238">
        <f>$A1291+1</f>
        <v>431</v>
      </c>
      <c r="B1294" s="242" t="str">
        <f>IF(OR(C1294="W",C1295="W",C1296="W",C1294="1/2W",C1295="1/2W",C1296="1/2W",C1294="1/2L",C1295="1/2L",C1296="1/2L"),"OK",IF(OR(C1294="L",C1295="L",C1296="L"),"LOSS",IF(OR(C1294="X",C1295="X",C1296="X"),"Anulado"," ")))</f>
        <v>OK</v>
      </c>
      <c r="C1294" s="65" t="s">
        <v>24</v>
      </c>
      <c r="D1294" s="290" t="str">
        <f>IF(G1294="","",$D1291)</f>
        <v>23</v>
      </c>
      <c r="E1294" s="295" t="str">
        <f>IF(G1294=""," ","– "&amp;COUNTIF(D$4:D1296,$D1294))</f>
        <v>– 23</v>
      </c>
      <c r="F1294" s="297" t="e">
        <f ca="1">IF(G1294="","",IF(OR(AND($C1294&lt;&gt;" ",$C1295=" "),AND($C1295&lt;&gt;" ",$C1294=" "),AND(L1296&gt;0,OR(AND($C1296&lt;&gt;" ",OR($C1294=" ",$C1295=" ")),AND($C1296=" ",OR($C1294&lt;&gt;" ",$C1295&lt;&gt;" "))))),IF(SUM(F$4:F1293)=0,1,LARGE(F$4:F1293,1)+1),IF(MONTH(G1294)=MONTH(TODAY()),IF(AND(DAY(G1294)&lt;DAY(TODAY()),$B1294=" "),IF(SUM(F$4:F1293)=0,1,LARGE(F$4:F1293,1)+1),IF($B1294=" ",IF(AND(DAY(G1294)=DAY(TODAY()),HOUR(G1294)&lt;=HOUR(NOW())+1),IF(AND(HOUR(G1294)+2&lt;=HOUR(NOW()),DAY(G1294)&lt;=DAY(TODAY()),MINUTE(G1294)&lt;=MINUTE(NOW())),IF(SUM(F$4:F1293)=0,1,LARGE(F$4:F1293,1)+1),IF(OR(MINUTE(G1294)&lt;=MINUTE(NOW()),HOUR(G1294)&lt;=HOUR(NOW())),"!!!","")),""),"")),"")))</f>
        <v>#VALUE!</v>
      </c>
      <c r="G1294" s="188" t="s">
        <v>4540</v>
      </c>
      <c r="H1294" s="239" t="s">
        <v>361</v>
      </c>
      <c r="I1294" s="66" t="s">
        <v>60</v>
      </c>
      <c r="J1294" s="80"/>
      <c r="K1294" s="68" t="s">
        <v>20</v>
      </c>
      <c r="L1294" s="69">
        <v>4.75</v>
      </c>
      <c r="M1294" s="70">
        <v>3.61</v>
      </c>
      <c r="N1294" s="241">
        <v>0</v>
      </c>
      <c r="O1294" s="71" t="s">
        <v>1787</v>
      </c>
      <c r="P1294" s="72" t="s">
        <v>2766</v>
      </c>
      <c r="Q1294" s="73" t="s">
        <v>2767</v>
      </c>
      <c r="R1294" s="74">
        <v>0.20200000000000001</v>
      </c>
      <c r="S1294" s="75" t="s">
        <v>2768</v>
      </c>
    </row>
    <row r="1295" spans="1:19" ht="14.65" customHeight="1">
      <c r="A1295" s="227"/>
      <c r="B1295" s="236"/>
      <c r="C1295" s="17" t="s">
        <v>26</v>
      </c>
      <c r="D1295" s="274"/>
      <c r="E1295" s="282"/>
      <c r="F1295" s="285"/>
      <c r="G1295" s="182"/>
      <c r="H1295" s="230"/>
      <c r="I1295" s="18" t="s">
        <v>63</v>
      </c>
      <c r="J1295" s="81" t="str">
        <f>IF(OR(I1294="TO",I1294="TU",I1294="TO1",I1294="TU1",I1294="TO2",I1294="TU2"),J1294,IF(OR(I1294="AH1",I1294="AH2"),IF(OR(I1295="AH1",I1295="AH2"),-J1294,IF(OR(I1295="EH1",I1295="EH2"),-J1294+0.5,"")),IF(OR(I1294="EH1",I1294="EH2"),IF(OR(I1295="AH1",I1295="AH2"),-J1294+0.5,IF(OR(I1295="EH1",I1295="EH2"),-J1294+1,"")),IF(AND(OR(I1294="DNB1",I1294="DNB2"),OR(I1295="AH1",I1295="AH2")),0,IF(AND(I1294="Not ScoreBoth",OR(I1295="TO1",I1295="TO2")),0.5,"")))))</f>
        <v/>
      </c>
      <c r="K1295" s="77" t="s">
        <v>19</v>
      </c>
      <c r="L1295" s="21">
        <v>1.65</v>
      </c>
      <c r="M1295" s="22">
        <v>10.7</v>
      </c>
      <c r="N1295" s="233"/>
      <c r="O1295" s="23" t="s">
        <v>2769</v>
      </c>
      <c r="P1295" s="24" t="s">
        <v>2770</v>
      </c>
      <c r="Q1295" s="25"/>
      <c r="R1295" s="26"/>
      <c r="S1295" s="26"/>
    </row>
    <row r="1296" spans="1:19" ht="14.65" customHeight="1">
      <c r="A1296" s="228"/>
      <c r="B1296" s="237"/>
      <c r="C1296" s="27" t="s">
        <v>28</v>
      </c>
      <c r="D1296" s="275"/>
      <c r="E1296" s="283"/>
      <c r="F1296" s="272"/>
      <c r="G1296" s="183"/>
      <c r="H1296" s="231"/>
      <c r="I1296" s="30"/>
      <c r="J1296" s="31"/>
      <c r="K1296" s="37"/>
      <c r="L1296" s="32"/>
      <c r="M1296" s="33"/>
      <c r="N1296" s="234"/>
      <c r="O1296" s="34"/>
      <c r="P1296" s="35"/>
      <c r="Q1296" s="36"/>
      <c r="R1296" s="28"/>
      <c r="S1296" s="28"/>
    </row>
    <row r="1297" spans="1:19" ht="14.65" customHeight="1">
      <c r="A1297" s="226">
        <f>$A1294+1</f>
        <v>432</v>
      </c>
      <c r="B1297" s="235" t="str">
        <f>IF(OR(C1297="W",C1298="W",C1299="W",C1297="1/2W",C1298="1/2W",C1299="1/2W",C1297="1/2L",C1298="1/2L",C1299="1/2L"),"OK",IF(OR(C1297="L",C1298="L",C1299="L"),"LOSS",IF(OR(C1297="X",C1298="X",C1299="X"),"Anulado"," ")))</f>
        <v>OK</v>
      </c>
      <c r="C1297" s="38" t="s">
        <v>26</v>
      </c>
      <c r="D1297" s="273" t="str">
        <f>IF(G1297="","",$D1294)</f>
        <v>23</v>
      </c>
      <c r="E1297" s="281" t="str">
        <f>IF(G1297=""," ","– "&amp;COUNTIF(D$4:D1299,$D1297))</f>
        <v>– 24</v>
      </c>
      <c r="F1297" s="284" t="e">
        <f ca="1">IF(G1297="","",IF(OR(AND($C1297&lt;&gt;" ",$C1298=" "),AND($C1298&lt;&gt;" ",$C1297=" "),AND(L1299&gt;0,OR(AND($C1299&lt;&gt;" ",OR($C1297=" ",$C1298=" ")),AND($C1299=" ",OR($C1297&lt;&gt;" ",$C1298&lt;&gt;" "))))),IF(SUM(F$4:F1296)=0,1,LARGE(F$4:F1296,1)+1),IF(MONTH(G1297)=MONTH(TODAY()),IF(AND(DAY(G1297)&lt;DAY(TODAY()),$B1297=" "),IF(SUM(F$4:F1296)=0,1,LARGE(F$4:F1296,1)+1),IF($B1297=" ",IF(AND(DAY(G1297)=DAY(TODAY()),HOUR(G1297)&lt;=HOUR(NOW())+1),IF(AND(HOUR(G1297)+2&lt;=HOUR(NOW()),DAY(G1297)&lt;=DAY(TODAY()),MINUTE(G1297)&lt;=MINUTE(NOW())),IF(SUM(F$4:F1296)=0,1,LARGE(F$4:F1296,1)+1),IF(OR(MINUTE(G1297)&lt;=MINUTE(NOW()),HOUR(G1297)&lt;=HOUR(NOW())),"!!!","")),""),"")),"")))</f>
        <v>#VALUE!</v>
      </c>
      <c r="G1297" s="181" t="s">
        <v>4540</v>
      </c>
      <c r="H1297" s="229" t="s">
        <v>361</v>
      </c>
      <c r="I1297" s="39" t="s">
        <v>63</v>
      </c>
      <c r="J1297" s="78"/>
      <c r="K1297" s="41" t="s">
        <v>19</v>
      </c>
      <c r="L1297" s="42">
        <v>1.65</v>
      </c>
      <c r="M1297" s="43">
        <v>7.6</v>
      </c>
      <c r="N1297" s="232">
        <v>0</v>
      </c>
      <c r="O1297" s="44" t="s">
        <v>2771</v>
      </c>
      <c r="P1297" s="45" t="s">
        <v>943</v>
      </c>
      <c r="Q1297" s="46" t="s">
        <v>2772</v>
      </c>
      <c r="R1297" s="47">
        <v>0.18529999999999999</v>
      </c>
      <c r="S1297" s="48" t="s">
        <v>2773</v>
      </c>
    </row>
    <row r="1298" spans="1:19" ht="14.65" customHeight="1">
      <c r="A1298" s="227"/>
      <c r="B1298" s="236"/>
      <c r="C1298" s="49" t="s">
        <v>24</v>
      </c>
      <c r="D1298" s="274"/>
      <c r="E1298" s="282"/>
      <c r="F1298" s="285"/>
      <c r="G1298" s="182"/>
      <c r="H1298" s="230"/>
      <c r="I1298" s="50" t="s">
        <v>42</v>
      </c>
      <c r="J1298" s="85" t="str">
        <f>IF(OR(I1297="TO",I1297="TU",I1297="TO1",I1297="TU1",I1297="TO2",I1297="TU2"),J1297,IF(OR(I1297="AH1",I1297="AH2"),IF(OR(I1298="AH1",I1298="AH2"),-J1297,IF(OR(I1298="EH1",I1298="EH2"),-J1297+0.5,"")),IF(OR(I1297="EH1",I1297="EH2"),IF(OR(I1298="AH1",I1298="AH2"),-J1297+0.5,IF(OR(I1298="EH1",I1298="EH2"),-J1297+1,"")),IF(AND(OR(I1297="DNB1",I1297="DNB2"),OR(I1298="AH1",I1298="AH2")),0,IF(AND(I1297="Not ScoreBoth",OR(I1298="TO1",I1298="TO2")),0.5,"")))))</f>
        <v/>
      </c>
      <c r="K1298" s="52" t="s">
        <v>20</v>
      </c>
      <c r="L1298" s="53">
        <v>4.5</v>
      </c>
      <c r="M1298" s="54">
        <v>2.71</v>
      </c>
      <c r="N1298" s="233"/>
      <c r="O1298" s="55" t="s">
        <v>1760</v>
      </c>
      <c r="P1298" s="56" t="s">
        <v>2027</v>
      </c>
      <c r="Q1298" s="25"/>
      <c r="R1298" s="26"/>
      <c r="S1298" s="26"/>
    </row>
    <row r="1299" spans="1:19" ht="14.65" customHeight="1">
      <c r="A1299" s="228"/>
      <c r="B1299" s="237"/>
      <c r="C1299" s="57" t="s">
        <v>28</v>
      </c>
      <c r="D1299" s="275"/>
      <c r="E1299" s="283"/>
      <c r="F1299" s="272"/>
      <c r="G1299" s="183"/>
      <c r="H1299" s="231"/>
      <c r="I1299" s="58"/>
      <c r="J1299" s="59"/>
      <c r="K1299" s="60"/>
      <c r="L1299" s="61"/>
      <c r="M1299" s="62"/>
      <c r="N1299" s="234"/>
      <c r="O1299" s="63"/>
      <c r="P1299" s="64"/>
      <c r="Q1299" s="36"/>
      <c r="R1299" s="28"/>
      <c r="S1299" s="28"/>
    </row>
    <row r="1300" spans="1:19" ht="14.65" customHeight="1">
      <c r="A1300" s="238">
        <f>$A1297+1</f>
        <v>433</v>
      </c>
      <c r="B1300" s="242" t="str">
        <f>IF(OR(C1300="W",C1301="W",C1302="W",C1300="1/2W",C1301="1/2W",C1302="1/2W",C1300="1/2L",C1301="1/2L",C1302="1/2L"),"OK",IF(OR(C1300="L",C1301="L",C1302="L"),"LOSS",IF(OR(C1300="X",C1301="X",C1302="X"),"Anulado"," ")))</f>
        <v xml:space="preserve"> </v>
      </c>
      <c r="C1300" s="65" t="s">
        <v>28</v>
      </c>
      <c r="D1300" s="290" t="str">
        <f>IF(G1300="","",$D1297)</f>
        <v>23</v>
      </c>
      <c r="E1300" s="295" t="str">
        <f>IF(G1300=""," ","– "&amp;COUNTIF(D$4:D1302,$D1300))</f>
        <v>– 25</v>
      </c>
      <c r="F1300" s="297" t="e">
        <f ca="1">IF(G1300="","",IF(OR(AND($C1300&lt;&gt;" ",$C1301=" "),AND($C1301&lt;&gt;" ",$C1300=" "),AND(L1302&gt;0,OR(AND($C1302&lt;&gt;" ",OR($C1300=" ",$C1301=" ")),AND($C1302=" ",OR($C1300&lt;&gt;" ",$C1301&lt;&gt;" "))))),IF(SUM(F$4:F1299)=0,1,LARGE(F$4:F1299,1)+1),IF(MONTH(G1300)=MONTH(TODAY()),IF(AND(DAY(G1300)&lt;DAY(TODAY()),$B1300=" "),IF(SUM(F$4:F1299)=0,1,LARGE(F$4:F1299,1)+1),IF($B1300=" ",IF(AND(DAY(G1300)=DAY(TODAY()),HOUR(G1300)&lt;=HOUR(NOW())+1),IF(AND(HOUR(G1300)+2&lt;=HOUR(NOW()),DAY(G1300)&lt;=DAY(TODAY()),MINUTE(G1300)&lt;=MINUTE(NOW())),IF(SUM(F$4:F1299)=0,1,LARGE(F$4:F1299,1)+1),IF(OR(MINUTE(G1300)&lt;=MINUTE(NOW()),HOUR(G1300)&lt;=HOUR(NOW())),"!!!","")),""),"")),"")))</f>
        <v>#VALUE!</v>
      </c>
      <c r="G1300" s="188" t="s">
        <v>4566</v>
      </c>
      <c r="H1300" s="239" t="s">
        <v>362</v>
      </c>
      <c r="I1300" s="66" t="s">
        <v>38</v>
      </c>
      <c r="J1300" s="80"/>
      <c r="K1300" s="68" t="s">
        <v>21</v>
      </c>
      <c r="L1300" s="69">
        <v>2.2000000000000002</v>
      </c>
      <c r="M1300" s="70">
        <v>281.25</v>
      </c>
      <c r="N1300" s="241">
        <v>0</v>
      </c>
      <c r="O1300" s="71" t="s">
        <v>2774</v>
      </c>
      <c r="P1300" s="72" t="s">
        <v>2775</v>
      </c>
      <c r="Q1300" s="73" t="s">
        <v>2098</v>
      </c>
      <c r="R1300" s="74">
        <v>6.4500000000000002E-2</v>
      </c>
      <c r="S1300" s="75" t="s">
        <v>2773</v>
      </c>
    </row>
    <row r="1301" spans="1:19" ht="14.65" customHeight="1">
      <c r="A1301" s="227"/>
      <c r="B1301" s="236"/>
      <c r="C1301" s="17" t="s">
        <v>28</v>
      </c>
      <c r="D1301" s="274"/>
      <c r="E1301" s="282"/>
      <c r="F1301" s="285"/>
      <c r="G1301" s="182"/>
      <c r="H1301" s="230"/>
      <c r="I1301" s="18" t="s">
        <v>71</v>
      </c>
      <c r="J1301" s="81" t="str">
        <f>IF(OR(I1300="TO",I1300="TU",I1300="TO1",I1300="TU1",I1300="TO2",I1300="TU2"),J1300,IF(OR(I1300="AH1",I1300="AH2"),IF(OR(I1301="AH1",I1301="AH2"),-J1300,IF(OR(I1301="EH1",I1301="EH2"),-J1300+0.5,"")),IF(OR(I1300="EH1",I1300="EH2"),IF(OR(I1301="AH1",I1301="AH2"),-J1300+0.5,IF(OR(I1301="EH1",I1301="EH2"),-J1300+1,"")),IF(AND(OR(I1300="DNB1",I1300="DNB2"),OR(I1301="AH1",I1301="AH2")),0,IF(AND(I1300="Not ScoreBoth",OR(I1301="TO1",I1301="TO2")),0.5,"")))))</f>
        <v/>
      </c>
      <c r="K1301" s="77" t="s">
        <v>19</v>
      </c>
      <c r="L1301" s="21">
        <v>1.88</v>
      </c>
      <c r="M1301" s="22">
        <f>3.85+40.52+72.71+182.86</f>
        <v>299.94</v>
      </c>
      <c r="N1301" s="233"/>
      <c r="O1301" s="23" t="s">
        <v>2776</v>
      </c>
      <c r="P1301" s="24" t="s">
        <v>2777</v>
      </c>
      <c r="Q1301" s="25"/>
      <c r="R1301" s="26"/>
      <c r="S1301" s="26"/>
    </row>
    <row r="1302" spans="1:19" ht="14.65" customHeight="1">
      <c r="A1302" s="228"/>
      <c r="B1302" s="237"/>
      <c r="C1302" s="27" t="s">
        <v>28</v>
      </c>
      <c r="D1302" s="275"/>
      <c r="E1302" s="283"/>
      <c r="F1302" s="272"/>
      <c r="G1302" s="183"/>
      <c r="H1302" s="231"/>
      <c r="I1302" s="30"/>
      <c r="J1302" s="31"/>
      <c r="K1302" s="37"/>
      <c r="L1302" s="32"/>
      <c r="M1302" s="33"/>
      <c r="N1302" s="234"/>
      <c r="O1302" s="34"/>
      <c r="P1302" s="90" t="s">
        <v>2778</v>
      </c>
      <c r="Q1302" s="36"/>
      <c r="R1302" s="28"/>
      <c r="S1302" s="28"/>
    </row>
    <row r="1303" spans="1:19" ht="14.65" customHeight="1">
      <c r="A1303" s="226">
        <f>$A1300+1</f>
        <v>434</v>
      </c>
      <c r="B1303" s="235" t="str">
        <f>IF(OR(C1303="W",C1304="W",C1305="W",C1303="1/2W",C1304="1/2W",C1305="1/2W",C1303="1/2L",C1304="1/2L",C1305="1/2L"),"OK",IF(OR(C1303="L",C1304="L",C1305="L"),"LOSS",IF(OR(C1303="X",C1304="X",C1305="X"),"Anulado"," ")))</f>
        <v>OK</v>
      </c>
      <c r="C1303" s="38" t="s">
        <v>24</v>
      </c>
      <c r="D1303" s="273" t="str">
        <f>IF(G1303="","",$D1300)</f>
        <v>23</v>
      </c>
      <c r="E1303" s="281" t="str">
        <f>IF(G1303=""," ","– "&amp;COUNTIF(D$4:D1305,$D1303))</f>
        <v>– 26</v>
      </c>
      <c r="F1303" s="284" t="e">
        <f ca="1">IF(G1303="","",IF(OR(AND($C1303&lt;&gt;" ",$C1304=" "),AND($C1304&lt;&gt;" ",$C1303=" "),AND(L1305&gt;0,OR(AND($C1305&lt;&gt;" ",OR($C1303=" ",$C1304=" ")),AND($C1305=" ",OR($C1303&lt;&gt;" ",$C1304&lt;&gt;" "))))),IF(SUM(F$4:F1302)=0,1,LARGE(F$4:F1302,1)+1),IF(MONTH(G1303)=MONTH(TODAY()),IF(AND(DAY(G1303)&lt;DAY(TODAY()),$B1303=" "),IF(SUM(F$4:F1302)=0,1,LARGE(F$4:F1302,1)+1),IF($B1303=" ",IF(AND(DAY(G1303)=DAY(TODAY()),HOUR(G1303)&lt;=HOUR(NOW())+1),IF(AND(HOUR(G1303)+2&lt;=HOUR(NOW()),DAY(G1303)&lt;=DAY(TODAY()),MINUTE(G1303)&lt;=MINUTE(NOW())),IF(SUM(F$4:F1302)=0,1,LARGE(F$4:F1302,1)+1),IF(OR(MINUTE(G1303)&lt;=MINUTE(NOW()),HOUR(G1303)&lt;=HOUR(NOW())),"!!!","")),""),"")),"")))</f>
        <v>#VALUE!</v>
      </c>
      <c r="G1303" s="181" t="s">
        <v>4545</v>
      </c>
      <c r="H1303" s="229" t="s">
        <v>363</v>
      </c>
      <c r="I1303" s="39" t="s">
        <v>48</v>
      </c>
      <c r="J1303" s="78"/>
      <c r="K1303" s="41" t="s">
        <v>17</v>
      </c>
      <c r="L1303" s="42">
        <v>3.25</v>
      </c>
      <c r="M1303" s="43">
        <v>7.78</v>
      </c>
      <c r="N1303" s="232">
        <v>0.1</v>
      </c>
      <c r="O1303" s="44" t="s">
        <v>2779</v>
      </c>
      <c r="P1303" s="45" t="s">
        <v>2780</v>
      </c>
      <c r="Q1303" s="46" t="s">
        <v>2313</v>
      </c>
      <c r="R1303" s="47">
        <v>4.9399999999999999E-2</v>
      </c>
      <c r="S1303" s="48" t="s">
        <v>2781</v>
      </c>
    </row>
    <row r="1304" spans="1:19" ht="14.65" customHeight="1">
      <c r="A1304" s="227"/>
      <c r="B1304" s="236"/>
      <c r="C1304" s="49" t="s">
        <v>26</v>
      </c>
      <c r="D1304" s="274"/>
      <c r="E1304" s="282"/>
      <c r="F1304" s="285"/>
      <c r="G1304" s="182"/>
      <c r="H1304" s="230"/>
      <c r="I1304" s="50" t="s">
        <v>47</v>
      </c>
      <c r="J1304" s="85" t="str">
        <f>IF(OR(I1303="TO",I1303="TU",I1303="TO1",I1303="TU1",I1303="TO2",I1303="TU2"),J1303,IF(OR(I1303="AH1",I1303="AH2"),IF(OR(I1304="AH1",I1304="AH2"),-J1303,IF(OR(I1304="EH1",I1304="EH2"),-J1303+0.5,"")),IF(OR(I1303="EH1",I1303="EH2"),IF(OR(I1304="AH1",I1304="AH2"),-J1303+0.5,IF(OR(I1304="EH1",I1304="EH2"),-J1303+1,"")),IF(AND(OR(I1303="DNB1",I1303="DNB2"),OR(I1304="AH1",I1304="AH2")),0,IF(AND(I1303="Not ScoreBoth",OR(I1304="TO1",I1304="TO2")),0.5,"")))))</f>
        <v/>
      </c>
      <c r="K1304" s="52" t="s">
        <v>21</v>
      </c>
      <c r="L1304" s="53">
        <v>1.55</v>
      </c>
      <c r="M1304" s="54"/>
      <c r="N1304" s="233"/>
      <c r="O1304" s="55" t="s">
        <v>1997</v>
      </c>
      <c r="P1304" s="56" t="s">
        <v>2782</v>
      </c>
      <c r="Q1304" s="25"/>
      <c r="R1304" s="26"/>
      <c r="S1304" s="26"/>
    </row>
    <row r="1305" spans="1:19" ht="14.65" customHeight="1" thickBot="1">
      <c r="A1305" s="228"/>
      <c r="B1305" s="237"/>
      <c r="C1305" s="57" t="s">
        <v>28</v>
      </c>
      <c r="D1305" s="275"/>
      <c r="E1305" s="283"/>
      <c r="F1305" s="272"/>
      <c r="G1305" s="183"/>
      <c r="H1305" s="240"/>
      <c r="I1305" s="58"/>
      <c r="J1305" s="59"/>
      <c r="K1305" s="60"/>
      <c r="L1305" s="61"/>
      <c r="M1305" s="62"/>
      <c r="N1305" s="234"/>
      <c r="O1305" s="63"/>
      <c r="P1305" s="64"/>
      <c r="Q1305" s="36"/>
      <c r="R1305" s="28"/>
      <c r="S1305" s="28"/>
    </row>
    <row r="1306" spans="1:19" ht="14.65" customHeight="1">
      <c r="A1306" s="238">
        <f>$A1303+1</f>
        <v>435</v>
      </c>
      <c r="B1306" s="242" t="str">
        <f>IF(OR(C1306="W",C1307="W",C1308="W",C1306="1/2W",C1307="1/2W",C1308="1/2W",C1306="1/2L",C1307="1/2L",C1308="1/2L"),"OK",IF(OR(C1306="L",C1307="L",C1308="L"),"LOSS",IF(OR(C1306="X",C1307="X",C1308="X"),"Anulado"," ")))</f>
        <v>OK</v>
      </c>
      <c r="C1306" s="65" t="s">
        <v>26</v>
      </c>
      <c r="D1306" s="290" t="str">
        <f>IF(G1306="","",$D1303)</f>
        <v>23</v>
      </c>
      <c r="E1306" s="295" t="str">
        <f>IF(G1306=""," ","– "&amp;COUNTIF(D$4:D1308,$D1306))</f>
        <v>– 27</v>
      </c>
      <c r="F1306" s="297" t="e">
        <f ca="1">IF(G1306="","",IF(OR(AND($C1306&lt;&gt;" ",$C1307=" "),AND($C1307&lt;&gt;" ",$C1306=" "),AND(L1308&gt;0,OR(AND($C1308&lt;&gt;" ",OR($C1306=" ",$C1307=" ")),AND($C1308=" ",OR($C1306&lt;&gt;" ",$C1307&lt;&gt;" "))))),IF(SUM(F$4:F1305)=0,1,LARGE(F$4:F1305,1)+1),IF(MONTH(G1306)=MONTH(TODAY()),IF(AND(DAY(G1306)&lt;DAY(TODAY()),$B1306=" "),IF(SUM(F$4:F1305)=0,1,LARGE(F$4:F1305,1)+1),IF($B1306=" ",IF(AND(DAY(G1306)=DAY(TODAY()),HOUR(G1306)&lt;=HOUR(NOW())+1),IF(AND(HOUR(G1306)+2&lt;=HOUR(NOW()),DAY(G1306)&lt;=DAY(TODAY()),MINUTE(G1306)&lt;=MINUTE(NOW())),IF(SUM(F$4:F1305)=0,1,LARGE(F$4:F1305,1)+1),IF(OR(MINUTE(G1306)&lt;=MINUTE(NOW()),HOUR(G1306)&lt;=HOUR(NOW())),"!!!","")),""),"")),"")))</f>
        <v>#VALUE!</v>
      </c>
      <c r="G1306" s="188" t="s">
        <v>4567</v>
      </c>
      <c r="H1306" s="303" t="s">
        <v>364</v>
      </c>
      <c r="I1306" s="66" t="s">
        <v>47</v>
      </c>
      <c r="J1306" s="80"/>
      <c r="K1306" s="68" t="s">
        <v>21</v>
      </c>
      <c r="L1306" s="69">
        <v>1.3</v>
      </c>
      <c r="M1306" s="70">
        <v>18.75</v>
      </c>
      <c r="N1306" s="241">
        <v>0</v>
      </c>
      <c r="O1306" s="71" t="s">
        <v>1938</v>
      </c>
      <c r="P1306" s="72" t="s">
        <v>2783</v>
      </c>
      <c r="Q1306" s="73" t="s">
        <v>2662</v>
      </c>
      <c r="R1306" s="74">
        <v>5.3100000000000001E-2</v>
      </c>
      <c r="S1306" s="75" t="s">
        <v>2784</v>
      </c>
    </row>
    <row r="1307" spans="1:19" ht="14.65" customHeight="1">
      <c r="A1307" s="227"/>
      <c r="B1307" s="236"/>
      <c r="C1307" s="17" t="s">
        <v>24</v>
      </c>
      <c r="D1307" s="274"/>
      <c r="E1307" s="282"/>
      <c r="F1307" s="285"/>
      <c r="G1307" s="182"/>
      <c r="H1307" s="230"/>
      <c r="I1307" s="18" t="s">
        <v>48</v>
      </c>
      <c r="J1307" s="81" t="str">
        <f>IF(OR(I1306="TO",I1306="TU",I1306="TO1",I1306="TU1",I1306="TO2",I1306="TU2"),J1306,IF(OR(I1306="AH1",I1306="AH2"),IF(OR(I1307="AH1",I1307="AH2"),-J1306,IF(OR(I1307="EH1",I1307="EH2"),-J1306+0.5,"")),IF(OR(I1306="EH1",I1306="EH2"),IF(OR(I1307="AH1",I1307="AH2"),-J1306+0.5,IF(OR(I1307="EH1",I1307="EH2"),-J1306+1,"")),IF(AND(OR(I1306="DNB1",I1306="DNB2"),OR(I1307="AH1",I1307="AH2")),0,IF(AND(I1306="Not ScoreBoth",OR(I1307="TO1",I1307="TO2")),0.5,"")))))</f>
        <v/>
      </c>
      <c r="K1307" s="77" t="s">
        <v>23</v>
      </c>
      <c r="L1307" s="21">
        <v>5.5</v>
      </c>
      <c r="M1307" s="22">
        <v>4.4000000000000004</v>
      </c>
      <c r="N1307" s="233"/>
      <c r="O1307" s="23" t="s">
        <v>2785</v>
      </c>
      <c r="P1307" s="24" t="s">
        <v>1574</v>
      </c>
      <c r="Q1307" s="25"/>
      <c r="R1307" s="26"/>
      <c r="S1307" s="26"/>
    </row>
    <row r="1308" spans="1:19" ht="14.65" customHeight="1">
      <c r="A1308" s="228"/>
      <c r="B1308" s="237"/>
      <c r="C1308" s="27" t="s">
        <v>28</v>
      </c>
      <c r="D1308" s="275"/>
      <c r="E1308" s="283"/>
      <c r="F1308" s="272"/>
      <c r="G1308" s="183"/>
      <c r="H1308" s="231"/>
      <c r="I1308" s="30"/>
      <c r="J1308" s="31"/>
      <c r="K1308" s="37"/>
      <c r="L1308" s="32"/>
      <c r="M1308" s="33"/>
      <c r="N1308" s="234"/>
      <c r="O1308" s="34"/>
      <c r="P1308" s="35"/>
      <c r="Q1308" s="36"/>
      <c r="R1308" s="28"/>
      <c r="S1308" s="28"/>
    </row>
    <row r="1309" spans="1:19" ht="14.65" customHeight="1">
      <c r="A1309" s="226">
        <f>$A1306+1</f>
        <v>436</v>
      </c>
      <c r="B1309" s="235" t="str">
        <f>IF(OR(C1309="W",C1310="W",C1311="W",C1309="1/2W",C1310="1/2W",C1311="1/2W",C1309="1/2L",C1310="1/2L",C1311="1/2L"),"OK",IF(OR(C1309="L",C1310="L",C1311="L"),"LOSS",IF(OR(C1309="X",C1310="X",C1311="X"),"Anulado"," ")))</f>
        <v>OK</v>
      </c>
      <c r="C1309" s="38" t="s">
        <v>26</v>
      </c>
      <c r="D1309" s="273" t="s">
        <v>365</v>
      </c>
      <c r="E1309" s="281" t="str">
        <f>IF(G1309=""," ","– "&amp;COUNTIF(D$4:D1311,$D1309))</f>
        <v>– 1</v>
      </c>
      <c r="F1309" s="284" t="e">
        <f ca="1">IF(G1309="","",IF(OR(AND($C1309&lt;&gt;" ",$C1310=" "),AND($C1310&lt;&gt;" ",$C1309=" "),AND(L1311&gt;0,OR(AND($C1311&lt;&gt;" ",OR($C1309=" ",$C1310=" ")),AND($C1311=" ",OR($C1309&lt;&gt;" ",$C1310&lt;&gt;" "))))),IF(SUM(F$4:F1308)=0,1,LARGE(F$4:F1308,1)+1),IF(MONTH(G1309)=MONTH(TODAY()),IF(AND(DAY(G1309)&lt;DAY(TODAY()),$B1309=" "),IF(SUM(F$4:F1308)=0,1,LARGE(F$4:F1308,1)+1),IF($B1309=" ",IF(AND(DAY(G1309)=DAY(TODAY()),HOUR(G1309)&lt;=HOUR(NOW())+1),IF(AND(HOUR(G1309)+2&lt;=HOUR(NOW()),DAY(G1309)&lt;=DAY(TODAY()),MINUTE(G1309)&lt;=MINUTE(NOW())),IF(SUM(F$4:F1308)=0,1,LARGE(F$4:F1308,1)+1),IF(OR(MINUTE(G1309)&lt;=MINUTE(NOW()),HOUR(G1309)&lt;=HOUR(NOW())),"!!!","")),""),"")),"")))</f>
        <v>#VALUE!</v>
      </c>
      <c r="G1309" s="181" t="s">
        <v>4568</v>
      </c>
      <c r="H1309" s="229" t="s">
        <v>366</v>
      </c>
      <c r="I1309" s="39" t="s">
        <v>30</v>
      </c>
      <c r="J1309" s="78"/>
      <c r="K1309" s="41" t="s">
        <v>23</v>
      </c>
      <c r="L1309" s="42">
        <v>1.62</v>
      </c>
      <c r="M1309" s="43">
        <v>39.83</v>
      </c>
      <c r="N1309" s="232">
        <v>0</v>
      </c>
      <c r="O1309" s="44" t="s">
        <v>1140</v>
      </c>
      <c r="P1309" s="45" t="s">
        <v>2786</v>
      </c>
      <c r="Q1309" s="46" t="s">
        <v>2157</v>
      </c>
      <c r="R1309" s="47">
        <v>0.10730000000000001</v>
      </c>
      <c r="S1309" s="48" t="s">
        <v>2157</v>
      </c>
    </row>
    <row r="1310" spans="1:19" ht="14.65" customHeight="1">
      <c r="A1310" s="227"/>
      <c r="B1310" s="236"/>
      <c r="C1310" s="49" t="s">
        <v>24</v>
      </c>
      <c r="D1310" s="274"/>
      <c r="E1310" s="282"/>
      <c r="F1310" s="285"/>
      <c r="G1310" s="182"/>
      <c r="H1310" s="230"/>
      <c r="I1310" s="50" t="s">
        <v>31</v>
      </c>
      <c r="J1310" s="51">
        <f>IF(OR(I1309="TO",I1309="TU",I1309="TO1",I1309="TU1",I1309="TO2",I1309="TU2"),J1309,IF(OR(I1309="AH1",I1309="AH2"),IF(OR(I1310="AH1",I1310="AH2"),-J1309,IF(OR(I1310="EH1",I1310="EH2"),-J1309+0.5,"")),IF(OR(I1309="EH1",I1309="EH2"),IF(OR(I1310="AH1",I1310="AH2"),-J1309+0.5,IF(OR(I1310="EH1",I1310="EH2"),-J1309+1,"")),IF(AND(OR(I1309="DNB1",I1309="DNB2"),OR(I1310="AH1",I1310="AH2")),0,IF(AND(I1309="Not ScoreBoth",OR(I1310="TO1",I1310="TO2")),0.5,"")))))</f>
        <v>0</v>
      </c>
      <c r="K1310" s="52" t="s">
        <v>22</v>
      </c>
      <c r="L1310" s="53">
        <v>3.5</v>
      </c>
      <c r="M1310" s="54"/>
      <c r="N1310" s="233"/>
      <c r="O1310" s="55" t="s">
        <v>2787</v>
      </c>
      <c r="P1310" s="56" t="s">
        <v>2788</v>
      </c>
      <c r="Q1310" s="25"/>
      <c r="R1310" s="26"/>
      <c r="S1310" s="26"/>
    </row>
    <row r="1311" spans="1:19" ht="14.65" customHeight="1">
      <c r="A1311" s="228"/>
      <c r="B1311" s="237"/>
      <c r="C1311" s="57" t="s">
        <v>28</v>
      </c>
      <c r="D1311" s="275"/>
      <c r="E1311" s="283"/>
      <c r="F1311" s="272"/>
      <c r="G1311" s="183"/>
      <c r="H1311" s="231"/>
      <c r="I1311" s="58"/>
      <c r="J1311" s="59"/>
      <c r="K1311" s="60"/>
      <c r="L1311" s="61"/>
      <c r="M1311" s="62"/>
      <c r="N1311" s="234"/>
      <c r="O1311" s="63"/>
      <c r="P1311" s="64"/>
      <c r="Q1311" s="36"/>
      <c r="R1311" s="28"/>
      <c r="S1311" s="28"/>
    </row>
    <row r="1312" spans="1:19" ht="14.65" customHeight="1">
      <c r="A1312" s="238">
        <f>$A1309+1</f>
        <v>437</v>
      </c>
      <c r="B1312" s="242" t="str">
        <f>IF(OR(C1312="W",C1313="W",C1314="W",C1312="1/2W",C1313="1/2W",C1314="1/2W",C1312="1/2L",C1313="1/2L",C1314="1/2L"),"OK",IF(OR(C1312="L",C1313="L",C1314="L"),"LOSS",IF(OR(C1312="X",C1313="X",C1314="X"),"Anulado"," ")))</f>
        <v>OK</v>
      </c>
      <c r="C1312" s="65" t="s">
        <v>26</v>
      </c>
      <c r="D1312" s="290" t="str">
        <f>IF(G1312="","",$D1309)</f>
        <v>24</v>
      </c>
      <c r="E1312" s="295" t="str">
        <f>IF(G1312=""," ","– "&amp;COUNTIF(D$4:D1314,$D1312))</f>
        <v>– 2</v>
      </c>
      <c r="F1312" s="297" t="e">
        <f ca="1">IF(G1312="","",IF(OR(AND($C1312&lt;&gt;" ",$C1313=" "),AND($C1313&lt;&gt;" ",$C1312=" "),AND(L1314&gt;0,OR(AND($C1314&lt;&gt;" ",OR($C1312=" ",$C1313=" ")),AND($C1314=" ",OR($C1312&lt;&gt;" ",$C1313&lt;&gt;" "))))),IF(SUM(F$4:F1311)=0,1,LARGE(F$4:F1311,1)+1),IF(MONTH(G1312)=MONTH(TODAY()),IF(AND(DAY(G1312)&lt;DAY(TODAY()),$B1312=" "),IF(SUM(F$4:F1311)=0,1,LARGE(F$4:F1311,1)+1),IF($B1312=" ",IF(AND(DAY(G1312)=DAY(TODAY()),HOUR(G1312)&lt;=HOUR(NOW())+1),IF(AND(HOUR(G1312)+2&lt;=HOUR(NOW()),DAY(G1312)&lt;=DAY(TODAY()),MINUTE(G1312)&lt;=MINUTE(NOW())),IF(SUM(F$4:F1311)=0,1,LARGE(F$4:F1311,1)+1),IF(OR(MINUTE(G1312)&lt;=MINUTE(NOW()),HOUR(G1312)&lt;=HOUR(NOW())),"!!!","")),""),"")),"")))</f>
        <v>#VALUE!</v>
      </c>
      <c r="G1312" s="188" t="s">
        <v>4569</v>
      </c>
      <c r="H1312" s="239" t="s">
        <v>367</v>
      </c>
      <c r="I1312" s="100">
        <v>1</v>
      </c>
      <c r="J1312" s="80"/>
      <c r="K1312" s="68" t="s">
        <v>23</v>
      </c>
      <c r="L1312" s="69">
        <v>2.7</v>
      </c>
      <c r="M1312" s="70">
        <v>33.75</v>
      </c>
      <c r="N1312" s="241">
        <v>0.1</v>
      </c>
      <c r="O1312" s="71" t="s">
        <v>2789</v>
      </c>
      <c r="P1312" s="72" t="s">
        <v>2790</v>
      </c>
      <c r="Q1312" s="73" t="s">
        <v>1156</v>
      </c>
      <c r="R1312" s="74">
        <v>5.0500000000000003E-2</v>
      </c>
      <c r="S1312" s="75" t="s">
        <v>1793</v>
      </c>
    </row>
    <row r="1313" spans="1:19" ht="14.65" customHeight="1">
      <c r="A1313" s="227"/>
      <c r="B1313" s="236"/>
      <c r="C1313" s="17" t="s">
        <v>24</v>
      </c>
      <c r="D1313" s="274"/>
      <c r="E1313" s="282"/>
      <c r="F1313" s="285"/>
      <c r="G1313" s="182"/>
      <c r="H1313" s="230"/>
      <c r="I1313" s="18" t="s">
        <v>52</v>
      </c>
      <c r="J1313" s="81" t="str">
        <f>IF(OR(I1312="TO",I1312="TU",I1312="TO1",I1312="TU1",I1312="TO2",I1312="TU2"),J1312,IF(OR(I1312="AH1",I1312="AH2"),IF(OR(I1313="AH1",I1313="AH2"),-J1312,IF(OR(I1313="EH1",I1313="EH2"),-J1312+0.5,"")),IF(OR(I1312="EH1",I1312="EH2"),IF(OR(I1313="AH1",I1313="AH2"),-J1312+0.5,IF(OR(I1313="EH1",I1313="EH2"),-J1312+1,"")),IF(AND(OR(I1312="DNB1",I1312="DNB2"),OR(I1313="AH1",I1313="AH2")),0,IF(AND(I1312="Not ScoreBoth",OR(I1313="TO1",I1313="TO2")),0.5,"")))))</f>
        <v/>
      </c>
      <c r="K1313" s="77" t="s">
        <v>23</v>
      </c>
      <c r="L1313" s="21">
        <v>7.3</v>
      </c>
      <c r="M1313" s="22">
        <v>12.5</v>
      </c>
      <c r="N1313" s="233"/>
      <c r="O1313" s="23" t="s">
        <v>2565</v>
      </c>
      <c r="P1313" s="24" t="s">
        <v>2791</v>
      </c>
      <c r="Q1313" s="25"/>
      <c r="R1313" s="26"/>
      <c r="S1313" s="26"/>
    </row>
    <row r="1314" spans="1:19" ht="14.65" customHeight="1">
      <c r="A1314" s="228"/>
      <c r="B1314" s="237"/>
      <c r="C1314" s="27" t="s">
        <v>24</v>
      </c>
      <c r="D1314" s="275"/>
      <c r="E1314" s="283"/>
      <c r="F1314" s="272"/>
      <c r="G1314" s="183"/>
      <c r="H1314" s="231"/>
      <c r="I1314" s="109">
        <v>2</v>
      </c>
      <c r="J1314" s="31"/>
      <c r="K1314" s="87" t="s">
        <v>21</v>
      </c>
      <c r="L1314" s="88">
        <v>2.25</v>
      </c>
      <c r="M1314" s="33">
        <v>40.5</v>
      </c>
      <c r="N1314" s="234"/>
      <c r="O1314" s="89" t="s">
        <v>2746</v>
      </c>
      <c r="P1314" s="90" t="s">
        <v>2790</v>
      </c>
      <c r="Q1314" s="36"/>
      <c r="R1314" s="28"/>
      <c r="S1314" s="28"/>
    </row>
    <row r="1315" spans="1:19" ht="14.65" customHeight="1">
      <c r="A1315" s="226">
        <f>$A1312+1</f>
        <v>438</v>
      </c>
      <c r="B1315" s="235" t="str">
        <f>IF(OR(C1315="W",C1316="W",C1317="W",C1315="1/2W",C1316="1/2W",C1317="1/2W",C1315="1/2L",C1316="1/2L",C1317="1/2L"),"OK",IF(OR(C1315="L",C1316="L",C1317="L"),"LOSS",IF(OR(C1315="X",C1316="X",C1317="X"),"Anulado"," ")))</f>
        <v>OK</v>
      </c>
      <c r="C1315" s="38" t="s">
        <v>26</v>
      </c>
      <c r="D1315" s="273" t="str">
        <f>IF(G1315="","",$D1312)</f>
        <v>24</v>
      </c>
      <c r="E1315" s="281" t="str">
        <f>IF(G1315=""," ","– "&amp;COUNTIF(D$4:D1317,$D1315))</f>
        <v>– 3</v>
      </c>
      <c r="F1315" s="284" t="e">
        <f ca="1">IF(G1315="","",IF(OR(AND($C1315&lt;&gt;" ",$C1316=" "),AND($C1316&lt;&gt;" ",$C1315=" "),AND(L1317&gt;0,OR(AND($C1317&lt;&gt;" ",OR($C1315=" ",$C1316=" ")),AND($C1317=" ",OR($C1315&lt;&gt;" ",$C1316&lt;&gt;" "))))),IF(SUM(F$4:F1314)=0,1,LARGE(F$4:F1314,1)+1),IF(MONTH(G1315)=MONTH(TODAY()),IF(AND(DAY(G1315)&lt;DAY(TODAY()),$B1315=" "),IF(SUM(F$4:F1314)=0,1,LARGE(F$4:F1314,1)+1),IF($B1315=" ",IF(AND(DAY(G1315)=DAY(TODAY()),HOUR(G1315)&lt;=HOUR(NOW())+1),IF(AND(HOUR(G1315)+2&lt;=HOUR(NOW()),DAY(G1315)&lt;=DAY(TODAY()),MINUTE(G1315)&lt;=MINUTE(NOW())),IF(SUM(F$4:F1314)=0,1,LARGE(F$4:F1314,1)+1),IF(OR(MINUTE(G1315)&lt;=MINUTE(NOW()),HOUR(G1315)&lt;=HOUR(NOW())),"!!!","")),""),"")),"")))</f>
        <v>#VALUE!</v>
      </c>
      <c r="G1315" s="181" t="s">
        <v>4570</v>
      </c>
      <c r="H1315" s="229" t="s">
        <v>368</v>
      </c>
      <c r="I1315" s="108">
        <v>1</v>
      </c>
      <c r="J1315" s="78"/>
      <c r="K1315" s="41" t="s">
        <v>23</v>
      </c>
      <c r="L1315" s="42">
        <v>2.23</v>
      </c>
      <c r="M1315" s="43">
        <v>20.05</v>
      </c>
      <c r="N1315" s="232">
        <v>0.1</v>
      </c>
      <c r="O1315" s="44" t="s">
        <v>2792</v>
      </c>
      <c r="P1315" s="45" t="s">
        <v>2793</v>
      </c>
      <c r="Q1315" s="46" t="s">
        <v>2794</v>
      </c>
      <c r="R1315" s="47">
        <v>8.1299999999999997E-2</v>
      </c>
      <c r="S1315" s="48" t="s">
        <v>2049</v>
      </c>
    </row>
    <row r="1316" spans="1:19" ht="14.65" customHeight="1">
      <c r="A1316" s="227"/>
      <c r="B1316" s="236"/>
      <c r="C1316" s="49" t="s">
        <v>24</v>
      </c>
      <c r="D1316" s="274"/>
      <c r="E1316" s="282"/>
      <c r="F1316" s="285"/>
      <c r="G1316" s="182"/>
      <c r="H1316" s="230"/>
      <c r="I1316" s="50" t="s">
        <v>31</v>
      </c>
      <c r="J1316" s="51">
        <v>0.5</v>
      </c>
      <c r="K1316" s="52" t="s">
        <v>45</v>
      </c>
      <c r="L1316" s="53">
        <v>2.1</v>
      </c>
      <c r="M1316" s="54"/>
      <c r="N1316" s="233"/>
      <c r="O1316" s="55" t="s">
        <v>2289</v>
      </c>
      <c r="P1316" s="56" t="s">
        <v>2795</v>
      </c>
      <c r="Q1316" s="25"/>
      <c r="R1316" s="26"/>
      <c r="S1316" s="26"/>
    </row>
    <row r="1317" spans="1:19" ht="14.65" customHeight="1">
      <c r="A1317" s="228"/>
      <c r="B1317" s="237"/>
      <c r="C1317" s="57" t="s">
        <v>28</v>
      </c>
      <c r="D1317" s="275"/>
      <c r="E1317" s="283"/>
      <c r="F1317" s="272"/>
      <c r="G1317" s="183"/>
      <c r="H1317" s="231"/>
      <c r="I1317" s="58"/>
      <c r="J1317" s="59"/>
      <c r="K1317" s="60"/>
      <c r="L1317" s="61"/>
      <c r="M1317" s="62"/>
      <c r="N1317" s="234"/>
      <c r="O1317" s="63"/>
      <c r="P1317" s="64"/>
      <c r="Q1317" s="36"/>
      <c r="R1317" s="28"/>
      <c r="S1317" s="28"/>
    </row>
    <row r="1318" spans="1:19" ht="14.65" customHeight="1">
      <c r="A1318" s="238">
        <f>$A1315+1</f>
        <v>439</v>
      </c>
      <c r="B1318" s="242" t="str">
        <f>IF(OR(C1318="W",C1319="W",C1320="W",C1318="1/2W",C1319="1/2W",C1320="1/2W",C1318="1/2L",C1319="1/2L",C1320="1/2L"),"OK",IF(OR(C1318="L",C1319="L",C1320="L"),"LOSS",IF(OR(C1318="X",C1319="X",C1320="X"),"Anulado"," ")))</f>
        <v>OK</v>
      </c>
      <c r="C1318" s="65" t="s">
        <v>24</v>
      </c>
      <c r="D1318" s="290" t="str">
        <f>IF(G1318="","",$D1315)</f>
        <v>24</v>
      </c>
      <c r="E1318" s="295" t="str">
        <f>IF(G1318=""," ","– "&amp;COUNTIF(D$4:D1320,$D1318))</f>
        <v>– 4</v>
      </c>
      <c r="F1318" s="297" t="e">
        <f ca="1">IF(G1318="","",IF(OR(AND($C1318&lt;&gt;" ",$C1319=" "),AND($C1319&lt;&gt;" ",$C1318=" "),AND(L1320&gt;0,OR(AND($C1320&lt;&gt;" ",OR($C1318=" ",$C1319=" ")),AND($C1320=" ",OR($C1318&lt;&gt;" ",$C1319&lt;&gt;" "))))),IF(SUM(F$4:F1317)=0,1,LARGE(F$4:F1317,1)+1),IF(MONTH(G1318)=MONTH(TODAY()),IF(AND(DAY(G1318)&lt;DAY(TODAY()),$B1318=" "),IF(SUM(F$4:F1317)=0,1,LARGE(F$4:F1317,1)+1),IF($B1318=" ",IF(AND(DAY(G1318)=DAY(TODAY()),HOUR(G1318)&lt;=HOUR(NOW())+1),IF(AND(HOUR(G1318)+2&lt;=HOUR(NOW()),DAY(G1318)&lt;=DAY(TODAY()),MINUTE(G1318)&lt;=MINUTE(NOW())),IF(SUM(F$4:F1317)=0,1,LARGE(F$4:F1317,1)+1),IF(OR(MINUTE(G1318)&lt;=MINUTE(NOW()),HOUR(G1318)&lt;=HOUR(NOW())),"!!!","")),""),"")),"")))</f>
        <v>#VALUE!</v>
      </c>
      <c r="G1318" s="188" t="s">
        <v>4571</v>
      </c>
      <c r="H1318" s="239" t="s">
        <v>369</v>
      </c>
      <c r="I1318" s="66" t="s">
        <v>47</v>
      </c>
      <c r="J1318" s="80"/>
      <c r="K1318" s="68" t="s">
        <v>17</v>
      </c>
      <c r="L1318" s="69">
        <v>3.5</v>
      </c>
      <c r="M1318" s="70">
        <v>7</v>
      </c>
      <c r="N1318" s="241">
        <v>0</v>
      </c>
      <c r="O1318" s="71" t="s">
        <v>1468</v>
      </c>
      <c r="P1318" s="72" t="s">
        <v>1460</v>
      </c>
      <c r="Q1318" s="73" t="s">
        <v>1260</v>
      </c>
      <c r="R1318" s="74">
        <v>0.10340000000000001</v>
      </c>
      <c r="S1318" s="75" t="s">
        <v>1495</v>
      </c>
    </row>
    <row r="1319" spans="1:19" ht="14.65" customHeight="1">
      <c r="A1319" s="227"/>
      <c r="B1319" s="236"/>
      <c r="C1319" s="17" t="s">
        <v>26</v>
      </c>
      <c r="D1319" s="274"/>
      <c r="E1319" s="282"/>
      <c r="F1319" s="285"/>
      <c r="G1319" s="182"/>
      <c r="H1319" s="230"/>
      <c r="I1319" s="18" t="s">
        <v>48</v>
      </c>
      <c r="J1319" s="81" t="str">
        <f>IF(OR(I1318="TO",I1318="TU",I1318="TO1",I1318="TU1",I1318="TO2",I1318="TU2"),J1318,IF(OR(I1318="AH1",I1318="AH2"),IF(OR(I1319="AH1",I1319="AH2"),-J1318,IF(OR(I1319="EH1",I1319="EH2"),-J1318+0.5,"")),IF(OR(I1318="EH1",I1318="EH2"),IF(OR(I1319="AH1",I1319="AH2"),-J1318+0.5,IF(OR(I1319="EH1",I1319="EH2"),-J1318+1,"")),IF(AND(OR(I1318="DNB1",I1318="DNB2"),OR(I1319="AH1",I1319="AH2")),0,IF(AND(I1318="Not ScoreBoth",OR(I1319="TO1",I1319="TO2")),0.5,"")))))</f>
        <v/>
      </c>
      <c r="K1319" s="77" t="s">
        <v>21</v>
      </c>
      <c r="L1319" s="21">
        <v>1.61</v>
      </c>
      <c r="M1319" s="22">
        <v>15.25</v>
      </c>
      <c r="N1319" s="233"/>
      <c r="O1319" s="23" t="s">
        <v>2796</v>
      </c>
      <c r="P1319" s="24" t="s">
        <v>2797</v>
      </c>
      <c r="Q1319" s="25"/>
      <c r="R1319" s="26"/>
      <c r="S1319" s="26"/>
    </row>
    <row r="1320" spans="1:19" ht="14.65" customHeight="1">
      <c r="A1320" s="228"/>
      <c r="B1320" s="237"/>
      <c r="C1320" s="27" t="s">
        <v>28</v>
      </c>
      <c r="D1320" s="275"/>
      <c r="E1320" s="283"/>
      <c r="F1320" s="272"/>
      <c r="G1320" s="183"/>
      <c r="H1320" s="231"/>
      <c r="I1320" s="30"/>
      <c r="J1320" s="31"/>
      <c r="K1320" s="37"/>
      <c r="L1320" s="32"/>
      <c r="M1320" s="33"/>
      <c r="N1320" s="234"/>
      <c r="O1320" s="34"/>
      <c r="P1320" s="35"/>
      <c r="Q1320" s="36"/>
      <c r="R1320" s="28"/>
      <c r="S1320" s="28"/>
    </row>
    <row r="1321" spans="1:19" ht="14.65" customHeight="1">
      <c r="A1321" s="226">
        <f>$A1318+1</f>
        <v>440</v>
      </c>
      <c r="B1321" s="235" t="str">
        <f>IF(OR(C1321="W",C1322="W",C1323="W",C1321="1/2W",C1322="1/2W",C1323="1/2W",C1321="1/2L",C1322="1/2L",C1323="1/2L"),"OK",IF(OR(C1321="L",C1322="L",C1323="L"),"LOSS",IF(OR(C1321="X",C1322="X",C1323="X"),"Anulado"," ")))</f>
        <v>OK</v>
      </c>
      <c r="C1321" s="38" t="s">
        <v>24</v>
      </c>
      <c r="D1321" s="273" t="str">
        <f>IF(G1321="","",$D1318)</f>
        <v>24</v>
      </c>
      <c r="E1321" s="281" t="str">
        <f>IF(G1321=""," ","– "&amp;COUNTIF(D$4:D1323,$D1321))</f>
        <v>– 5</v>
      </c>
      <c r="F1321" s="284" t="e">
        <f ca="1">IF(G1321="","",IF(OR(AND($C1321&lt;&gt;" ",$C1322=" "),AND($C1322&lt;&gt;" ",$C1321=" "),AND(L1323&gt;0,OR(AND($C1323&lt;&gt;" ",OR($C1321=" ",$C1322=" ")),AND($C1323=" ",OR($C1321&lt;&gt;" ",$C1322&lt;&gt;" "))))),IF(SUM(F$4:F1320)=0,1,LARGE(F$4:F1320,1)+1),IF(MONTH(G1321)=MONTH(TODAY()),IF(AND(DAY(G1321)&lt;DAY(TODAY()),$B1321=" "),IF(SUM(F$4:F1320)=0,1,LARGE(F$4:F1320,1)+1),IF($B1321=" ",IF(AND(DAY(G1321)=DAY(TODAY()),HOUR(G1321)&lt;=HOUR(NOW())+1),IF(AND(HOUR(G1321)+2&lt;=HOUR(NOW()),DAY(G1321)&lt;=DAY(TODAY()),MINUTE(G1321)&lt;=MINUTE(NOW())),IF(SUM(F$4:F1320)=0,1,LARGE(F$4:F1320,1)+1),IF(OR(MINUTE(G1321)&lt;=MINUTE(NOW()),HOUR(G1321)&lt;=HOUR(NOW())),"!!!","")),""),"")),"")))</f>
        <v>#VALUE!</v>
      </c>
      <c r="G1321" s="181" t="s">
        <v>4572</v>
      </c>
      <c r="H1321" s="229" t="s">
        <v>370</v>
      </c>
      <c r="I1321" s="39" t="s">
        <v>43</v>
      </c>
      <c r="J1321" s="40">
        <v>4</v>
      </c>
      <c r="K1321" s="41" t="s">
        <v>22</v>
      </c>
      <c r="L1321" s="42">
        <v>1.925</v>
      </c>
      <c r="M1321" s="43">
        <v>20.93</v>
      </c>
      <c r="N1321" s="232">
        <v>0</v>
      </c>
      <c r="O1321" s="44" t="s">
        <v>2798</v>
      </c>
      <c r="P1321" s="45" t="s">
        <v>1936</v>
      </c>
      <c r="Q1321" s="46" t="s">
        <v>2799</v>
      </c>
      <c r="R1321" s="47">
        <v>8.4500000000000006E-2</v>
      </c>
      <c r="S1321" s="48" t="s">
        <v>2800</v>
      </c>
    </row>
    <row r="1322" spans="1:19" ht="14.65" customHeight="1">
      <c r="A1322" s="227"/>
      <c r="B1322" s="236"/>
      <c r="C1322" s="49" t="s">
        <v>26</v>
      </c>
      <c r="D1322" s="274"/>
      <c r="E1322" s="282"/>
      <c r="F1322" s="285"/>
      <c r="G1322" s="182"/>
      <c r="H1322" s="230"/>
      <c r="I1322" s="50" t="s">
        <v>42</v>
      </c>
      <c r="J1322" s="51">
        <v>3.5</v>
      </c>
      <c r="K1322" s="52" t="s">
        <v>18</v>
      </c>
      <c r="L1322" s="53">
        <v>2</v>
      </c>
      <c r="M1322" s="54">
        <v>9.68</v>
      </c>
      <c r="N1322" s="233"/>
      <c r="O1322" s="55" t="s">
        <v>1081</v>
      </c>
      <c r="P1322" s="56" t="s">
        <v>2801</v>
      </c>
      <c r="Q1322" s="25"/>
      <c r="R1322" s="26"/>
      <c r="S1322" s="26"/>
    </row>
    <row r="1323" spans="1:19" ht="14.65" customHeight="1">
      <c r="A1323" s="228"/>
      <c r="B1323" s="237"/>
      <c r="C1323" s="57" t="s">
        <v>26</v>
      </c>
      <c r="D1323" s="275"/>
      <c r="E1323" s="283"/>
      <c r="F1323" s="272"/>
      <c r="G1323" s="183"/>
      <c r="H1323" s="231"/>
      <c r="I1323" s="101" t="s">
        <v>42</v>
      </c>
      <c r="J1323" s="102">
        <v>4.5</v>
      </c>
      <c r="K1323" s="103" t="s">
        <v>18</v>
      </c>
      <c r="L1323" s="104">
        <v>3.2</v>
      </c>
      <c r="M1323" s="62">
        <v>6.54</v>
      </c>
      <c r="N1323" s="234"/>
      <c r="O1323" s="105" t="s">
        <v>2463</v>
      </c>
      <c r="P1323" s="106" t="s">
        <v>2798</v>
      </c>
      <c r="Q1323" s="36"/>
      <c r="R1323" s="28"/>
      <c r="S1323" s="28"/>
    </row>
    <row r="1324" spans="1:19" ht="14.65" customHeight="1">
      <c r="A1324" s="238">
        <f>$A1321+1</f>
        <v>441</v>
      </c>
      <c r="B1324" s="242" t="str">
        <f>IF(OR(C1324="W",C1325="W",C1326="W",C1324="1/2W",C1325="1/2W",C1326="1/2W",C1324="1/2L",C1325="1/2L",C1326="1/2L"),"OK",IF(OR(C1324="L",C1325="L",C1326="L"),"LOSS",IF(OR(C1324="X",C1325="X",C1326="X"),"Anulado"," ")))</f>
        <v>OK</v>
      </c>
      <c r="C1324" s="65" t="s">
        <v>24</v>
      </c>
      <c r="D1324" s="290" t="str">
        <f>IF(G1324="","",$D1321)</f>
        <v>24</v>
      </c>
      <c r="E1324" s="295" t="str">
        <f>IF(G1324=""," ","– "&amp;COUNTIF(D$4:D1326,$D1324))</f>
        <v>– 6</v>
      </c>
      <c r="F1324" s="297" t="e">
        <f ca="1">IF(G1324="","",IF(OR(AND($C1324&lt;&gt;" ",$C1325=" "),AND($C1325&lt;&gt;" ",$C1324=" "),AND(L1326&gt;0,OR(AND($C1326&lt;&gt;" ",OR($C1324=" ",$C1325=" ")),AND($C1326=" ",OR($C1324&lt;&gt;" ",$C1325&lt;&gt;" "))))),IF(SUM(F$4:F1323)=0,1,LARGE(F$4:F1323,1)+1),IF(MONTH(G1324)=MONTH(TODAY()),IF(AND(DAY(G1324)&lt;DAY(TODAY()),$B1324=" "),IF(SUM(F$4:F1323)=0,1,LARGE(F$4:F1323,1)+1),IF($B1324=" ",IF(AND(DAY(G1324)=DAY(TODAY()),HOUR(G1324)&lt;=HOUR(NOW())+1),IF(AND(HOUR(G1324)+2&lt;=HOUR(NOW()),DAY(G1324)&lt;=DAY(TODAY()),MINUTE(G1324)&lt;=MINUTE(NOW())),IF(SUM(F$4:F1323)=0,1,LARGE(F$4:F1323,1)+1),IF(OR(MINUTE(G1324)&lt;=MINUTE(NOW()),HOUR(G1324)&lt;=HOUR(NOW())),"!!!","")),""),"")),"")))</f>
        <v>#VALUE!</v>
      </c>
      <c r="G1324" s="188" t="s">
        <v>4573</v>
      </c>
      <c r="H1324" s="239" t="s">
        <v>371</v>
      </c>
      <c r="I1324" s="66" t="s">
        <v>42</v>
      </c>
      <c r="J1324" s="67">
        <v>2</v>
      </c>
      <c r="K1324" s="68" t="s">
        <v>21</v>
      </c>
      <c r="L1324" s="69">
        <v>2.8</v>
      </c>
      <c r="M1324" s="70">
        <v>31.2</v>
      </c>
      <c r="N1324" s="241">
        <v>0.1</v>
      </c>
      <c r="O1324" s="71" t="s">
        <v>2802</v>
      </c>
      <c r="P1324" s="72" t="s">
        <v>2803</v>
      </c>
      <c r="Q1324" s="73" t="s">
        <v>2804</v>
      </c>
      <c r="R1324" s="74">
        <v>3.8600000000000002E-2</v>
      </c>
      <c r="S1324" s="75" t="s">
        <v>2805</v>
      </c>
    </row>
    <row r="1325" spans="1:19" ht="14.65" customHeight="1">
      <c r="A1325" s="227"/>
      <c r="B1325" s="236"/>
      <c r="C1325" s="17" t="s">
        <v>26</v>
      </c>
      <c r="D1325" s="274"/>
      <c r="E1325" s="282"/>
      <c r="F1325" s="285"/>
      <c r="G1325" s="182"/>
      <c r="H1325" s="230"/>
      <c r="I1325" s="18" t="s">
        <v>42</v>
      </c>
      <c r="J1325" s="76">
        <f>IF(OR(I1324="TO",I1324="TU",I1324="TO1",I1324="TU1",I1324="TO2",I1324="TU2"),J1324,IF(OR(I1324="AH1",I1324="AH2"),IF(OR(I1325="AH1",I1325="AH2"),-J1324,IF(OR(I1325="EH1",I1325="EH2"),-J1324+0.5,"")),IF(OR(I1324="EH1",I1324="EH2"),IF(OR(I1325="AH1",I1325="AH2"),-J1324+0.5,IF(OR(I1325="EH1",I1325="EH2"),-J1324+1,"")),IF(AND(OR(I1324="DNB1",I1324="DNB2"),OR(I1325="AH1",I1325="AH2")),0,IF(AND(I1324="Not ScoreBoth",OR(I1325="TO1",I1325="TO2")),0.5,"")))))</f>
        <v>2</v>
      </c>
      <c r="K1325" s="77" t="s">
        <v>23</v>
      </c>
      <c r="L1325" s="21">
        <v>1.65</v>
      </c>
      <c r="M1325" s="22">
        <v>53</v>
      </c>
      <c r="N1325" s="233"/>
      <c r="O1325" s="23" t="s">
        <v>2806</v>
      </c>
      <c r="P1325" s="24" t="s">
        <v>2807</v>
      </c>
      <c r="Q1325" s="25"/>
      <c r="R1325" s="26"/>
      <c r="S1325" s="26"/>
    </row>
    <row r="1326" spans="1:19" ht="14.65" customHeight="1">
      <c r="A1326" s="228"/>
      <c r="B1326" s="237"/>
      <c r="C1326" s="27" t="s">
        <v>28</v>
      </c>
      <c r="D1326" s="275"/>
      <c r="E1326" s="283"/>
      <c r="F1326" s="272"/>
      <c r="G1326" s="183"/>
      <c r="H1326" s="231"/>
      <c r="I1326" s="30"/>
      <c r="J1326" s="31"/>
      <c r="K1326" s="37"/>
      <c r="L1326" s="32"/>
      <c r="M1326" s="33"/>
      <c r="N1326" s="234"/>
      <c r="O1326" s="34"/>
      <c r="P1326" s="35"/>
      <c r="Q1326" s="36"/>
      <c r="R1326" s="28"/>
      <c r="S1326" s="28"/>
    </row>
    <row r="1327" spans="1:19" ht="14.65" customHeight="1">
      <c r="A1327" s="226">
        <f>$A1324+1</f>
        <v>442</v>
      </c>
      <c r="B1327" s="235" t="str">
        <f>IF(OR(C1327="W",C1328="W",C1329="W",C1327="1/2W",C1328="1/2W",C1329="1/2W",C1327="1/2L",C1328="1/2L",C1329="1/2L"),"OK",IF(OR(C1327="L",C1328="L",C1329="L"),"LOSS",IF(OR(C1327="X",C1328="X",C1329="X"),"Anulado"," ")))</f>
        <v>OK</v>
      </c>
      <c r="C1327" s="38" t="s">
        <v>26</v>
      </c>
      <c r="D1327" s="273" t="str">
        <f>IF(G1327="","",$D1324)</f>
        <v>24</v>
      </c>
      <c r="E1327" s="281" t="str">
        <f>IF(G1327=""," ","– "&amp;COUNTIF(D$4:D1329,$D1327))</f>
        <v>– 7</v>
      </c>
      <c r="F1327" s="284" t="e">
        <f ca="1">IF(G1327="","",IF(OR(AND($C1327&lt;&gt;" ",$C1328=" "),AND($C1328&lt;&gt;" ",$C1327=" "),AND(L1329&gt;0,OR(AND($C1329&lt;&gt;" ",OR($C1327=" ",$C1328=" ")),AND($C1329=" ",OR($C1327&lt;&gt;" ",$C1328&lt;&gt;" "))))),IF(SUM(F$4:F1326)=0,1,LARGE(F$4:F1326,1)+1),IF(MONTH(G1327)=MONTH(TODAY()),IF(AND(DAY(G1327)&lt;DAY(TODAY()),$B1327=" "),IF(SUM(F$4:F1326)=0,1,LARGE(F$4:F1326,1)+1),IF($B1327=" ",IF(AND(DAY(G1327)=DAY(TODAY()),HOUR(G1327)&lt;=HOUR(NOW())+1),IF(AND(HOUR(G1327)+2&lt;=HOUR(NOW()),DAY(G1327)&lt;=DAY(TODAY()),MINUTE(G1327)&lt;=MINUTE(NOW())),IF(SUM(F$4:F1326)=0,1,LARGE(F$4:F1326,1)+1),IF(OR(MINUTE(G1327)&lt;=MINUTE(NOW()),HOUR(G1327)&lt;=HOUR(NOW())),"!!!","")),""),"")),"")))</f>
        <v>#VALUE!</v>
      </c>
      <c r="G1327" s="181" t="s">
        <v>4574</v>
      </c>
      <c r="H1327" s="229" t="s">
        <v>372</v>
      </c>
      <c r="I1327" s="39" t="s">
        <v>42</v>
      </c>
      <c r="J1327" s="40">
        <v>5.5</v>
      </c>
      <c r="K1327" s="41" t="s">
        <v>21</v>
      </c>
      <c r="L1327" s="42">
        <v>2.5499999999999998</v>
      </c>
      <c r="M1327" s="43">
        <v>8.7100000000000009</v>
      </c>
      <c r="N1327" s="232">
        <v>0</v>
      </c>
      <c r="O1327" s="44" t="s">
        <v>2808</v>
      </c>
      <c r="P1327" s="45" t="s">
        <v>2809</v>
      </c>
      <c r="Q1327" s="46" t="s">
        <v>2117</v>
      </c>
      <c r="R1327" s="47">
        <v>5.4600000000000003E-2</v>
      </c>
      <c r="S1327" s="48" t="s">
        <v>1023</v>
      </c>
    </row>
    <row r="1328" spans="1:19" ht="14.65" customHeight="1">
      <c r="A1328" s="227"/>
      <c r="B1328" s="236"/>
      <c r="C1328" s="49" t="s">
        <v>24</v>
      </c>
      <c r="D1328" s="274"/>
      <c r="E1328" s="282"/>
      <c r="F1328" s="285"/>
      <c r="G1328" s="182"/>
      <c r="H1328" s="230"/>
      <c r="I1328" s="50" t="s">
        <v>43</v>
      </c>
      <c r="J1328" s="51">
        <f>IF(OR(I1327="TO",I1327="TU",I1327="TO1",I1327="TU1",I1327="TO2",I1327="TU2"),J1327,IF(OR(I1327="AH1",I1327="AH2"),IF(OR(I1328="AH1",I1328="AH2"),-J1327,IF(OR(I1328="EH1",I1328="EH2"),-J1327+0.5,"")),IF(OR(I1327="EH1",I1327="EH2"),IF(OR(I1328="AH1",I1328="AH2"),-J1327+0.5,IF(OR(I1328="EH1",I1328="EH2"),-J1327+1,"")),IF(AND(OR(I1327="DNB1",I1327="DNB2"),OR(I1328="AH1",I1328="AH2")),0,IF(AND(I1327="Not ScoreBoth",OR(I1328="TO1",I1328="TO2")),0.5,"")))))</f>
        <v>5.5</v>
      </c>
      <c r="K1328" s="52" t="s">
        <v>17</v>
      </c>
      <c r="L1328" s="53">
        <v>1.8</v>
      </c>
      <c r="M1328" s="54">
        <v>12.35</v>
      </c>
      <c r="N1328" s="233"/>
      <c r="O1328" s="55" t="s">
        <v>2810</v>
      </c>
      <c r="P1328" s="56" t="s">
        <v>2811</v>
      </c>
      <c r="Q1328" s="25"/>
      <c r="R1328" s="26"/>
      <c r="S1328" s="26"/>
    </row>
    <row r="1329" spans="1:19" ht="14.65" customHeight="1">
      <c r="A1329" s="228"/>
      <c r="B1329" s="237"/>
      <c r="C1329" s="57" t="s">
        <v>28</v>
      </c>
      <c r="D1329" s="275"/>
      <c r="E1329" s="283"/>
      <c r="F1329" s="272"/>
      <c r="G1329" s="183"/>
      <c r="H1329" s="231"/>
      <c r="I1329" s="58"/>
      <c r="J1329" s="59"/>
      <c r="K1329" s="60"/>
      <c r="L1329" s="61"/>
      <c r="M1329" s="62"/>
      <c r="N1329" s="234"/>
      <c r="O1329" s="63"/>
      <c r="P1329" s="64"/>
      <c r="Q1329" s="36"/>
      <c r="R1329" s="28"/>
      <c r="S1329" s="28"/>
    </row>
    <row r="1330" spans="1:19" ht="14.65" customHeight="1">
      <c r="A1330" s="238">
        <f>$A1327+1</f>
        <v>443</v>
      </c>
      <c r="B1330" s="242" t="str">
        <f>IF(OR(C1330="W",C1331="W",C1332="W",C1330="1/2W",C1331="1/2W",C1332="1/2W",C1330="1/2L",C1331="1/2L",C1332="1/2L"),"OK",IF(OR(C1330="L",C1331="L",C1332="L"),"LOSS",IF(OR(C1330="X",C1331="X",C1332="X"),"Anulado"," ")))</f>
        <v>OK</v>
      </c>
      <c r="C1330" s="65" t="s">
        <v>24</v>
      </c>
      <c r="D1330" s="290" t="str">
        <f>IF(G1330="","",$D1327)</f>
        <v>24</v>
      </c>
      <c r="E1330" s="295" t="str">
        <f>IF(G1330=""," ","– "&amp;COUNTIF(D$4:D1332,$D1330))</f>
        <v>– 8</v>
      </c>
      <c r="F1330" s="297" t="e">
        <f ca="1">IF(G1330="","",IF(OR(AND($C1330&lt;&gt;" ",$C1331=" "),AND($C1331&lt;&gt;" ",$C1330=" "),AND(L1332&gt;0,OR(AND($C1332&lt;&gt;" ",OR($C1330=" ",$C1331=" ")),AND($C1332=" ",OR($C1330&lt;&gt;" ",$C1331&lt;&gt;" "))))),IF(SUM(F$4:F1329)=0,1,LARGE(F$4:F1329,1)+1),IF(MONTH(G1330)=MONTH(TODAY()),IF(AND(DAY(G1330)&lt;DAY(TODAY()),$B1330=" "),IF(SUM(F$4:F1329)=0,1,LARGE(F$4:F1329,1)+1),IF($B1330=" ",IF(AND(DAY(G1330)=DAY(TODAY()),HOUR(G1330)&lt;=HOUR(NOW())+1),IF(AND(HOUR(G1330)+2&lt;=HOUR(NOW()),DAY(G1330)&lt;=DAY(TODAY()),MINUTE(G1330)&lt;=MINUTE(NOW())),IF(SUM(F$4:F1329)=0,1,LARGE(F$4:F1329,1)+1),IF(OR(MINUTE(G1330)&lt;=MINUTE(NOW()),HOUR(G1330)&lt;=HOUR(NOW())),"!!!","")),""),"")),"")))</f>
        <v>#VALUE!</v>
      </c>
      <c r="G1330" s="188" t="s">
        <v>4531</v>
      </c>
      <c r="H1330" s="239" t="s">
        <v>373</v>
      </c>
      <c r="I1330" s="66" t="s">
        <v>42</v>
      </c>
      <c r="J1330" s="67">
        <v>2.5</v>
      </c>
      <c r="K1330" s="68" t="s">
        <v>21</v>
      </c>
      <c r="L1330" s="69">
        <v>2.37</v>
      </c>
      <c r="M1330" s="70">
        <v>4.93</v>
      </c>
      <c r="N1330" s="241">
        <v>0</v>
      </c>
      <c r="O1330" s="71" t="s">
        <v>2812</v>
      </c>
      <c r="P1330" s="72" t="s">
        <v>2813</v>
      </c>
      <c r="Q1330" s="73" t="s">
        <v>1700</v>
      </c>
      <c r="R1330" s="74">
        <v>8.5300000000000001E-2</v>
      </c>
      <c r="S1330" s="75" t="s">
        <v>1987</v>
      </c>
    </row>
    <row r="1331" spans="1:19" ht="14.65" customHeight="1">
      <c r="A1331" s="227"/>
      <c r="B1331" s="236"/>
      <c r="C1331" s="17" t="s">
        <v>26</v>
      </c>
      <c r="D1331" s="274"/>
      <c r="E1331" s="282"/>
      <c r="F1331" s="285"/>
      <c r="G1331" s="182"/>
      <c r="H1331" s="230"/>
      <c r="I1331" s="18" t="s">
        <v>43</v>
      </c>
      <c r="J1331" s="76">
        <f>IF(OR(I1330="TO",I1330="TU",I1330="TO1",I1330="TU1",I1330="TO2",I1330="TU2"),J1330,IF(OR(I1330="AH1",I1330="AH2"),IF(OR(I1331="AH1",I1331="AH2"),-J1330,IF(OR(I1331="EH1",I1331="EH2"),-J1330+0.5,"")),IF(OR(I1330="EH1",I1330="EH2"),IF(OR(I1331="AH1",I1331="AH2"),-J1330+0.5,IF(OR(I1331="EH1",I1331="EH2"),-J1330+1,"")),IF(AND(OR(I1330="DNB1",I1330="DNB2"),OR(I1331="AH1",I1331="AH2")),0,IF(AND(I1330="Not ScoreBoth",OR(I1331="TO1",I1331="TO2")),0.5,"")))))</f>
        <v>2.5</v>
      </c>
      <c r="K1331" s="77" t="s">
        <v>17</v>
      </c>
      <c r="L1331" s="21">
        <v>2</v>
      </c>
      <c r="M1331" s="22">
        <v>5.85</v>
      </c>
      <c r="N1331" s="233"/>
      <c r="O1331" s="23" t="s">
        <v>2814</v>
      </c>
      <c r="P1331" s="24" t="s">
        <v>2815</v>
      </c>
      <c r="Q1331" s="25"/>
      <c r="R1331" s="26"/>
      <c r="S1331" s="26"/>
    </row>
    <row r="1332" spans="1:19" ht="14.65" customHeight="1" thickBot="1">
      <c r="A1332" s="228"/>
      <c r="B1332" s="237"/>
      <c r="C1332" s="27" t="s">
        <v>28</v>
      </c>
      <c r="D1332" s="275"/>
      <c r="E1332" s="283"/>
      <c r="F1332" s="272"/>
      <c r="G1332" s="183"/>
      <c r="H1332" s="240"/>
      <c r="I1332" s="30"/>
      <c r="J1332" s="31"/>
      <c r="K1332" s="37"/>
      <c r="L1332" s="32"/>
      <c r="M1332" s="33"/>
      <c r="N1332" s="234"/>
      <c r="O1332" s="34"/>
      <c r="P1332" s="35"/>
      <c r="Q1332" s="36"/>
      <c r="R1332" s="28"/>
      <c r="S1332" s="28"/>
    </row>
    <row r="1333" spans="1:19" ht="14.65" customHeight="1">
      <c r="A1333" s="226">
        <f>$A1330+1</f>
        <v>444</v>
      </c>
      <c r="B1333" s="235" t="str">
        <f>IF(OR(C1333="W",C1334="W",C1335="W",C1333="1/2W",C1334="1/2W",C1335="1/2W",C1333="1/2L",C1334="1/2L",C1335="1/2L"),"OK",IF(OR(C1333="L",C1334="L",C1335="L"),"LOSS",IF(OR(C1333="X",C1334="X",C1335="X"),"Anulado"," ")))</f>
        <v>OK</v>
      </c>
      <c r="C1333" s="38" t="s">
        <v>26</v>
      </c>
      <c r="D1333" s="273" t="str">
        <f>IF(G1333="","",$D1330)</f>
        <v>24</v>
      </c>
      <c r="E1333" s="281" t="str">
        <f>IF(G1333=""," ","– "&amp;COUNTIF(D$4:D1335,$D1333))</f>
        <v>– 9</v>
      </c>
      <c r="F1333" s="284" t="e">
        <f ca="1">IF(G1333="","",IF(OR(AND($C1333&lt;&gt;" ",$C1334=" "),AND($C1334&lt;&gt;" ",$C1333=" "),AND(L1335&gt;0,OR(AND($C1335&lt;&gt;" ",OR($C1333=" ",$C1334=" ")),AND($C1335=" ",OR($C1333&lt;&gt;" ",$C1334&lt;&gt;" "))))),IF(SUM(F$4:F1332)=0,1,LARGE(F$4:F1332,1)+1),IF(MONTH(G1333)=MONTH(TODAY()),IF(AND(DAY(G1333)&lt;DAY(TODAY()),$B1333=" "),IF(SUM(F$4:F1332)=0,1,LARGE(F$4:F1332,1)+1),IF($B1333=" ",IF(AND(DAY(G1333)=DAY(TODAY()),HOUR(G1333)&lt;=HOUR(NOW())+1),IF(AND(HOUR(G1333)+2&lt;=HOUR(NOW()),DAY(G1333)&lt;=DAY(TODAY()),MINUTE(G1333)&lt;=MINUTE(NOW())),IF(SUM(F$4:F1332)=0,1,LARGE(F$4:F1332,1)+1),IF(OR(MINUTE(G1333)&lt;=MINUTE(NOW()),HOUR(G1333)&lt;=HOUR(NOW())),"!!!","")),""),"")),"")))</f>
        <v>#VALUE!</v>
      </c>
      <c r="G1333" s="181" t="s">
        <v>4575</v>
      </c>
      <c r="H1333" s="302" t="s">
        <v>374</v>
      </c>
      <c r="I1333" s="39" t="s">
        <v>60</v>
      </c>
      <c r="J1333" s="78"/>
      <c r="K1333" s="41" t="s">
        <v>17</v>
      </c>
      <c r="L1333" s="42">
        <v>3.75</v>
      </c>
      <c r="M1333" s="43">
        <v>6.3</v>
      </c>
      <c r="N1333" s="232">
        <v>0</v>
      </c>
      <c r="O1333" s="44" t="s">
        <v>2506</v>
      </c>
      <c r="P1333" s="45" t="s">
        <v>2816</v>
      </c>
      <c r="Q1333" s="46" t="s">
        <v>1554</v>
      </c>
      <c r="R1333" s="47">
        <v>3.9100000000000003E-2</v>
      </c>
      <c r="S1333" s="48" t="s">
        <v>2817</v>
      </c>
    </row>
    <row r="1334" spans="1:19" ht="14.65" customHeight="1">
      <c r="A1334" s="227"/>
      <c r="B1334" s="236"/>
      <c r="C1334" s="49" t="s">
        <v>24</v>
      </c>
      <c r="D1334" s="274"/>
      <c r="E1334" s="282"/>
      <c r="F1334" s="285"/>
      <c r="G1334" s="182"/>
      <c r="H1334" s="230"/>
      <c r="I1334" s="50" t="s">
        <v>63</v>
      </c>
      <c r="J1334" s="85" t="str">
        <f>IF(OR(I1333="TO",I1333="TU",I1333="TO1",I1333="TU1",I1333="TO2",I1333="TU2"),J1333,IF(OR(I1333="AH1",I1333="AH2"),IF(OR(I1334="AH1",I1334="AH2"),-J1333,IF(OR(I1334="EH1",I1334="EH2"),-J1333+0.5,"")),IF(OR(I1333="EH1",I1333="EH2"),IF(OR(I1334="AH1",I1334="AH2"),-J1333+0.5,IF(OR(I1334="EH1",I1334="EH2"),-J1333+1,"")),IF(AND(OR(I1333="DNB1",I1333="DNB2"),OR(I1334="AH1",I1334="AH2")),0,IF(AND(I1333="Not ScoreBoth",OR(I1334="TO1",I1334="TO2")),0.5,"")))))</f>
        <v/>
      </c>
      <c r="K1334" s="52" t="s">
        <v>18</v>
      </c>
      <c r="L1334" s="53">
        <v>1.44</v>
      </c>
      <c r="M1334" s="54">
        <v>16.440000000000001</v>
      </c>
      <c r="N1334" s="233"/>
      <c r="O1334" s="55" t="s">
        <v>2818</v>
      </c>
      <c r="P1334" s="56" t="s">
        <v>2819</v>
      </c>
      <c r="Q1334" s="25"/>
      <c r="R1334" s="26"/>
      <c r="S1334" s="26"/>
    </row>
    <row r="1335" spans="1:19" ht="14.65" customHeight="1">
      <c r="A1335" s="228"/>
      <c r="B1335" s="237"/>
      <c r="C1335" s="57" t="s">
        <v>28</v>
      </c>
      <c r="D1335" s="275"/>
      <c r="E1335" s="283"/>
      <c r="F1335" s="272"/>
      <c r="G1335" s="183"/>
      <c r="H1335" s="231"/>
      <c r="I1335" s="58"/>
      <c r="J1335" s="59"/>
      <c r="K1335" s="60"/>
      <c r="L1335" s="61"/>
      <c r="M1335" s="62"/>
      <c r="N1335" s="234"/>
      <c r="O1335" s="63"/>
      <c r="P1335" s="64"/>
      <c r="Q1335" s="36"/>
      <c r="R1335" s="28"/>
      <c r="S1335" s="28"/>
    </row>
    <row r="1336" spans="1:19" ht="14.65" customHeight="1">
      <c r="A1336" s="238">
        <f>$A1333+1</f>
        <v>445</v>
      </c>
      <c r="B1336" s="242" t="str">
        <f>IF(OR(C1336="W",C1337="W",C1338="W",C1336="1/2W",C1337="1/2W",C1338="1/2W",C1336="1/2L",C1337="1/2L",C1338="1/2L"),"OK",IF(OR(C1336="L",C1337="L",C1338="L"),"LOSS",IF(OR(C1336="X",C1337="X",C1338="X"),"Anulado"," ")))</f>
        <v>OK</v>
      </c>
      <c r="C1336" s="65" t="s">
        <v>24</v>
      </c>
      <c r="D1336" s="290" t="str">
        <f>IF(G1336="","",$D1333)</f>
        <v>24</v>
      </c>
      <c r="E1336" s="295" t="str">
        <f>IF(G1336=""," ","– "&amp;COUNTIF(D$4:D1338,$D1336))</f>
        <v>– 10</v>
      </c>
      <c r="F1336" s="297" t="e">
        <f ca="1">IF(G1336="","",IF(OR(AND($C1336&lt;&gt;" ",$C1337=" "),AND($C1337&lt;&gt;" ",$C1336=" "),AND(L1338&gt;0,OR(AND($C1338&lt;&gt;" ",OR($C1336=" ",$C1337=" ")),AND($C1338=" ",OR($C1336&lt;&gt;" ",$C1337&lt;&gt;" "))))),IF(SUM(F$4:F1335)=0,1,LARGE(F$4:F1335,1)+1),IF(MONTH(G1336)=MONTH(TODAY()),IF(AND(DAY(G1336)&lt;DAY(TODAY()),$B1336=" "),IF(SUM(F$4:F1335)=0,1,LARGE(F$4:F1335,1)+1),IF($B1336=" ",IF(AND(DAY(G1336)=DAY(TODAY()),HOUR(G1336)&lt;=HOUR(NOW())+1),IF(AND(HOUR(G1336)+2&lt;=HOUR(NOW()),DAY(G1336)&lt;=DAY(TODAY()),MINUTE(G1336)&lt;=MINUTE(NOW())),IF(SUM(F$4:F1335)=0,1,LARGE(F$4:F1335,1)+1),IF(OR(MINUTE(G1336)&lt;=MINUTE(NOW()),HOUR(G1336)&lt;=HOUR(NOW())),"!!!","")),""),"")),"")))</f>
        <v>#VALUE!</v>
      </c>
      <c r="G1336" s="188" t="s">
        <v>4576</v>
      </c>
      <c r="H1336" s="239" t="s">
        <v>375</v>
      </c>
      <c r="I1336" s="66" t="s">
        <v>42</v>
      </c>
      <c r="J1336" s="67">
        <v>158.5</v>
      </c>
      <c r="K1336" s="68" t="s">
        <v>33</v>
      </c>
      <c r="L1336" s="69">
        <v>2.2000000000000002</v>
      </c>
      <c r="M1336" s="70">
        <v>5.39</v>
      </c>
      <c r="N1336" s="241">
        <v>0</v>
      </c>
      <c r="O1336" s="71" t="s">
        <v>889</v>
      </c>
      <c r="P1336" s="72" t="s">
        <v>2115</v>
      </c>
      <c r="Q1336" s="73" t="s">
        <v>2359</v>
      </c>
      <c r="R1336" s="74">
        <v>9.4600000000000004E-2</v>
      </c>
      <c r="S1336" s="75" t="s">
        <v>2820</v>
      </c>
    </row>
    <row r="1337" spans="1:19" ht="14.65" customHeight="1">
      <c r="A1337" s="227"/>
      <c r="B1337" s="236"/>
      <c r="C1337" s="17" t="s">
        <v>26</v>
      </c>
      <c r="D1337" s="274"/>
      <c r="E1337" s="282"/>
      <c r="F1337" s="285"/>
      <c r="G1337" s="182"/>
      <c r="H1337" s="230"/>
      <c r="I1337" s="18" t="s">
        <v>43</v>
      </c>
      <c r="J1337" s="76">
        <v>159</v>
      </c>
      <c r="K1337" s="77" t="s">
        <v>22</v>
      </c>
      <c r="L1337" s="21">
        <v>2.19</v>
      </c>
      <c r="M1337" s="22">
        <v>5.39</v>
      </c>
      <c r="N1337" s="233"/>
      <c r="O1337" s="23" t="s">
        <v>889</v>
      </c>
      <c r="P1337" s="24" t="s">
        <v>2821</v>
      </c>
      <c r="Q1337" s="25"/>
      <c r="R1337" s="26"/>
      <c r="S1337" s="26"/>
    </row>
    <row r="1338" spans="1:19" ht="14.65" customHeight="1">
      <c r="A1338" s="228"/>
      <c r="B1338" s="237"/>
      <c r="C1338" s="27" t="s">
        <v>28</v>
      </c>
      <c r="D1338" s="275"/>
      <c r="E1338" s="283"/>
      <c r="F1338" s="272"/>
      <c r="G1338" s="183"/>
      <c r="H1338" s="231"/>
      <c r="I1338" s="30"/>
      <c r="J1338" s="31"/>
      <c r="K1338" s="37"/>
      <c r="L1338" s="32"/>
      <c r="M1338" s="33"/>
      <c r="N1338" s="234"/>
      <c r="O1338" s="34"/>
      <c r="P1338" s="35"/>
      <c r="Q1338" s="36"/>
      <c r="R1338" s="28"/>
      <c r="S1338" s="28"/>
    </row>
    <row r="1339" spans="1:19" ht="14.65" customHeight="1">
      <c r="A1339" s="226">
        <f>$A1336+1</f>
        <v>446</v>
      </c>
      <c r="B1339" s="235" t="str">
        <f>IF(OR(C1339="W",C1340="W",C1341="W",C1339="1/2W",C1340="1/2W",C1341="1/2W",C1339="1/2L",C1340="1/2L",C1341="1/2L"),"OK",IF(OR(C1339="L",C1340="L",C1341="L"),"LOSS",IF(OR(C1339="X",C1340="X",C1341="X"),"Anulado"," ")))</f>
        <v>OK</v>
      </c>
      <c r="C1339" s="38" t="s">
        <v>26</v>
      </c>
      <c r="D1339" s="273" t="str">
        <f>IF(G1339="","",$D1336)</f>
        <v>24</v>
      </c>
      <c r="E1339" s="281" t="str">
        <f>IF(G1339=""," ","– "&amp;COUNTIF(D$4:D1341,$D1339))</f>
        <v>– 11</v>
      </c>
      <c r="F1339" s="284" t="e">
        <f ca="1">IF(G1339="","",IF(OR(AND($C1339&lt;&gt;" ",$C1340=" "),AND($C1340&lt;&gt;" ",$C1339=" "),AND(L1341&gt;0,OR(AND($C1341&lt;&gt;" ",OR($C1339=" ",$C1340=" ")),AND($C1341=" ",OR($C1339&lt;&gt;" ",$C1340&lt;&gt;" "))))),IF(SUM(F$4:F1338)=0,1,LARGE(F$4:F1338,1)+1),IF(MONTH(G1339)=MONTH(TODAY()),IF(AND(DAY(G1339)&lt;DAY(TODAY()),$B1339=" "),IF(SUM(F$4:F1338)=0,1,LARGE(F$4:F1338,1)+1),IF($B1339=" ",IF(AND(DAY(G1339)=DAY(TODAY()),HOUR(G1339)&lt;=HOUR(NOW())+1),IF(AND(HOUR(G1339)+2&lt;=HOUR(NOW()),DAY(G1339)&lt;=DAY(TODAY()),MINUTE(G1339)&lt;=MINUTE(NOW())),IF(SUM(F$4:F1338)=0,1,LARGE(F$4:F1338,1)+1),IF(OR(MINUTE(G1339)&lt;=MINUTE(NOW()),HOUR(G1339)&lt;=HOUR(NOW())),"!!!","")),""),"")),"")))</f>
        <v>#VALUE!</v>
      </c>
      <c r="G1339" s="181" t="s">
        <v>4574</v>
      </c>
      <c r="H1339" s="229" t="s">
        <v>372</v>
      </c>
      <c r="I1339" s="39" t="s">
        <v>42</v>
      </c>
      <c r="J1339" s="40">
        <v>5.5</v>
      </c>
      <c r="K1339" s="41" t="s">
        <v>21</v>
      </c>
      <c r="L1339" s="42">
        <v>2.5499999999999998</v>
      </c>
      <c r="M1339" s="43">
        <v>8.7100000000000009</v>
      </c>
      <c r="N1339" s="232">
        <v>0</v>
      </c>
      <c r="O1339" s="44" t="s">
        <v>2808</v>
      </c>
      <c r="P1339" s="45" t="s">
        <v>2809</v>
      </c>
      <c r="Q1339" s="46" t="s">
        <v>2117</v>
      </c>
      <c r="R1339" s="47">
        <v>5.4600000000000003E-2</v>
      </c>
      <c r="S1339" s="48" t="s">
        <v>2822</v>
      </c>
    </row>
    <row r="1340" spans="1:19" ht="14.65" customHeight="1">
      <c r="A1340" s="227"/>
      <c r="B1340" s="236"/>
      <c r="C1340" s="49" t="s">
        <v>24</v>
      </c>
      <c r="D1340" s="274"/>
      <c r="E1340" s="282"/>
      <c r="F1340" s="285"/>
      <c r="G1340" s="182"/>
      <c r="H1340" s="230"/>
      <c r="I1340" s="50" t="s">
        <v>43</v>
      </c>
      <c r="J1340" s="51">
        <f>IF(OR(I1339="TO",I1339="TU",I1339="TO1",I1339="TU1",I1339="TO2",I1339="TU2"),J1339,IF(OR(I1339="AH1",I1339="AH2"),IF(OR(I1340="AH1",I1340="AH2"),-J1339,IF(OR(I1340="EH1",I1340="EH2"),-J1339+0.5,"")),IF(OR(I1339="EH1",I1339="EH2"),IF(OR(I1340="AH1",I1340="AH2"),-J1339+0.5,IF(OR(I1340="EH1",I1340="EH2"),-J1339+1,"")),IF(AND(OR(I1339="DNB1",I1339="DNB2"),OR(I1340="AH1",I1340="AH2")),0,IF(AND(I1339="Not ScoreBoth",OR(I1340="TO1",I1340="TO2")),0.5,"")))))</f>
        <v>5.5</v>
      </c>
      <c r="K1340" s="52" t="s">
        <v>17</v>
      </c>
      <c r="L1340" s="53">
        <v>1.8</v>
      </c>
      <c r="M1340" s="54">
        <v>12.35</v>
      </c>
      <c r="N1340" s="233"/>
      <c r="O1340" s="55" t="s">
        <v>2810</v>
      </c>
      <c r="P1340" s="56" t="s">
        <v>2811</v>
      </c>
      <c r="Q1340" s="25"/>
      <c r="R1340" s="26"/>
      <c r="S1340" s="26"/>
    </row>
    <row r="1341" spans="1:19" ht="14.65" customHeight="1">
      <c r="A1341" s="228"/>
      <c r="B1341" s="237"/>
      <c r="C1341" s="57" t="s">
        <v>28</v>
      </c>
      <c r="D1341" s="275"/>
      <c r="E1341" s="283"/>
      <c r="F1341" s="272"/>
      <c r="G1341" s="183"/>
      <c r="H1341" s="231"/>
      <c r="I1341" s="58"/>
      <c r="J1341" s="59"/>
      <c r="K1341" s="60"/>
      <c r="L1341" s="61"/>
      <c r="M1341" s="62"/>
      <c r="N1341" s="234"/>
      <c r="O1341" s="63"/>
      <c r="P1341" s="64"/>
      <c r="Q1341" s="36"/>
      <c r="R1341" s="28"/>
      <c r="S1341" s="28"/>
    </row>
    <row r="1342" spans="1:19" ht="14.65" customHeight="1">
      <c r="A1342" s="238">
        <f>$A1339+1</f>
        <v>447</v>
      </c>
      <c r="B1342" s="242" t="str">
        <f>IF(OR(C1342="W",C1343="W",C1344="W",C1342="1/2W",C1343="1/2W",C1344="1/2W",C1342="1/2L",C1343="1/2L",C1344="1/2L"),"OK",IF(OR(C1342="L",C1343="L",C1344="L"),"LOSS",IF(OR(C1342="X",C1343="X",C1344="X"),"Anulado"," ")))</f>
        <v>OK</v>
      </c>
      <c r="C1342" s="65" t="s">
        <v>26</v>
      </c>
      <c r="D1342" s="290" t="str">
        <f>IF(G1342="","",$D1339)</f>
        <v>24</v>
      </c>
      <c r="E1342" s="295" t="str">
        <f>IF(G1342=""," ","– "&amp;COUNTIF(D$4:D1344,$D1342))</f>
        <v>– 12</v>
      </c>
      <c r="F1342" s="297" t="e">
        <f ca="1">IF(G1342="","",IF(OR(AND($C1342&lt;&gt;" ",$C1343=" "),AND($C1343&lt;&gt;" ",$C1342=" "),AND(L1344&gt;0,OR(AND($C1344&lt;&gt;" ",OR($C1342=" ",$C1343=" ")),AND($C1344=" ",OR($C1342&lt;&gt;" ",$C1343&lt;&gt;" "))))),IF(SUM(F$4:F1341)=0,1,LARGE(F$4:F1341,1)+1),IF(MONTH(G1342)=MONTH(TODAY()),IF(AND(DAY(G1342)&lt;DAY(TODAY()),$B1342=" "),IF(SUM(F$4:F1341)=0,1,LARGE(F$4:F1341,1)+1),IF($B1342=" ",IF(AND(DAY(G1342)=DAY(TODAY()),HOUR(G1342)&lt;=HOUR(NOW())+1),IF(AND(HOUR(G1342)+2&lt;=HOUR(NOW()),DAY(G1342)&lt;=DAY(TODAY()),MINUTE(G1342)&lt;=MINUTE(NOW())),IF(SUM(F$4:F1341)=0,1,LARGE(F$4:F1341,1)+1),IF(OR(MINUTE(G1342)&lt;=MINUTE(NOW()),HOUR(G1342)&lt;=HOUR(NOW())),"!!!","")),""),"")),"")))</f>
        <v>#VALUE!</v>
      </c>
      <c r="G1342" s="188" t="s">
        <v>4574</v>
      </c>
      <c r="H1342" s="239" t="s">
        <v>372</v>
      </c>
      <c r="I1342" s="66" t="s">
        <v>42</v>
      </c>
      <c r="J1342" s="67">
        <v>5</v>
      </c>
      <c r="K1342" s="68" t="s">
        <v>21</v>
      </c>
      <c r="L1342" s="69">
        <v>2.1</v>
      </c>
      <c r="M1342" s="70">
        <v>12.25</v>
      </c>
      <c r="N1342" s="241">
        <v>0</v>
      </c>
      <c r="O1342" s="71" t="s">
        <v>2823</v>
      </c>
      <c r="P1342" s="72" t="s">
        <v>2824</v>
      </c>
      <c r="Q1342" s="73" t="s">
        <v>2662</v>
      </c>
      <c r="R1342" s="74">
        <v>5.0200000000000002E-2</v>
      </c>
      <c r="S1342" s="75" t="s">
        <v>1079</v>
      </c>
    </row>
    <row r="1343" spans="1:19" ht="14.65" customHeight="1">
      <c r="A1343" s="227"/>
      <c r="B1343" s="236"/>
      <c r="C1343" s="17" t="s">
        <v>24</v>
      </c>
      <c r="D1343" s="274"/>
      <c r="E1343" s="282"/>
      <c r="F1343" s="285"/>
      <c r="G1343" s="182"/>
      <c r="H1343" s="230"/>
      <c r="I1343" s="18" t="s">
        <v>43</v>
      </c>
      <c r="J1343" s="76">
        <f>IF(OR(I1342="TO",I1342="TU",I1342="TO1",I1342="TU1",I1342="TO2",I1342="TU2"),J1342,IF(OR(I1342="AH1",I1342="AH2"),IF(OR(I1343="AH1",I1343="AH2"),-J1342,IF(OR(I1343="EH1",I1343="EH2"),-J1342+0.5,"")),IF(OR(I1342="EH1",I1342="EH2"),IF(OR(I1343="AH1",I1343="AH2"),-J1342+0.5,IF(OR(I1343="EH1",I1343="EH2"),-J1342+1,"")),IF(AND(OR(I1342="DNB1",I1342="DNB2"),OR(I1343="AH1",I1343="AH2")),0,IF(AND(I1342="Not ScoreBoth",OR(I1343="TO1",I1343="TO2")),0.5,"")))))</f>
        <v>5</v>
      </c>
      <c r="K1343" s="77" t="s">
        <v>17</v>
      </c>
      <c r="L1343" s="21">
        <v>2.1</v>
      </c>
      <c r="M1343" s="22"/>
      <c r="N1343" s="233"/>
      <c r="O1343" s="23" t="s">
        <v>2823</v>
      </c>
      <c r="P1343" s="24" t="s">
        <v>2824</v>
      </c>
      <c r="Q1343" s="25"/>
      <c r="R1343" s="26"/>
      <c r="S1343" s="26"/>
    </row>
    <row r="1344" spans="1:19" ht="14.65" customHeight="1" thickBot="1">
      <c r="A1344" s="228"/>
      <c r="B1344" s="237"/>
      <c r="C1344" s="27" t="s">
        <v>28</v>
      </c>
      <c r="D1344" s="275"/>
      <c r="E1344" s="283"/>
      <c r="F1344" s="272"/>
      <c r="G1344" s="183"/>
      <c r="H1344" s="240"/>
      <c r="I1344" s="30"/>
      <c r="J1344" s="31"/>
      <c r="K1344" s="37"/>
      <c r="L1344" s="32"/>
      <c r="M1344" s="33"/>
      <c r="N1344" s="234"/>
      <c r="O1344" s="34"/>
      <c r="P1344" s="35"/>
      <c r="Q1344" s="36"/>
      <c r="R1344" s="28"/>
      <c r="S1344" s="28"/>
    </row>
    <row r="1345" spans="1:19" ht="14.65" customHeight="1">
      <c r="A1345" s="226">
        <f>$A1342+1</f>
        <v>448</v>
      </c>
      <c r="B1345" s="235" t="str">
        <f>IF(OR(C1345="W",C1346="W",C1347="W",C1345="1/2W",C1346="1/2W",C1347="1/2W",C1345="1/2L",C1346="1/2L",C1347="1/2L"),"OK",IF(OR(C1345="L",C1346="L",C1347="L"),"LOSS",IF(OR(C1345="X",C1346="X",C1347="X"),"Anulado"," ")))</f>
        <v>OK</v>
      </c>
      <c r="C1345" s="38" t="s">
        <v>24</v>
      </c>
      <c r="D1345" s="273" t="str">
        <f>IF(G1345="","",$D1342)</f>
        <v>24</v>
      </c>
      <c r="E1345" s="281" t="str">
        <f>IF(G1345=""," ","– "&amp;COUNTIF(D$4:D1347,$D1345))</f>
        <v>– 13</v>
      </c>
      <c r="F1345" s="284" t="e">
        <f ca="1">IF(G1345="","",IF(OR(AND($C1345&lt;&gt;" ",$C1346=" "),AND($C1346&lt;&gt;" ",$C1345=" "),AND(L1347&gt;0,OR(AND($C1347&lt;&gt;" ",OR($C1345=" ",$C1346=" ")),AND($C1347=" ",OR($C1345&lt;&gt;" ",$C1346&lt;&gt;" "))))),IF(SUM(F$4:F1344)=0,1,LARGE(F$4:F1344,1)+1),IF(MONTH(G1345)=MONTH(TODAY()),IF(AND(DAY(G1345)&lt;DAY(TODAY()),$B1345=" "),IF(SUM(F$4:F1344)=0,1,LARGE(F$4:F1344,1)+1),IF($B1345=" ",IF(AND(DAY(G1345)=DAY(TODAY()),HOUR(G1345)&lt;=HOUR(NOW())+1),IF(AND(HOUR(G1345)+2&lt;=HOUR(NOW()),DAY(G1345)&lt;=DAY(TODAY()),MINUTE(G1345)&lt;=MINUTE(NOW())),IF(SUM(F$4:F1344)=0,1,LARGE(F$4:F1344,1)+1),IF(OR(MINUTE(G1345)&lt;=MINUTE(NOW()),HOUR(G1345)&lt;=HOUR(NOW())),"!!!","")),""),"")),"")))</f>
        <v>#VALUE!</v>
      </c>
      <c r="G1345" s="181" t="s">
        <v>4577</v>
      </c>
      <c r="H1345" s="302" t="s">
        <v>376</v>
      </c>
      <c r="I1345" s="39" t="s">
        <v>42</v>
      </c>
      <c r="J1345" s="40">
        <v>3.5</v>
      </c>
      <c r="K1345" s="41" t="s">
        <v>21</v>
      </c>
      <c r="L1345" s="42">
        <v>2.35</v>
      </c>
      <c r="M1345" s="43">
        <v>15.65</v>
      </c>
      <c r="N1345" s="232">
        <v>0</v>
      </c>
      <c r="O1345" s="44" t="s">
        <v>2825</v>
      </c>
      <c r="P1345" s="45" t="s">
        <v>2826</v>
      </c>
      <c r="Q1345" s="46" t="s">
        <v>1057</v>
      </c>
      <c r="R1345" s="47">
        <v>5.2999999999999999E-2</v>
      </c>
      <c r="S1345" s="48" t="s">
        <v>2827</v>
      </c>
    </row>
    <row r="1346" spans="1:19" ht="14.65" customHeight="1">
      <c r="A1346" s="227"/>
      <c r="B1346" s="236"/>
      <c r="C1346" s="49" t="s">
        <v>26</v>
      </c>
      <c r="D1346" s="274"/>
      <c r="E1346" s="282"/>
      <c r="F1346" s="285"/>
      <c r="G1346" s="182"/>
      <c r="H1346" s="230"/>
      <c r="I1346" s="50" t="s">
        <v>43</v>
      </c>
      <c r="J1346" s="51">
        <f>IF(OR(I1345="TO",I1345="TU",I1345="TO1",I1345="TU1",I1345="TO2",I1345="TU2"),J1345,IF(OR(I1345="AH1",I1345="AH2"),IF(OR(I1346="AH1",I1346="AH2"),-J1345,IF(OR(I1346="EH1",I1346="EH2"),-J1345+0.5,"")),IF(OR(I1345="EH1",I1345="EH2"),IF(OR(I1346="AH1",I1346="AH2"),-J1345+0.5,IF(OR(I1346="EH1",I1346="EH2"),-J1345+1,"")),IF(AND(OR(I1345="DNB1",I1345="DNB2"),OR(I1346="AH1",I1346="AH2")),0,IF(AND(I1345="Not ScoreBoth",OR(I1346="TO1",I1346="TO2")),0.5,"")))))</f>
        <v>3.5</v>
      </c>
      <c r="K1346" s="52" t="s">
        <v>17</v>
      </c>
      <c r="L1346" s="53">
        <v>1.909</v>
      </c>
      <c r="M1346" s="54">
        <v>19.25</v>
      </c>
      <c r="N1346" s="233"/>
      <c r="O1346" s="55" t="s">
        <v>1353</v>
      </c>
      <c r="P1346" s="56" t="s">
        <v>2828</v>
      </c>
      <c r="Q1346" s="25"/>
      <c r="R1346" s="26"/>
      <c r="S1346" s="26"/>
    </row>
    <row r="1347" spans="1:19" ht="14.65" customHeight="1">
      <c r="A1347" s="228"/>
      <c r="B1347" s="237"/>
      <c r="C1347" s="57" t="s">
        <v>28</v>
      </c>
      <c r="D1347" s="275"/>
      <c r="E1347" s="283"/>
      <c r="F1347" s="272"/>
      <c r="G1347" s="183"/>
      <c r="H1347" s="231"/>
      <c r="I1347" s="58"/>
      <c r="J1347" s="59"/>
      <c r="K1347" s="60"/>
      <c r="L1347" s="61"/>
      <c r="M1347" s="62"/>
      <c r="N1347" s="234"/>
      <c r="O1347" s="63"/>
      <c r="P1347" s="64"/>
      <c r="Q1347" s="36"/>
      <c r="R1347" s="28"/>
      <c r="S1347" s="28"/>
    </row>
    <row r="1348" spans="1:19" ht="14.65" customHeight="1">
      <c r="A1348" s="238">
        <f>$A1345+1</f>
        <v>449</v>
      </c>
      <c r="B1348" s="242" t="str">
        <f>IF(OR(C1348="W",C1349="W",C1350="W",C1348="1/2W",C1349="1/2W",C1350="1/2W",C1348="1/2L",C1349="1/2L",C1350="1/2L"),"OK",IF(OR(C1348="L",C1349="L",C1350="L"),"LOSS",IF(OR(C1348="X",C1349="X",C1350="X"),"Anulado"," ")))</f>
        <v>OK</v>
      </c>
      <c r="C1348" s="65" t="s">
        <v>26</v>
      </c>
      <c r="D1348" s="290" t="str">
        <f>IF(G1348="","",$D1345)</f>
        <v>24</v>
      </c>
      <c r="E1348" s="295" t="str">
        <f>IF(G1348=""," ","– "&amp;COUNTIF(D$4:D1350,$D1348))</f>
        <v>– 14</v>
      </c>
      <c r="F1348" s="297" t="e">
        <f ca="1">IF(G1348="","",IF(OR(AND($C1348&lt;&gt;" ",$C1349=" "),AND($C1349&lt;&gt;" ",$C1348=" "),AND(L1350&gt;0,OR(AND($C1350&lt;&gt;" ",OR($C1348=" ",$C1349=" ")),AND($C1350=" ",OR($C1348&lt;&gt;" ",$C1349&lt;&gt;" "))))),IF(SUM(F$4:F1347)=0,1,LARGE(F$4:F1347,1)+1),IF(MONTH(G1348)=MONTH(TODAY()),IF(AND(DAY(G1348)&lt;DAY(TODAY()),$B1348=" "),IF(SUM(F$4:F1347)=0,1,LARGE(F$4:F1347,1)+1),IF($B1348=" ",IF(AND(DAY(G1348)=DAY(TODAY()),HOUR(G1348)&lt;=HOUR(NOW())+1),IF(AND(HOUR(G1348)+2&lt;=HOUR(NOW()),DAY(G1348)&lt;=DAY(TODAY()),MINUTE(G1348)&lt;=MINUTE(NOW())),IF(SUM(F$4:F1347)=0,1,LARGE(F$4:F1347,1)+1),IF(OR(MINUTE(G1348)&lt;=MINUTE(NOW()),HOUR(G1348)&lt;=HOUR(NOW())),"!!!","")),""),"")),"")))</f>
        <v>#VALUE!</v>
      </c>
      <c r="G1348" s="188" t="s">
        <v>4578</v>
      </c>
      <c r="H1348" s="239" t="s">
        <v>377</v>
      </c>
      <c r="I1348" s="66" t="s">
        <v>31</v>
      </c>
      <c r="J1348" s="67">
        <v>1</v>
      </c>
      <c r="K1348" s="68" t="s">
        <v>23</v>
      </c>
      <c r="L1348" s="69">
        <v>2.17</v>
      </c>
      <c r="M1348" s="70">
        <v>11.95</v>
      </c>
      <c r="N1348" s="241">
        <v>0</v>
      </c>
      <c r="O1348" s="71" t="s">
        <v>1491</v>
      </c>
      <c r="P1348" s="72" t="s">
        <v>2070</v>
      </c>
      <c r="Q1348" s="73" t="s">
        <v>1641</v>
      </c>
      <c r="R1348" s="74">
        <v>6.5299999999999997E-2</v>
      </c>
      <c r="S1348" s="75" t="s">
        <v>1682</v>
      </c>
    </row>
    <row r="1349" spans="1:19" ht="14.65" customHeight="1">
      <c r="A1349" s="227"/>
      <c r="B1349" s="236"/>
      <c r="C1349" s="17" t="s">
        <v>24</v>
      </c>
      <c r="D1349" s="274"/>
      <c r="E1349" s="282"/>
      <c r="F1349" s="285"/>
      <c r="G1349" s="182"/>
      <c r="H1349" s="230"/>
      <c r="I1349" s="18" t="s">
        <v>30</v>
      </c>
      <c r="J1349" s="76">
        <f>IF(OR(I1348="TO",I1348="TU",I1348="TO1",I1348="TU1",I1348="TO2",I1348="TU2"),J1348,IF(OR(I1348="AH1",I1348="AH2"),IF(OR(I1349="AH1",I1349="AH2"),-J1348,IF(OR(I1349="EH1",I1349="EH2"),-J1348+0.5,"")),IF(OR(I1348="EH1",I1348="EH2"),IF(OR(I1349="AH1",I1349="AH2"),-J1348+0.5,IF(OR(I1349="EH1",I1349="EH2"),-J1348+1,"")),IF(AND(OR(I1348="DNB1",I1348="DNB2"),OR(I1349="AH1",I1349="AH2")),0,IF(AND(I1348="Not ScoreBoth",OR(I1349="TO1",I1349="TO2")),0.5,"")))))</f>
        <v>-1</v>
      </c>
      <c r="K1349" s="77" t="s">
        <v>21</v>
      </c>
      <c r="L1349" s="21">
        <v>2.09</v>
      </c>
      <c r="M1349" s="22">
        <v>12.39</v>
      </c>
      <c r="N1349" s="233"/>
      <c r="O1349" s="23" t="s">
        <v>2829</v>
      </c>
      <c r="P1349" s="24" t="s">
        <v>2830</v>
      </c>
      <c r="Q1349" s="25"/>
      <c r="R1349" s="26"/>
      <c r="S1349" s="26"/>
    </row>
    <row r="1350" spans="1:19" ht="14.65" customHeight="1">
      <c r="A1350" s="228"/>
      <c r="B1350" s="237"/>
      <c r="C1350" s="27" t="s">
        <v>28</v>
      </c>
      <c r="D1350" s="275"/>
      <c r="E1350" s="283"/>
      <c r="F1350" s="272"/>
      <c r="G1350" s="183"/>
      <c r="H1350" s="231"/>
      <c r="I1350" s="30"/>
      <c r="J1350" s="31"/>
      <c r="K1350" s="37"/>
      <c r="L1350" s="32"/>
      <c r="M1350" s="33"/>
      <c r="N1350" s="234"/>
      <c r="O1350" s="34"/>
      <c r="P1350" s="35"/>
      <c r="Q1350" s="36"/>
      <c r="R1350" s="28"/>
      <c r="S1350" s="28"/>
    </row>
    <row r="1351" spans="1:19" ht="14.65" customHeight="1">
      <c r="A1351" s="226">
        <f>$A1348+1</f>
        <v>450</v>
      </c>
      <c r="B1351" s="235" t="str">
        <f>IF(OR(C1351="W",C1352="W",C1353="W",C1351="1/2W",C1352="1/2W",C1353="1/2W",C1351="1/2L",C1352="1/2L",C1353="1/2L"),"OK",IF(OR(C1351="L",C1352="L",C1353="L"),"LOSS",IF(OR(C1351="X",C1352="X",C1353="X"),"Anulado"," ")))</f>
        <v>OK</v>
      </c>
      <c r="C1351" s="38" t="s">
        <v>24</v>
      </c>
      <c r="D1351" s="273" t="str">
        <f>IF(G1351="","",$D1348)</f>
        <v>24</v>
      </c>
      <c r="E1351" s="281" t="str">
        <f>IF(G1351=""," ","– "&amp;COUNTIF(D$4:D1353,$D1351))</f>
        <v>– 15</v>
      </c>
      <c r="F1351" s="284" t="e">
        <f ca="1">IF(G1351="","",IF(OR(AND($C1351&lt;&gt;" ",$C1352=" "),AND($C1352&lt;&gt;" ",$C1351=" "),AND(L1353&gt;0,OR(AND($C1353&lt;&gt;" ",OR($C1351=" ",$C1352=" ")),AND($C1353=" ",OR($C1351&lt;&gt;" ",$C1352&lt;&gt;" "))))),IF(SUM(F$4:F1350)=0,1,LARGE(F$4:F1350,1)+1),IF(MONTH(G1351)=MONTH(TODAY()),IF(AND(DAY(G1351)&lt;DAY(TODAY()),$B1351=" "),IF(SUM(F$4:F1350)=0,1,LARGE(F$4:F1350,1)+1),IF($B1351=" ",IF(AND(DAY(G1351)=DAY(TODAY()),HOUR(G1351)&lt;=HOUR(NOW())+1),IF(AND(HOUR(G1351)+2&lt;=HOUR(NOW()),DAY(G1351)&lt;=DAY(TODAY()),MINUTE(G1351)&lt;=MINUTE(NOW())),IF(SUM(F$4:F1350)=0,1,LARGE(F$4:F1350,1)+1),IF(OR(MINUTE(G1351)&lt;=MINUTE(NOW()),HOUR(G1351)&lt;=HOUR(NOW())),"!!!","")),""),"")),"")))</f>
        <v>#VALUE!</v>
      </c>
      <c r="G1351" s="181" t="s">
        <v>4531</v>
      </c>
      <c r="H1351" s="229" t="s">
        <v>373</v>
      </c>
      <c r="I1351" s="39" t="s">
        <v>42</v>
      </c>
      <c r="J1351" s="40">
        <v>2.5</v>
      </c>
      <c r="K1351" s="41" t="s">
        <v>21</v>
      </c>
      <c r="L1351" s="42">
        <v>2.39</v>
      </c>
      <c r="M1351" s="43">
        <v>9.7100000000000009</v>
      </c>
      <c r="N1351" s="232">
        <v>0</v>
      </c>
      <c r="O1351" s="44" t="s">
        <v>1505</v>
      </c>
      <c r="P1351" s="45" t="s">
        <v>2831</v>
      </c>
      <c r="Q1351" s="46" t="s">
        <v>2832</v>
      </c>
      <c r="R1351" s="47">
        <v>8.8700000000000001E-2</v>
      </c>
      <c r="S1351" s="48" t="s">
        <v>2833</v>
      </c>
    </row>
    <row r="1352" spans="1:19" ht="14.65" customHeight="1">
      <c r="A1352" s="227"/>
      <c r="B1352" s="236"/>
      <c r="C1352" s="49" t="s">
        <v>26</v>
      </c>
      <c r="D1352" s="274"/>
      <c r="E1352" s="282"/>
      <c r="F1352" s="285"/>
      <c r="G1352" s="182"/>
      <c r="H1352" s="230"/>
      <c r="I1352" s="50" t="s">
        <v>43</v>
      </c>
      <c r="J1352" s="51">
        <f>IF(OR(I1351="TO",I1351="TU",I1351="TO1",I1351="TU1",I1351="TO2",I1351="TU2"),J1351,IF(OR(I1351="AH1",I1351="AH2"),IF(OR(I1352="AH1",I1352="AH2"),-J1351,IF(OR(I1352="EH1",I1352="EH2"),-J1351+0.5,"")),IF(OR(I1351="EH1",I1351="EH2"),IF(OR(I1352="AH1",I1352="AH2"),-J1351+0.5,IF(OR(I1352="EH1",I1352="EH2"),-J1351+1,"")),IF(AND(OR(I1351="DNB1",I1351="DNB2"),OR(I1352="AH1",I1352="AH2")),0,IF(AND(I1351="Not ScoreBoth",OR(I1352="TO1",I1352="TO2")),0.5,"")))))</f>
        <v>2.5</v>
      </c>
      <c r="K1352" s="52" t="s">
        <v>17</v>
      </c>
      <c r="L1352" s="53">
        <v>2</v>
      </c>
      <c r="M1352" s="54"/>
      <c r="N1352" s="233"/>
      <c r="O1352" s="55" t="s">
        <v>2834</v>
      </c>
      <c r="P1352" s="56" t="s">
        <v>2056</v>
      </c>
      <c r="Q1352" s="25"/>
      <c r="R1352" s="26"/>
      <c r="S1352" s="26"/>
    </row>
    <row r="1353" spans="1:19" ht="14.65" customHeight="1">
      <c r="A1353" s="228"/>
      <c r="B1353" s="237"/>
      <c r="C1353" s="57" t="s">
        <v>28</v>
      </c>
      <c r="D1353" s="275"/>
      <c r="E1353" s="283"/>
      <c r="F1353" s="272"/>
      <c r="G1353" s="183"/>
      <c r="H1353" s="231"/>
      <c r="I1353" s="58"/>
      <c r="J1353" s="59"/>
      <c r="K1353" s="60"/>
      <c r="L1353" s="61"/>
      <c r="M1353" s="62"/>
      <c r="N1353" s="234"/>
      <c r="O1353" s="63"/>
      <c r="P1353" s="64"/>
      <c r="Q1353" s="36"/>
      <c r="R1353" s="28"/>
      <c r="S1353" s="28"/>
    </row>
    <row r="1354" spans="1:19" ht="14.65" customHeight="1">
      <c r="A1354" s="238">
        <f>$A1351+1</f>
        <v>451</v>
      </c>
      <c r="B1354" s="242" t="str">
        <f>IF(OR(C1354="W",C1355="W",C1356="W",C1354="1/2W",C1355="1/2W",C1356="1/2W",C1354="1/2L",C1355="1/2L",C1356="1/2L"),"OK",IF(OR(C1354="L",C1355="L",C1356="L"),"LOSS",IF(OR(C1354="X",C1355="X",C1356="X"),"Anulado"," ")))</f>
        <v>OK</v>
      </c>
      <c r="C1354" s="65" t="s">
        <v>24</v>
      </c>
      <c r="D1354" s="290" t="str">
        <f>IF(G1354="","",$D1351)</f>
        <v>24</v>
      </c>
      <c r="E1354" s="295" t="str">
        <f>IF(G1354=""," ","– "&amp;COUNTIF(D$4:D1356,$D1354))</f>
        <v>– 16</v>
      </c>
      <c r="F1354" s="297" t="e">
        <f ca="1">IF(G1354="","",IF(OR(AND($C1354&lt;&gt;" ",$C1355=" "),AND($C1355&lt;&gt;" ",$C1354=" "),AND(L1356&gt;0,OR(AND($C1356&lt;&gt;" ",OR($C1354=" ",$C1355=" ")),AND($C1356=" ",OR($C1354&lt;&gt;" ",$C1355&lt;&gt;" "))))),IF(SUM(F$4:F1353)=0,1,LARGE(F$4:F1353,1)+1),IF(MONTH(G1354)=MONTH(TODAY()),IF(AND(DAY(G1354)&lt;DAY(TODAY()),$B1354=" "),IF(SUM(F$4:F1353)=0,1,LARGE(F$4:F1353,1)+1),IF($B1354=" ",IF(AND(DAY(G1354)=DAY(TODAY()),HOUR(G1354)&lt;=HOUR(NOW())+1),IF(AND(HOUR(G1354)+2&lt;=HOUR(NOW()),DAY(G1354)&lt;=DAY(TODAY()),MINUTE(G1354)&lt;=MINUTE(NOW())),IF(SUM(F$4:F1353)=0,1,LARGE(F$4:F1353,1)+1),IF(OR(MINUTE(G1354)&lt;=MINUTE(NOW()),HOUR(G1354)&lt;=HOUR(NOW())),"!!!","")),""),"")),"")))</f>
        <v>#VALUE!</v>
      </c>
      <c r="G1354" s="188" t="s">
        <v>4531</v>
      </c>
      <c r="H1354" s="239" t="s">
        <v>373</v>
      </c>
      <c r="I1354" s="66" t="s">
        <v>42</v>
      </c>
      <c r="J1354" s="67">
        <v>2.5</v>
      </c>
      <c r="K1354" s="68" t="s">
        <v>21</v>
      </c>
      <c r="L1354" s="69">
        <v>2.39</v>
      </c>
      <c r="M1354" s="70">
        <v>9.7100000000000009</v>
      </c>
      <c r="N1354" s="241">
        <v>0</v>
      </c>
      <c r="O1354" s="71" t="s">
        <v>1505</v>
      </c>
      <c r="P1354" s="72" t="s">
        <v>2831</v>
      </c>
      <c r="Q1354" s="73" t="s">
        <v>2832</v>
      </c>
      <c r="R1354" s="74">
        <v>8.8700000000000001E-2</v>
      </c>
      <c r="S1354" s="75" t="s">
        <v>2835</v>
      </c>
    </row>
    <row r="1355" spans="1:19" ht="14.65" customHeight="1">
      <c r="A1355" s="227"/>
      <c r="B1355" s="236"/>
      <c r="C1355" s="17" t="s">
        <v>26</v>
      </c>
      <c r="D1355" s="274"/>
      <c r="E1355" s="282"/>
      <c r="F1355" s="285"/>
      <c r="G1355" s="182"/>
      <c r="H1355" s="230"/>
      <c r="I1355" s="18" t="s">
        <v>43</v>
      </c>
      <c r="J1355" s="76">
        <f>IF(OR(I1354="TO",I1354="TU",I1354="TO1",I1354="TU1",I1354="TO2",I1354="TU2"),J1354,IF(OR(I1354="AH1",I1354="AH2"),IF(OR(I1355="AH1",I1355="AH2"),-J1354,IF(OR(I1355="EH1",I1355="EH2"),-J1354+0.5,"")),IF(OR(I1354="EH1",I1354="EH2"),IF(OR(I1355="AH1",I1355="AH2"),-J1354+0.5,IF(OR(I1355="EH1",I1355="EH2"),-J1354+1,"")),IF(AND(OR(I1354="DNB1",I1354="DNB2"),OR(I1355="AH1",I1355="AH2")),0,IF(AND(I1354="Not ScoreBoth",OR(I1355="TO1",I1355="TO2")),0.5,"")))))</f>
        <v>2.5</v>
      </c>
      <c r="K1355" s="77" t="s">
        <v>17</v>
      </c>
      <c r="L1355" s="21">
        <v>2</v>
      </c>
      <c r="M1355" s="22"/>
      <c r="N1355" s="233"/>
      <c r="O1355" s="23" t="s">
        <v>2834</v>
      </c>
      <c r="P1355" s="24" t="s">
        <v>2056</v>
      </c>
      <c r="Q1355" s="25"/>
      <c r="R1355" s="26"/>
      <c r="S1355" s="26"/>
    </row>
    <row r="1356" spans="1:19" ht="14.65" customHeight="1">
      <c r="A1356" s="228"/>
      <c r="B1356" s="237"/>
      <c r="C1356" s="27" t="s">
        <v>28</v>
      </c>
      <c r="D1356" s="275"/>
      <c r="E1356" s="283"/>
      <c r="F1356" s="272"/>
      <c r="G1356" s="183"/>
      <c r="H1356" s="231"/>
      <c r="I1356" s="30"/>
      <c r="J1356" s="31"/>
      <c r="K1356" s="37"/>
      <c r="L1356" s="32"/>
      <c r="M1356" s="33"/>
      <c r="N1356" s="234"/>
      <c r="O1356" s="34"/>
      <c r="P1356" s="35"/>
      <c r="Q1356" s="36"/>
      <c r="R1356" s="28"/>
      <c r="S1356" s="28"/>
    </row>
    <row r="1357" spans="1:19" ht="14.65" customHeight="1">
      <c r="A1357" s="226">
        <f>$A1354+1</f>
        <v>452</v>
      </c>
      <c r="B1357" s="235" t="str">
        <f>IF(OR(C1357="W",C1358="W",C1359="W",C1357="1/2W",C1358="1/2W",C1359="1/2W",C1357="1/2L",C1358="1/2L",C1359="1/2L"),"OK",IF(OR(C1357="L",C1358="L",C1359="L"),"LOSS",IF(OR(C1357="X",C1358="X",C1359="X"),"Anulado"," ")))</f>
        <v>OK</v>
      </c>
      <c r="C1357" s="38" t="s">
        <v>26</v>
      </c>
      <c r="D1357" s="273" t="str">
        <f>IF(G1357="","",$D1354)</f>
        <v>24</v>
      </c>
      <c r="E1357" s="281" t="str">
        <f>IF(G1357=""," ","– "&amp;COUNTIF(D$4:D1359,$D1357))</f>
        <v>– 17</v>
      </c>
      <c r="F1357" s="284" t="e">
        <f ca="1">IF(G1357="","",IF(OR(AND($C1357&lt;&gt;" ",$C1358=" "),AND($C1358&lt;&gt;" ",$C1357=" "),AND(L1359&gt;0,OR(AND($C1359&lt;&gt;" ",OR($C1357=" ",$C1358=" ")),AND($C1359=" ",OR($C1357&lt;&gt;" ",$C1358&lt;&gt;" "))))),IF(SUM(F$4:F1356)=0,1,LARGE(F$4:F1356,1)+1),IF(MONTH(G1357)=MONTH(TODAY()),IF(AND(DAY(G1357)&lt;DAY(TODAY()),$B1357=" "),IF(SUM(F$4:F1356)=0,1,LARGE(F$4:F1356,1)+1),IF($B1357=" ",IF(AND(DAY(G1357)=DAY(TODAY()),HOUR(G1357)&lt;=HOUR(NOW())+1),IF(AND(HOUR(G1357)+2&lt;=HOUR(NOW()),DAY(G1357)&lt;=DAY(TODAY()),MINUTE(G1357)&lt;=MINUTE(NOW())),IF(SUM(F$4:F1356)=0,1,LARGE(F$4:F1356,1)+1),IF(OR(MINUTE(G1357)&lt;=MINUTE(NOW()),HOUR(G1357)&lt;=HOUR(NOW())),"!!!","")),""),"")),"")))</f>
        <v>#VALUE!</v>
      </c>
      <c r="G1357" s="181" t="s">
        <v>4577</v>
      </c>
      <c r="H1357" s="229" t="s">
        <v>376</v>
      </c>
      <c r="I1357" s="39" t="s">
        <v>30</v>
      </c>
      <c r="J1357" s="40">
        <v>1</v>
      </c>
      <c r="K1357" s="41" t="s">
        <v>17</v>
      </c>
      <c r="L1357" s="42">
        <v>1.925</v>
      </c>
      <c r="M1357" s="43">
        <v>18.920000000000002</v>
      </c>
      <c r="N1357" s="232">
        <v>0</v>
      </c>
      <c r="O1357" s="44" t="s">
        <v>1219</v>
      </c>
      <c r="P1357" s="45" t="s">
        <v>1220</v>
      </c>
      <c r="Q1357" s="46" t="s">
        <v>2125</v>
      </c>
      <c r="R1357" s="47">
        <v>4.7500000000000001E-2</v>
      </c>
      <c r="S1357" s="48" t="s">
        <v>2836</v>
      </c>
    </row>
    <row r="1358" spans="1:19" ht="14.65" customHeight="1">
      <c r="A1358" s="227"/>
      <c r="B1358" s="236"/>
      <c r="C1358" s="49" t="s">
        <v>24</v>
      </c>
      <c r="D1358" s="274"/>
      <c r="E1358" s="282"/>
      <c r="F1358" s="285"/>
      <c r="G1358" s="182"/>
      <c r="H1358" s="230"/>
      <c r="I1358" s="50" t="s">
        <v>31</v>
      </c>
      <c r="J1358" s="51">
        <f>IF(OR(I1357="TO",I1357="TU",I1357="TO1",I1357="TU1",I1357="TO2",I1357="TU2"),J1357,IF(OR(I1357="AH1",I1357="AH2"),IF(OR(I1358="AH1",I1358="AH2"),-J1357,IF(OR(I1358="EH1",I1358="EH2"),-J1357+0.5,"")),IF(OR(I1357="EH1",I1357="EH2"),IF(OR(I1358="AH1",I1358="AH2"),-J1357+0.5,IF(OR(I1358="EH1",I1358="EH2"),-J1357+1,"")),IF(AND(OR(I1357="DNB1",I1357="DNB2"),OR(I1358="AH1",I1358="AH2")),0,IF(AND(I1357="Not ScoreBoth",OR(I1358="TO1",I1358="TO2")),0.5,"")))))</f>
        <v>-1</v>
      </c>
      <c r="K1358" s="52" t="s">
        <v>21</v>
      </c>
      <c r="L1358" s="53">
        <v>2.2999999999999998</v>
      </c>
      <c r="M1358" s="54">
        <v>15.85</v>
      </c>
      <c r="N1358" s="233"/>
      <c r="O1358" s="55" t="s">
        <v>2837</v>
      </c>
      <c r="P1358" s="56" t="s">
        <v>2838</v>
      </c>
      <c r="Q1358" s="25"/>
      <c r="R1358" s="26"/>
      <c r="S1358" s="26"/>
    </row>
    <row r="1359" spans="1:19" ht="14.65" customHeight="1" thickBot="1">
      <c r="A1359" s="228"/>
      <c r="B1359" s="237"/>
      <c r="C1359" s="57" t="s">
        <v>28</v>
      </c>
      <c r="D1359" s="275"/>
      <c r="E1359" s="283"/>
      <c r="F1359" s="272"/>
      <c r="G1359" s="183"/>
      <c r="H1359" s="240"/>
      <c r="I1359" s="58"/>
      <c r="J1359" s="59"/>
      <c r="K1359" s="60"/>
      <c r="L1359" s="61"/>
      <c r="M1359" s="62"/>
      <c r="N1359" s="234"/>
      <c r="O1359" s="63"/>
      <c r="P1359" s="64"/>
      <c r="Q1359" s="36"/>
      <c r="R1359" s="28"/>
      <c r="S1359" s="28"/>
    </row>
    <row r="1360" spans="1:19" ht="14.65" customHeight="1">
      <c r="A1360" s="238">
        <f>$A1357+1</f>
        <v>453</v>
      </c>
      <c r="B1360" s="242" t="str">
        <f>IF(OR(C1360="W",C1361="W",C1362="W",C1360="1/2W",C1361="1/2W",C1362="1/2W",C1360="1/2L",C1361="1/2L",C1362="1/2L"),"OK",IF(OR(C1360="L",C1361="L",C1362="L"),"LOSS",IF(OR(C1360="X",C1361="X",C1362="X"),"Anulado"," ")))</f>
        <v xml:space="preserve"> </v>
      </c>
      <c r="C1360" s="65" t="s">
        <v>28</v>
      </c>
      <c r="D1360" s="290" t="str">
        <f>IF(G1360="","",$D1357)</f>
        <v>24</v>
      </c>
      <c r="E1360" s="295" t="str">
        <f>IF(G1360=""," ","– "&amp;COUNTIF(D$4:D1362,$D1360))</f>
        <v>– 18</v>
      </c>
      <c r="F1360" s="297" t="e">
        <f ca="1">IF(G1360="","",IF(OR(AND($C1360&lt;&gt;" ",$C1361=" "),AND($C1361&lt;&gt;" ",$C1360=" "),AND(L1362&gt;0,OR(AND($C1362&lt;&gt;" ",OR($C1360=" ",$C1361=" ")),AND($C1362=" ",OR($C1360&lt;&gt;" ",$C1361&lt;&gt;" "))))),IF(SUM(F$4:F1359)=0,1,LARGE(F$4:F1359,1)+1),IF(MONTH(G1360)=MONTH(TODAY()),IF(AND(DAY(G1360)&lt;DAY(TODAY()),$B1360=" "),IF(SUM(F$4:F1359)=0,1,LARGE(F$4:F1359,1)+1),IF($B1360=" ",IF(AND(DAY(G1360)=DAY(TODAY()),HOUR(G1360)&lt;=HOUR(NOW())+1),IF(AND(HOUR(G1360)+2&lt;=HOUR(NOW()),DAY(G1360)&lt;=DAY(TODAY()),MINUTE(G1360)&lt;=MINUTE(NOW())),IF(SUM(F$4:F1359)=0,1,LARGE(F$4:F1359,1)+1),IF(OR(MINUTE(G1360)&lt;=MINUTE(NOW()),HOUR(G1360)&lt;=HOUR(NOW())),"!!!","")),""),"")),"")))</f>
        <v>#VALUE!</v>
      </c>
      <c r="G1360" s="188" t="s">
        <v>4579</v>
      </c>
      <c r="H1360" s="303" t="s">
        <v>376</v>
      </c>
      <c r="I1360" s="66" t="s">
        <v>38</v>
      </c>
      <c r="J1360" s="80"/>
      <c r="K1360" s="68" t="s">
        <v>21</v>
      </c>
      <c r="L1360" s="69">
        <v>1.45</v>
      </c>
      <c r="M1360" s="70"/>
      <c r="N1360" s="241">
        <v>1</v>
      </c>
      <c r="O1360" s="71" t="s">
        <v>2003</v>
      </c>
      <c r="P1360" s="72" t="s">
        <v>2437</v>
      </c>
      <c r="Q1360" s="73" t="s">
        <v>2839</v>
      </c>
      <c r="R1360" s="74">
        <v>6.2300000000000001E-2</v>
      </c>
      <c r="S1360" s="75" t="s">
        <v>2836</v>
      </c>
    </row>
    <row r="1361" spans="1:19" ht="14.65" customHeight="1">
      <c r="A1361" s="227"/>
      <c r="B1361" s="236"/>
      <c r="C1361" s="17" t="s">
        <v>28</v>
      </c>
      <c r="D1361" s="274"/>
      <c r="E1361" s="282"/>
      <c r="F1361" s="285"/>
      <c r="G1361" s="182"/>
      <c r="H1361" s="230"/>
      <c r="I1361" s="18" t="s">
        <v>40</v>
      </c>
      <c r="J1361" s="81" t="str">
        <f>IF(OR(I1360="TO",I1360="TU",I1360="TO1",I1360="TU1",I1360="TO2",I1360="TU2"),J1360,IF(OR(I1360="AH1",I1360="AH2"),IF(OR(I1361="AH1",I1361="AH2"),-J1360,IF(OR(I1361="EH1",I1361="EH2"),-J1360+0.5,"")),IF(OR(I1360="EH1",I1360="EH2"),IF(OR(I1361="AH1",I1361="AH2"),-J1360+0.5,IF(OR(I1361="EH1",I1361="EH2"),-J1360+1,"")),IF(AND(OR(I1360="DNB1",I1360="DNB2"),OR(I1361="AH1",I1361="AH2")),0,IF(AND(I1360="Not ScoreBoth",OR(I1361="TO1",I1361="TO2")),0.5,"")))))</f>
        <v/>
      </c>
      <c r="K1361" s="77" t="s">
        <v>33</v>
      </c>
      <c r="L1361" s="21">
        <v>4</v>
      </c>
      <c r="M1361" s="22">
        <v>5.39</v>
      </c>
      <c r="N1361" s="233"/>
      <c r="O1361" s="23" t="s">
        <v>889</v>
      </c>
      <c r="P1361" s="24" t="s">
        <v>2420</v>
      </c>
      <c r="Q1361" s="25"/>
      <c r="R1361" s="26"/>
      <c r="S1361" s="26"/>
    </row>
    <row r="1362" spans="1:19" ht="14.65" customHeight="1">
      <c r="A1362" s="228"/>
      <c r="B1362" s="237"/>
      <c r="C1362" s="27" t="s">
        <v>28</v>
      </c>
      <c r="D1362" s="275"/>
      <c r="E1362" s="283"/>
      <c r="F1362" s="272"/>
      <c r="G1362" s="183"/>
      <c r="H1362" s="231"/>
      <c r="I1362" s="30"/>
      <c r="J1362" s="31"/>
      <c r="K1362" s="37"/>
      <c r="L1362" s="32"/>
      <c r="M1362" s="33"/>
      <c r="N1362" s="234"/>
      <c r="O1362" s="34"/>
      <c r="P1362" s="35"/>
      <c r="Q1362" s="36"/>
      <c r="R1362" s="28"/>
      <c r="S1362" s="28"/>
    </row>
    <row r="1363" spans="1:19" ht="14.65" customHeight="1">
      <c r="A1363" s="226">
        <f>$A1360+1</f>
        <v>454</v>
      </c>
      <c r="B1363" s="235" t="str">
        <f>IF(OR(C1363="W",C1364="W",C1365="W",C1363="1/2W",C1364="1/2W",C1365="1/2W",C1363="1/2L",C1364="1/2L",C1365="1/2L"),"OK",IF(OR(C1363="L",C1364="L",C1365="L"),"LOSS",IF(OR(C1363="X",C1364="X",C1365="X"),"Anulado"," ")))</f>
        <v>OK</v>
      </c>
      <c r="C1363" s="38" t="s">
        <v>26</v>
      </c>
      <c r="D1363" s="273" t="str">
        <f>IF(G1363="","",$D1360)</f>
        <v>24</v>
      </c>
      <c r="E1363" s="281" t="str">
        <f>IF(G1363=""," ","– "&amp;COUNTIF(D$4:D1365,$D1363))</f>
        <v>– 19</v>
      </c>
      <c r="F1363" s="284" t="e">
        <f ca="1">IF(G1363="","",IF(OR(AND($C1363&lt;&gt;" ",$C1364=" "),AND($C1364&lt;&gt;" ",$C1363=" "),AND(L1365&gt;0,OR(AND($C1365&lt;&gt;" ",OR($C1363=" ",$C1364=" ")),AND($C1365=" ",OR($C1363&lt;&gt;" ",$C1364&lt;&gt;" "))))),IF(SUM(F$4:F1362)=0,1,LARGE(F$4:F1362,1)+1),IF(MONTH(G1363)=MONTH(TODAY()),IF(AND(DAY(G1363)&lt;DAY(TODAY()),$B1363=" "),IF(SUM(F$4:F1362)=0,1,LARGE(F$4:F1362,1)+1),IF($B1363=" ",IF(AND(DAY(G1363)=DAY(TODAY()),HOUR(G1363)&lt;=HOUR(NOW())+1),IF(AND(HOUR(G1363)+2&lt;=HOUR(NOW()),DAY(G1363)&lt;=DAY(TODAY()),MINUTE(G1363)&lt;=MINUTE(NOW())),IF(SUM(F$4:F1362)=0,1,LARGE(F$4:F1362,1)+1),IF(OR(MINUTE(G1363)&lt;=MINUTE(NOW()),HOUR(G1363)&lt;=HOUR(NOW())),"!!!","")),""),"")),"")))</f>
        <v>#VALUE!</v>
      </c>
      <c r="G1363" s="181" t="s">
        <v>4580</v>
      </c>
      <c r="H1363" s="229" t="s">
        <v>378</v>
      </c>
      <c r="I1363" s="108">
        <v>1</v>
      </c>
      <c r="J1363" s="78"/>
      <c r="K1363" s="41" t="s">
        <v>45</v>
      </c>
      <c r="L1363" s="42">
        <v>1.79</v>
      </c>
      <c r="M1363" s="43">
        <v>100</v>
      </c>
      <c r="N1363" s="232">
        <v>0</v>
      </c>
      <c r="O1363" s="44" t="s">
        <v>1541</v>
      </c>
      <c r="P1363" s="45" t="s">
        <v>2840</v>
      </c>
      <c r="Q1363" s="46" t="s">
        <v>2841</v>
      </c>
      <c r="R1363" s="47">
        <v>4.1399999999999999E-2</v>
      </c>
      <c r="S1363" s="48" t="s">
        <v>2842</v>
      </c>
    </row>
    <row r="1364" spans="1:19" ht="14.65" customHeight="1">
      <c r="A1364" s="227"/>
      <c r="B1364" s="236"/>
      <c r="C1364" s="49" t="s">
        <v>24</v>
      </c>
      <c r="D1364" s="274"/>
      <c r="E1364" s="282"/>
      <c r="F1364" s="285"/>
      <c r="G1364" s="182"/>
      <c r="H1364" s="230"/>
      <c r="I1364" s="50" t="s">
        <v>31</v>
      </c>
      <c r="J1364" s="51">
        <v>0.5</v>
      </c>
      <c r="K1364" s="52" t="s">
        <v>22</v>
      </c>
      <c r="L1364" s="53">
        <v>2.4900000000000002</v>
      </c>
      <c r="M1364" s="54"/>
      <c r="N1364" s="233"/>
      <c r="O1364" s="55" t="s">
        <v>2843</v>
      </c>
      <c r="P1364" s="56" t="s">
        <v>2844</v>
      </c>
      <c r="Q1364" s="25"/>
      <c r="R1364" s="26"/>
      <c r="S1364" s="26"/>
    </row>
    <row r="1365" spans="1:19" ht="14.65" customHeight="1">
      <c r="A1365" s="228"/>
      <c r="B1365" s="237"/>
      <c r="C1365" s="57" t="s">
        <v>28</v>
      </c>
      <c r="D1365" s="275"/>
      <c r="E1365" s="283"/>
      <c r="F1365" s="272"/>
      <c r="G1365" s="183"/>
      <c r="H1365" s="231"/>
      <c r="I1365" s="58"/>
      <c r="J1365" s="59"/>
      <c r="K1365" s="60"/>
      <c r="L1365" s="61"/>
      <c r="M1365" s="62"/>
      <c r="N1365" s="234"/>
      <c r="O1365" s="63"/>
      <c r="P1365" s="64"/>
      <c r="Q1365" s="36"/>
      <c r="R1365" s="28"/>
      <c r="S1365" s="28"/>
    </row>
    <row r="1366" spans="1:19" ht="14.65" customHeight="1">
      <c r="A1366" s="238">
        <f>$A1363+1</f>
        <v>455</v>
      </c>
      <c r="B1366" s="242" t="str">
        <f>IF(OR(C1366="W",C1367="W",C1368="W",C1366="1/2W",C1367="1/2W",C1368="1/2W",C1366="1/2L",C1367="1/2L",C1368="1/2L"),"OK",IF(OR(C1366="L",C1367="L",C1368="L"),"LOSS",IF(OR(C1366="X",C1367="X",C1368="X"),"Anulado"," ")))</f>
        <v>OK</v>
      </c>
      <c r="C1366" s="65" t="s">
        <v>26</v>
      </c>
      <c r="D1366" s="290" t="str">
        <f>IF(G1366="","",$D1363)</f>
        <v>24</v>
      </c>
      <c r="E1366" s="295" t="str">
        <f>IF(G1366=""," ","– "&amp;COUNTIF(D$4:D1368,$D1366))</f>
        <v>– 20</v>
      </c>
      <c r="F1366" s="297" t="e">
        <f ca="1">IF(G1366="","",IF(OR(AND($C1366&lt;&gt;" ",$C1367=" "),AND($C1367&lt;&gt;" ",$C1366=" "),AND(L1368&gt;0,OR(AND($C1368&lt;&gt;" ",OR($C1366=" ",$C1367=" ")),AND($C1368=" ",OR($C1366&lt;&gt;" ",$C1367&lt;&gt;" "))))),IF(SUM(F$4:F1365)=0,1,LARGE(F$4:F1365,1)+1),IF(MONTH(G1366)=MONTH(TODAY()),IF(AND(DAY(G1366)&lt;DAY(TODAY()),$B1366=" "),IF(SUM(F$4:F1365)=0,1,LARGE(F$4:F1365,1)+1),IF($B1366=" ",IF(AND(DAY(G1366)=DAY(TODAY()),HOUR(G1366)&lt;=HOUR(NOW())+1),IF(AND(HOUR(G1366)+2&lt;=HOUR(NOW()),DAY(G1366)&lt;=DAY(TODAY()),MINUTE(G1366)&lt;=MINUTE(NOW())),IF(SUM(F$4:F1365)=0,1,LARGE(F$4:F1365,1)+1),IF(OR(MINUTE(G1366)&lt;=MINUTE(NOW()),HOUR(G1366)&lt;=HOUR(NOW())),"!!!","")),""),"")),"")))</f>
        <v>#VALUE!</v>
      </c>
      <c r="G1366" s="188" t="s">
        <v>4574</v>
      </c>
      <c r="H1366" s="239" t="s">
        <v>372</v>
      </c>
      <c r="I1366" s="66" t="s">
        <v>42</v>
      </c>
      <c r="J1366" s="67">
        <v>5.5</v>
      </c>
      <c r="K1366" s="68" t="s">
        <v>21</v>
      </c>
      <c r="L1366" s="69">
        <v>2.5499999999999998</v>
      </c>
      <c r="M1366" s="70">
        <v>8.7100000000000009</v>
      </c>
      <c r="N1366" s="241">
        <v>0</v>
      </c>
      <c r="O1366" s="71" t="s">
        <v>2808</v>
      </c>
      <c r="P1366" s="72" t="s">
        <v>2809</v>
      </c>
      <c r="Q1366" s="73" t="s">
        <v>2117</v>
      </c>
      <c r="R1366" s="74">
        <v>5.4600000000000003E-2</v>
      </c>
      <c r="S1366" s="75" t="s">
        <v>2845</v>
      </c>
    </row>
    <row r="1367" spans="1:19" ht="14.65" customHeight="1">
      <c r="A1367" s="227"/>
      <c r="B1367" s="236"/>
      <c r="C1367" s="17" t="s">
        <v>24</v>
      </c>
      <c r="D1367" s="274"/>
      <c r="E1367" s="282"/>
      <c r="F1367" s="285"/>
      <c r="G1367" s="182"/>
      <c r="H1367" s="230"/>
      <c r="I1367" s="18" t="s">
        <v>43</v>
      </c>
      <c r="J1367" s="76">
        <f>IF(OR(I1366="TO",I1366="TU",I1366="TO1",I1366="TU1",I1366="TO2",I1366="TU2"),J1366,IF(OR(I1366="AH1",I1366="AH2"),IF(OR(I1367="AH1",I1367="AH2"),-J1366,IF(OR(I1367="EH1",I1367="EH2"),-J1366+0.5,"")),IF(OR(I1366="EH1",I1366="EH2"),IF(OR(I1367="AH1",I1367="AH2"),-J1366+0.5,IF(OR(I1367="EH1",I1367="EH2"),-J1366+1,"")),IF(AND(OR(I1366="DNB1",I1366="DNB2"),OR(I1367="AH1",I1367="AH2")),0,IF(AND(I1366="Not ScoreBoth",OR(I1367="TO1",I1367="TO2")),0.5,"")))))</f>
        <v>5.5</v>
      </c>
      <c r="K1367" s="77" t="s">
        <v>17</v>
      </c>
      <c r="L1367" s="21">
        <v>1.8</v>
      </c>
      <c r="M1367" s="22">
        <v>12.35</v>
      </c>
      <c r="N1367" s="233"/>
      <c r="O1367" s="23" t="s">
        <v>2810</v>
      </c>
      <c r="P1367" s="24" t="s">
        <v>2811</v>
      </c>
      <c r="Q1367" s="25"/>
      <c r="R1367" s="26"/>
      <c r="S1367" s="26"/>
    </row>
    <row r="1368" spans="1:19" ht="14.65" customHeight="1">
      <c r="A1368" s="228"/>
      <c r="B1368" s="237"/>
      <c r="C1368" s="27" t="s">
        <v>28</v>
      </c>
      <c r="D1368" s="275"/>
      <c r="E1368" s="283"/>
      <c r="F1368" s="272"/>
      <c r="G1368" s="183"/>
      <c r="H1368" s="231"/>
      <c r="I1368" s="30"/>
      <c r="J1368" s="31"/>
      <c r="K1368" s="37"/>
      <c r="L1368" s="32"/>
      <c r="M1368" s="33"/>
      <c r="N1368" s="234"/>
      <c r="O1368" s="34"/>
      <c r="P1368" s="35"/>
      <c r="Q1368" s="36"/>
      <c r="R1368" s="28"/>
      <c r="S1368" s="28"/>
    </row>
    <row r="1369" spans="1:19" ht="14.65" customHeight="1">
      <c r="A1369" s="226">
        <f>$A1366+1</f>
        <v>456</v>
      </c>
      <c r="B1369" s="235" t="str">
        <f>IF(OR(C1369="W",C1370="W",C1371="W",C1369="1/2W",C1370="1/2W",C1371="1/2W",C1369="1/2L",C1370="1/2L",C1371="1/2L"),"OK",IF(OR(C1369="L",C1370="L",C1371="L"),"LOSS",IF(OR(C1369="X",C1370="X",C1371="X"),"Anulado"," ")))</f>
        <v>OK</v>
      </c>
      <c r="C1369" s="38" t="s">
        <v>24</v>
      </c>
      <c r="D1369" s="273" t="s">
        <v>379</v>
      </c>
      <c r="E1369" s="281" t="str">
        <f>IF(G1369=""," ","– "&amp;COUNTIF(D$4:D1371,$D1369))</f>
        <v>– 1</v>
      </c>
      <c r="F1369" s="284" t="e">
        <f ca="1">IF(G1369="","",IF(OR(AND($C1369&lt;&gt;" ",$C1370=" "),AND($C1370&lt;&gt;" ",$C1369=" "),AND(L1371&gt;0,OR(AND($C1371&lt;&gt;" ",OR($C1369=" ",$C1370=" ")),AND($C1371=" ",OR($C1369&lt;&gt;" ",$C1370&lt;&gt;" "))))),IF(SUM(F$4:F1368)=0,1,LARGE(F$4:F1368,1)+1),IF(MONTH(G1369)=MONTH(TODAY()),IF(AND(DAY(G1369)&lt;DAY(TODAY()),$B1369=" "),IF(SUM(F$4:F1368)=0,1,LARGE(F$4:F1368,1)+1),IF($B1369=" ",IF(AND(DAY(G1369)=DAY(TODAY()),HOUR(G1369)&lt;=HOUR(NOW())+1),IF(AND(HOUR(G1369)+2&lt;=HOUR(NOW()),DAY(G1369)&lt;=DAY(TODAY()),MINUTE(G1369)&lt;=MINUTE(NOW())),IF(SUM(F$4:F1368)=0,1,LARGE(F$4:F1368,1)+1),IF(OR(MINUTE(G1369)&lt;=MINUTE(NOW()),HOUR(G1369)&lt;=HOUR(NOW())),"!!!","")),""),"")),"")))</f>
        <v>#VALUE!</v>
      </c>
      <c r="G1369" s="181" t="s">
        <v>4531</v>
      </c>
      <c r="H1369" s="229" t="s">
        <v>373</v>
      </c>
      <c r="I1369" s="39" t="s">
        <v>42</v>
      </c>
      <c r="J1369" s="40">
        <v>2.5</v>
      </c>
      <c r="K1369" s="41" t="s">
        <v>21</v>
      </c>
      <c r="L1369" s="42">
        <v>2.39</v>
      </c>
      <c r="M1369" s="43">
        <v>9.7100000000000009</v>
      </c>
      <c r="N1369" s="232">
        <v>0</v>
      </c>
      <c r="O1369" s="44" t="s">
        <v>1505</v>
      </c>
      <c r="P1369" s="45" t="s">
        <v>2831</v>
      </c>
      <c r="Q1369" s="46" t="s">
        <v>2832</v>
      </c>
      <c r="R1369" s="47">
        <v>8.8700000000000001E-2</v>
      </c>
      <c r="S1369" s="48" t="s">
        <v>2832</v>
      </c>
    </row>
    <row r="1370" spans="1:19" ht="14.65" customHeight="1">
      <c r="A1370" s="227"/>
      <c r="B1370" s="236"/>
      <c r="C1370" s="49" t="s">
        <v>26</v>
      </c>
      <c r="D1370" s="274"/>
      <c r="E1370" s="282"/>
      <c r="F1370" s="285"/>
      <c r="G1370" s="182"/>
      <c r="H1370" s="230"/>
      <c r="I1370" s="50" t="s">
        <v>43</v>
      </c>
      <c r="J1370" s="51">
        <f>IF(OR(I1369="TO",I1369="TU",I1369="TO1",I1369="TU1",I1369="TO2",I1369="TU2"),J1369,IF(OR(I1369="AH1",I1369="AH2"),IF(OR(I1370="AH1",I1370="AH2"),-J1369,IF(OR(I1370="EH1",I1370="EH2"),-J1369+0.5,"")),IF(OR(I1369="EH1",I1369="EH2"),IF(OR(I1370="AH1",I1370="AH2"),-J1369+0.5,IF(OR(I1370="EH1",I1370="EH2"),-J1369+1,"")),IF(AND(OR(I1369="DNB1",I1369="DNB2"),OR(I1370="AH1",I1370="AH2")),0,IF(AND(I1369="Not ScoreBoth",OR(I1370="TO1",I1370="TO2")),0.5,"")))))</f>
        <v>2.5</v>
      </c>
      <c r="K1370" s="52" t="s">
        <v>17</v>
      </c>
      <c r="L1370" s="53">
        <v>2</v>
      </c>
      <c r="M1370" s="54"/>
      <c r="N1370" s="233"/>
      <c r="O1370" s="55" t="s">
        <v>2834</v>
      </c>
      <c r="P1370" s="56" t="s">
        <v>2056</v>
      </c>
      <c r="Q1370" s="25"/>
      <c r="R1370" s="26"/>
      <c r="S1370" s="26"/>
    </row>
    <row r="1371" spans="1:19" ht="14.65" customHeight="1" thickBot="1">
      <c r="A1371" s="228"/>
      <c r="B1371" s="237"/>
      <c r="C1371" s="57" t="s">
        <v>28</v>
      </c>
      <c r="D1371" s="275"/>
      <c r="E1371" s="283"/>
      <c r="F1371" s="272"/>
      <c r="G1371" s="183"/>
      <c r="H1371" s="240"/>
      <c r="I1371" s="115"/>
      <c r="J1371" s="116"/>
      <c r="K1371" s="117"/>
      <c r="L1371" s="118"/>
      <c r="M1371" s="119"/>
      <c r="N1371" s="234"/>
      <c r="O1371" s="63"/>
      <c r="P1371" s="64"/>
      <c r="Q1371" s="36"/>
      <c r="R1371" s="28"/>
      <c r="S1371" s="28"/>
    </row>
    <row r="1372" spans="1:19" ht="14.65" customHeight="1">
      <c r="A1372" s="238">
        <f>$A1369+1</f>
        <v>457</v>
      </c>
      <c r="B1372" s="242" t="str">
        <f>IF(OR(C1372="W",C1373="W",C1374="W",C1372="1/2W",C1373="1/2W",C1374="1/2W",C1372="1/2L",C1373="1/2L",C1374="1/2L"),"OK",IF(OR(C1372="L",C1373="L",C1374="L"),"LOSS",IF(OR(C1372="X",C1373="X",C1374="X"),"Anulado"," ")))</f>
        <v>OK</v>
      </c>
      <c r="C1372" s="65" t="s">
        <v>26</v>
      </c>
      <c r="D1372" s="290" t="str">
        <f>IF(G1372="","",$D1369)</f>
        <v>25</v>
      </c>
      <c r="E1372" s="295" t="str">
        <f>IF(G1372=""," ","– "&amp;COUNTIF(D$4:D1374,$D1372))</f>
        <v>– 2</v>
      </c>
      <c r="F1372" s="297" t="e">
        <f ca="1">IF(G1372="","",IF(OR(AND($C1372&lt;&gt;" ",$C1373=" "),AND($C1373&lt;&gt;" ",$C1372=" "),AND(L1374&gt;0,OR(AND($C1374&lt;&gt;" ",OR($C1372=" ",$C1373=" ")),AND($C1374=" ",OR($C1372&lt;&gt;" ",$C1373&lt;&gt;" "))))),IF(SUM(F$4:F1371)=0,1,LARGE(F$4:F1371,1)+1),IF(MONTH(G1372)=MONTH(TODAY()),IF(AND(DAY(G1372)&lt;DAY(TODAY()),$B1372=" "),IF(SUM(F$4:F1371)=0,1,LARGE(F$4:F1371,1)+1),IF($B1372=" ",IF(AND(DAY(G1372)=DAY(TODAY()),HOUR(G1372)&lt;=HOUR(NOW())+1),IF(AND(HOUR(G1372)+2&lt;=HOUR(NOW()),DAY(G1372)&lt;=DAY(TODAY()),MINUTE(G1372)&lt;=MINUTE(NOW())),IF(SUM(F$4:F1371)=0,1,LARGE(F$4:F1371,1)+1),IF(OR(MINUTE(G1372)&lt;=MINUTE(NOW()),HOUR(G1372)&lt;=HOUR(NOW())),"!!!","")),""),"")),"")))</f>
        <v>#VALUE!</v>
      </c>
      <c r="G1372" s="188" t="s">
        <v>4581</v>
      </c>
      <c r="H1372" s="303" t="s">
        <v>380</v>
      </c>
      <c r="I1372" s="135">
        <v>1</v>
      </c>
      <c r="J1372" s="121"/>
      <c r="K1372" s="122" t="s">
        <v>23</v>
      </c>
      <c r="L1372" s="123">
        <v>1.51</v>
      </c>
      <c r="M1372" s="124">
        <v>14.28</v>
      </c>
      <c r="N1372" s="241">
        <v>0</v>
      </c>
      <c r="O1372" s="71" t="s">
        <v>1581</v>
      </c>
      <c r="P1372" s="72" t="s">
        <v>2420</v>
      </c>
      <c r="Q1372" s="73" t="s">
        <v>2408</v>
      </c>
      <c r="R1372" s="74">
        <v>0.18149999999999999</v>
      </c>
      <c r="S1372" s="75" t="s">
        <v>1205</v>
      </c>
    </row>
    <row r="1373" spans="1:19" ht="14.65" customHeight="1">
      <c r="A1373" s="227"/>
      <c r="B1373" s="236"/>
      <c r="C1373" s="17" t="s">
        <v>24</v>
      </c>
      <c r="D1373" s="274"/>
      <c r="E1373" s="282"/>
      <c r="F1373" s="285"/>
      <c r="G1373" s="182"/>
      <c r="H1373" s="230"/>
      <c r="I1373" s="18" t="s">
        <v>52</v>
      </c>
      <c r="J1373" s="81" t="str">
        <f>IF(OR(I1372="TO",I1372="TU",I1372="TO1",I1372="TU1",I1372="TO2",I1372="TU2"),J1372,IF(OR(I1372="AH1",I1372="AH2"),IF(OR(I1373="AH1",I1373="AH2"),-J1372,IF(OR(I1373="EH1",I1373="EH2"),-J1372+0.5,"")),IF(OR(I1372="EH1",I1372="EH2"),IF(OR(I1373="AH1",I1373="AH2"),-J1372+0.5,IF(OR(I1373="EH1",I1373="EH2"),-J1372+1,"")),IF(AND(OR(I1372="DNB1",I1372="DNB2"),OR(I1373="AH1",I1373="AH2")),0,IF(AND(I1372="Not ScoreBoth",OR(I1373="TO1",I1373="TO2")),0.5,"")))))</f>
        <v/>
      </c>
      <c r="K1373" s="77" t="s">
        <v>17</v>
      </c>
      <c r="L1373" s="21">
        <v>6</v>
      </c>
      <c r="M1373" s="22">
        <v>3.6</v>
      </c>
      <c r="N1373" s="233"/>
      <c r="O1373" s="23" t="s">
        <v>1077</v>
      </c>
      <c r="P1373" s="24" t="s">
        <v>2846</v>
      </c>
      <c r="Q1373" s="25"/>
      <c r="R1373" s="26"/>
      <c r="S1373" s="26"/>
    </row>
    <row r="1374" spans="1:19" ht="14.65" customHeight="1">
      <c r="A1374" s="228"/>
      <c r="B1374" s="237"/>
      <c r="C1374" s="27" t="s">
        <v>52</v>
      </c>
      <c r="D1374" s="275"/>
      <c r="E1374" s="283"/>
      <c r="F1374" s="272"/>
      <c r="G1374" s="183"/>
      <c r="H1374" s="231"/>
      <c r="I1374" s="109">
        <v>2</v>
      </c>
      <c r="J1374" s="31"/>
      <c r="K1374" s="87" t="s">
        <v>17</v>
      </c>
      <c r="L1374" s="88">
        <v>9</v>
      </c>
      <c r="M1374" s="33"/>
      <c r="N1374" s="234"/>
      <c r="O1374" s="89" t="s">
        <v>1818</v>
      </c>
      <c r="P1374" s="90" t="s">
        <v>2846</v>
      </c>
      <c r="Q1374" s="36"/>
      <c r="R1374" s="28"/>
      <c r="S1374" s="28"/>
    </row>
    <row r="1375" spans="1:19" ht="14.65" customHeight="1">
      <c r="A1375" s="226">
        <f>$A1372+1</f>
        <v>458</v>
      </c>
      <c r="B1375" s="235" t="str">
        <f>IF(OR(C1375="W",C1376="W",C1377="W",C1375="1/2W",C1376="1/2W",C1377="1/2W",C1375="1/2L",C1376="1/2L",C1377="1/2L"),"OK",IF(OR(C1375="L",C1376="L",C1377="L"),"LOSS",IF(OR(C1375="X",C1376="X",C1377="X"),"Anulado"," ")))</f>
        <v>OK</v>
      </c>
      <c r="C1375" s="38" t="s">
        <v>26</v>
      </c>
      <c r="D1375" s="273" t="str">
        <f>IF(G1375="","",$D1372)</f>
        <v>25</v>
      </c>
      <c r="E1375" s="281" t="str">
        <f>IF(G1375=""," ","– "&amp;COUNTIF(D$4:D1377,$D1375))</f>
        <v>– 3</v>
      </c>
      <c r="F1375" s="284" t="e">
        <f ca="1">IF(G1375="","",IF(OR(AND($C1375&lt;&gt;" ",$C1376=" "),AND($C1376&lt;&gt;" ",$C1375=" "),AND(L1377&gt;0,OR(AND($C1377&lt;&gt;" ",OR($C1375=" ",$C1376=" ")),AND($C1377=" ",OR($C1375&lt;&gt;" ",$C1376&lt;&gt;" "))))),IF(SUM(F$4:F1374)=0,1,LARGE(F$4:F1374,1)+1),IF(MONTH(G1375)=MONTH(TODAY()),IF(AND(DAY(G1375)&lt;DAY(TODAY()),$B1375=" "),IF(SUM(F$4:F1374)=0,1,LARGE(F$4:F1374,1)+1),IF($B1375=" ",IF(AND(DAY(G1375)=DAY(TODAY()),HOUR(G1375)&lt;=HOUR(NOW())+1),IF(AND(HOUR(G1375)+2&lt;=HOUR(NOW()),DAY(G1375)&lt;=DAY(TODAY()),MINUTE(G1375)&lt;=MINUTE(NOW())),IF(SUM(F$4:F1374)=0,1,LARGE(F$4:F1374,1)+1),IF(OR(MINUTE(G1375)&lt;=MINUTE(NOW()),HOUR(G1375)&lt;=HOUR(NOW())),"!!!","")),""),"")),"")))</f>
        <v>#VALUE!</v>
      </c>
      <c r="G1375" s="181" t="s">
        <v>4574</v>
      </c>
      <c r="H1375" s="229" t="s">
        <v>372</v>
      </c>
      <c r="I1375" s="39" t="s">
        <v>42</v>
      </c>
      <c r="J1375" s="40">
        <v>5.5</v>
      </c>
      <c r="K1375" s="41" t="s">
        <v>21</v>
      </c>
      <c r="L1375" s="42">
        <v>2.5499999999999998</v>
      </c>
      <c r="M1375" s="43">
        <v>8.7100000000000009</v>
      </c>
      <c r="N1375" s="232">
        <v>0</v>
      </c>
      <c r="O1375" s="44" t="s">
        <v>2808</v>
      </c>
      <c r="P1375" s="45" t="s">
        <v>2809</v>
      </c>
      <c r="Q1375" s="46" t="s">
        <v>2117</v>
      </c>
      <c r="R1375" s="47">
        <v>5.4600000000000003E-2</v>
      </c>
      <c r="S1375" s="48" t="s">
        <v>2847</v>
      </c>
    </row>
    <row r="1376" spans="1:19" ht="14.65" customHeight="1">
      <c r="A1376" s="227"/>
      <c r="B1376" s="236"/>
      <c r="C1376" s="49" t="s">
        <v>24</v>
      </c>
      <c r="D1376" s="274"/>
      <c r="E1376" s="282"/>
      <c r="F1376" s="285"/>
      <c r="G1376" s="182"/>
      <c r="H1376" s="230"/>
      <c r="I1376" s="50" t="s">
        <v>43</v>
      </c>
      <c r="J1376" s="51">
        <f>IF(OR(I1375="TO",I1375="TU",I1375="TO1",I1375="TU1",I1375="TO2",I1375="TU2"),J1375,IF(OR(I1375="AH1",I1375="AH2"),IF(OR(I1376="AH1",I1376="AH2"),-J1375,IF(OR(I1376="EH1",I1376="EH2"),-J1375+0.5,"")),IF(OR(I1375="EH1",I1375="EH2"),IF(OR(I1376="AH1",I1376="AH2"),-J1375+0.5,IF(OR(I1376="EH1",I1376="EH2"),-J1375+1,"")),IF(AND(OR(I1375="DNB1",I1375="DNB2"),OR(I1376="AH1",I1376="AH2")),0,IF(AND(I1375="Not ScoreBoth",OR(I1376="TO1",I1376="TO2")),0.5,"")))))</f>
        <v>5.5</v>
      </c>
      <c r="K1376" s="52" t="s">
        <v>17</v>
      </c>
      <c r="L1376" s="53">
        <v>1.8</v>
      </c>
      <c r="M1376" s="54">
        <v>12.35</v>
      </c>
      <c r="N1376" s="233"/>
      <c r="O1376" s="55" t="s">
        <v>2810</v>
      </c>
      <c r="P1376" s="56" t="s">
        <v>2811</v>
      </c>
      <c r="Q1376" s="25"/>
      <c r="R1376" s="26"/>
      <c r="S1376" s="26"/>
    </row>
    <row r="1377" spans="1:19" ht="14.65" customHeight="1" thickBot="1">
      <c r="A1377" s="228"/>
      <c r="B1377" s="237"/>
      <c r="C1377" s="57" t="s">
        <v>28</v>
      </c>
      <c r="D1377" s="275"/>
      <c r="E1377" s="283"/>
      <c r="F1377" s="272"/>
      <c r="G1377" s="183"/>
      <c r="H1377" s="240"/>
      <c r="I1377" s="58"/>
      <c r="J1377" s="59"/>
      <c r="K1377" s="60"/>
      <c r="L1377" s="61"/>
      <c r="M1377" s="62"/>
      <c r="N1377" s="234"/>
      <c r="O1377" s="63"/>
      <c r="P1377" s="64"/>
      <c r="Q1377" s="36"/>
      <c r="R1377" s="28"/>
      <c r="S1377" s="28"/>
    </row>
    <row r="1378" spans="1:19" ht="14.65" customHeight="1">
      <c r="A1378" s="238">
        <f>$A1375+1</f>
        <v>459</v>
      </c>
      <c r="B1378" s="242" t="str">
        <f>IF(OR(C1378="W",C1379="W",C1380="W",C1378="1/2W",C1379="1/2W",C1380="1/2W",C1378="1/2L",C1379="1/2L",C1380="1/2L"),"OK",IF(OR(C1378="L",C1379="L",C1380="L"),"LOSS",IF(OR(C1378="X",C1379="X",C1380="X"),"Anulado"," ")))</f>
        <v>OK</v>
      </c>
      <c r="C1378" s="65" t="s">
        <v>26</v>
      </c>
      <c r="D1378" s="290" t="str">
        <f>IF(G1378="","",$D1375)</f>
        <v>25</v>
      </c>
      <c r="E1378" s="295" t="str">
        <f>IF(G1378=""," ","– "&amp;COUNTIF(D$4:D1380,$D1378))</f>
        <v>– 4</v>
      </c>
      <c r="F1378" s="297" t="e">
        <f ca="1">IF(G1378="","",IF(OR(AND($C1378&lt;&gt;" ",$C1379=" "),AND($C1379&lt;&gt;" ",$C1378=" "),AND(L1380&gt;0,OR(AND($C1380&lt;&gt;" ",OR($C1378=" ",$C1379=" ")),AND($C1380=" ",OR($C1378&lt;&gt;" ",$C1379&lt;&gt;" "))))),IF(SUM(F$4:F1377)=0,1,LARGE(F$4:F1377,1)+1),IF(MONTH(G1378)=MONTH(TODAY()),IF(AND(DAY(G1378)&lt;DAY(TODAY()),$B1378=" "),IF(SUM(F$4:F1377)=0,1,LARGE(F$4:F1377,1)+1),IF($B1378=" ",IF(AND(DAY(G1378)=DAY(TODAY()),HOUR(G1378)&lt;=HOUR(NOW())+1),IF(AND(HOUR(G1378)+2&lt;=HOUR(NOW()),DAY(G1378)&lt;=DAY(TODAY()),MINUTE(G1378)&lt;=MINUTE(NOW())),IF(SUM(F$4:F1377)=0,1,LARGE(F$4:F1377,1)+1),IF(OR(MINUTE(G1378)&lt;=MINUTE(NOW()),HOUR(G1378)&lt;=HOUR(NOW())),"!!!","")),""),"")),"")))</f>
        <v>#VALUE!</v>
      </c>
      <c r="G1378" s="188" t="s">
        <v>4574</v>
      </c>
      <c r="H1378" s="303" t="s">
        <v>381</v>
      </c>
      <c r="I1378" s="100">
        <v>2</v>
      </c>
      <c r="J1378" s="80"/>
      <c r="K1378" s="68" t="s">
        <v>17</v>
      </c>
      <c r="L1378" s="69">
        <v>7.5</v>
      </c>
      <c r="M1378" s="70">
        <v>5.38</v>
      </c>
      <c r="N1378" s="241">
        <v>0</v>
      </c>
      <c r="O1378" s="71" t="s">
        <v>2848</v>
      </c>
      <c r="P1378" s="72" t="s">
        <v>2849</v>
      </c>
      <c r="Q1378" s="73" t="s">
        <v>2850</v>
      </c>
      <c r="R1378" s="74">
        <v>4.0500000000000001E-2</v>
      </c>
      <c r="S1378" s="75" t="s">
        <v>2214</v>
      </c>
    </row>
    <row r="1379" spans="1:19" ht="14.65" customHeight="1">
      <c r="A1379" s="227"/>
      <c r="B1379" s="236"/>
      <c r="C1379" s="17" t="s">
        <v>24</v>
      </c>
      <c r="D1379" s="274"/>
      <c r="E1379" s="282"/>
      <c r="F1379" s="285"/>
      <c r="G1379" s="182"/>
      <c r="H1379" s="230"/>
      <c r="I1379" s="18" t="s">
        <v>52</v>
      </c>
      <c r="J1379" s="81" t="str">
        <f>IF(OR(I1378="TO",I1378="TU",I1378="TO1",I1378="TU1",I1378="TO2",I1378="TU2"),J1378,IF(OR(I1378="AH1",I1378="AH2"),IF(OR(I1379="AH1",I1379="AH2"),-J1378,IF(OR(I1379="EH1",I1379="EH2"),-J1378+0.5,"")),IF(OR(I1378="EH1",I1378="EH2"),IF(OR(I1379="AH1",I1379="AH2"),-J1378+0.5,IF(OR(I1379="EH1",I1379="EH2"),-J1378+1,"")),IF(AND(OR(I1378="DNB1",I1378="DNB2"),OR(I1379="AH1",I1379="AH2")),0,IF(AND(I1378="Not ScoreBoth",OR(I1379="TO1",I1379="TO2")),0.5,"")))))</f>
        <v/>
      </c>
      <c r="K1379" s="77" t="s">
        <v>17</v>
      </c>
      <c r="L1379" s="21">
        <v>5.5</v>
      </c>
      <c r="M1379" s="22">
        <v>7.35</v>
      </c>
      <c r="N1379" s="233"/>
      <c r="O1379" s="23" t="s">
        <v>1029</v>
      </c>
      <c r="P1379" s="24" t="s">
        <v>2851</v>
      </c>
      <c r="Q1379" s="25"/>
      <c r="R1379" s="26"/>
      <c r="S1379" s="26"/>
    </row>
    <row r="1380" spans="1:19" ht="14.65" customHeight="1">
      <c r="A1380" s="228"/>
      <c r="B1380" s="237"/>
      <c r="C1380" s="27" t="s">
        <v>24</v>
      </c>
      <c r="D1380" s="275"/>
      <c r="E1380" s="283"/>
      <c r="F1380" s="272"/>
      <c r="G1380" s="183"/>
      <c r="H1380" s="231"/>
      <c r="I1380" s="109">
        <v>1</v>
      </c>
      <c r="J1380" s="31"/>
      <c r="K1380" s="87" t="s">
        <v>18</v>
      </c>
      <c r="L1380" s="88">
        <v>1.55</v>
      </c>
      <c r="M1380" s="33">
        <v>26.05</v>
      </c>
      <c r="N1380" s="234"/>
      <c r="O1380" s="89" t="s">
        <v>2852</v>
      </c>
      <c r="P1380" s="90" t="s">
        <v>2853</v>
      </c>
      <c r="Q1380" s="36"/>
      <c r="R1380" s="28"/>
      <c r="S1380" s="28"/>
    </row>
    <row r="1381" spans="1:19" ht="14.65" customHeight="1">
      <c r="A1381" s="226">
        <f>$A1378+1</f>
        <v>460</v>
      </c>
      <c r="B1381" s="235" t="str">
        <f>IF(OR(C1381="W",C1382="W",C1383="W",C1381="1/2W",C1382="1/2W",C1383="1/2W",C1381="1/2L",C1382="1/2L",C1383="1/2L"),"OK",IF(OR(C1381="L",C1382="L",C1383="L"),"LOSS",IF(OR(C1381="X",C1382="X",C1383="X"),"Anulado"," ")))</f>
        <v>OK</v>
      </c>
      <c r="C1381" s="38" t="s">
        <v>24</v>
      </c>
      <c r="D1381" s="273" t="str">
        <f>IF(G1381="","",$D1378)</f>
        <v>25</v>
      </c>
      <c r="E1381" s="281" t="str">
        <f>IF(G1381=""," ","– "&amp;COUNTIF(D$4:D1383,$D1381))</f>
        <v>– 5</v>
      </c>
      <c r="F1381" s="284" t="e">
        <f ca="1">IF(G1381="","",IF(OR(AND($C1381&lt;&gt;" ",$C1382=" "),AND($C1382&lt;&gt;" ",$C1381=" "),AND(L1383&gt;0,OR(AND($C1383&lt;&gt;" ",OR($C1381=" ",$C1382=" ")),AND($C1383=" ",OR($C1381&lt;&gt;" ",$C1382&lt;&gt;" "))))),IF(SUM(F$4:F1380)=0,1,LARGE(F$4:F1380,1)+1),IF(MONTH(G1381)=MONTH(TODAY()),IF(AND(DAY(G1381)&lt;DAY(TODAY()),$B1381=" "),IF(SUM(F$4:F1380)=0,1,LARGE(F$4:F1380,1)+1),IF($B1381=" ",IF(AND(DAY(G1381)=DAY(TODAY()),HOUR(G1381)&lt;=HOUR(NOW())+1),IF(AND(HOUR(G1381)+2&lt;=HOUR(NOW()),DAY(G1381)&lt;=DAY(TODAY()),MINUTE(G1381)&lt;=MINUTE(NOW())),IF(SUM(F$4:F1380)=0,1,LARGE(F$4:F1380,1)+1),IF(OR(MINUTE(G1381)&lt;=MINUTE(NOW()),HOUR(G1381)&lt;=HOUR(NOW())),"!!!","")),""),"")),"")))</f>
        <v>#VALUE!</v>
      </c>
      <c r="G1381" s="181" t="s">
        <v>4531</v>
      </c>
      <c r="H1381" s="229" t="s">
        <v>373</v>
      </c>
      <c r="I1381" s="39" t="s">
        <v>42</v>
      </c>
      <c r="J1381" s="40">
        <v>2.5</v>
      </c>
      <c r="K1381" s="41" t="s">
        <v>21</v>
      </c>
      <c r="L1381" s="42">
        <v>2.39</v>
      </c>
      <c r="M1381" s="43">
        <v>9.7100000000000009</v>
      </c>
      <c r="N1381" s="232">
        <v>0</v>
      </c>
      <c r="O1381" s="44" t="s">
        <v>1505</v>
      </c>
      <c r="P1381" s="45" t="s">
        <v>2831</v>
      </c>
      <c r="Q1381" s="46" t="s">
        <v>2832</v>
      </c>
      <c r="R1381" s="47">
        <v>8.8700000000000001E-2</v>
      </c>
      <c r="S1381" s="48" t="s">
        <v>1289</v>
      </c>
    </row>
    <row r="1382" spans="1:19" ht="14.65" customHeight="1">
      <c r="A1382" s="227"/>
      <c r="B1382" s="236"/>
      <c r="C1382" s="49" t="s">
        <v>26</v>
      </c>
      <c r="D1382" s="274"/>
      <c r="E1382" s="282"/>
      <c r="F1382" s="285"/>
      <c r="G1382" s="182"/>
      <c r="H1382" s="230"/>
      <c r="I1382" s="50" t="s">
        <v>43</v>
      </c>
      <c r="J1382" s="51">
        <f>IF(OR(I1381="TO",I1381="TU",I1381="TO1",I1381="TU1",I1381="TO2",I1381="TU2"),J1381,IF(OR(I1381="AH1",I1381="AH2"),IF(OR(I1382="AH1",I1382="AH2"),-J1381,IF(OR(I1382="EH1",I1382="EH2"),-J1381+0.5,"")),IF(OR(I1381="EH1",I1381="EH2"),IF(OR(I1382="AH1",I1382="AH2"),-J1381+0.5,IF(OR(I1382="EH1",I1382="EH2"),-J1381+1,"")),IF(AND(OR(I1381="DNB1",I1381="DNB2"),OR(I1382="AH1",I1382="AH2")),0,IF(AND(I1381="Not ScoreBoth",OR(I1382="TO1",I1382="TO2")),0.5,"")))))</f>
        <v>2.5</v>
      </c>
      <c r="K1382" s="52" t="s">
        <v>17</v>
      </c>
      <c r="L1382" s="53">
        <v>2</v>
      </c>
      <c r="M1382" s="54"/>
      <c r="N1382" s="233"/>
      <c r="O1382" s="55" t="s">
        <v>2834</v>
      </c>
      <c r="P1382" s="56" t="s">
        <v>2056</v>
      </c>
      <c r="Q1382" s="25"/>
      <c r="R1382" s="26"/>
      <c r="S1382" s="26"/>
    </row>
    <row r="1383" spans="1:19" ht="14.65" customHeight="1" thickBot="1">
      <c r="A1383" s="228"/>
      <c r="B1383" s="237"/>
      <c r="C1383" s="57" t="s">
        <v>28</v>
      </c>
      <c r="D1383" s="275"/>
      <c r="E1383" s="283"/>
      <c r="F1383" s="272"/>
      <c r="G1383" s="183"/>
      <c r="H1383" s="240"/>
      <c r="I1383" s="58"/>
      <c r="J1383" s="59"/>
      <c r="K1383" s="60"/>
      <c r="L1383" s="61"/>
      <c r="M1383" s="62"/>
      <c r="N1383" s="234"/>
      <c r="O1383" s="63"/>
      <c r="P1383" s="64"/>
      <c r="Q1383" s="36"/>
      <c r="R1383" s="28"/>
      <c r="S1383" s="28"/>
    </row>
    <row r="1384" spans="1:19" ht="14.65" customHeight="1">
      <c r="A1384" s="238">
        <f>$A1381+1</f>
        <v>461</v>
      </c>
      <c r="B1384" s="242" t="str">
        <f>IF(OR(C1384="W",C1385="W",C1386="W",C1384="1/2W",C1385="1/2W",C1386="1/2W",C1384="1/2L",C1385="1/2L",C1386="1/2L"),"OK",IF(OR(C1384="L",C1385="L",C1386="L"),"LOSS",IF(OR(C1384="X",C1385="X",C1386="X"),"Anulado"," ")))</f>
        <v xml:space="preserve"> </v>
      </c>
      <c r="C1384" s="65" t="s">
        <v>28</v>
      </c>
      <c r="D1384" s="290" t="str">
        <f>IF(G1384="","",$D1381)</f>
        <v>25</v>
      </c>
      <c r="E1384" s="295" t="str">
        <f>IF(G1384=""," ","– "&amp;COUNTIF(D$4:D1386,$D1384))</f>
        <v>– 6</v>
      </c>
      <c r="F1384" s="297" t="e">
        <f ca="1">IF(G1384="","",IF(OR(AND($C1384&lt;&gt;" ",$C1385=" "),AND($C1385&lt;&gt;" ",$C1384=" "),AND(L1386&gt;0,OR(AND($C1386&lt;&gt;" ",OR($C1384=" ",$C1385=" ")),AND($C1386=" ",OR($C1384&lt;&gt;" ",$C1385&lt;&gt;" "))))),IF(SUM(F$4:F1383)=0,1,LARGE(F$4:F1383,1)+1),IF(MONTH(G1384)=MONTH(TODAY()),IF(AND(DAY(G1384)&lt;DAY(TODAY()),$B1384=" "),IF(SUM(F$4:F1383)=0,1,LARGE(F$4:F1383,1)+1),IF($B1384=" ",IF(AND(DAY(G1384)=DAY(TODAY()),HOUR(G1384)&lt;=HOUR(NOW())+1),IF(AND(HOUR(G1384)+2&lt;=HOUR(NOW()),DAY(G1384)&lt;=DAY(TODAY()),MINUTE(G1384)&lt;=MINUTE(NOW())),IF(SUM(F$4:F1383)=0,1,LARGE(F$4:F1383,1)+1),IF(OR(MINUTE(G1384)&lt;=MINUTE(NOW()),HOUR(G1384)&lt;=HOUR(NOW())),"!!!","")),""),"")),"")))</f>
        <v>#VALUE!</v>
      </c>
      <c r="G1384" s="188" t="s">
        <v>4582</v>
      </c>
      <c r="H1384" s="303" t="s">
        <v>382</v>
      </c>
      <c r="I1384" s="100">
        <v>2</v>
      </c>
      <c r="J1384" s="80"/>
      <c r="K1384" s="68" t="s">
        <v>45</v>
      </c>
      <c r="L1384" s="69">
        <v>6.09</v>
      </c>
      <c r="M1384" s="70">
        <v>15</v>
      </c>
      <c r="N1384" s="241">
        <v>0</v>
      </c>
      <c r="O1384" s="71" t="s">
        <v>2003</v>
      </c>
      <c r="P1384" s="72" t="s">
        <v>2854</v>
      </c>
      <c r="Q1384" s="73" t="s">
        <v>2058</v>
      </c>
      <c r="R1384" s="74">
        <v>4.3900000000000002E-2</v>
      </c>
      <c r="S1384" s="75" t="s">
        <v>1289</v>
      </c>
    </row>
    <row r="1385" spans="1:19" ht="14.65" customHeight="1">
      <c r="A1385" s="227"/>
      <c r="B1385" s="236"/>
      <c r="C1385" s="17" t="s">
        <v>28</v>
      </c>
      <c r="D1385" s="274"/>
      <c r="E1385" s="282"/>
      <c r="F1385" s="285"/>
      <c r="G1385" s="182"/>
      <c r="H1385" s="230"/>
      <c r="I1385" s="18" t="s">
        <v>71</v>
      </c>
      <c r="J1385" s="81" t="str">
        <f>IF(OR(I1384="TO",I1384="TU",I1384="TO1",I1384="TU1",I1384="TO2",I1384="TU2"),J1384,IF(OR(I1384="AH1",I1384="AH2"),IF(OR(I1385="AH1",I1385="AH2"),-J1384,IF(OR(I1385="EH1",I1385="EH2"),-J1384+0.5,"")),IF(OR(I1384="EH1",I1384="EH2"),IF(OR(I1385="AH1",I1385="AH2"),-J1384+0.5,IF(OR(I1385="EH1",I1385="EH2"),-J1384+1,"")),IF(AND(OR(I1384="DNB1",I1384="DNB2"),OR(I1385="AH1",I1385="AH2")),0,IF(AND(I1384="Not ScoreBoth",OR(I1385="TO1",I1385="TO2")),0.5,"")))))</f>
        <v/>
      </c>
      <c r="K1385" s="77" t="s">
        <v>19</v>
      </c>
      <c r="L1385" s="21">
        <v>4.5999999999999996</v>
      </c>
      <c r="M1385" s="22">
        <v>72.5</v>
      </c>
      <c r="N1385" s="233"/>
      <c r="O1385" s="23" t="s">
        <v>2855</v>
      </c>
      <c r="P1385" s="24" t="s">
        <v>2856</v>
      </c>
      <c r="Q1385" s="25"/>
      <c r="R1385" s="26"/>
      <c r="S1385" s="26"/>
    </row>
    <row r="1386" spans="1:19" ht="14.65" customHeight="1">
      <c r="A1386" s="228"/>
      <c r="B1386" s="237"/>
      <c r="C1386" s="27" t="s">
        <v>28</v>
      </c>
      <c r="D1386" s="275"/>
      <c r="E1386" s="283"/>
      <c r="F1386" s="272"/>
      <c r="G1386" s="183"/>
      <c r="H1386" s="231"/>
      <c r="I1386" s="30"/>
      <c r="J1386" s="31"/>
      <c r="K1386" s="37"/>
      <c r="L1386" s="32"/>
      <c r="M1386" s="33"/>
      <c r="N1386" s="234"/>
      <c r="O1386" s="34"/>
      <c r="P1386" s="90" t="s">
        <v>2857</v>
      </c>
      <c r="Q1386" s="36"/>
      <c r="R1386" s="28"/>
      <c r="S1386" s="28"/>
    </row>
    <row r="1387" spans="1:19" ht="14.65" customHeight="1">
      <c r="A1387" s="226">
        <f>$A1384+1</f>
        <v>462</v>
      </c>
      <c r="B1387" s="235" t="str">
        <f>IF(OR(C1387="W",C1388="W",C1389="W",C1387="1/2W",C1388="1/2W",C1389="1/2W",C1387="1/2L",C1388="1/2L",C1389="1/2L"),"OK",IF(OR(C1387="L",C1388="L",C1389="L"),"LOSS",IF(OR(C1387="X",C1388="X",C1389="X"),"Anulado"," ")))</f>
        <v>OK</v>
      </c>
      <c r="C1387" s="38" t="s">
        <v>26</v>
      </c>
      <c r="D1387" s="273" t="str">
        <f>IF(G1387="","",$D1384)</f>
        <v>25</v>
      </c>
      <c r="E1387" s="281" t="str">
        <f>IF(G1387=""," ","– "&amp;COUNTIF(D$4:D1389,$D1387))</f>
        <v>– 7</v>
      </c>
      <c r="F1387" s="284" t="e">
        <f ca="1">IF(G1387="","",IF(OR(AND($C1387&lt;&gt;" ",$C1388=" "),AND($C1388&lt;&gt;" ",$C1387=" "),AND(L1389&gt;0,OR(AND($C1389&lt;&gt;" ",OR($C1387=" ",$C1388=" ")),AND($C1389=" ",OR($C1387&lt;&gt;" ",$C1388&lt;&gt;" "))))),IF(SUM(F$4:F1386)=0,1,LARGE(F$4:F1386,1)+1),IF(MONTH(G1387)=MONTH(TODAY()),IF(AND(DAY(G1387)&lt;DAY(TODAY()),$B1387=" "),IF(SUM(F$4:F1386)=0,1,LARGE(F$4:F1386,1)+1),IF($B1387=" ",IF(AND(DAY(G1387)=DAY(TODAY()),HOUR(G1387)&lt;=HOUR(NOW())+1),IF(AND(HOUR(G1387)+2&lt;=HOUR(NOW()),DAY(G1387)&lt;=DAY(TODAY()),MINUTE(G1387)&lt;=MINUTE(NOW())),IF(SUM(F$4:F1386)=0,1,LARGE(F$4:F1386,1)+1),IF(OR(MINUTE(G1387)&lt;=MINUTE(NOW()),HOUR(G1387)&lt;=HOUR(NOW())),"!!!","")),""),"")),"")))</f>
        <v>#VALUE!</v>
      </c>
      <c r="G1387" s="181" t="s">
        <v>4574</v>
      </c>
      <c r="H1387" s="229" t="s">
        <v>372</v>
      </c>
      <c r="I1387" s="39" t="s">
        <v>42</v>
      </c>
      <c r="J1387" s="40">
        <v>5.5</v>
      </c>
      <c r="K1387" s="41" t="s">
        <v>21</v>
      </c>
      <c r="L1387" s="42">
        <v>2.5499999999999998</v>
      </c>
      <c r="M1387" s="43">
        <v>8.7100000000000009</v>
      </c>
      <c r="N1387" s="232">
        <v>0</v>
      </c>
      <c r="O1387" s="44" t="s">
        <v>2808</v>
      </c>
      <c r="P1387" s="45" t="s">
        <v>2809</v>
      </c>
      <c r="Q1387" s="46" t="s">
        <v>2117</v>
      </c>
      <c r="R1387" s="47">
        <v>5.4600000000000003E-2</v>
      </c>
      <c r="S1387" s="48" t="s">
        <v>2858</v>
      </c>
    </row>
    <row r="1388" spans="1:19" ht="14.65" customHeight="1">
      <c r="A1388" s="227"/>
      <c r="B1388" s="236"/>
      <c r="C1388" s="49" t="s">
        <v>24</v>
      </c>
      <c r="D1388" s="274"/>
      <c r="E1388" s="282"/>
      <c r="F1388" s="285"/>
      <c r="G1388" s="182"/>
      <c r="H1388" s="230"/>
      <c r="I1388" s="50" t="s">
        <v>43</v>
      </c>
      <c r="J1388" s="51">
        <f>IF(OR(I1387="TO",I1387="TU",I1387="TO1",I1387="TU1",I1387="TO2",I1387="TU2"),J1387,IF(OR(I1387="AH1",I1387="AH2"),IF(OR(I1388="AH1",I1388="AH2"),-J1387,IF(OR(I1388="EH1",I1388="EH2"),-J1387+0.5,"")),IF(OR(I1387="EH1",I1387="EH2"),IF(OR(I1388="AH1",I1388="AH2"),-J1387+0.5,IF(OR(I1388="EH1",I1388="EH2"),-J1387+1,"")),IF(AND(OR(I1387="DNB1",I1387="DNB2"),OR(I1388="AH1",I1388="AH2")),0,IF(AND(I1387="Not ScoreBoth",OR(I1388="TO1",I1388="TO2")),0.5,"")))))</f>
        <v>5.5</v>
      </c>
      <c r="K1388" s="52" t="s">
        <v>17</v>
      </c>
      <c r="L1388" s="53">
        <v>1.8</v>
      </c>
      <c r="M1388" s="54">
        <v>12.35</v>
      </c>
      <c r="N1388" s="233"/>
      <c r="O1388" s="55" t="s">
        <v>2810</v>
      </c>
      <c r="P1388" s="56" t="s">
        <v>2811</v>
      </c>
      <c r="Q1388" s="25"/>
      <c r="R1388" s="26"/>
      <c r="S1388" s="26"/>
    </row>
    <row r="1389" spans="1:19" ht="14.65" customHeight="1">
      <c r="A1389" s="228"/>
      <c r="B1389" s="237"/>
      <c r="C1389" s="57" t="s">
        <v>28</v>
      </c>
      <c r="D1389" s="275"/>
      <c r="E1389" s="283"/>
      <c r="F1389" s="272"/>
      <c r="G1389" s="183"/>
      <c r="H1389" s="231"/>
      <c r="I1389" s="58"/>
      <c r="J1389" s="59"/>
      <c r="K1389" s="60"/>
      <c r="L1389" s="61"/>
      <c r="M1389" s="62"/>
      <c r="N1389" s="234"/>
      <c r="O1389" s="63"/>
      <c r="P1389" s="64"/>
      <c r="Q1389" s="36"/>
      <c r="R1389" s="28"/>
      <c r="S1389" s="28"/>
    </row>
    <row r="1390" spans="1:19" ht="14.65" customHeight="1">
      <c r="A1390" s="238">
        <f>$A1387+1</f>
        <v>463</v>
      </c>
      <c r="B1390" s="242" t="str">
        <f>IF(OR(C1390="W",C1391="W",C1392="W",C1390="1/2W",C1391="1/2W",C1392="1/2W",C1390="1/2L",C1391="1/2L",C1392="1/2L"),"OK",IF(OR(C1390="L",C1391="L",C1392="L"),"LOSS",IF(OR(C1390="X",C1391="X",C1392="X"),"Anulado"," ")))</f>
        <v xml:space="preserve"> </v>
      </c>
      <c r="C1390" s="65" t="s">
        <v>28</v>
      </c>
      <c r="D1390" s="290" t="str">
        <f>IF(G1390="","",$D1387)</f>
        <v>25</v>
      </c>
      <c r="E1390" s="295" t="str">
        <f>IF(G1390=""," ","– "&amp;COUNTIF(D$4:D1392,$D1390))</f>
        <v>– 8</v>
      </c>
      <c r="F1390" s="297" t="e">
        <f ca="1">IF(G1390="","",IF(OR(AND($C1390&lt;&gt;" ",$C1391=" "),AND($C1391&lt;&gt;" ",$C1390=" "),AND(L1392&gt;0,OR(AND($C1392&lt;&gt;" ",OR($C1390=" ",$C1391=" ")),AND($C1392=" ",OR($C1390&lt;&gt;" ",$C1391&lt;&gt;" "))))),IF(SUM(F$4:F1389)=0,1,LARGE(F$4:F1389,1)+1),IF(MONTH(G1390)=MONTH(TODAY()),IF(AND(DAY(G1390)&lt;DAY(TODAY()),$B1390=" "),IF(SUM(F$4:F1389)=0,1,LARGE(F$4:F1389,1)+1),IF($B1390=" ",IF(AND(DAY(G1390)=DAY(TODAY()),HOUR(G1390)&lt;=HOUR(NOW())+1),IF(AND(HOUR(G1390)+2&lt;=HOUR(NOW()),DAY(G1390)&lt;=DAY(TODAY()),MINUTE(G1390)&lt;=MINUTE(NOW())),IF(SUM(F$4:F1389)=0,1,LARGE(F$4:F1389,1)+1),IF(OR(MINUTE(G1390)&lt;=MINUTE(NOW()),HOUR(G1390)&lt;=HOUR(NOW())),"!!!","")),""),"")),"")))</f>
        <v>#VALUE!</v>
      </c>
      <c r="G1390" s="188" t="s">
        <v>4582</v>
      </c>
      <c r="H1390" s="239" t="s">
        <v>382</v>
      </c>
      <c r="I1390" s="100">
        <v>2</v>
      </c>
      <c r="J1390" s="80"/>
      <c r="K1390" s="68" t="s">
        <v>21</v>
      </c>
      <c r="L1390" s="69">
        <v>5.8</v>
      </c>
      <c r="M1390" s="70">
        <v>7.03</v>
      </c>
      <c r="N1390" s="241">
        <v>0</v>
      </c>
      <c r="O1390" s="71" t="s">
        <v>2859</v>
      </c>
      <c r="P1390" s="72" t="s">
        <v>2387</v>
      </c>
      <c r="Q1390" s="73" t="s">
        <v>2850</v>
      </c>
      <c r="R1390" s="74">
        <v>4.0099999999999997E-2</v>
      </c>
      <c r="S1390" s="75" t="s">
        <v>2858</v>
      </c>
    </row>
    <row r="1391" spans="1:19" ht="14.65" customHeight="1">
      <c r="A1391" s="227"/>
      <c r="B1391" s="236"/>
      <c r="C1391" s="17" t="s">
        <v>28</v>
      </c>
      <c r="D1391" s="274"/>
      <c r="E1391" s="282"/>
      <c r="F1391" s="285"/>
      <c r="G1391" s="182"/>
      <c r="H1391" s="230"/>
      <c r="I1391" s="18" t="s">
        <v>71</v>
      </c>
      <c r="J1391" s="81" t="str">
        <f>IF(OR(I1390="TO",I1390="TU",I1390="TO1",I1390="TU1",I1390="TO2",I1390="TU2"),J1390,IF(OR(I1390="AH1",I1390="AH2"),IF(OR(I1391="AH1",I1391="AH2"),-J1390,IF(OR(I1391="EH1",I1391="EH2"),-J1390+0.5,"")),IF(OR(I1390="EH1",I1390="EH2"),IF(OR(I1391="AH1",I1391="AH2"),-J1390+0.5,IF(OR(I1391="EH1",I1391="EH2"),-J1390+1,"")),IF(AND(OR(I1390="DNB1",I1390="DNB2"),OR(I1391="AH1",I1391="AH2")),0,IF(AND(I1390="Not ScoreBoth",OR(I1391="TO1",I1391="TO2")),0.5,"")))))</f>
        <v/>
      </c>
      <c r="K1391" s="77" t="s">
        <v>19</v>
      </c>
      <c r="L1391" s="21">
        <v>4.5</v>
      </c>
      <c r="M1391" s="22">
        <v>32.17</v>
      </c>
      <c r="N1391" s="233"/>
      <c r="O1391" s="23" t="s">
        <v>2860</v>
      </c>
      <c r="P1391" s="24" t="s">
        <v>2384</v>
      </c>
      <c r="Q1391" s="25"/>
      <c r="R1391" s="26"/>
      <c r="S1391" s="26"/>
    </row>
    <row r="1392" spans="1:19" ht="14.65" customHeight="1" thickBot="1">
      <c r="A1392" s="228"/>
      <c r="B1392" s="237"/>
      <c r="C1392" s="27" t="s">
        <v>28</v>
      </c>
      <c r="D1392" s="275"/>
      <c r="E1392" s="283"/>
      <c r="F1392" s="272"/>
      <c r="G1392" s="183"/>
      <c r="H1392" s="240"/>
      <c r="I1392" s="30"/>
      <c r="J1392" s="31"/>
      <c r="K1392" s="37"/>
      <c r="L1392" s="32"/>
      <c r="M1392" s="33"/>
      <c r="N1392" s="234"/>
      <c r="O1392" s="34"/>
      <c r="P1392" s="90" t="s">
        <v>2861</v>
      </c>
      <c r="Q1392" s="36"/>
      <c r="R1392" s="28"/>
      <c r="S1392" s="28"/>
    </row>
    <row r="1393" spans="1:19" ht="14.65" customHeight="1">
      <c r="A1393" s="226">
        <f>$A1390+1</f>
        <v>464</v>
      </c>
      <c r="B1393" s="235" t="str">
        <f>IF(OR(C1393="W",C1394="W",C1395="W",C1393="1/2W",C1394="1/2W",C1395="1/2W",C1393="1/2L",C1394="1/2L",C1395="1/2L"),"OK",IF(OR(C1393="L",C1394="L",C1395="L"),"LOSS",IF(OR(C1393="X",C1394="X",C1395="X"),"Anulado"," ")))</f>
        <v>OK</v>
      </c>
      <c r="C1393" s="38" t="s">
        <v>24</v>
      </c>
      <c r="D1393" s="273" t="str">
        <f>IF(G1393="","",$D1390)</f>
        <v>25</v>
      </c>
      <c r="E1393" s="281" t="str">
        <f>IF(G1393=""," ","– "&amp;COUNTIF(D$4:D1395,$D1393))</f>
        <v>– 9</v>
      </c>
      <c r="F1393" s="284" t="e">
        <f ca="1">IF(G1393="","",IF(OR(AND($C1393&lt;&gt;" ",$C1394=" "),AND($C1394&lt;&gt;" ",$C1393=" "),AND(L1395&gt;0,OR(AND($C1395&lt;&gt;" ",OR($C1393=" ",$C1394=" ")),AND($C1395=" ",OR($C1393&lt;&gt;" ",$C1394&lt;&gt;" "))))),IF(SUM(F$4:F1392)=0,1,LARGE(F$4:F1392,1)+1),IF(MONTH(G1393)=MONTH(TODAY()),IF(AND(DAY(G1393)&lt;DAY(TODAY()),$B1393=" "),IF(SUM(F$4:F1392)=0,1,LARGE(F$4:F1392,1)+1),IF($B1393=" ",IF(AND(DAY(G1393)=DAY(TODAY()),HOUR(G1393)&lt;=HOUR(NOW())+1),IF(AND(HOUR(G1393)+2&lt;=HOUR(NOW()),DAY(G1393)&lt;=DAY(TODAY()),MINUTE(G1393)&lt;=MINUTE(NOW())),IF(SUM(F$4:F1392)=0,1,LARGE(F$4:F1392,1)+1),IF(OR(MINUTE(G1393)&lt;=MINUTE(NOW()),HOUR(G1393)&lt;=HOUR(NOW())),"!!!","")),""),"")),"")))</f>
        <v>#VALUE!</v>
      </c>
      <c r="G1393" s="181" t="s">
        <v>4583</v>
      </c>
      <c r="H1393" s="302" t="s">
        <v>383</v>
      </c>
      <c r="I1393" s="39" t="s">
        <v>30</v>
      </c>
      <c r="J1393" s="40">
        <v>-4.5</v>
      </c>
      <c r="K1393" s="41" t="s">
        <v>45</v>
      </c>
      <c r="L1393" s="42">
        <v>2.75</v>
      </c>
      <c r="M1393" s="43">
        <v>50</v>
      </c>
      <c r="N1393" s="232">
        <v>0.1</v>
      </c>
      <c r="O1393" s="44" t="s">
        <v>1087</v>
      </c>
      <c r="P1393" s="45" t="s">
        <v>2862</v>
      </c>
      <c r="Q1393" s="46" t="s">
        <v>2145</v>
      </c>
      <c r="R1393" s="47">
        <v>5.0599999999999999E-2</v>
      </c>
      <c r="S1393" s="48" t="s">
        <v>1583</v>
      </c>
    </row>
    <row r="1394" spans="1:19" ht="14.65" customHeight="1">
      <c r="A1394" s="227"/>
      <c r="B1394" s="236"/>
      <c r="C1394" s="49" t="s">
        <v>26</v>
      </c>
      <c r="D1394" s="274"/>
      <c r="E1394" s="282"/>
      <c r="F1394" s="285"/>
      <c r="G1394" s="182"/>
      <c r="H1394" s="230"/>
      <c r="I1394" s="50" t="s">
        <v>31</v>
      </c>
      <c r="J1394" s="51">
        <f>IF(OR(I1393="TO",I1393="TU",I1393="TO1",I1393="TU1",I1393="TO2",I1393="TU2"),J1393,IF(OR(I1393="AH1",I1393="AH2"),IF(OR(I1394="AH1",I1394="AH2"),-J1393,IF(OR(I1394="EH1",I1394="EH2"),-J1393+0.5,"")),IF(OR(I1393="EH1",I1393="EH2"),IF(OR(I1394="AH1",I1394="AH2"),-J1393+0.5,IF(OR(I1394="EH1",I1394="EH2"),-J1393+1,"")),IF(AND(OR(I1393="DNB1",I1393="DNB2"),OR(I1394="AH1",I1394="AH2")),0,IF(AND(I1393="Not ScoreBoth",OR(I1394="TO1",I1394="TO2")),0.5,"")))))</f>
        <v>4.5</v>
      </c>
      <c r="K1394" s="52" t="s">
        <v>23</v>
      </c>
      <c r="L1394" s="53">
        <v>1.7</v>
      </c>
      <c r="M1394" s="54"/>
      <c r="N1394" s="233"/>
      <c r="O1394" s="55" t="s">
        <v>2863</v>
      </c>
      <c r="P1394" s="56" t="s">
        <v>2864</v>
      </c>
      <c r="Q1394" s="25"/>
      <c r="R1394" s="26"/>
      <c r="S1394" s="26"/>
    </row>
    <row r="1395" spans="1:19" ht="14.65" customHeight="1">
      <c r="A1395" s="228"/>
      <c r="B1395" s="237"/>
      <c r="C1395" s="57" t="s">
        <v>28</v>
      </c>
      <c r="D1395" s="275"/>
      <c r="E1395" s="283"/>
      <c r="F1395" s="272"/>
      <c r="G1395" s="183"/>
      <c r="H1395" s="231"/>
      <c r="I1395" s="58"/>
      <c r="J1395" s="59"/>
      <c r="K1395" s="60"/>
      <c r="L1395" s="61"/>
      <c r="M1395" s="62"/>
      <c r="N1395" s="234"/>
      <c r="O1395" s="63"/>
      <c r="P1395" s="64"/>
      <c r="Q1395" s="36"/>
      <c r="R1395" s="28"/>
      <c r="S1395" s="28"/>
    </row>
    <row r="1396" spans="1:19" ht="14.65" customHeight="1">
      <c r="A1396" s="238">
        <f>$A1393+1</f>
        <v>465</v>
      </c>
      <c r="B1396" s="242" t="str">
        <f>IF(OR(C1396="W",C1397="W",C1398="W",C1396="1/2W",C1397="1/2W",C1398="1/2W",C1396="1/2L",C1397="1/2L",C1398="1/2L"),"OK",IF(OR(C1396="L",C1397="L",C1398="L"),"LOSS",IF(OR(C1396="X",C1397="X",C1398="X"),"Anulado"," ")))</f>
        <v xml:space="preserve"> </v>
      </c>
      <c r="C1396" s="65" t="s">
        <v>28</v>
      </c>
      <c r="D1396" s="290" t="str">
        <f>IF(G1396="","",$D1393)</f>
        <v>25</v>
      </c>
      <c r="E1396" s="295" t="str">
        <f>IF(G1396=""," ","– "&amp;COUNTIF(D$4:D1398,$D1396))</f>
        <v>– 10</v>
      </c>
      <c r="F1396" s="297" t="e">
        <f ca="1">IF(G1396="","",IF(OR(AND($C1396&lt;&gt;" ",$C1397=" "),AND($C1397&lt;&gt;" ",$C1396=" "),AND(L1398&gt;0,OR(AND($C1398&lt;&gt;" ",OR($C1396=" ",$C1397=" ")),AND($C1398=" ",OR($C1396&lt;&gt;" ",$C1397&lt;&gt;" "))))),IF(SUM(F$4:F1395)=0,1,LARGE(F$4:F1395,1)+1),IF(MONTH(G1396)=MONTH(TODAY()),IF(AND(DAY(G1396)&lt;DAY(TODAY()),$B1396=" "),IF(SUM(F$4:F1395)=0,1,LARGE(F$4:F1395,1)+1),IF($B1396=" ",IF(AND(DAY(G1396)=DAY(TODAY()),HOUR(G1396)&lt;=HOUR(NOW())+1),IF(AND(HOUR(G1396)+2&lt;=HOUR(NOW()),DAY(G1396)&lt;=DAY(TODAY()),MINUTE(G1396)&lt;=MINUTE(NOW())),IF(SUM(F$4:F1395)=0,1,LARGE(F$4:F1395,1)+1),IF(OR(MINUTE(G1396)&lt;=MINUTE(NOW()),HOUR(G1396)&lt;=HOUR(NOW())),"!!!","")),""),"")),"")))</f>
        <v>#VALUE!</v>
      </c>
      <c r="G1396" s="188" t="s">
        <v>4582</v>
      </c>
      <c r="H1396" s="239" t="s">
        <v>382</v>
      </c>
      <c r="I1396" s="100">
        <v>2</v>
      </c>
      <c r="J1396" s="80"/>
      <c r="K1396" s="68" t="s">
        <v>21</v>
      </c>
      <c r="L1396" s="69">
        <v>5.8</v>
      </c>
      <c r="M1396" s="70">
        <v>7.03</v>
      </c>
      <c r="N1396" s="241">
        <v>0</v>
      </c>
      <c r="O1396" s="71" t="s">
        <v>2859</v>
      </c>
      <c r="P1396" s="72" t="s">
        <v>2387</v>
      </c>
      <c r="Q1396" s="73" t="s">
        <v>2865</v>
      </c>
      <c r="R1396" s="74">
        <v>5.6500000000000002E-2</v>
      </c>
      <c r="S1396" s="75" t="s">
        <v>1583</v>
      </c>
    </row>
    <row r="1397" spans="1:19" ht="14.65" customHeight="1">
      <c r="A1397" s="227"/>
      <c r="B1397" s="236"/>
      <c r="C1397" s="17" t="s">
        <v>28</v>
      </c>
      <c r="D1397" s="274"/>
      <c r="E1397" s="282"/>
      <c r="F1397" s="285"/>
      <c r="G1397" s="182"/>
      <c r="H1397" s="230"/>
      <c r="I1397" s="18" t="s">
        <v>71</v>
      </c>
      <c r="J1397" s="81" t="str">
        <f>IF(OR(I1396="TO",I1396="TU",I1396="TO1",I1396="TU1",I1396="TO2",I1396="TU2"),J1396,IF(OR(I1396="AH1",I1396="AH2"),IF(OR(I1397="AH1",I1397="AH2"),-J1396,IF(OR(I1397="EH1",I1397="EH2"),-J1396+0.5,"")),IF(OR(I1396="EH1",I1396="EH2"),IF(OR(I1397="AH1",I1397="AH2"),-J1396+0.5,IF(OR(I1397="EH1",I1397="EH2"),-J1396+1,"")),IF(AND(OR(I1396="DNB1",I1396="DNB2"),OR(I1397="AH1",I1397="AH2")),0,IF(AND(I1396="Not ScoreBoth",OR(I1397="TO1",I1397="TO2")),0.5,"")))))</f>
        <v/>
      </c>
      <c r="K1397" s="77" t="s">
        <v>19</v>
      </c>
      <c r="L1397" s="21">
        <v>4.2</v>
      </c>
      <c r="M1397" s="22">
        <v>31.58</v>
      </c>
      <c r="N1397" s="233"/>
      <c r="O1397" s="23" t="s">
        <v>2866</v>
      </c>
      <c r="P1397" s="24" t="s">
        <v>2867</v>
      </c>
      <c r="Q1397" s="25"/>
      <c r="R1397" s="26"/>
      <c r="S1397" s="26"/>
    </row>
    <row r="1398" spans="1:19" ht="14.65" customHeight="1">
      <c r="A1398" s="228"/>
      <c r="B1398" s="237"/>
      <c r="C1398" s="27" t="s">
        <v>28</v>
      </c>
      <c r="D1398" s="275"/>
      <c r="E1398" s="283"/>
      <c r="F1398" s="272"/>
      <c r="G1398" s="183"/>
      <c r="H1398" s="231"/>
      <c r="I1398" s="30"/>
      <c r="J1398" s="31"/>
      <c r="K1398" s="37"/>
      <c r="L1398" s="32"/>
      <c r="M1398" s="33"/>
      <c r="N1398" s="234"/>
      <c r="O1398" s="34"/>
      <c r="P1398" s="90" t="s">
        <v>2477</v>
      </c>
      <c r="Q1398" s="36"/>
      <c r="R1398" s="28"/>
      <c r="S1398" s="28"/>
    </row>
    <row r="1399" spans="1:19" ht="14.65" customHeight="1">
      <c r="A1399" s="226">
        <f>$A1396+1</f>
        <v>466</v>
      </c>
      <c r="B1399" s="235" t="str">
        <f>IF(OR(C1399="W",C1400="W",C1401="W",C1399="1/2W",C1400="1/2W",C1401="1/2W",C1399="1/2L",C1400="1/2L",C1401="1/2L"),"OK",IF(OR(C1399="L",C1400="L",C1401="L"),"LOSS",IF(OR(C1399="X",C1400="X",C1401="X"),"Anulado"," ")))</f>
        <v xml:space="preserve"> </v>
      </c>
      <c r="C1399" s="38" t="s">
        <v>28</v>
      </c>
      <c r="D1399" s="273" t="str">
        <f>IF(G1399="","",$D1396)</f>
        <v>25</v>
      </c>
      <c r="E1399" s="281" t="str">
        <f>IF(G1399=""," ","– "&amp;COUNTIF(D$4:D1401,$D1399))</f>
        <v>– 11</v>
      </c>
      <c r="F1399" s="284" t="e">
        <f ca="1">IF(G1399="","",IF(OR(AND($C1399&lt;&gt;" ",$C1400=" "),AND($C1400&lt;&gt;" ",$C1399=" "),AND(L1401&gt;0,OR(AND($C1401&lt;&gt;" ",OR($C1399=" ",$C1400=" ")),AND($C1401=" ",OR($C1399&lt;&gt;" ",$C1400&lt;&gt;" "))))),IF(SUM(F$4:F1398)=0,1,LARGE(F$4:F1398,1)+1),IF(MONTH(G1399)=MONTH(TODAY()),IF(AND(DAY(G1399)&lt;DAY(TODAY()),$B1399=" "),IF(SUM(F$4:F1398)=0,1,LARGE(F$4:F1398,1)+1),IF($B1399=" ",IF(AND(DAY(G1399)=DAY(TODAY()),HOUR(G1399)&lt;=HOUR(NOW())+1),IF(AND(HOUR(G1399)+2&lt;=HOUR(NOW()),DAY(G1399)&lt;=DAY(TODAY()),MINUTE(G1399)&lt;=MINUTE(NOW())),IF(SUM(F$4:F1398)=0,1,LARGE(F$4:F1398,1)+1),IF(OR(MINUTE(G1399)&lt;=MINUTE(NOW()),HOUR(G1399)&lt;=HOUR(NOW())),"!!!","")),""),"")),"")))</f>
        <v>#VALUE!</v>
      </c>
      <c r="G1399" s="181" t="s">
        <v>4537</v>
      </c>
      <c r="H1399" s="229" t="s">
        <v>384</v>
      </c>
      <c r="I1399" s="108">
        <v>2</v>
      </c>
      <c r="J1399" s="78"/>
      <c r="K1399" s="41" t="s">
        <v>45</v>
      </c>
      <c r="L1399" s="42">
        <v>1.64</v>
      </c>
      <c r="M1399" s="43">
        <v>30</v>
      </c>
      <c r="N1399" s="232">
        <v>0</v>
      </c>
      <c r="O1399" s="44" t="s">
        <v>2129</v>
      </c>
      <c r="P1399" s="45" t="s">
        <v>2868</v>
      </c>
      <c r="Q1399" s="46" t="s">
        <v>2869</v>
      </c>
      <c r="R1399" s="47">
        <v>9.0700000000000003E-2</v>
      </c>
      <c r="S1399" s="48" t="s">
        <v>1583</v>
      </c>
    </row>
    <row r="1400" spans="1:19" ht="14.65" customHeight="1">
      <c r="A1400" s="227"/>
      <c r="B1400" s="236"/>
      <c r="C1400" s="49" t="s">
        <v>28</v>
      </c>
      <c r="D1400" s="274"/>
      <c r="E1400" s="282"/>
      <c r="F1400" s="285"/>
      <c r="G1400" s="182"/>
      <c r="H1400" s="230"/>
      <c r="I1400" s="50" t="s">
        <v>54</v>
      </c>
      <c r="J1400" s="85" t="str">
        <f>IF(OR(I1399="TO",I1399="TU",I1399="TO1",I1399="TU1",I1399="TO2",I1399="TU2"),J1399,IF(OR(I1399="AH1",I1399="AH2"),IF(OR(I1400="AH1",I1400="AH2"),-J1399,IF(OR(I1400="EH1",I1400="EH2"),-J1399+0.5,"")),IF(OR(I1399="EH1",I1399="EH2"),IF(OR(I1400="AH1",I1400="AH2"),-J1399+0.5,IF(OR(I1400="EH1",I1400="EH2"),-J1399+1,"")),IF(AND(OR(I1399="DNB1",I1399="DNB2"),OR(I1400="AH1",I1400="AH2")),0,IF(AND(I1399="Not ScoreBoth",OR(I1400="TO1",I1400="TO2")),0.5,"")))))</f>
        <v/>
      </c>
      <c r="K1400" s="52" t="s">
        <v>21</v>
      </c>
      <c r="L1400" s="53">
        <v>3.25</v>
      </c>
      <c r="M1400" s="54">
        <v>10</v>
      </c>
      <c r="N1400" s="233"/>
      <c r="O1400" s="55" t="s">
        <v>1137</v>
      </c>
      <c r="P1400" s="56" t="s">
        <v>1780</v>
      </c>
      <c r="Q1400" s="25"/>
      <c r="R1400" s="26"/>
      <c r="S1400" s="26"/>
    </row>
    <row r="1401" spans="1:19" ht="14.65" customHeight="1">
      <c r="A1401" s="228"/>
      <c r="B1401" s="237"/>
      <c r="C1401" s="57" t="s">
        <v>28</v>
      </c>
      <c r="D1401" s="275"/>
      <c r="E1401" s="283"/>
      <c r="F1401" s="272"/>
      <c r="G1401" s="183"/>
      <c r="H1401" s="231"/>
      <c r="I1401" s="101" t="s">
        <v>30</v>
      </c>
      <c r="J1401" s="102">
        <v>0.5</v>
      </c>
      <c r="K1401" s="103" t="s">
        <v>21</v>
      </c>
      <c r="L1401" s="104">
        <v>3.2</v>
      </c>
      <c r="M1401" s="62">
        <v>5.1100000000000003</v>
      </c>
      <c r="N1401" s="234"/>
      <c r="O1401" s="105" t="s">
        <v>2606</v>
      </c>
      <c r="P1401" s="106" t="s">
        <v>2607</v>
      </c>
      <c r="Q1401" s="36"/>
      <c r="R1401" s="28"/>
      <c r="S1401" s="28"/>
    </row>
    <row r="1402" spans="1:19" ht="14.65" customHeight="1">
      <c r="A1402" s="238">
        <f>$A1399+1</f>
        <v>467</v>
      </c>
      <c r="B1402" s="242" t="str">
        <f>IF(OR(C1402="W",C1403="W",C1404="W",C1402="1/2W",C1403="1/2W",C1404="1/2W",C1402="1/2L",C1403="1/2L",C1404="1/2L"),"OK",IF(OR(C1402="L",C1403="L",C1404="L"),"LOSS",IF(OR(C1402="X",C1403="X",C1404="X"),"Anulado"," ")))</f>
        <v xml:space="preserve"> </v>
      </c>
      <c r="C1402" s="65" t="s">
        <v>28</v>
      </c>
      <c r="D1402" s="290" t="str">
        <f>IF(G1402="","",$D1399)</f>
        <v>25</v>
      </c>
      <c r="E1402" s="295" t="str">
        <f>IF(G1402=""," ","– "&amp;COUNTIF(D$4:D1404,$D1402))</f>
        <v>– 12</v>
      </c>
      <c r="F1402" s="297" t="e">
        <f ca="1">IF(G1402="","",IF(OR(AND($C1402&lt;&gt;" ",$C1403=" "),AND($C1403&lt;&gt;" ",$C1402=" "),AND(L1404&gt;0,OR(AND($C1404&lt;&gt;" ",OR($C1402=" ",$C1403=" ")),AND($C1404=" ",OR($C1402&lt;&gt;" ",$C1403&lt;&gt;" "))))),IF(SUM(F$4:F1401)=0,1,LARGE(F$4:F1401,1)+1),IF(MONTH(G1402)=MONTH(TODAY()),IF(AND(DAY(G1402)&lt;DAY(TODAY()),$B1402=" "),IF(SUM(F$4:F1401)=0,1,LARGE(F$4:F1401,1)+1),IF($B1402=" ",IF(AND(DAY(G1402)=DAY(TODAY()),HOUR(G1402)&lt;=HOUR(NOW())+1),IF(AND(HOUR(G1402)+2&lt;=HOUR(NOW()),DAY(G1402)&lt;=DAY(TODAY()),MINUTE(G1402)&lt;=MINUTE(NOW())),IF(SUM(F$4:F1401)=0,1,LARGE(F$4:F1401,1)+1),IF(OR(MINUTE(G1402)&lt;=MINUTE(NOW()),HOUR(G1402)&lt;=HOUR(NOW())),"!!!","")),""),"")),"")))</f>
        <v>#VALUE!</v>
      </c>
      <c r="G1402" s="188" t="s">
        <v>4537</v>
      </c>
      <c r="H1402" s="239" t="s">
        <v>384</v>
      </c>
      <c r="I1402" s="100">
        <v>2</v>
      </c>
      <c r="J1402" s="80"/>
      <c r="K1402" s="68" t="s">
        <v>45</v>
      </c>
      <c r="L1402" s="69">
        <v>1.64</v>
      </c>
      <c r="M1402" s="70">
        <v>17</v>
      </c>
      <c r="N1402" s="241">
        <v>0</v>
      </c>
      <c r="O1402" s="71" t="s">
        <v>2870</v>
      </c>
      <c r="P1402" s="72" t="s">
        <v>2871</v>
      </c>
      <c r="Q1402" s="73" t="s">
        <v>2327</v>
      </c>
      <c r="R1402" s="74">
        <v>7.0400000000000004E-2</v>
      </c>
      <c r="S1402" s="75" t="s">
        <v>1583</v>
      </c>
    </row>
    <row r="1403" spans="1:19" ht="14.65" customHeight="1">
      <c r="A1403" s="227"/>
      <c r="B1403" s="236"/>
      <c r="C1403" s="17" t="s">
        <v>28</v>
      </c>
      <c r="D1403" s="274"/>
      <c r="E1403" s="282"/>
      <c r="F1403" s="285"/>
      <c r="G1403" s="182"/>
      <c r="H1403" s="230"/>
      <c r="I1403" s="18" t="s">
        <v>52</v>
      </c>
      <c r="J1403" s="81" t="str">
        <f>IF(OR(I1402="TO",I1402="TU",I1402="TO1",I1402="TU1",I1402="TO2",I1402="TU2"),J1402,IF(OR(I1402="AH1",I1402="AH2"),IF(OR(I1403="AH1",I1403="AH2"),-J1402,IF(OR(I1403="EH1",I1403="EH2"),-J1402+0.5,"")),IF(OR(I1402="EH1",I1402="EH2"),IF(OR(I1403="AH1",I1403="AH2"),-J1402+0.5,IF(OR(I1403="EH1",I1403="EH2"),-J1402+1,"")),IF(AND(OR(I1402="DNB1",I1402="DNB2"),OR(I1403="AH1",I1403="AH2")),0,IF(AND(I1402="Not ScoreBoth",OR(I1403="TO1",I1403="TO2")),0.5,"")))))</f>
        <v/>
      </c>
      <c r="K1403" s="77" t="s">
        <v>21</v>
      </c>
      <c r="L1403" s="21">
        <v>5.3</v>
      </c>
      <c r="M1403" s="22">
        <v>5.23</v>
      </c>
      <c r="N1403" s="233"/>
      <c r="O1403" s="23" t="s">
        <v>1750</v>
      </c>
      <c r="P1403" s="24" t="s">
        <v>1812</v>
      </c>
      <c r="Q1403" s="25"/>
      <c r="R1403" s="26"/>
      <c r="S1403" s="26"/>
    </row>
    <row r="1404" spans="1:19" ht="14.65" customHeight="1">
      <c r="A1404" s="228"/>
      <c r="B1404" s="237"/>
      <c r="C1404" s="27" t="s">
        <v>28</v>
      </c>
      <c r="D1404" s="275"/>
      <c r="E1404" s="283"/>
      <c r="F1404" s="272"/>
      <c r="G1404" s="183"/>
      <c r="H1404" s="231"/>
      <c r="I1404" s="109">
        <v>1</v>
      </c>
      <c r="J1404" s="31"/>
      <c r="K1404" s="87" t="s">
        <v>21</v>
      </c>
      <c r="L1404" s="88">
        <v>8.4</v>
      </c>
      <c r="M1404" s="33">
        <v>3.04</v>
      </c>
      <c r="N1404" s="234"/>
      <c r="O1404" s="89" t="s">
        <v>2872</v>
      </c>
      <c r="P1404" s="90" t="s">
        <v>2873</v>
      </c>
      <c r="Q1404" s="36"/>
      <c r="R1404" s="28"/>
      <c r="S1404" s="28"/>
    </row>
    <row r="1405" spans="1:19" ht="14.65" customHeight="1">
      <c r="A1405" s="226">
        <f>$A1402+1</f>
        <v>468</v>
      </c>
      <c r="B1405" s="235" t="str">
        <f>IF(OR(C1405="W",C1406="W",C1407="W",C1405="1/2W",C1406="1/2W",C1407="1/2W",C1405="1/2L",C1406="1/2L",C1407="1/2L"),"OK",IF(OR(C1405="L",C1406="L",C1407="L"),"LOSS",IF(OR(C1405="X",C1406="X",C1407="X"),"Anulado"," ")))</f>
        <v>OK</v>
      </c>
      <c r="C1405" s="38" t="s">
        <v>26</v>
      </c>
      <c r="D1405" s="273" t="str">
        <f>IF(G1405="","",$D1402)</f>
        <v>25</v>
      </c>
      <c r="E1405" s="281" t="str">
        <f>IF(G1405=""," ","– "&amp;COUNTIF(D$4:D1407,$D1405))</f>
        <v>– 13</v>
      </c>
      <c r="F1405" s="284" t="e">
        <f ca="1">IF(G1405="","",IF(OR(AND($C1405&lt;&gt;" ",$C1406=" "),AND($C1406&lt;&gt;" ",$C1405=" "),AND(L1407&gt;0,OR(AND($C1407&lt;&gt;" ",OR($C1405=" ",$C1406=" ")),AND($C1407=" ",OR($C1405&lt;&gt;" ",$C1406&lt;&gt;" "))))),IF(SUM(F$4:F1404)=0,1,LARGE(F$4:F1404,1)+1),IF(MONTH(G1405)=MONTH(TODAY()),IF(AND(DAY(G1405)&lt;DAY(TODAY()),$B1405=" "),IF(SUM(F$4:F1404)=0,1,LARGE(F$4:F1404,1)+1),IF($B1405=" ",IF(AND(DAY(G1405)=DAY(TODAY()),HOUR(G1405)&lt;=HOUR(NOW())+1),IF(AND(HOUR(G1405)+2&lt;=HOUR(NOW()),DAY(G1405)&lt;=DAY(TODAY()),MINUTE(G1405)&lt;=MINUTE(NOW())),IF(SUM(F$4:F1404)=0,1,LARGE(F$4:F1404,1)+1),IF(OR(MINUTE(G1405)&lt;=MINUTE(NOW()),HOUR(G1405)&lt;=HOUR(NOW())),"!!!","")),""),"")),"")))</f>
        <v>#VALUE!</v>
      </c>
      <c r="G1405" s="181" t="s">
        <v>4574</v>
      </c>
      <c r="H1405" s="229" t="s">
        <v>372</v>
      </c>
      <c r="I1405" s="39" t="s">
        <v>42</v>
      </c>
      <c r="J1405" s="40">
        <v>5.5</v>
      </c>
      <c r="K1405" s="41" t="s">
        <v>21</v>
      </c>
      <c r="L1405" s="42">
        <v>2.5499999999999998</v>
      </c>
      <c r="M1405" s="43">
        <v>8.7100000000000009</v>
      </c>
      <c r="N1405" s="232">
        <v>0</v>
      </c>
      <c r="O1405" s="44" t="s">
        <v>2808</v>
      </c>
      <c r="P1405" s="45" t="s">
        <v>2809</v>
      </c>
      <c r="Q1405" s="46" t="s">
        <v>2117</v>
      </c>
      <c r="R1405" s="47">
        <v>5.4600000000000003E-2</v>
      </c>
      <c r="S1405" s="48" t="s">
        <v>2874</v>
      </c>
    </row>
    <row r="1406" spans="1:19" ht="14.65" customHeight="1">
      <c r="A1406" s="227"/>
      <c r="B1406" s="236"/>
      <c r="C1406" s="49" t="s">
        <v>24</v>
      </c>
      <c r="D1406" s="274"/>
      <c r="E1406" s="282"/>
      <c r="F1406" s="285"/>
      <c r="G1406" s="182"/>
      <c r="H1406" s="230"/>
      <c r="I1406" s="50" t="s">
        <v>43</v>
      </c>
      <c r="J1406" s="51">
        <f>IF(OR(I1405="TO",I1405="TU",I1405="TO1",I1405="TU1",I1405="TO2",I1405="TU2"),J1405,IF(OR(I1405="AH1",I1405="AH2"),IF(OR(I1406="AH1",I1406="AH2"),-J1405,IF(OR(I1406="EH1",I1406="EH2"),-J1405+0.5,"")),IF(OR(I1405="EH1",I1405="EH2"),IF(OR(I1406="AH1",I1406="AH2"),-J1405+0.5,IF(OR(I1406="EH1",I1406="EH2"),-J1405+1,"")),IF(AND(OR(I1405="DNB1",I1405="DNB2"),OR(I1406="AH1",I1406="AH2")),0,IF(AND(I1405="Not ScoreBoth",OR(I1406="TO1",I1406="TO2")),0.5,"")))))</f>
        <v>5.5</v>
      </c>
      <c r="K1406" s="52" t="s">
        <v>17</v>
      </c>
      <c r="L1406" s="53">
        <v>1.8</v>
      </c>
      <c r="M1406" s="54">
        <v>12.35</v>
      </c>
      <c r="N1406" s="233"/>
      <c r="O1406" s="55" t="s">
        <v>2810</v>
      </c>
      <c r="P1406" s="56" t="s">
        <v>2811</v>
      </c>
      <c r="Q1406" s="25"/>
      <c r="R1406" s="26"/>
      <c r="S1406" s="26"/>
    </row>
    <row r="1407" spans="1:19" ht="14.65" customHeight="1">
      <c r="A1407" s="228"/>
      <c r="B1407" s="237"/>
      <c r="C1407" s="57" t="s">
        <v>28</v>
      </c>
      <c r="D1407" s="275"/>
      <c r="E1407" s="283"/>
      <c r="F1407" s="272"/>
      <c r="G1407" s="183"/>
      <c r="H1407" s="231"/>
      <c r="I1407" s="58"/>
      <c r="J1407" s="59"/>
      <c r="K1407" s="60"/>
      <c r="L1407" s="61"/>
      <c r="M1407" s="62"/>
      <c r="N1407" s="234"/>
      <c r="O1407" s="63"/>
      <c r="P1407" s="64"/>
      <c r="Q1407" s="36"/>
      <c r="R1407" s="28"/>
      <c r="S1407" s="28"/>
    </row>
    <row r="1408" spans="1:19" ht="14.65" customHeight="1">
      <c r="A1408" s="238">
        <f>$A1405+1</f>
        <v>469</v>
      </c>
      <c r="B1408" s="242" t="str">
        <f>IF(OR(C1408="W",C1409="W",C1410="W",C1408="1/2W",C1409="1/2W",C1410="1/2W",C1408="1/2L",C1409="1/2L",C1410="1/2L"),"OK",IF(OR(C1408="L",C1409="L",C1410="L"),"LOSS",IF(OR(C1408="X",C1409="X",C1410="X"),"Anulado"," ")))</f>
        <v>OK</v>
      </c>
      <c r="C1408" s="65" t="s">
        <v>24</v>
      </c>
      <c r="D1408" s="290" t="str">
        <f>IF(G1408="","",$D1405)</f>
        <v>25</v>
      </c>
      <c r="E1408" s="295" t="str">
        <f>IF(G1408=""," ","– "&amp;COUNTIF(D$4:D1410,$D1408))</f>
        <v>– 14</v>
      </c>
      <c r="F1408" s="297" t="e">
        <f ca="1">IF(G1408="","",IF(OR(AND($C1408&lt;&gt;" ",$C1409=" "),AND($C1409&lt;&gt;" ",$C1408=" "),AND(L1410&gt;0,OR(AND($C1410&lt;&gt;" ",OR($C1408=" ",$C1409=" ")),AND($C1410=" ",OR($C1408&lt;&gt;" ",$C1409&lt;&gt;" "))))),IF(SUM(F$4:F1407)=0,1,LARGE(F$4:F1407,1)+1),IF(MONTH(G1408)=MONTH(TODAY()),IF(AND(DAY(G1408)&lt;DAY(TODAY()),$B1408=" "),IF(SUM(F$4:F1407)=0,1,LARGE(F$4:F1407,1)+1),IF($B1408=" ",IF(AND(DAY(G1408)=DAY(TODAY()),HOUR(G1408)&lt;=HOUR(NOW())+1),IF(AND(HOUR(G1408)+2&lt;=HOUR(NOW()),DAY(G1408)&lt;=DAY(TODAY()),MINUTE(G1408)&lt;=MINUTE(NOW())),IF(SUM(F$4:F1407)=0,1,LARGE(F$4:F1407,1)+1),IF(OR(MINUTE(G1408)&lt;=MINUTE(NOW()),HOUR(G1408)&lt;=HOUR(NOW())),"!!!","")),""),"")),"")))</f>
        <v>#VALUE!</v>
      </c>
      <c r="G1408" s="188" t="s">
        <v>4531</v>
      </c>
      <c r="H1408" s="239" t="s">
        <v>373</v>
      </c>
      <c r="I1408" s="66" t="s">
        <v>42</v>
      </c>
      <c r="J1408" s="67">
        <v>2.5</v>
      </c>
      <c r="K1408" s="68" t="s">
        <v>21</v>
      </c>
      <c r="L1408" s="69">
        <v>2.39</v>
      </c>
      <c r="M1408" s="70">
        <v>9.7100000000000009</v>
      </c>
      <c r="N1408" s="241">
        <v>0</v>
      </c>
      <c r="O1408" s="71" t="s">
        <v>1505</v>
      </c>
      <c r="P1408" s="72" t="s">
        <v>2831</v>
      </c>
      <c r="Q1408" s="73" t="s">
        <v>2832</v>
      </c>
      <c r="R1408" s="74">
        <v>8.8700000000000001E-2</v>
      </c>
      <c r="S1408" s="75" t="s">
        <v>1164</v>
      </c>
    </row>
    <row r="1409" spans="1:19" ht="14.65" customHeight="1">
      <c r="A1409" s="227"/>
      <c r="B1409" s="236"/>
      <c r="C1409" s="17" t="s">
        <v>26</v>
      </c>
      <c r="D1409" s="274"/>
      <c r="E1409" s="282"/>
      <c r="F1409" s="285"/>
      <c r="G1409" s="182"/>
      <c r="H1409" s="230"/>
      <c r="I1409" s="18" t="s">
        <v>43</v>
      </c>
      <c r="J1409" s="76">
        <f>IF(OR(I1408="TO",I1408="TU",I1408="TO1",I1408="TU1",I1408="TO2",I1408="TU2"),J1408,IF(OR(I1408="AH1",I1408="AH2"),IF(OR(I1409="AH1",I1409="AH2"),-J1408,IF(OR(I1409="EH1",I1409="EH2"),-J1408+0.5,"")),IF(OR(I1408="EH1",I1408="EH2"),IF(OR(I1409="AH1",I1409="AH2"),-J1408+0.5,IF(OR(I1409="EH1",I1409="EH2"),-J1408+1,"")),IF(AND(OR(I1408="DNB1",I1408="DNB2"),OR(I1409="AH1",I1409="AH2")),0,IF(AND(I1408="Not ScoreBoth",OR(I1409="TO1",I1409="TO2")),0.5,"")))))</f>
        <v>2.5</v>
      </c>
      <c r="K1409" s="77" t="s">
        <v>17</v>
      </c>
      <c r="L1409" s="21">
        <v>2</v>
      </c>
      <c r="M1409" s="22"/>
      <c r="N1409" s="233"/>
      <c r="O1409" s="23" t="s">
        <v>2834</v>
      </c>
      <c r="P1409" s="24" t="s">
        <v>2056</v>
      </c>
      <c r="Q1409" s="25"/>
      <c r="R1409" s="26"/>
      <c r="S1409" s="26"/>
    </row>
    <row r="1410" spans="1:19" ht="14.65" customHeight="1">
      <c r="A1410" s="228"/>
      <c r="B1410" s="237"/>
      <c r="C1410" s="27" t="s">
        <v>28</v>
      </c>
      <c r="D1410" s="275"/>
      <c r="E1410" s="283"/>
      <c r="F1410" s="272"/>
      <c r="G1410" s="183"/>
      <c r="H1410" s="231"/>
      <c r="I1410" s="30"/>
      <c r="J1410" s="31"/>
      <c r="K1410" s="37"/>
      <c r="L1410" s="32"/>
      <c r="M1410" s="33"/>
      <c r="N1410" s="234"/>
      <c r="O1410" s="34"/>
      <c r="P1410" s="35"/>
      <c r="Q1410" s="36"/>
      <c r="R1410" s="28"/>
      <c r="S1410" s="28"/>
    </row>
    <row r="1411" spans="1:19" ht="14.65" customHeight="1">
      <c r="A1411" s="226">
        <f>$A1408+1</f>
        <v>470</v>
      </c>
      <c r="B1411" s="235" t="str">
        <f>IF(OR(C1411="W",C1412="W",C1413="W",C1411="1/2W",C1412="1/2W",C1413="1/2W",C1411="1/2L",C1412="1/2L",C1413="1/2L"),"OK",IF(OR(C1411="L",C1412="L",C1413="L"),"LOSS",IF(OR(C1411="X",C1412="X",C1413="X"),"Anulado"," ")))</f>
        <v xml:space="preserve"> </v>
      </c>
      <c r="C1411" s="38" t="s">
        <v>28</v>
      </c>
      <c r="D1411" s="273" t="str">
        <f>IF(G1411="","",$D1408)</f>
        <v>25</v>
      </c>
      <c r="E1411" s="281" t="str">
        <f>IF(G1411=""," ","– "&amp;COUNTIF(D$4:D1413,$D1411))</f>
        <v>– 15</v>
      </c>
      <c r="F1411" s="284" t="e">
        <f ca="1">IF(G1411="","",IF(OR(AND($C1411&lt;&gt;" ",$C1412=" "),AND($C1412&lt;&gt;" ",$C1411=" "),AND(L1413&gt;0,OR(AND($C1413&lt;&gt;" ",OR($C1411=" ",$C1412=" ")),AND($C1413=" ",OR($C1411&lt;&gt;" ",$C1412&lt;&gt;" "))))),IF(SUM(F$4:F1410)=0,1,LARGE(F$4:F1410,1)+1),IF(MONTH(G1411)=MONTH(TODAY()),IF(AND(DAY(G1411)&lt;DAY(TODAY()),$B1411=" "),IF(SUM(F$4:F1410)=0,1,LARGE(F$4:F1410,1)+1),IF($B1411=" ",IF(AND(DAY(G1411)=DAY(TODAY()),HOUR(G1411)&lt;=HOUR(NOW())+1),IF(AND(HOUR(G1411)+2&lt;=HOUR(NOW()),DAY(G1411)&lt;=DAY(TODAY()),MINUTE(G1411)&lt;=MINUTE(NOW())),IF(SUM(F$4:F1410)=0,1,LARGE(F$4:F1410,1)+1),IF(OR(MINUTE(G1411)&lt;=MINUTE(NOW()),HOUR(G1411)&lt;=HOUR(NOW())),"!!!","")),""),"")),"")))</f>
        <v>#VALUE!</v>
      </c>
      <c r="G1411" s="181" t="s">
        <v>4582</v>
      </c>
      <c r="H1411" s="229" t="s">
        <v>382</v>
      </c>
      <c r="I1411" s="108">
        <v>2</v>
      </c>
      <c r="J1411" s="78"/>
      <c r="K1411" s="41" t="s">
        <v>21</v>
      </c>
      <c r="L1411" s="42">
        <v>5.8</v>
      </c>
      <c r="M1411" s="43">
        <v>7.03</v>
      </c>
      <c r="N1411" s="232">
        <v>0</v>
      </c>
      <c r="O1411" s="44" t="s">
        <v>2859</v>
      </c>
      <c r="P1411" s="45" t="s">
        <v>2387</v>
      </c>
      <c r="Q1411" s="46" t="s">
        <v>1415</v>
      </c>
      <c r="R1411" s="47">
        <v>5.0799999999999998E-2</v>
      </c>
      <c r="S1411" s="48" t="s">
        <v>1164</v>
      </c>
    </row>
    <row r="1412" spans="1:19" ht="14.65" customHeight="1">
      <c r="A1412" s="227"/>
      <c r="B1412" s="236"/>
      <c r="C1412" s="49" t="s">
        <v>28</v>
      </c>
      <c r="D1412" s="274"/>
      <c r="E1412" s="282"/>
      <c r="F1412" s="285"/>
      <c r="G1412" s="182"/>
      <c r="H1412" s="230"/>
      <c r="I1412" s="50" t="s">
        <v>71</v>
      </c>
      <c r="J1412" s="85" t="str">
        <f>IF(OR(I1411="TO",I1411="TU",I1411="TO1",I1411="TU1",I1411="TO2",I1411="TU2"),J1411,IF(OR(I1411="AH1",I1411="AH2"),IF(OR(I1412="AH1",I1412="AH2"),-J1411,IF(OR(I1412="EH1",I1412="EH2"),-J1411+0.5,"")),IF(OR(I1411="EH1",I1411="EH2"),IF(OR(I1412="AH1",I1412="AH2"),-J1411+0.5,IF(OR(I1412="EH1",I1412="EH2"),-J1411+1,"")),IF(AND(OR(I1411="DNB1",I1411="DNB2"),OR(I1412="AH1",I1412="AH2")),0,IF(AND(I1411="Not ScoreBoth",OR(I1412="TO1",I1412="TO2")),0.5,"")))))</f>
        <v/>
      </c>
      <c r="K1412" s="52" t="s">
        <v>19</v>
      </c>
      <c r="L1412" s="53">
        <v>4.3</v>
      </c>
      <c r="M1412" s="54"/>
      <c r="N1412" s="233"/>
      <c r="O1412" s="55" t="s">
        <v>2875</v>
      </c>
      <c r="P1412" s="56" t="s">
        <v>2387</v>
      </c>
      <c r="Q1412" s="25"/>
      <c r="R1412" s="26"/>
      <c r="S1412" s="26"/>
    </row>
    <row r="1413" spans="1:19" ht="14.65" customHeight="1">
      <c r="A1413" s="228"/>
      <c r="B1413" s="237"/>
      <c r="C1413" s="57" t="s">
        <v>28</v>
      </c>
      <c r="D1413" s="275"/>
      <c r="E1413" s="283"/>
      <c r="F1413" s="272"/>
      <c r="G1413" s="183"/>
      <c r="H1413" s="231"/>
      <c r="I1413" s="58"/>
      <c r="J1413" s="59"/>
      <c r="K1413" s="60"/>
      <c r="L1413" s="61"/>
      <c r="M1413" s="62"/>
      <c r="N1413" s="234"/>
      <c r="O1413" s="63"/>
      <c r="P1413" s="106" t="s">
        <v>1501</v>
      </c>
      <c r="Q1413" s="36"/>
      <c r="R1413" s="28"/>
      <c r="S1413" s="28"/>
    </row>
    <row r="1414" spans="1:19" ht="14.65" customHeight="1">
      <c r="A1414" s="238">
        <f>$A1411+1</f>
        <v>471</v>
      </c>
      <c r="B1414" s="242" t="str">
        <f>IF(OR(C1414="W",C1415="W",C1416="W",C1414="1/2W",C1415="1/2W",C1416="1/2W",C1414="1/2L",C1415="1/2L",C1416="1/2L"),"OK",IF(OR(C1414="L",C1415="L",C1416="L"),"LOSS",IF(OR(C1414="X",C1415="X",C1416="X"),"Anulado"," ")))</f>
        <v>OK</v>
      </c>
      <c r="C1414" s="65" t="s">
        <v>24</v>
      </c>
      <c r="D1414" s="290" t="str">
        <f>IF(G1414="","",$D1411)</f>
        <v>25</v>
      </c>
      <c r="E1414" s="295" t="str">
        <f>IF(G1414=""," ","– "&amp;COUNTIF(D$4:D1416,$D1414))</f>
        <v>– 16</v>
      </c>
      <c r="F1414" s="297" t="e">
        <f ca="1">IF(G1414="","",IF(OR(AND($C1414&lt;&gt;" ",$C1415=" "),AND($C1415&lt;&gt;" ",$C1414=" "),AND(L1416&gt;0,OR(AND($C1416&lt;&gt;" ",OR($C1414=" ",$C1415=" ")),AND($C1416=" ",OR($C1414&lt;&gt;" ",$C1415&lt;&gt;" "))))),IF(SUM(F$4:F1413)=0,1,LARGE(F$4:F1413,1)+1),IF(MONTH(G1414)=MONTH(TODAY()),IF(AND(DAY(G1414)&lt;DAY(TODAY()),$B1414=" "),IF(SUM(F$4:F1413)=0,1,LARGE(F$4:F1413,1)+1),IF($B1414=" ",IF(AND(DAY(G1414)=DAY(TODAY()),HOUR(G1414)&lt;=HOUR(NOW())+1),IF(AND(HOUR(G1414)+2&lt;=HOUR(NOW()),DAY(G1414)&lt;=DAY(TODAY()),MINUTE(G1414)&lt;=MINUTE(NOW())),IF(SUM(F$4:F1413)=0,1,LARGE(F$4:F1413,1)+1),IF(OR(MINUTE(G1414)&lt;=MINUTE(NOW()),HOUR(G1414)&lt;=HOUR(NOW())),"!!!","")),""),"")),"")))</f>
        <v>#VALUE!</v>
      </c>
      <c r="G1414" s="188" t="s">
        <v>4531</v>
      </c>
      <c r="H1414" s="239" t="s">
        <v>373</v>
      </c>
      <c r="I1414" s="66" t="s">
        <v>42</v>
      </c>
      <c r="J1414" s="67">
        <v>2.5</v>
      </c>
      <c r="K1414" s="68" t="s">
        <v>21</v>
      </c>
      <c r="L1414" s="69">
        <v>2.39</v>
      </c>
      <c r="M1414" s="70"/>
      <c r="N1414" s="241">
        <v>0</v>
      </c>
      <c r="O1414" s="71" t="s">
        <v>2221</v>
      </c>
      <c r="P1414" s="72" t="s">
        <v>2876</v>
      </c>
      <c r="Q1414" s="73" t="s">
        <v>1386</v>
      </c>
      <c r="R1414" s="74">
        <v>8.8499999999999995E-2</v>
      </c>
      <c r="S1414" s="75" t="s">
        <v>2877</v>
      </c>
    </row>
    <row r="1415" spans="1:19" ht="14.65" customHeight="1">
      <c r="A1415" s="227"/>
      <c r="B1415" s="236"/>
      <c r="C1415" s="17" t="s">
        <v>26</v>
      </c>
      <c r="D1415" s="274"/>
      <c r="E1415" s="282"/>
      <c r="F1415" s="285"/>
      <c r="G1415" s="182"/>
      <c r="H1415" s="230"/>
      <c r="I1415" s="18" t="s">
        <v>43</v>
      </c>
      <c r="J1415" s="76">
        <f>IF(OR(I1414="TO",I1414="TU",I1414="TO1",I1414="TU1",I1414="TO2",I1414="TU2"),J1414,IF(OR(I1414="AH1",I1414="AH2"),IF(OR(I1415="AH1",I1415="AH2"),-J1414,IF(OR(I1415="EH1",I1415="EH2"),-J1414+0.5,"")),IF(OR(I1414="EH1",I1414="EH2"),IF(OR(I1415="AH1",I1415="AH2"),-J1414+0.5,IF(OR(I1415="EH1",I1415="EH2"),-J1414+1,"")),IF(AND(OR(I1414="DNB1",I1414="DNB2"),OR(I1415="AH1",I1415="AH2")),0,IF(AND(I1414="Not ScoreBoth",OR(I1415="TO1",I1415="TO2")),0.5,"")))))</f>
        <v>2.5</v>
      </c>
      <c r="K1415" s="77" t="s">
        <v>17</v>
      </c>
      <c r="L1415" s="21">
        <v>2</v>
      </c>
      <c r="M1415" s="22">
        <v>6.15</v>
      </c>
      <c r="N1415" s="233"/>
      <c r="O1415" s="23" t="s">
        <v>2878</v>
      </c>
      <c r="P1415" s="24" t="s">
        <v>1887</v>
      </c>
      <c r="Q1415" s="25"/>
      <c r="R1415" s="26"/>
      <c r="S1415" s="26"/>
    </row>
    <row r="1416" spans="1:19" ht="14.65" customHeight="1">
      <c r="A1416" s="228"/>
      <c r="B1416" s="237"/>
      <c r="C1416" s="27" t="s">
        <v>28</v>
      </c>
      <c r="D1416" s="275"/>
      <c r="E1416" s="283"/>
      <c r="F1416" s="272"/>
      <c r="G1416" s="183"/>
      <c r="H1416" s="231"/>
      <c r="I1416" s="30"/>
      <c r="J1416" s="31"/>
      <c r="K1416" s="37"/>
      <c r="L1416" s="32"/>
      <c r="M1416" s="33"/>
      <c r="N1416" s="234"/>
      <c r="O1416" s="34"/>
      <c r="P1416" s="35"/>
      <c r="Q1416" s="36"/>
      <c r="R1416" s="28"/>
      <c r="S1416" s="28"/>
    </row>
    <row r="1417" spans="1:19" ht="14.65" customHeight="1">
      <c r="A1417" s="226">
        <f>$A1414+1</f>
        <v>472</v>
      </c>
      <c r="B1417" s="235" t="str">
        <f>IF(OR(C1417="W",C1418="W",C1419="W",C1417="1/2W",C1418="1/2W",C1419="1/2W",C1417="1/2L",C1418="1/2L",C1419="1/2L"),"OK",IF(OR(C1417="L",C1418="L",C1419="L"),"LOSS",IF(OR(C1417="X",C1418="X",C1419="X"),"Anulado"," ")))</f>
        <v>OK</v>
      </c>
      <c r="C1417" s="38" t="s">
        <v>26</v>
      </c>
      <c r="D1417" s="273" t="str">
        <f>IF(G1417="","",$D1414)</f>
        <v>25</v>
      </c>
      <c r="E1417" s="281" t="str">
        <f>IF(G1417=""," ","– "&amp;COUNTIF(D$4:D1419,$D1417))</f>
        <v>– 17</v>
      </c>
      <c r="F1417" s="284" t="e">
        <f ca="1">IF(G1417="","",IF(OR(AND($C1417&lt;&gt;" ",$C1418=" "),AND($C1418&lt;&gt;" ",$C1417=" "),AND(L1419&gt;0,OR(AND($C1419&lt;&gt;" ",OR($C1417=" ",$C1418=" ")),AND($C1419=" ",OR($C1417&lt;&gt;" ",$C1418&lt;&gt;" "))))),IF(SUM(F$4:F1416)=0,1,LARGE(F$4:F1416,1)+1),IF(MONTH(G1417)=MONTH(TODAY()),IF(AND(DAY(G1417)&lt;DAY(TODAY()),$B1417=" "),IF(SUM(F$4:F1416)=0,1,LARGE(F$4:F1416,1)+1),IF($B1417=" ",IF(AND(DAY(G1417)=DAY(TODAY()),HOUR(G1417)&lt;=HOUR(NOW())+1),IF(AND(HOUR(G1417)+2&lt;=HOUR(NOW()),DAY(G1417)&lt;=DAY(TODAY()),MINUTE(G1417)&lt;=MINUTE(NOW())),IF(SUM(F$4:F1416)=0,1,LARGE(F$4:F1416,1)+1),IF(OR(MINUTE(G1417)&lt;=MINUTE(NOW()),HOUR(G1417)&lt;=HOUR(NOW())),"!!!","")),""),"")),"")))</f>
        <v>#VALUE!</v>
      </c>
      <c r="G1417" s="181" t="s">
        <v>4574</v>
      </c>
      <c r="H1417" s="229" t="s">
        <v>372</v>
      </c>
      <c r="I1417" s="39" t="s">
        <v>42</v>
      </c>
      <c r="J1417" s="40">
        <v>5.5</v>
      </c>
      <c r="K1417" s="41" t="s">
        <v>21</v>
      </c>
      <c r="L1417" s="42">
        <v>2.5499999999999998</v>
      </c>
      <c r="M1417" s="43">
        <v>8.7100000000000009</v>
      </c>
      <c r="N1417" s="232">
        <v>0</v>
      </c>
      <c r="O1417" s="44" t="s">
        <v>2808</v>
      </c>
      <c r="P1417" s="45" t="s">
        <v>2809</v>
      </c>
      <c r="Q1417" s="46" t="s">
        <v>2117</v>
      </c>
      <c r="R1417" s="47">
        <v>5.4600000000000003E-2</v>
      </c>
      <c r="S1417" s="48" t="s">
        <v>2879</v>
      </c>
    </row>
    <row r="1418" spans="1:19" ht="14.65" customHeight="1">
      <c r="A1418" s="227"/>
      <c r="B1418" s="236"/>
      <c r="C1418" s="49" t="s">
        <v>24</v>
      </c>
      <c r="D1418" s="274"/>
      <c r="E1418" s="282"/>
      <c r="F1418" s="285"/>
      <c r="G1418" s="182"/>
      <c r="H1418" s="230"/>
      <c r="I1418" s="50" t="s">
        <v>43</v>
      </c>
      <c r="J1418" s="51">
        <f>IF(OR(I1417="TO",I1417="TU",I1417="TO1",I1417="TU1",I1417="TO2",I1417="TU2"),J1417,IF(OR(I1417="AH1",I1417="AH2"),IF(OR(I1418="AH1",I1418="AH2"),-J1417,IF(OR(I1418="EH1",I1418="EH2"),-J1417+0.5,"")),IF(OR(I1417="EH1",I1417="EH2"),IF(OR(I1418="AH1",I1418="AH2"),-J1417+0.5,IF(OR(I1418="EH1",I1418="EH2"),-J1417+1,"")),IF(AND(OR(I1417="DNB1",I1417="DNB2"),OR(I1418="AH1",I1418="AH2")),0,IF(AND(I1417="Not ScoreBoth",OR(I1418="TO1",I1418="TO2")),0.5,"")))))</f>
        <v>5.5</v>
      </c>
      <c r="K1418" s="52" t="s">
        <v>17</v>
      </c>
      <c r="L1418" s="53">
        <v>1.8</v>
      </c>
      <c r="M1418" s="54">
        <v>12.35</v>
      </c>
      <c r="N1418" s="233"/>
      <c r="O1418" s="55" t="s">
        <v>2810</v>
      </c>
      <c r="P1418" s="56" t="s">
        <v>2811</v>
      </c>
      <c r="Q1418" s="25"/>
      <c r="R1418" s="26"/>
      <c r="S1418" s="26"/>
    </row>
    <row r="1419" spans="1:19" ht="14.65" customHeight="1">
      <c r="A1419" s="228"/>
      <c r="B1419" s="237"/>
      <c r="C1419" s="57" t="s">
        <v>28</v>
      </c>
      <c r="D1419" s="275"/>
      <c r="E1419" s="283"/>
      <c r="F1419" s="272"/>
      <c r="G1419" s="183"/>
      <c r="H1419" s="231"/>
      <c r="I1419" s="58"/>
      <c r="J1419" s="59"/>
      <c r="K1419" s="60"/>
      <c r="L1419" s="61"/>
      <c r="M1419" s="62"/>
      <c r="N1419" s="234"/>
      <c r="O1419" s="63"/>
      <c r="P1419" s="64"/>
      <c r="Q1419" s="36"/>
      <c r="R1419" s="28"/>
      <c r="S1419" s="28"/>
    </row>
    <row r="1420" spans="1:19" ht="14.65" customHeight="1">
      <c r="A1420" s="238">
        <f>$A1417+1</f>
        <v>473</v>
      </c>
      <c r="B1420" s="242" t="str">
        <f>IF(OR(C1420="W",C1421="W",C1422="W",C1420="1/2W",C1421="1/2W",C1422="1/2W",C1420="1/2L",C1421="1/2L",C1422="1/2L"),"OK",IF(OR(C1420="L",C1421="L",C1422="L"),"LOSS",IF(OR(C1420="X",C1421="X",C1422="X"),"Anulado"," ")))</f>
        <v xml:space="preserve"> </v>
      </c>
      <c r="C1420" s="65" t="s">
        <v>28</v>
      </c>
      <c r="D1420" s="290" t="str">
        <f>IF(G1420="","",$D1417)</f>
        <v>25</v>
      </c>
      <c r="E1420" s="295" t="str">
        <f>IF(G1420=""," ","– "&amp;COUNTIF(D$4:D1422,$D1420))</f>
        <v>– 18</v>
      </c>
      <c r="F1420" s="297" t="e">
        <f ca="1">IF(G1420="","",IF(OR(AND($C1420&lt;&gt;" ",$C1421=" "),AND($C1421&lt;&gt;" ",$C1420=" "),AND(L1422&gt;0,OR(AND($C1422&lt;&gt;" ",OR($C1420=" ",$C1421=" ")),AND($C1422=" ",OR($C1420&lt;&gt;" ",$C1421&lt;&gt;" "))))),IF(SUM(F$4:F1419)=0,1,LARGE(F$4:F1419,1)+1),IF(MONTH(G1420)=MONTH(TODAY()),IF(AND(DAY(G1420)&lt;DAY(TODAY()),$B1420=" "),IF(SUM(F$4:F1419)=0,1,LARGE(F$4:F1419,1)+1),IF($B1420=" ",IF(AND(DAY(G1420)=DAY(TODAY()),HOUR(G1420)&lt;=HOUR(NOW())+1),IF(AND(HOUR(G1420)+2&lt;=HOUR(NOW()),DAY(G1420)&lt;=DAY(TODAY()),MINUTE(G1420)&lt;=MINUTE(NOW())),IF(SUM(F$4:F1419)=0,1,LARGE(F$4:F1419,1)+1),IF(OR(MINUTE(G1420)&lt;=MINUTE(NOW()),HOUR(G1420)&lt;=HOUR(NOW())),"!!!","")),""),"")),"")))</f>
        <v>#VALUE!</v>
      </c>
      <c r="G1420" s="188" t="s">
        <v>4582</v>
      </c>
      <c r="H1420" s="239" t="s">
        <v>382</v>
      </c>
      <c r="I1420" s="100">
        <v>2</v>
      </c>
      <c r="J1420" s="80"/>
      <c r="K1420" s="68" t="s">
        <v>23</v>
      </c>
      <c r="L1420" s="69">
        <v>5.7</v>
      </c>
      <c r="M1420" s="70">
        <v>44.76</v>
      </c>
      <c r="N1420" s="241">
        <v>0</v>
      </c>
      <c r="O1420" s="71" t="s">
        <v>2880</v>
      </c>
      <c r="P1420" s="72" t="s">
        <v>2881</v>
      </c>
      <c r="Q1420" s="73" t="s">
        <v>2882</v>
      </c>
      <c r="R1420" s="74">
        <v>4.7500000000000001E-2</v>
      </c>
      <c r="S1420" s="75" t="s">
        <v>2879</v>
      </c>
    </row>
    <row r="1421" spans="1:19" ht="14.65" customHeight="1">
      <c r="A1421" s="227"/>
      <c r="B1421" s="236"/>
      <c r="C1421" s="17" t="s">
        <v>28</v>
      </c>
      <c r="D1421" s="274"/>
      <c r="E1421" s="282"/>
      <c r="F1421" s="285"/>
      <c r="G1421" s="182"/>
      <c r="H1421" s="230"/>
      <c r="I1421" s="18" t="s">
        <v>71</v>
      </c>
      <c r="J1421" s="81" t="str">
        <f>IF(OR(I1420="TO",I1420="TU",I1420="TO1",I1420="TU1",I1420="TO2",I1420="TU2"),J1420,IF(OR(I1420="AH1",I1420="AH2"),IF(OR(I1421="AH1",I1421="AH2"),-J1420,IF(OR(I1421="EH1",I1421="EH2"),-J1420+0.5,"")),IF(OR(I1420="EH1",I1420="EH2"),IF(OR(I1421="AH1",I1421="AH2"),-J1420+0.5,IF(OR(I1421="EH1",I1421="EH2"),-J1420+1,"")),IF(AND(OR(I1420="DNB1",I1420="DNB2"),OR(I1421="AH1",I1421="AH2")),0,IF(AND(I1420="Not ScoreBoth",OR(I1421="TO1",I1421="TO2")),0.5,"")))))</f>
        <v/>
      </c>
      <c r="K1421" s="77" t="s">
        <v>19</v>
      </c>
      <c r="L1421" s="21">
        <v>4.3</v>
      </c>
      <c r="M1421" s="22"/>
      <c r="N1421" s="233"/>
      <c r="O1421" s="23" t="s">
        <v>2883</v>
      </c>
      <c r="P1421" s="24" t="s">
        <v>2881</v>
      </c>
      <c r="Q1421" s="25"/>
      <c r="R1421" s="26"/>
      <c r="S1421" s="26"/>
    </row>
    <row r="1422" spans="1:19" ht="14.65" customHeight="1">
      <c r="A1422" s="228"/>
      <c r="B1422" s="237"/>
      <c r="C1422" s="27" t="s">
        <v>28</v>
      </c>
      <c r="D1422" s="275"/>
      <c r="E1422" s="283"/>
      <c r="F1422" s="272"/>
      <c r="G1422" s="183"/>
      <c r="H1422" s="231"/>
      <c r="I1422" s="30"/>
      <c r="J1422" s="31"/>
      <c r="K1422" s="37"/>
      <c r="L1422" s="32"/>
      <c r="M1422" s="33"/>
      <c r="N1422" s="234"/>
      <c r="O1422" s="34"/>
      <c r="P1422" s="90" t="s">
        <v>2884</v>
      </c>
      <c r="Q1422" s="36"/>
      <c r="R1422" s="28"/>
      <c r="S1422" s="28"/>
    </row>
    <row r="1423" spans="1:19" ht="14.65" customHeight="1">
      <c r="A1423" s="226">
        <f>$A1420+1</f>
        <v>474</v>
      </c>
      <c r="B1423" s="235" t="str">
        <f>IF(OR(C1423="W",C1424="W",C1425="W",C1423="1/2W",C1424="1/2W",C1425="1/2W",C1423="1/2L",C1424="1/2L",C1425="1/2L"),"OK",IF(OR(C1423="L",C1424="L",C1425="L"),"LOSS",IF(OR(C1423="X",C1424="X",C1425="X"),"Anulado"," ")))</f>
        <v xml:space="preserve"> </v>
      </c>
      <c r="C1423" s="38" t="s">
        <v>28</v>
      </c>
      <c r="D1423" s="273" t="str">
        <f>IF(G1423="","",$D1420)</f>
        <v>25</v>
      </c>
      <c r="E1423" s="281" t="str">
        <f>IF(G1423=""," ","– "&amp;COUNTIF(D$4:D1425,$D1423))</f>
        <v>– 19</v>
      </c>
      <c r="F1423" s="284" t="e">
        <f ca="1">IF(G1423="","",IF(OR(AND($C1423&lt;&gt;" ",$C1424=" "),AND($C1424&lt;&gt;" ",$C1423=" "),AND(L1425&gt;0,OR(AND($C1425&lt;&gt;" ",OR($C1423=" ",$C1424=" ")),AND($C1425=" ",OR($C1423&lt;&gt;" ",$C1424&lt;&gt;" "))))),IF(SUM(F$4:F1422)=0,1,LARGE(F$4:F1422,1)+1),IF(MONTH(G1423)=MONTH(TODAY()),IF(AND(DAY(G1423)&lt;DAY(TODAY()),$B1423=" "),IF(SUM(F$4:F1422)=0,1,LARGE(F$4:F1422,1)+1),IF($B1423=" ",IF(AND(DAY(G1423)=DAY(TODAY()),HOUR(G1423)&lt;=HOUR(NOW())+1),IF(AND(HOUR(G1423)+2&lt;=HOUR(NOW()),DAY(G1423)&lt;=DAY(TODAY()),MINUTE(G1423)&lt;=MINUTE(NOW())),IF(SUM(F$4:F1422)=0,1,LARGE(F$4:F1422,1)+1),IF(OR(MINUTE(G1423)&lt;=MINUTE(NOW()),HOUR(G1423)&lt;=HOUR(NOW())),"!!!","")),""),"")),"")))</f>
        <v>#VALUE!</v>
      </c>
      <c r="G1423" s="181" t="s">
        <v>4582</v>
      </c>
      <c r="H1423" s="229" t="s">
        <v>382</v>
      </c>
      <c r="I1423" s="108">
        <v>2</v>
      </c>
      <c r="J1423" s="78"/>
      <c r="K1423" s="41" t="s">
        <v>23</v>
      </c>
      <c r="L1423" s="42">
        <v>5.7</v>
      </c>
      <c r="M1423" s="43">
        <v>58.58</v>
      </c>
      <c r="N1423" s="232">
        <v>0</v>
      </c>
      <c r="O1423" s="44" t="s">
        <v>2885</v>
      </c>
      <c r="P1423" s="45" t="s">
        <v>2886</v>
      </c>
      <c r="Q1423" s="46" t="s">
        <v>1268</v>
      </c>
      <c r="R1423" s="47">
        <v>4.7500000000000001E-2</v>
      </c>
      <c r="S1423" s="48" t="s">
        <v>2879</v>
      </c>
    </row>
    <row r="1424" spans="1:19" ht="14.65" customHeight="1">
      <c r="A1424" s="227"/>
      <c r="B1424" s="236"/>
      <c r="C1424" s="49" t="s">
        <v>28</v>
      </c>
      <c r="D1424" s="274"/>
      <c r="E1424" s="282"/>
      <c r="F1424" s="285"/>
      <c r="G1424" s="182"/>
      <c r="H1424" s="230"/>
      <c r="I1424" s="50" t="s">
        <v>71</v>
      </c>
      <c r="J1424" s="85" t="str">
        <f>IF(OR(I1423="TO",I1423="TU",I1423="TO1",I1423="TU1",I1423="TO2",I1423="TU2"),J1423,IF(OR(I1423="AH1",I1423="AH2"),IF(OR(I1424="AH1",I1424="AH2"),-J1423,IF(OR(I1424="EH1",I1424="EH2"),-J1423+0.5,"")),IF(OR(I1423="EH1",I1423="EH2"),IF(OR(I1424="AH1",I1424="AH2"),-J1423+0.5,IF(OR(I1424="EH1",I1424="EH2"),-J1423+1,"")),IF(AND(OR(I1423="DNB1",I1423="DNB2"),OR(I1424="AH1",I1424="AH2")),0,IF(AND(I1423="Not ScoreBoth",OR(I1424="TO1",I1424="TO2")),0.5,"")))))</f>
        <v/>
      </c>
      <c r="K1424" s="52" t="s">
        <v>19</v>
      </c>
      <c r="L1424" s="53">
        <v>4.3</v>
      </c>
      <c r="M1424" s="54"/>
      <c r="N1424" s="233"/>
      <c r="O1424" s="55" t="s">
        <v>2887</v>
      </c>
      <c r="P1424" s="56" t="s">
        <v>2886</v>
      </c>
      <c r="Q1424" s="25"/>
      <c r="R1424" s="26"/>
      <c r="S1424" s="26"/>
    </row>
    <row r="1425" spans="1:19" ht="14.65" customHeight="1">
      <c r="A1425" s="228"/>
      <c r="B1425" s="237"/>
      <c r="C1425" s="57" t="s">
        <v>28</v>
      </c>
      <c r="D1425" s="275"/>
      <c r="E1425" s="283"/>
      <c r="F1425" s="272"/>
      <c r="G1425" s="183"/>
      <c r="H1425" s="231"/>
      <c r="I1425" s="58"/>
      <c r="J1425" s="59"/>
      <c r="K1425" s="60"/>
      <c r="L1425" s="61"/>
      <c r="M1425" s="62"/>
      <c r="N1425" s="234"/>
      <c r="O1425" s="63"/>
      <c r="P1425" s="106" t="s">
        <v>2888</v>
      </c>
      <c r="Q1425" s="36"/>
      <c r="R1425" s="28"/>
      <c r="S1425" s="28"/>
    </row>
    <row r="1426" spans="1:19" ht="14.65" customHeight="1">
      <c r="A1426" s="238">
        <f>$A1423+1</f>
        <v>475</v>
      </c>
      <c r="B1426" s="242" t="str">
        <f>IF(OR(C1426="W",C1427="W",C1428="W",C1426="1/2W",C1427="1/2W",C1428="1/2W",C1426="1/2L",C1427="1/2L",C1428="1/2L"),"OK",IF(OR(C1426="L",C1427="L",C1428="L"),"LOSS",IF(OR(C1426="X",C1427="X",C1428="X"),"Anulado"," ")))</f>
        <v xml:space="preserve"> </v>
      </c>
      <c r="C1426" s="65" t="s">
        <v>28</v>
      </c>
      <c r="D1426" s="290" t="str">
        <f>IF(G1426="","",$D1423)</f>
        <v>25</v>
      </c>
      <c r="E1426" s="295" t="str">
        <f>IF(G1426=""," ","– "&amp;COUNTIF(D$4:D1428,$D1426))</f>
        <v>– 20</v>
      </c>
      <c r="F1426" s="297" t="e">
        <f ca="1">IF(G1426="","",IF(OR(AND($C1426&lt;&gt;" ",$C1427=" "),AND($C1427&lt;&gt;" ",$C1426=" "),AND(L1428&gt;0,OR(AND($C1428&lt;&gt;" ",OR($C1426=" ",$C1427=" ")),AND($C1428=" ",OR($C1426&lt;&gt;" ",$C1427&lt;&gt;" "))))),IF(SUM(F$4:F1425)=0,1,LARGE(F$4:F1425,1)+1),IF(MONTH(G1426)=MONTH(TODAY()),IF(AND(DAY(G1426)&lt;DAY(TODAY()),$B1426=" "),IF(SUM(F$4:F1425)=0,1,LARGE(F$4:F1425,1)+1),IF($B1426=" ",IF(AND(DAY(G1426)=DAY(TODAY()),HOUR(G1426)&lt;=HOUR(NOW())+1),IF(AND(HOUR(G1426)+2&lt;=HOUR(NOW()),DAY(G1426)&lt;=DAY(TODAY()),MINUTE(G1426)&lt;=MINUTE(NOW())),IF(SUM(F$4:F1425)=0,1,LARGE(F$4:F1425,1)+1),IF(OR(MINUTE(G1426)&lt;=MINUTE(NOW()),HOUR(G1426)&lt;=HOUR(NOW())),"!!!","")),""),"")),"")))</f>
        <v>#VALUE!</v>
      </c>
      <c r="G1426" s="188" t="s">
        <v>4582</v>
      </c>
      <c r="H1426" s="239" t="s">
        <v>382</v>
      </c>
      <c r="I1426" s="100">
        <v>2</v>
      </c>
      <c r="J1426" s="80"/>
      <c r="K1426" s="68" t="s">
        <v>21</v>
      </c>
      <c r="L1426" s="69">
        <v>5.8</v>
      </c>
      <c r="M1426" s="70">
        <v>7.03</v>
      </c>
      <c r="N1426" s="241">
        <v>0</v>
      </c>
      <c r="O1426" s="71" t="s">
        <v>2859</v>
      </c>
      <c r="P1426" s="72" t="s">
        <v>2387</v>
      </c>
      <c r="Q1426" s="73" t="s">
        <v>2889</v>
      </c>
      <c r="R1426" s="74">
        <v>4.99E-2</v>
      </c>
      <c r="S1426" s="75" t="s">
        <v>2879</v>
      </c>
    </row>
    <row r="1427" spans="1:19" ht="14.65" customHeight="1">
      <c r="A1427" s="227"/>
      <c r="B1427" s="236"/>
      <c r="C1427" s="17" t="s">
        <v>28</v>
      </c>
      <c r="D1427" s="274"/>
      <c r="E1427" s="282"/>
      <c r="F1427" s="285"/>
      <c r="G1427" s="182"/>
      <c r="H1427" s="230"/>
      <c r="I1427" s="18" t="s">
        <v>71</v>
      </c>
      <c r="J1427" s="81" t="str">
        <f>IF(OR(I1426="TO",I1426="TU",I1426="TO1",I1426="TU1",I1426="TO2",I1426="TU2"),J1426,IF(OR(I1426="AH1",I1426="AH2"),IF(OR(I1427="AH1",I1427="AH2"),-J1426,IF(OR(I1427="EH1",I1427="EH2"),-J1426+0.5,"")),IF(OR(I1426="EH1",I1426="EH2"),IF(OR(I1427="AH1",I1427="AH2"),-J1426+0.5,IF(OR(I1427="EH1",I1427="EH2"),-J1426+1,"")),IF(AND(OR(I1426="DNB1",I1426="DNB2"),OR(I1427="AH1",I1427="AH2")),0,IF(AND(I1426="Not ScoreBoth",OR(I1427="TO1",I1427="TO2")),0.5,"")))))</f>
        <v/>
      </c>
      <c r="K1427" s="77" t="s">
        <v>19</v>
      </c>
      <c r="L1427" s="21">
        <v>4.3</v>
      </c>
      <c r="M1427" s="22">
        <v>31.85</v>
      </c>
      <c r="N1427" s="233"/>
      <c r="O1427" s="23" t="s">
        <v>2285</v>
      </c>
      <c r="P1427" s="24" t="s">
        <v>2890</v>
      </c>
      <c r="Q1427" s="25"/>
      <c r="R1427" s="26"/>
      <c r="S1427" s="26"/>
    </row>
    <row r="1428" spans="1:19" ht="14.65" customHeight="1">
      <c r="A1428" s="228"/>
      <c r="B1428" s="237"/>
      <c r="C1428" s="27" t="s">
        <v>28</v>
      </c>
      <c r="D1428" s="275"/>
      <c r="E1428" s="283"/>
      <c r="F1428" s="272"/>
      <c r="G1428" s="183"/>
      <c r="H1428" s="231"/>
      <c r="I1428" s="30"/>
      <c r="J1428" s="31"/>
      <c r="K1428" s="37"/>
      <c r="L1428" s="32"/>
      <c r="M1428" s="33"/>
      <c r="N1428" s="234"/>
      <c r="O1428" s="34"/>
      <c r="P1428" s="90" t="s">
        <v>997</v>
      </c>
      <c r="Q1428" s="36"/>
      <c r="R1428" s="28"/>
      <c r="S1428" s="28"/>
    </row>
    <row r="1429" spans="1:19" ht="14.65" customHeight="1">
      <c r="A1429" s="226">
        <f>$A1426+1</f>
        <v>476</v>
      </c>
      <c r="B1429" s="235" t="str">
        <f>IF(OR(C1429="W",C1430="W",C1431="W",C1429="1/2W",C1430="1/2W",C1431="1/2W",C1429="1/2L",C1430="1/2L",C1431="1/2L"),"OK",IF(OR(C1429="L",C1430="L",C1431="L"),"LOSS",IF(OR(C1429="X",C1430="X",C1431="X"),"Anulado"," ")))</f>
        <v xml:space="preserve"> </v>
      </c>
      <c r="C1429" s="38" t="s">
        <v>28</v>
      </c>
      <c r="D1429" s="273" t="str">
        <f>IF(G1429="","",$D1426)</f>
        <v>25</v>
      </c>
      <c r="E1429" s="281" t="str">
        <f>IF(G1429=""," ","– "&amp;COUNTIF(D$4:D1431,$D1429))</f>
        <v>– 21</v>
      </c>
      <c r="F1429" s="284" t="e">
        <f ca="1">IF(G1429="","",IF(OR(AND($C1429&lt;&gt;" ",$C1430=" "),AND($C1430&lt;&gt;" ",$C1429=" "),AND(L1431&gt;0,OR(AND($C1431&lt;&gt;" ",OR($C1429=" ",$C1430=" ")),AND($C1431=" ",OR($C1429&lt;&gt;" ",$C1430&lt;&gt;" "))))),IF(SUM(F$4:F1428)=0,1,LARGE(F$4:F1428,1)+1),IF(MONTH(G1429)=MONTH(TODAY()),IF(AND(DAY(G1429)&lt;DAY(TODAY()),$B1429=" "),IF(SUM(F$4:F1428)=0,1,LARGE(F$4:F1428,1)+1),IF($B1429=" ",IF(AND(DAY(G1429)=DAY(TODAY()),HOUR(G1429)&lt;=HOUR(NOW())+1),IF(AND(HOUR(G1429)+2&lt;=HOUR(NOW()),DAY(G1429)&lt;=DAY(TODAY()),MINUTE(G1429)&lt;=MINUTE(NOW())),IF(SUM(F$4:F1428)=0,1,LARGE(F$4:F1428,1)+1),IF(OR(MINUTE(G1429)&lt;=MINUTE(NOW()),HOUR(G1429)&lt;=HOUR(NOW())),"!!!","")),""),"")),"")))</f>
        <v>#VALUE!</v>
      </c>
      <c r="G1429" s="181" t="s">
        <v>4582</v>
      </c>
      <c r="H1429" s="229" t="s">
        <v>382</v>
      </c>
      <c r="I1429" s="108">
        <v>2</v>
      </c>
      <c r="J1429" s="78"/>
      <c r="K1429" s="41" t="s">
        <v>21</v>
      </c>
      <c r="L1429" s="42">
        <v>5.3</v>
      </c>
      <c r="M1429" s="43">
        <v>7.85</v>
      </c>
      <c r="N1429" s="232">
        <v>0</v>
      </c>
      <c r="O1429" s="44" t="s">
        <v>1985</v>
      </c>
      <c r="P1429" s="45" t="s">
        <v>2891</v>
      </c>
      <c r="Q1429" s="46" t="s">
        <v>2892</v>
      </c>
      <c r="R1429" s="47">
        <v>3.3300000000000003E-2</v>
      </c>
      <c r="S1429" s="48" t="s">
        <v>2879</v>
      </c>
    </row>
    <row r="1430" spans="1:19" ht="14.65" customHeight="1">
      <c r="A1430" s="227"/>
      <c r="B1430" s="236"/>
      <c r="C1430" s="49" t="s">
        <v>28</v>
      </c>
      <c r="D1430" s="274"/>
      <c r="E1430" s="282"/>
      <c r="F1430" s="285"/>
      <c r="G1430" s="182"/>
      <c r="H1430" s="230"/>
      <c r="I1430" s="50" t="s">
        <v>71</v>
      </c>
      <c r="J1430" s="85" t="str">
        <f>IF(OR(I1429="TO",I1429="TU",I1429="TO1",I1429="TU1",I1429="TO2",I1429="TU2"),J1429,IF(OR(I1429="AH1",I1429="AH2"),IF(OR(I1430="AH1",I1430="AH2"),-J1429,IF(OR(I1430="EH1",I1430="EH2"),-J1429+0.5,"")),IF(OR(I1429="EH1",I1429="EH2"),IF(OR(I1430="AH1",I1430="AH2"),-J1429+0.5,IF(OR(I1430="EH1",I1430="EH2"),-J1429+1,"")),IF(AND(OR(I1429="DNB1",I1429="DNB2"),OR(I1430="AH1",I1430="AH2")),0,IF(AND(I1429="Not ScoreBoth",OR(I1430="TO1",I1430="TO2")),0.5,"")))))</f>
        <v/>
      </c>
      <c r="K1430" s="52" t="s">
        <v>19</v>
      </c>
      <c r="L1430" s="53">
        <v>4.3</v>
      </c>
      <c r="M1430" s="54"/>
      <c r="N1430" s="233"/>
      <c r="O1430" s="55" t="s">
        <v>1282</v>
      </c>
      <c r="P1430" s="56" t="s">
        <v>2891</v>
      </c>
      <c r="Q1430" s="25"/>
      <c r="R1430" s="26"/>
      <c r="S1430" s="26"/>
    </row>
    <row r="1431" spans="1:19" ht="14.65" customHeight="1">
      <c r="A1431" s="228"/>
      <c r="B1431" s="237"/>
      <c r="C1431" s="57" t="s">
        <v>28</v>
      </c>
      <c r="D1431" s="275"/>
      <c r="E1431" s="283"/>
      <c r="F1431" s="272"/>
      <c r="G1431" s="183"/>
      <c r="H1431" s="231"/>
      <c r="I1431" s="58"/>
      <c r="J1431" s="59"/>
      <c r="K1431" s="60"/>
      <c r="L1431" s="61"/>
      <c r="M1431" s="62"/>
      <c r="N1431" s="234"/>
      <c r="O1431" s="63"/>
      <c r="P1431" s="106" t="s">
        <v>2893</v>
      </c>
      <c r="Q1431" s="36"/>
      <c r="R1431" s="28"/>
      <c r="S1431" s="28"/>
    </row>
    <row r="1432" spans="1:19" ht="14.65" customHeight="1">
      <c r="A1432" s="238">
        <f>$A1429+1</f>
        <v>477</v>
      </c>
      <c r="B1432" s="242" t="str">
        <f>IF(OR(C1432="W",C1433="W",C1434="W",C1432="1/2W",C1433="1/2W",C1434="1/2W",C1432="1/2L",C1433="1/2L",C1434="1/2L"),"OK",IF(OR(C1432="L",C1433="L",C1434="L"),"LOSS",IF(OR(C1432="X",C1433="X",C1434="X"),"Anulado"," ")))</f>
        <v xml:space="preserve"> </v>
      </c>
      <c r="C1432" s="65" t="s">
        <v>28</v>
      </c>
      <c r="D1432" s="290" t="str">
        <f>IF(G1432="","",$D1429)</f>
        <v>25</v>
      </c>
      <c r="E1432" s="295" t="str">
        <f>IF(G1432=""," ","– "&amp;COUNTIF(D$4:D1434,$D1432))</f>
        <v>– 22</v>
      </c>
      <c r="F1432" s="297" t="e">
        <f ca="1">IF(G1432="","",IF(OR(AND($C1432&lt;&gt;" ",$C1433=" "),AND($C1433&lt;&gt;" ",$C1432=" "),AND(L1434&gt;0,OR(AND($C1434&lt;&gt;" ",OR($C1432=" ",$C1433=" ")),AND($C1434=" ",OR($C1432&lt;&gt;" ",$C1433&lt;&gt;" "))))),IF(SUM(F$4:F1431)=0,1,LARGE(F$4:F1431,1)+1),IF(MONTH(G1432)=MONTH(TODAY()),IF(AND(DAY(G1432)&lt;DAY(TODAY()),$B1432=" "),IF(SUM(F$4:F1431)=0,1,LARGE(F$4:F1431,1)+1),IF($B1432=" ",IF(AND(DAY(G1432)=DAY(TODAY()),HOUR(G1432)&lt;=HOUR(NOW())+1),IF(AND(HOUR(G1432)+2&lt;=HOUR(NOW()),DAY(G1432)&lt;=DAY(TODAY()),MINUTE(G1432)&lt;=MINUTE(NOW())),IF(SUM(F$4:F1431)=0,1,LARGE(F$4:F1431,1)+1),IF(OR(MINUTE(G1432)&lt;=MINUTE(NOW()),HOUR(G1432)&lt;=HOUR(NOW())),"!!!","")),""),"")),"")))</f>
        <v>#VALUE!</v>
      </c>
      <c r="G1432" s="188" t="s">
        <v>4582</v>
      </c>
      <c r="H1432" s="239" t="s">
        <v>382</v>
      </c>
      <c r="I1432" s="100">
        <v>2</v>
      </c>
      <c r="J1432" s="80"/>
      <c r="K1432" s="68" t="s">
        <v>21</v>
      </c>
      <c r="L1432" s="69">
        <v>5.3</v>
      </c>
      <c r="M1432" s="70">
        <v>7.85</v>
      </c>
      <c r="N1432" s="241">
        <v>0</v>
      </c>
      <c r="O1432" s="71" t="s">
        <v>1985</v>
      </c>
      <c r="P1432" s="72" t="s">
        <v>2891</v>
      </c>
      <c r="Q1432" s="73" t="s">
        <v>2892</v>
      </c>
      <c r="R1432" s="74">
        <v>3.3300000000000003E-2</v>
      </c>
      <c r="S1432" s="75" t="s">
        <v>2879</v>
      </c>
    </row>
    <row r="1433" spans="1:19" ht="14.65" customHeight="1">
      <c r="A1433" s="227"/>
      <c r="B1433" s="236"/>
      <c r="C1433" s="17" t="s">
        <v>28</v>
      </c>
      <c r="D1433" s="274"/>
      <c r="E1433" s="282"/>
      <c r="F1433" s="285"/>
      <c r="G1433" s="182"/>
      <c r="H1433" s="230"/>
      <c r="I1433" s="18" t="s">
        <v>71</v>
      </c>
      <c r="J1433" s="81" t="str">
        <f>IF(OR(I1432="TO",I1432="TU",I1432="TO1",I1432="TU1",I1432="TO2",I1432="TU2"),J1432,IF(OR(I1432="AH1",I1432="AH2"),IF(OR(I1433="AH1",I1433="AH2"),-J1432,IF(OR(I1433="EH1",I1433="EH2"),-J1432+0.5,"")),IF(OR(I1432="EH1",I1432="EH2"),IF(OR(I1433="AH1",I1433="AH2"),-J1432+0.5,IF(OR(I1433="EH1",I1433="EH2"),-J1432+1,"")),IF(AND(OR(I1432="DNB1",I1432="DNB2"),OR(I1433="AH1",I1433="AH2")),0,IF(AND(I1432="Not ScoreBoth",OR(I1433="TO1",I1433="TO2")),0.5,"")))))</f>
        <v/>
      </c>
      <c r="K1433" s="77" t="s">
        <v>19</v>
      </c>
      <c r="L1433" s="21">
        <v>4.3</v>
      </c>
      <c r="M1433" s="22"/>
      <c r="N1433" s="233"/>
      <c r="O1433" s="23" t="s">
        <v>1282</v>
      </c>
      <c r="P1433" s="24" t="s">
        <v>2891</v>
      </c>
      <c r="Q1433" s="25"/>
      <c r="R1433" s="26"/>
      <c r="S1433" s="26"/>
    </row>
    <row r="1434" spans="1:19" ht="14.65" customHeight="1">
      <c r="A1434" s="228"/>
      <c r="B1434" s="237"/>
      <c r="C1434" s="27" t="s">
        <v>28</v>
      </c>
      <c r="D1434" s="275"/>
      <c r="E1434" s="283"/>
      <c r="F1434" s="272"/>
      <c r="G1434" s="183"/>
      <c r="H1434" s="231"/>
      <c r="I1434" s="30"/>
      <c r="J1434" s="31"/>
      <c r="K1434" s="37"/>
      <c r="L1434" s="32"/>
      <c r="M1434" s="33"/>
      <c r="N1434" s="234"/>
      <c r="O1434" s="34"/>
      <c r="P1434" s="90" t="s">
        <v>2893</v>
      </c>
      <c r="Q1434" s="36"/>
      <c r="R1434" s="28"/>
      <c r="S1434" s="28"/>
    </row>
    <row r="1435" spans="1:19" ht="14.65" customHeight="1">
      <c r="A1435" s="226">
        <f>$A1432+1</f>
        <v>478</v>
      </c>
      <c r="B1435" s="235" t="str">
        <f>IF(OR(C1435="W",C1436="W",C1437="W",C1435="1/2W",C1436="1/2W",C1437="1/2W",C1435="1/2L",C1436="1/2L",C1437="1/2L"),"OK",IF(OR(C1435="L",C1436="L",C1437="L"),"LOSS",IF(OR(C1435="X",C1436="X",C1437="X"),"Anulado"," ")))</f>
        <v xml:space="preserve"> </v>
      </c>
      <c r="C1435" s="38" t="s">
        <v>28</v>
      </c>
      <c r="D1435" s="273" t="str">
        <f>IF(G1435="","",$D1432)</f>
        <v>25</v>
      </c>
      <c r="E1435" s="281" t="str">
        <f>IF(G1435=""," ","– "&amp;COUNTIF(D$4:D1437,$D1435))</f>
        <v>– 23</v>
      </c>
      <c r="F1435" s="284" t="e">
        <f ca="1">IF(G1435="","",IF(OR(AND($C1435&lt;&gt;" ",$C1436=" "),AND($C1436&lt;&gt;" ",$C1435=" "),AND(L1437&gt;0,OR(AND($C1437&lt;&gt;" ",OR($C1435=" ",$C1436=" ")),AND($C1437=" ",OR($C1435&lt;&gt;" ",$C1436&lt;&gt;" "))))),IF(SUM(F$4:F1434)=0,1,LARGE(F$4:F1434,1)+1),IF(MONTH(G1435)=MONTH(TODAY()),IF(AND(DAY(G1435)&lt;DAY(TODAY()),$B1435=" "),IF(SUM(F$4:F1434)=0,1,LARGE(F$4:F1434,1)+1),IF($B1435=" ",IF(AND(DAY(G1435)=DAY(TODAY()),HOUR(G1435)&lt;=HOUR(NOW())+1),IF(AND(HOUR(G1435)+2&lt;=HOUR(NOW()),DAY(G1435)&lt;=DAY(TODAY()),MINUTE(G1435)&lt;=MINUTE(NOW())),IF(SUM(F$4:F1434)=0,1,LARGE(F$4:F1434,1)+1),IF(OR(MINUTE(G1435)&lt;=MINUTE(NOW()),HOUR(G1435)&lt;=HOUR(NOW())),"!!!","")),""),"")),"")))</f>
        <v>#VALUE!</v>
      </c>
      <c r="G1435" s="181" t="s">
        <v>4582</v>
      </c>
      <c r="H1435" s="229" t="s">
        <v>382</v>
      </c>
      <c r="I1435" s="108">
        <v>2</v>
      </c>
      <c r="J1435" s="78"/>
      <c r="K1435" s="41" t="s">
        <v>21</v>
      </c>
      <c r="L1435" s="42">
        <v>4.75</v>
      </c>
      <c r="M1435" s="43">
        <v>9</v>
      </c>
      <c r="N1435" s="232">
        <v>0</v>
      </c>
      <c r="O1435" s="44" t="s">
        <v>2691</v>
      </c>
      <c r="P1435" s="45" t="s">
        <v>2700</v>
      </c>
      <c r="Q1435" s="46" t="s">
        <v>1824</v>
      </c>
      <c r="R1435" s="47">
        <v>2.7900000000000001E-2</v>
      </c>
      <c r="S1435" s="48" t="s">
        <v>2879</v>
      </c>
    </row>
    <row r="1436" spans="1:19" ht="14.65" customHeight="1">
      <c r="A1436" s="227"/>
      <c r="B1436" s="236"/>
      <c r="C1436" s="49" t="s">
        <v>28</v>
      </c>
      <c r="D1436" s="274"/>
      <c r="E1436" s="282"/>
      <c r="F1436" s="285"/>
      <c r="G1436" s="182"/>
      <c r="H1436" s="230"/>
      <c r="I1436" s="50" t="s">
        <v>71</v>
      </c>
      <c r="J1436" s="85" t="str">
        <f>IF(OR(I1435="TO",I1435="TU",I1435="TO1",I1435="TU1",I1435="TO2",I1435="TU2"),J1435,IF(OR(I1435="AH1",I1435="AH2"),IF(OR(I1436="AH1",I1436="AH2"),-J1435,IF(OR(I1436="EH1",I1436="EH2"),-J1435+0.5,"")),IF(OR(I1435="EH1",I1435="EH2"),IF(OR(I1436="AH1",I1436="AH2"),-J1435+0.5,IF(OR(I1436="EH1",I1436="EH2"),-J1435+1,"")),IF(AND(OR(I1435="DNB1",I1435="DNB2"),OR(I1436="AH1",I1436="AH2")),0,IF(AND(I1435="Not ScoreBoth",OR(I1436="TO1",I1436="TO2")),0.5,"")))))</f>
        <v/>
      </c>
      <c r="K1436" s="52" t="s">
        <v>19</v>
      </c>
      <c r="L1436" s="53">
        <v>4</v>
      </c>
      <c r="M1436" s="54"/>
      <c r="N1436" s="233"/>
      <c r="O1436" s="55" t="s">
        <v>1369</v>
      </c>
      <c r="P1436" s="56" t="s">
        <v>2700</v>
      </c>
      <c r="Q1436" s="25"/>
      <c r="R1436" s="26"/>
      <c r="S1436" s="26"/>
    </row>
    <row r="1437" spans="1:19" ht="14.65" customHeight="1">
      <c r="A1437" s="228"/>
      <c r="B1437" s="237"/>
      <c r="C1437" s="57" t="s">
        <v>28</v>
      </c>
      <c r="D1437" s="275"/>
      <c r="E1437" s="283"/>
      <c r="F1437" s="272"/>
      <c r="G1437" s="183"/>
      <c r="H1437" s="231"/>
      <c r="I1437" s="58"/>
      <c r="J1437" s="59"/>
      <c r="K1437" s="60"/>
      <c r="L1437" s="61"/>
      <c r="M1437" s="62"/>
      <c r="N1437" s="234"/>
      <c r="O1437" s="63"/>
      <c r="P1437" s="106" t="s">
        <v>2894</v>
      </c>
      <c r="Q1437" s="36"/>
      <c r="R1437" s="28"/>
      <c r="S1437" s="28"/>
    </row>
    <row r="1438" spans="1:19" ht="14.65" customHeight="1">
      <c r="A1438" s="238">
        <f>$A1435+1</f>
        <v>479</v>
      </c>
      <c r="B1438" s="242" t="str">
        <f>IF(OR(C1438="W",C1439="W",C1440="W",C1438="1/2W",C1439="1/2W",C1440="1/2W",C1438="1/2L",C1439="1/2L",C1440="1/2L"),"OK",IF(OR(C1438="L",C1439="L",C1440="L"),"LOSS",IF(OR(C1438="X",C1439="X",C1440="X"),"Anulado"," ")))</f>
        <v>OK</v>
      </c>
      <c r="C1438" s="65" t="s">
        <v>24</v>
      </c>
      <c r="D1438" s="290" t="s">
        <v>385</v>
      </c>
      <c r="E1438" s="295" t="str">
        <f>IF(G1438=""," ","– "&amp;COUNTIF(D$4:D1440,$D1438))</f>
        <v>– 1</v>
      </c>
      <c r="F1438" s="297" t="e">
        <f ca="1">IF(G1438="","",IF(OR(AND($C1438&lt;&gt;" ",$C1439=" "),AND($C1439&lt;&gt;" ",$C1438=" "),AND(L1440&gt;0,OR(AND($C1440&lt;&gt;" ",OR($C1438=" ",$C1439=" ")),AND($C1440=" ",OR($C1438&lt;&gt;" ",$C1439&lt;&gt;" "))))),IF(SUM(F$4:F1437)=0,1,LARGE(F$4:F1437,1)+1),IF(MONTH(G1438)=MONTH(TODAY()),IF(AND(DAY(G1438)&lt;DAY(TODAY()),$B1438=" "),IF(SUM(F$4:F1437)=0,1,LARGE(F$4:F1437,1)+1),IF($B1438=" ",IF(AND(DAY(G1438)=DAY(TODAY()),HOUR(G1438)&lt;=HOUR(NOW())+1),IF(AND(HOUR(G1438)+2&lt;=HOUR(NOW()),DAY(G1438)&lt;=DAY(TODAY()),MINUTE(G1438)&lt;=MINUTE(NOW())),IF(SUM(F$4:F1437)=0,1,LARGE(F$4:F1437,1)+1),IF(OR(MINUTE(G1438)&lt;=MINUTE(NOW()),HOUR(G1438)&lt;=HOUR(NOW())),"!!!","")),""),"")),"")))</f>
        <v>#VALUE!</v>
      </c>
      <c r="G1438" s="188" t="s">
        <v>4584</v>
      </c>
      <c r="H1438" s="239" t="s">
        <v>386</v>
      </c>
      <c r="I1438" s="66" t="s">
        <v>31</v>
      </c>
      <c r="J1438" s="67">
        <v>0</v>
      </c>
      <c r="K1438" s="68" t="s">
        <v>21</v>
      </c>
      <c r="L1438" s="69">
        <v>1.85</v>
      </c>
      <c r="M1438" s="70">
        <v>13.24</v>
      </c>
      <c r="N1438" s="241">
        <v>0</v>
      </c>
      <c r="O1438" s="71" t="s">
        <v>2895</v>
      </c>
      <c r="P1438" s="72" t="s">
        <v>2896</v>
      </c>
      <c r="Q1438" s="73" t="s">
        <v>2125</v>
      </c>
      <c r="R1438" s="74">
        <v>7.2400000000000006E-2</v>
      </c>
      <c r="S1438" s="75" t="s">
        <v>2125</v>
      </c>
    </row>
    <row r="1439" spans="1:19" ht="14.65" customHeight="1">
      <c r="A1439" s="227"/>
      <c r="B1439" s="236"/>
      <c r="C1439" s="17" t="s">
        <v>26</v>
      </c>
      <c r="D1439" s="274"/>
      <c r="E1439" s="282"/>
      <c r="F1439" s="285"/>
      <c r="G1439" s="182"/>
      <c r="H1439" s="230"/>
      <c r="I1439" s="18" t="s">
        <v>30</v>
      </c>
      <c r="J1439" s="76">
        <v>0.5</v>
      </c>
      <c r="K1439" s="77" t="s">
        <v>17</v>
      </c>
      <c r="L1439" s="21">
        <v>2.0499999999999998</v>
      </c>
      <c r="M1439" s="22">
        <v>5.5</v>
      </c>
      <c r="N1439" s="233"/>
      <c r="O1439" s="23" t="s">
        <v>2897</v>
      </c>
      <c r="P1439" s="24" t="s">
        <v>2898</v>
      </c>
      <c r="Q1439" s="25"/>
      <c r="R1439" s="26"/>
      <c r="S1439" s="26"/>
    </row>
    <row r="1440" spans="1:19" ht="14.65" customHeight="1">
      <c r="A1440" s="228"/>
      <c r="B1440" s="237"/>
      <c r="C1440" s="27" t="s">
        <v>26</v>
      </c>
      <c r="D1440" s="275"/>
      <c r="E1440" s="283"/>
      <c r="F1440" s="272"/>
      <c r="G1440" s="183"/>
      <c r="H1440" s="231"/>
      <c r="I1440" s="86" t="s">
        <v>66</v>
      </c>
      <c r="J1440" s="107">
        <v>0</v>
      </c>
      <c r="K1440" s="87" t="s">
        <v>17</v>
      </c>
      <c r="L1440" s="88">
        <v>3.25</v>
      </c>
      <c r="M1440" s="33">
        <v>4.05</v>
      </c>
      <c r="N1440" s="234"/>
      <c r="O1440" s="89" t="s">
        <v>2432</v>
      </c>
      <c r="P1440" s="90" t="s">
        <v>2899</v>
      </c>
      <c r="Q1440" s="36"/>
      <c r="R1440" s="28"/>
      <c r="S1440" s="28"/>
    </row>
    <row r="1441" spans="1:19" ht="14.65" customHeight="1">
      <c r="A1441" s="226">
        <f>$A1438+1</f>
        <v>480</v>
      </c>
      <c r="B1441" s="235" t="str">
        <f>IF(OR(C1441="W",C1442="W",C1443="W",C1441="1/2W",C1442="1/2W",C1443="1/2W",C1441="1/2L",C1442="1/2L",C1443="1/2L"),"OK",IF(OR(C1441="L",C1442="L",C1443="L"),"LOSS",IF(OR(C1441="X",C1442="X",C1443="X"),"Anulado"," ")))</f>
        <v>Anulado</v>
      </c>
      <c r="C1441" s="38" t="s">
        <v>52</v>
      </c>
      <c r="D1441" s="273" t="str">
        <f>IF(G1441="","",$D1438)</f>
        <v>27</v>
      </c>
      <c r="E1441" s="281" t="str">
        <f>IF(G1441=""," ","– "&amp;COUNTIF(D$4:D1443,$D1441))</f>
        <v>– 2</v>
      </c>
      <c r="F1441" s="284" t="e">
        <f ca="1">IF(G1441="","",IF(OR(AND($C1441&lt;&gt;" ",$C1442=" "),AND($C1442&lt;&gt;" ",$C1441=" "),AND(L1443&gt;0,OR(AND($C1443&lt;&gt;" ",OR($C1441=" ",$C1442=" ")),AND($C1443=" ",OR($C1441&lt;&gt;" ",$C1442&lt;&gt;" "))))),IF(SUM(F$4:F1440)=0,1,LARGE(F$4:F1440,1)+1),IF(MONTH(G1441)=MONTH(TODAY()),IF(AND(DAY(G1441)&lt;DAY(TODAY()),$B1441=" "),IF(SUM(F$4:F1440)=0,1,LARGE(F$4:F1440,1)+1),IF($B1441=" ",IF(AND(DAY(G1441)=DAY(TODAY()),HOUR(G1441)&lt;=HOUR(NOW())+1),IF(AND(HOUR(G1441)+2&lt;=HOUR(NOW()),DAY(G1441)&lt;=DAY(TODAY()),MINUTE(G1441)&lt;=MINUTE(NOW())),IF(SUM(F$4:F1440)=0,1,LARGE(F$4:F1440,1)+1),IF(OR(MINUTE(G1441)&lt;=MINUTE(NOW()),HOUR(G1441)&lt;=HOUR(NOW())),"!!!","")),""),"")),"")))</f>
        <v>#VALUE!</v>
      </c>
      <c r="G1441" s="181" t="s">
        <v>4585</v>
      </c>
      <c r="H1441" s="229" t="s">
        <v>387</v>
      </c>
      <c r="I1441" s="39" t="s">
        <v>42</v>
      </c>
      <c r="J1441" s="40">
        <v>5</v>
      </c>
      <c r="K1441" s="41" t="s">
        <v>23</v>
      </c>
      <c r="L1441" s="42">
        <v>1.89</v>
      </c>
      <c r="M1441" s="43"/>
      <c r="N1441" s="232">
        <v>0</v>
      </c>
      <c r="O1441" s="44" t="s">
        <v>2798</v>
      </c>
      <c r="P1441" s="45" t="s">
        <v>2508</v>
      </c>
      <c r="Q1441" s="46" t="s">
        <v>1034</v>
      </c>
      <c r="R1441" s="47">
        <v>0</v>
      </c>
      <c r="S1441" s="48" t="s">
        <v>2125</v>
      </c>
    </row>
    <row r="1442" spans="1:19" ht="14.65" customHeight="1">
      <c r="A1442" s="227"/>
      <c r="B1442" s="236"/>
      <c r="C1442" s="49" t="s">
        <v>52</v>
      </c>
      <c r="D1442" s="274"/>
      <c r="E1442" s="282"/>
      <c r="F1442" s="285"/>
      <c r="G1442" s="182"/>
      <c r="H1442" s="230"/>
      <c r="I1442" s="50" t="s">
        <v>43</v>
      </c>
      <c r="J1442" s="51">
        <f>IF(OR(I1441="TO",I1441="TU",I1441="TO1",I1441="TU1",I1441="TO2",I1441="TU2"),J1441,IF(OR(I1441="AH1",I1441="AH2"),IF(OR(I1442="AH1",I1442="AH2"),-J1441,IF(OR(I1442="EH1",I1442="EH2"),-J1441+0.5,"")),IF(OR(I1441="EH1",I1441="EH2"),IF(OR(I1442="AH1",I1442="AH2"),-J1441+0.5,IF(OR(I1442="EH1",I1442="EH2"),-J1441+1,"")),IF(AND(OR(I1441="DNB1",I1441="DNB2"),OR(I1442="AH1",I1442="AH2")),0,IF(AND(I1441="Not ScoreBoth",OR(I1442="TO1",I1442="TO2")),0.5,"")))))</f>
        <v>5</v>
      </c>
      <c r="K1442" s="52" t="s">
        <v>21</v>
      </c>
      <c r="L1442" s="53">
        <v>2.3199999999999998</v>
      </c>
      <c r="M1442" s="54">
        <v>17.05</v>
      </c>
      <c r="N1442" s="233"/>
      <c r="O1442" s="55" t="s">
        <v>2120</v>
      </c>
      <c r="P1442" s="56" t="s">
        <v>2508</v>
      </c>
      <c r="Q1442" s="25"/>
      <c r="R1442" s="26"/>
      <c r="S1442" s="26"/>
    </row>
    <row r="1443" spans="1:19" ht="14.65" customHeight="1">
      <c r="A1443" s="228"/>
      <c r="B1443" s="237"/>
      <c r="C1443" s="57" t="s">
        <v>28</v>
      </c>
      <c r="D1443" s="275"/>
      <c r="E1443" s="283"/>
      <c r="F1443" s="272"/>
      <c r="G1443" s="183"/>
      <c r="H1443" s="231"/>
      <c r="I1443" s="58"/>
      <c r="J1443" s="59"/>
      <c r="K1443" s="60"/>
      <c r="L1443" s="61"/>
      <c r="M1443" s="62"/>
      <c r="N1443" s="234"/>
      <c r="O1443" s="63"/>
      <c r="P1443" s="64"/>
      <c r="Q1443" s="36"/>
      <c r="R1443" s="28"/>
      <c r="S1443" s="28"/>
    </row>
    <row r="1444" spans="1:19" ht="14.65" customHeight="1">
      <c r="A1444" s="238">
        <f>$A1441+1</f>
        <v>481</v>
      </c>
      <c r="B1444" s="242" t="str">
        <f>IF(OR(C1444="W",C1445="W",C1446="W",C1444="1/2W",C1445="1/2W",C1446="1/2W",C1444="1/2L",C1445="1/2L",C1446="1/2L"),"OK",IF(OR(C1444="L",C1445="L",C1446="L"),"LOSS",IF(OR(C1444="X",C1445="X",C1446="X"),"Anulado"," ")))</f>
        <v>OK</v>
      </c>
      <c r="C1444" s="65" t="s">
        <v>24</v>
      </c>
      <c r="D1444" s="290" t="str">
        <f>IF(G1444="","",$D1441)</f>
        <v>27</v>
      </c>
      <c r="E1444" s="295" t="str">
        <f>IF(G1444=""," ","– "&amp;COUNTIF(D$4:D1446,$D1444))</f>
        <v>– 3</v>
      </c>
      <c r="F1444" s="297" t="e">
        <f ca="1">IF(G1444="","",IF(OR(AND($C1444&lt;&gt;" ",$C1445=" "),AND($C1445&lt;&gt;" ",$C1444=" "),AND(L1446&gt;0,OR(AND($C1446&lt;&gt;" ",OR($C1444=" ",$C1445=" ")),AND($C1446=" ",OR($C1444&lt;&gt;" ",$C1445&lt;&gt;" "))))),IF(SUM(F$4:F1443)=0,1,LARGE(F$4:F1443,1)+1),IF(MONTH(G1444)=MONTH(TODAY()),IF(AND(DAY(G1444)&lt;DAY(TODAY()),$B1444=" "),IF(SUM(F$4:F1443)=0,1,LARGE(F$4:F1443,1)+1),IF($B1444=" ",IF(AND(DAY(G1444)=DAY(TODAY()),HOUR(G1444)&lt;=HOUR(NOW())+1),IF(AND(HOUR(G1444)+2&lt;=HOUR(NOW()),DAY(G1444)&lt;=DAY(TODAY()),MINUTE(G1444)&lt;=MINUTE(NOW())),IF(SUM(F$4:F1443)=0,1,LARGE(F$4:F1443,1)+1),IF(OR(MINUTE(G1444)&lt;=MINUTE(NOW()),HOUR(G1444)&lt;=HOUR(NOW())),"!!!","")),""),"")),"")))</f>
        <v>#VALUE!</v>
      </c>
      <c r="G1444" s="188" t="s">
        <v>4586</v>
      </c>
      <c r="H1444" s="239" t="s">
        <v>388</v>
      </c>
      <c r="I1444" s="66" t="s">
        <v>42</v>
      </c>
      <c r="J1444" s="67">
        <v>8.5</v>
      </c>
      <c r="K1444" s="68" t="s">
        <v>18</v>
      </c>
      <c r="L1444" s="69">
        <v>2.2000000000000002</v>
      </c>
      <c r="M1444" s="70"/>
      <c r="N1444" s="241">
        <v>0</v>
      </c>
      <c r="O1444" s="71" t="s">
        <v>2900</v>
      </c>
      <c r="P1444" s="72" t="s">
        <v>2373</v>
      </c>
      <c r="Q1444" s="73" t="s">
        <v>1641</v>
      </c>
      <c r="R1444" s="74">
        <v>4.7600000000000003E-2</v>
      </c>
      <c r="S1444" s="75" t="s">
        <v>1587</v>
      </c>
    </row>
    <row r="1445" spans="1:19" ht="14.65" customHeight="1">
      <c r="A1445" s="227"/>
      <c r="B1445" s="236"/>
      <c r="C1445" s="17" t="s">
        <v>26</v>
      </c>
      <c r="D1445" s="274"/>
      <c r="E1445" s="282"/>
      <c r="F1445" s="285"/>
      <c r="G1445" s="182"/>
      <c r="H1445" s="230"/>
      <c r="I1445" s="18" t="s">
        <v>43</v>
      </c>
      <c r="J1445" s="76">
        <f>IF(OR(I1444="TO",I1444="TU",I1444="TO1",I1444="TU1",I1444="TO2",I1444="TU2"),J1444,IF(OR(I1444="AH1",I1444="AH2"),IF(OR(I1445="AH1",I1445="AH2"),-J1444,IF(OR(I1445="EH1",I1445="EH2"),-J1444+0.5,"")),IF(OR(I1444="EH1",I1444="EH2"),IF(OR(I1445="AH1",I1445="AH2"),-J1444+0.5,IF(OR(I1445="EH1",I1445="EH2"),-J1444+1,"")),IF(AND(OR(I1444="DNB1",I1444="DNB2"),OR(I1445="AH1",I1445="AH2")),0,IF(AND(I1444="Not ScoreBoth",OR(I1445="TO1",I1445="TO2")),0.5,"")))))</f>
        <v>8.5</v>
      </c>
      <c r="K1445" s="77" t="s">
        <v>17</v>
      </c>
      <c r="L1445" s="21">
        <v>2</v>
      </c>
      <c r="M1445" s="22">
        <v>17.5</v>
      </c>
      <c r="N1445" s="233"/>
      <c r="O1445" s="23" t="s">
        <v>2372</v>
      </c>
      <c r="P1445" s="24" t="s">
        <v>2373</v>
      </c>
      <c r="Q1445" s="25"/>
      <c r="R1445" s="26"/>
      <c r="S1445" s="26"/>
    </row>
    <row r="1446" spans="1:19" ht="14.65" customHeight="1">
      <c r="A1446" s="228"/>
      <c r="B1446" s="237"/>
      <c r="C1446" s="27" t="s">
        <v>28</v>
      </c>
      <c r="D1446" s="275"/>
      <c r="E1446" s="283"/>
      <c r="F1446" s="272"/>
      <c r="G1446" s="183"/>
      <c r="H1446" s="231"/>
      <c r="I1446" s="30"/>
      <c r="J1446" s="31"/>
      <c r="K1446" s="37"/>
      <c r="L1446" s="32"/>
      <c r="M1446" s="33"/>
      <c r="N1446" s="234"/>
      <c r="O1446" s="34"/>
      <c r="P1446" s="35"/>
      <c r="Q1446" s="36"/>
      <c r="R1446" s="28"/>
      <c r="S1446" s="28"/>
    </row>
    <row r="1447" spans="1:19" ht="14.65" customHeight="1">
      <c r="A1447" s="226">
        <f>$A1444+1</f>
        <v>482</v>
      </c>
      <c r="B1447" s="235" t="str">
        <f>IF(OR(C1447="W",C1448="W",C1449="W",C1447="1/2W",C1448="1/2W",C1449="1/2W",C1447="1/2L",C1448="1/2L",C1449="1/2L"),"OK",IF(OR(C1447="L",C1448="L",C1449="L"),"LOSS",IF(OR(C1447="X",C1448="X",C1449="X"),"Anulado"," ")))</f>
        <v>OK</v>
      </c>
      <c r="C1447" s="38" t="s">
        <v>24</v>
      </c>
      <c r="D1447" s="273" t="str">
        <f>IF(G1447="","",$D1444)</f>
        <v>27</v>
      </c>
      <c r="E1447" s="281" t="str">
        <f>IF(G1447=""," ","– "&amp;COUNTIF(D$4:D1449,$D1447))</f>
        <v>– 4</v>
      </c>
      <c r="F1447" s="284" t="e">
        <f ca="1">IF(G1447="","",IF(OR(AND($C1447&lt;&gt;" ",$C1448=" "),AND($C1448&lt;&gt;" ",$C1447=" "),AND(L1449&gt;0,OR(AND($C1449&lt;&gt;" ",OR($C1447=" ",$C1448=" ")),AND($C1449=" ",OR($C1447&lt;&gt;" ",$C1448&lt;&gt;" "))))),IF(SUM(F$4:F1446)=0,1,LARGE(F$4:F1446,1)+1),IF(MONTH(G1447)=MONTH(TODAY()),IF(AND(DAY(G1447)&lt;DAY(TODAY()),$B1447=" "),IF(SUM(F$4:F1446)=0,1,LARGE(F$4:F1446,1)+1),IF($B1447=" ",IF(AND(DAY(G1447)=DAY(TODAY()),HOUR(G1447)&lt;=HOUR(NOW())+1),IF(AND(HOUR(G1447)+2&lt;=HOUR(NOW()),DAY(G1447)&lt;=DAY(TODAY()),MINUTE(G1447)&lt;=MINUTE(NOW())),IF(SUM(F$4:F1446)=0,1,LARGE(F$4:F1446,1)+1),IF(OR(MINUTE(G1447)&lt;=MINUTE(NOW()),HOUR(G1447)&lt;=HOUR(NOW())),"!!!","")),""),"")),"")))</f>
        <v>#VALUE!</v>
      </c>
      <c r="G1447" s="181" t="s">
        <v>4531</v>
      </c>
      <c r="H1447" s="229" t="s">
        <v>373</v>
      </c>
      <c r="I1447" s="39" t="s">
        <v>42</v>
      </c>
      <c r="J1447" s="40">
        <v>5.5</v>
      </c>
      <c r="K1447" s="41" t="s">
        <v>21</v>
      </c>
      <c r="L1447" s="42">
        <v>2.5499999999999998</v>
      </c>
      <c r="M1447" s="43">
        <v>8.7100000000000009</v>
      </c>
      <c r="N1447" s="232">
        <v>0.1</v>
      </c>
      <c r="O1447" s="44" t="s">
        <v>2808</v>
      </c>
      <c r="P1447" s="45" t="s">
        <v>2809</v>
      </c>
      <c r="Q1447" s="46" t="s">
        <v>1139</v>
      </c>
      <c r="R1447" s="47">
        <v>5.9499999999999997E-2</v>
      </c>
      <c r="S1447" s="48" t="s">
        <v>2501</v>
      </c>
    </row>
    <row r="1448" spans="1:19" ht="14.65" customHeight="1">
      <c r="A1448" s="227"/>
      <c r="B1448" s="236"/>
      <c r="C1448" s="49" t="s">
        <v>26</v>
      </c>
      <c r="D1448" s="274"/>
      <c r="E1448" s="282"/>
      <c r="F1448" s="285"/>
      <c r="G1448" s="182"/>
      <c r="H1448" s="230"/>
      <c r="I1448" s="50" t="s">
        <v>43</v>
      </c>
      <c r="J1448" s="51">
        <f>IF(OR(I1447="TO",I1447="TU",I1447="TO1",I1447="TU1",I1447="TO2",I1447="TU2"),J1447,IF(OR(I1447="AH1",I1447="AH2"),IF(OR(I1448="AH1",I1448="AH2"),-J1447,IF(OR(I1448="EH1",I1448="EH2"),-J1447+0.5,"")),IF(OR(I1447="EH1",I1447="EH2"),IF(OR(I1448="AH1",I1448="AH2"),-J1447+0.5,IF(OR(I1448="EH1",I1448="EH2"),-J1447+1,"")),IF(AND(OR(I1447="DNB1",I1447="DNB2"),OR(I1448="AH1",I1448="AH2")),0,IF(AND(I1447="Not ScoreBoth",OR(I1448="TO1",I1448="TO2")),0.5,"")))))</f>
        <v>5.5</v>
      </c>
      <c r="K1448" s="52" t="s">
        <v>45</v>
      </c>
      <c r="L1448" s="53">
        <v>1.81</v>
      </c>
      <c r="M1448" s="54"/>
      <c r="N1448" s="233"/>
      <c r="O1448" s="55" t="s">
        <v>1887</v>
      </c>
      <c r="P1448" s="56" t="s">
        <v>2901</v>
      </c>
      <c r="Q1448" s="25"/>
      <c r="R1448" s="26"/>
      <c r="S1448" s="26"/>
    </row>
    <row r="1449" spans="1:19" ht="14.65" customHeight="1">
      <c r="A1449" s="228"/>
      <c r="B1449" s="237"/>
      <c r="C1449" s="57" t="s">
        <v>28</v>
      </c>
      <c r="D1449" s="275"/>
      <c r="E1449" s="283"/>
      <c r="F1449" s="272"/>
      <c r="G1449" s="183"/>
      <c r="H1449" s="231"/>
      <c r="I1449" s="58"/>
      <c r="J1449" s="59"/>
      <c r="K1449" s="60"/>
      <c r="L1449" s="61"/>
      <c r="M1449" s="62"/>
      <c r="N1449" s="234"/>
      <c r="O1449" s="63"/>
      <c r="P1449" s="64"/>
      <c r="Q1449" s="36"/>
      <c r="R1449" s="28"/>
      <c r="S1449" s="28"/>
    </row>
    <row r="1450" spans="1:19" ht="14.65" customHeight="1">
      <c r="A1450" s="238">
        <f>$A1447+1</f>
        <v>483</v>
      </c>
      <c r="B1450" s="242" t="str">
        <f>IF(OR(C1450="W",C1451="W",C1452="W",C1450="1/2W",C1451="1/2W",C1452="1/2W",C1450="1/2L",C1451="1/2L",C1452="1/2L"),"OK",IF(OR(C1450="L",C1451="L",C1452="L"),"LOSS",IF(OR(C1450="X",C1451="X",C1452="X"),"Anulado"," ")))</f>
        <v>OK</v>
      </c>
      <c r="C1450" s="65" t="s">
        <v>24</v>
      </c>
      <c r="D1450" s="290" t="str">
        <f>IF(G1450="","",$D1447)</f>
        <v>27</v>
      </c>
      <c r="E1450" s="295" t="str">
        <f>IF(G1450=""," ","– "&amp;COUNTIF(D$4:D1452,$D1450))</f>
        <v>– 5</v>
      </c>
      <c r="F1450" s="297" t="e">
        <f ca="1">IF(G1450="","",IF(OR(AND($C1450&lt;&gt;" ",$C1451=" "),AND($C1451&lt;&gt;" ",$C1450=" "),AND(L1452&gt;0,OR(AND($C1452&lt;&gt;" ",OR($C1450=" ",$C1451=" ")),AND($C1452=" ",OR($C1450&lt;&gt;" ",$C1451&lt;&gt;" "))))),IF(SUM(F$4:F1449)=0,1,LARGE(F$4:F1449,1)+1),IF(MONTH(G1450)=MONTH(TODAY()),IF(AND(DAY(G1450)&lt;DAY(TODAY()),$B1450=" "),IF(SUM(F$4:F1449)=0,1,LARGE(F$4:F1449,1)+1),IF($B1450=" ",IF(AND(DAY(G1450)=DAY(TODAY()),HOUR(G1450)&lt;=HOUR(NOW())+1),IF(AND(HOUR(G1450)+2&lt;=HOUR(NOW()),DAY(G1450)&lt;=DAY(TODAY()),MINUTE(G1450)&lt;=MINUTE(NOW())),IF(SUM(F$4:F1449)=0,1,LARGE(F$4:F1449,1)+1),IF(OR(MINUTE(G1450)&lt;=MINUTE(NOW()),HOUR(G1450)&lt;=HOUR(NOW())),"!!!","")),""),"")),"")))</f>
        <v>#VALUE!</v>
      </c>
      <c r="G1450" s="188" t="s">
        <v>4587</v>
      </c>
      <c r="H1450" s="239" t="s">
        <v>389</v>
      </c>
      <c r="I1450" s="66" t="s">
        <v>390</v>
      </c>
      <c r="J1450" s="80"/>
      <c r="K1450" s="68" t="s">
        <v>45</v>
      </c>
      <c r="L1450" s="69">
        <v>4.3</v>
      </c>
      <c r="M1450" s="70"/>
      <c r="N1450" s="241">
        <v>0.1</v>
      </c>
      <c r="O1450" s="71" t="s">
        <v>2902</v>
      </c>
      <c r="P1450" s="72" t="s">
        <v>2903</v>
      </c>
      <c r="Q1450" s="73" t="s">
        <v>2904</v>
      </c>
      <c r="R1450" s="74">
        <v>5.6300000000000003E-2</v>
      </c>
      <c r="S1450" s="75" t="s">
        <v>2905</v>
      </c>
    </row>
    <row r="1451" spans="1:19" ht="14.65" customHeight="1">
      <c r="A1451" s="227"/>
      <c r="B1451" s="236"/>
      <c r="C1451" s="17" t="s">
        <v>26</v>
      </c>
      <c r="D1451" s="274"/>
      <c r="E1451" s="282"/>
      <c r="F1451" s="285"/>
      <c r="G1451" s="182"/>
      <c r="H1451" s="230"/>
      <c r="I1451" s="18" t="s">
        <v>391</v>
      </c>
      <c r="J1451" s="81" t="str">
        <f>IF(OR(I1450="TO",I1450="TU",I1450="TO1",I1450="TU1",I1450="TO2",I1450="TU2"),J1450,IF(OR(I1450="AH1",I1450="AH2"),IF(OR(I1451="AH1",I1451="AH2"),-J1450,IF(OR(I1451="EH1",I1451="EH2"),-J1450+0.5,"")),IF(OR(I1450="EH1",I1450="EH2"),IF(OR(I1451="AH1",I1451="AH2"),-J1450+0.5,IF(OR(I1451="EH1",I1451="EH2"),-J1450+1,"")),IF(AND(OR(I1450="DNB1",I1450="DNB2"),OR(I1451="AH1",I1451="AH2")),0,IF(AND(I1450="Not ScoreBoth",OR(I1451="TO1",I1451="TO2")),0.5,"")))))</f>
        <v/>
      </c>
      <c r="K1451" s="77" t="s">
        <v>18</v>
      </c>
      <c r="L1451" s="21">
        <v>1.4</v>
      </c>
      <c r="M1451" s="22">
        <v>65.14</v>
      </c>
      <c r="N1451" s="233"/>
      <c r="O1451" s="23" t="s">
        <v>2906</v>
      </c>
      <c r="P1451" s="24" t="s">
        <v>2907</v>
      </c>
      <c r="Q1451" s="25"/>
      <c r="R1451" s="26"/>
      <c r="S1451" s="26"/>
    </row>
    <row r="1452" spans="1:19" ht="14.65" customHeight="1">
      <c r="A1452" s="228"/>
      <c r="B1452" s="237"/>
      <c r="C1452" s="27" t="s">
        <v>28</v>
      </c>
      <c r="D1452" s="275"/>
      <c r="E1452" s="283"/>
      <c r="F1452" s="272"/>
      <c r="G1452" s="183"/>
      <c r="H1452" s="231"/>
      <c r="I1452" s="30"/>
      <c r="J1452" s="31"/>
      <c r="K1452" s="37"/>
      <c r="L1452" s="32"/>
      <c r="M1452" s="33"/>
      <c r="N1452" s="234"/>
      <c r="O1452" s="34"/>
      <c r="P1452" s="35"/>
      <c r="Q1452" s="36"/>
      <c r="R1452" s="28"/>
      <c r="S1452" s="28"/>
    </row>
    <row r="1453" spans="1:19" ht="14.65" customHeight="1">
      <c r="A1453" s="226">
        <f>$A1450+1</f>
        <v>484</v>
      </c>
      <c r="B1453" s="235" t="str">
        <f>IF(OR(C1453="W",C1454="W",C1455="W",C1453="1/2W",C1454="1/2W",C1455="1/2W",C1453="1/2L",C1454="1/2L",C1455="1/2L"),"OK",IF(OR(C1453="L",C1454="L",C1455="L"),"LOSS",IF(OR(C1453="X",C1454="X",C1455="X"),"Anulado"," ")))</f>
        <v>OK</v>
      </c>
      <c r="C1453" s="38" t="s">
        <v>24</v>
      </c>
      <c r="D1453" s="273" t="str">
        <f>IF(G1453="","",$D1450)</f>
        <v>27</v>
      </c>
      <c r="E1453" s="281" t="str">
        <f>IF(G1453=""," ","– "&amp;COUNTIF(D$4:D1455,$D1453))</f>
        <v>– 6</v>
      </c>
      <c r="F1453" s="284" t="e">
        <f ca="1">IF(G1453="","",IF(OR(AND($C1453&lt;&gt;" ",$C1454=" "),AND($C1454&lt;&gt;" ",$C1453=" "),AND(L1455&gt;0,OR(AND($C1455&lt;&gt;" ",OR($C1453=" ",$C1454=" ")),AND($C1455=" ",OR($C1453&lt;&gt;" ",$C1454&lt;&gt;" "))))),IF(SUM(F$4:F1452)=0,1,LARGE(F$4:F1452,1)+1),IF(MONTH(G1453)=MONTH(TODAY()),IF(AND(DAY(G1453)&lt;DAY(TODAY()),$B1453=" "),IF(SUM(F$4:F1452)=0,1,LARGE(F$4:F1452,1)+1),IF($B1453=" ",IF(AND(DAY(G1453)=DAY(TODAY()),HOUR(G1453)&lt;=HOUR(NOW())+1),IF(AND(HOUR(G1453)+2&lt;=HOUR(NOW()),DAY(G1453)&lt;=DAY(TODAY()),MINUTE(G1453)&lt;=MINUTE(NOW())),IF(SUM(F$4:F1452)=0,1,LARGE(F$4:F1452,1)+1),IF(OR(MINUTE(G1453)&lt;=MINUTE(NOW()),HOUR(G1453)&lt;=HOUR(NOW())),"!!!","")),""),"")),"")))</f>
        <v>#VALUE!</v>
      </c>
      <c r="G1453" s="181" t="s">
        <v>4588</v>
      </c>
      <c r="H1453" s="229" t="s">
        <v>392</v>
      </c>
      <c r="I1453" s="39" t="s">
        <v>47</v>
      </c>
      <c r="J1453" s="78"/>
      <c r="K1453" s="41" t="s">
        <v>23</v>
      </c>
      <c r="L1453" s="42">
        <v>8.6999999999999993</v>
      </c>
      <c r="M1453" s="43">
        <v>9.49</v>
      </c>
      <c r="N1453" s="232">
        <v>0</v>
      </c>
      <c r="O1453" s="44" t="s">
        <v>2142</v>
      </c>
      <c r="P1453" s="45" t="s">
        <v>2908</v>
      </c>
      <c r="Q1453" s="46" t="s">
        <v>1204</v>
      </c>
      <c r="R1453" s="47">
        <v>4.8899999999999999E-2</v>
      </c>
      <c r="S1453" s="48" t="s">
        <v>1422</v>
      </c>
    </row>
    <row r="1454" spans="1:19" ht="14.65" customHeight="1">
      <c r="A1454" s="227"/>
      <c r="B1454" s="236"/>
      <c r="C1454" s="49" t="s">
        <v>26</v>
      </c>
      <c r="D1454" s="274"/>
      <c r="E1454" s="282"/>
      <c r="F1454" s="285"/>
      <c r="G1454" s="182"/>
      <c r="H1454" s="230"/>
      <c r="I1454" s="50" t="s">
        <v>27</v>
      </c>
      <c r="J1454" s="85" t="str">
        <f>IF(OR(I1453="TO",I1453="TU",I1453="TO1",I1453="TU1",I1453="TO2",I1453="TU2"),J1453,IF(OR(I1453="AH1",I1453="AH2"),IF(OR(I1454="AH1",I1454="AH2"),-J1453,IF(OR(I1454="EH1",I1454="EH2"),-J1453+0.5,"")),IF(OR(I1453="EH1",I1453="EH2"),IF(OR(I1454="AH1",I1454="AH2"),-J1453+0.5,IF(OR(I1454="EH1",I1454="EH2"),-J1453+1,"")),IF(AND(OR(I1453="DNB1",I1453="DNB2"),OR(I1454="AH1",I1454="AH2")),0,IF(AND(I1453="Not ScoreBoth",OR(I1454="TO1",I1454="TO2")),0.5,"")))))</f>
        <v/>
      </c>
      <c r="K1454" s="52" t="s">
        <v>21</v>
      </c>
      <c r="L1454" s="53">
        <v>1.18</v>
      </c>
      <c r="M1454" s="54">
        <v>61.95</v>
      </c>
      <c r="N1454" s="233"/>
      <c r="O1454" s="55" t="s">
        <v>2909</v>
      </c>
      <c r="P1454" s="56" t="s">
        <v>2910</v>
      </c>
      <c r="Q1454" s="25"/>
      <c r="R1454" s="26"/>
      <c r="S1454" s="26"/>
    </row>
    <row r="1455" spans="1:19" ht="14.65" customHeight="1">
      <c r="A1455" s="228"/>
      <c r="B1455" s="237"/>
      <c r="C1455" s="57" t="s">
        <v>26</v>
      </c>
      <c r="D1455" s="275"/>
      <c r="E1455" s="283"/>
      <c r="F1455" s="272"/>
      <c r="G1455" s="183"/>
      <c r="H1455" s="231"/>
      <c r="I1455" s="134">
        <v>2</v>
      </c>
      <c r="J1455" s="59"/>
      <c r="K1455" s="103" t="s">
        <v>21</v>
      </c>
      <c r="L1455" s="104">
        <v>1.3</v>
      </c>
      <c r="M1455" s="62">
        <v>7.3</v>
      </c>
      <c r="N1455" s="234"/>
      <c r="O1455" s="105" t="s">
        <v>2911</v>
      </c>
      <c r="P1455" s="106" t="s">
        <v>2142</v>
      </c>
      <c r="Q1455" s="36"/>
      <c r="R1455" s="28"/>
      <c r="S1455" s="28"/>
    </row>
    <row r="1456" spans="1:19" ht="14.65" customHeight="1">
      <c r="A1456" s="238">
        <f>$A1453+1</f>
        <v>485</v>
      </c>
      <c r="B1456" s="242" t="str">
        <f>IF(OR(C1456="W",C1457="W",C1458="W",C1456="1/2W",C1457="1/2W",C1458="1/2W",C1456="1/2L",C1457="1/2L",C1458="1/2L"),"OK",IF(OR(C1456="L",C1457="L",C1458="L"),"LOSS",IF(OR(C1456="X",C1457="X",C1458="X"),"Anulado"," ")))</f>
        <v>OK</v>
      </c>
      <c r="C1456" s="65" t="s">
        <v>24</v>
      </c>
      <c r="D1456" s="290" t="str">
        <f>IF(G1456="","",$D1453)</f>
        <v>27</v>
      </c>
      <c r="E1456" s="295" t="str">
        <f>IF(G1456=""," ","– "&amp;COUNTIF(D$4:D1458,$D1456))</f>
        <v>– 7</v>
      </c>
      <c r="F1456" s="297" t="e">
        <f ca="1">IF(G1456="","",IF(OR(AND($C1456&lt;&gt;" ",$C1457=" "),AND($C1457&lt;&gt;" ",$C1456=" "),AND(L1458&gt;0,OR(AND($C1458&lt;&gt;" ",OR($C1456=" ",$C1457=" ")),AND($C1458=" ",OR($C1456&lt;&gt;" ",$C1457&lt;&gt;" "))))),IF(SUM(F$4:F1455)=0,1,LARGE(F$4:F1455,1)+1),IF(MONTH(G1456)=MONTH(TODAY()),IF(AND(DAY(G1456)&lt;DAY(TODAY()),$B1456=" "),IF(SUM(F$4:F1455)=0,1,LARGE(F$4:F1455,1)+1),IF($B1456=" ",IF(AND(DAY(G1456)=DAY(TODAY()),HOUR(G1456)&lt;=HOUR(NOW())+1),IF(AND(HOUR(G1456)+2&lt;=HOUR(NOW()),DAY(G1456)&lt;=DAY(TODAY()),MINUTE(G1456)&lt;=MINUTE(NOW())),IF(SUM(F$4:F1455)=0,1,LARGE(F$4:F1455,1)+1),IF(OR(MINUTE(G1456)&lt;=MINUTE(NOW()),HOUR(G1456)&lt;=HOUR(NOW())),"!!!","")),""),"")),"")))</f>
        <v>#VALUE!</v>
      </c>
      <c r="G1456" s="188" t="s">
        <v>4589</v>
      </c>
      <c r="H1456" s="239" t="s">
        <v>393</v>
      </c>
      <c r="I1456" s="66" t="s">
        <v>48</v>
      </c>
      <c r="J1456" s="80"/>
      <c r="K1456" s="68" t="s">
        <v>23</v>
      </c>
      <c r="L1456" s="69">
        <v>4.3</v>
      </c>
      <c r="M1456" s="70">
        <v>22.15</v>
      </c>
      <c r="N1456" s="241">
        <v>0</v>
      </c>
      <c r="O1456" s="71" t="s">
        <v>1932</v>
      </c>
      <c r="P1456" s="72" t="s">
        <v>2912</v>
      </c>
      <c r="Q1456" s="73" t="s">
        <v>2913</v>
      </c>
      <c r="R1456" s="74">
        <v>4.1099999999999998E-2</v>
      </c>
      <c r="S1456" s="75" t="s">
        <v>2914</v>
      </c>
    </row>
    <row r="1457" spans="1:19" ht="14.65" customHeight="1">
      <c r="A1457" s="227"/>
      <c r="B1457" s="236"/>
      <c r="C1457" s="17" t="s">
        <v>26</v>
      </c>
      <c r="D1457" s="274"/>
      <c r="E1457" s="282"/>
      <c r="F1457" s="285"/>
      <c r="G1457" s="182"/>
      <c r="H1457" s="230"/>
      <c r="I1457" s="18" t="s">
        <v>54</v>
      </c>
      <c r="J1457" s="81" t="str">
        <f>IF(OR(I1456="TO",I1456="TU",I1456="TO1",I1456="TU1",I1456="TO2",I1456="TU2"),J1456,IF(OR(I1456="AH1",I1456="AH2"),IF(OR(I1457="AH1",I1457="AH2"),-J1456,IF(OR(I1457="EH1",I1457="EH2"),-J1456+0.5,"")),IF(OR(I1456="EH1",I1456="EH2"),IF(OR(I1457="AH1",I1457="AH2"),-J1456+0.5,IF(OR(I1457="EH1",I1457="EH2"),-J1456+1,"")),IF(AND(OR(I1456="DNB1",I1456="DNB2"),OR(I1457="AH1",I1457="AH2")),0,IF(AND(I1456="Not ScoreBoth",OR(I1457="TO1",I1457="TO2")),0.5,"")))))</f>
        <v/>
      </c>
      <c r="K1457" s="77" t="s">
        <v>21</v>
      </c>
      <c r="L1457" s="21">
        <v>1.33</v>
      </c>
      <c r="M1457" s="22">
        <v>54.95</v>
      </c>
      <c r="N1457" s="233"/>
      <c r="O1457" s="23" t="s">
        <v>2915</v>
      </c>
      <c r="P1457" s="24" t="s">
        <v>2916</v>
      </c>
      <c r="Q1457" s="25"/>
      <c r="R1457" s="26"/>
      <c r="S1457" s="26"/>
    </row>
    <row r="1458" spans="1:19" ht="14.65" customHeight="1">
      <c r="A1458" s="228"/>
      <c r="B1458" s="237"/>
      <c r="C1458" s="27" t="s">
        <v>26</v>
      </c>
      <c r="D1458" s="275"/>
      <c r="E1458" s="283"/>
      <c r="F1458" s="272"/>
      <c r="G1458" s="183"/>
      <c r="H1458" s="231"/>
      <c r="I1458" s="109">
        <v>1</v>
      </c>
      <c r="J1458" s="31"/>
      <c r="K1458" s="87" t="s">
        <v>21</v>
      </c>
      <c r="L1458" s="88">
        <v>1.54</v>
      </c>
      <c r="M1458" s="33">
        <v>14.4</v>
      </c>
      <c r="N1458" s="234"/>
      <c r="O1458" s="89" t="s">
        <v>2917</v>
      </c>
      <c r="P1458" s="90" t="s">
        <v>2918</v>
      </c>
      <c r="Q1458" s="36"/>
      <c r="R1458" s="28"/>
      <c r="S1458" s="28"/>
    </row>
    <row r="1459" spans="1:19" ht="14.65" customHeight="1">
      <c r="A1459" s="226">
        <f>$A1456+1</f>
        <v>486</v>
      </c>
      <c r="B1459" s="235" t="str">
        <f>IF(OR(C1459="W",C1460="W",C1461="W",C1459="1/2W",C1460="1/2W",C1461="1/2W",C1459="1/2L",C1460="1/2L",C1461="1/2L"),"OK",IF(OR(C1459="L",C1460="L",C1461="L"),"LOSS",IF(OR(C1459="X",C1460="X",C1461="X"),"Anulado"," ")))</f>
        <v xml:space="preserve"> </v>
      </c>
      <c r="C1459" s="38" t="s">
        <v>28</v>
      </c>
      <c r="D1459" s="273" t="s">
        <v>394</v>
      </c>
      <c r="E1459" s="281" t="str">
        <f>IF(G1459=""," ","– "&amp;COUNTIF(D$4:D1461,$D1459))</f>
        <v>– 1</v>
      </c>
      <c r="F1459" s="284" t="e">
        <f ca="1">IF(G1459="","",IF(OR(AND($C1459&lt;&gt;" ",$C1460=" "),AND($C1460&lt;&gt;" ",$C1459=" "),AND(L1461&gt;0,OR(AND($C1461&lt;&gt;" ",OR($C1459=" ",$C1460=" ")),AND($C1461=" ",OR($C1459&lt;&gt;" ",$C1460&lt;&gt;" "))))),IF(SUM(F$4:F1458)=0,1,LARGE(F$4:F1458,1)+1),IF(MONTH(G1459)=MONTH(TODAY()),IF(AND(DAY(G1459)&lt;DAY(TODAY()),$B1459=" "),IF(SUM(F$4:F1458)=0,1,LARGE(F$4:F1458,1)+1),IF($B1459=" ",IF(AND(DAY(G1459)=DAY(TODAY()),HOUR(G1459)&lt;=HOUR(NOW())+1),IF(AND(HOUR(G1459)+2&lt;=HOUR(NOW()),DAY(G1459)&lt;=DAY(TODAY()),MINUTE(G1459)&lt;=MINUTE(NOW())),IF(SUM(F$4:F1458)=0,1,LARGE(F$4:F1458,1)+1),IF(OR(MINUTE(G1459)&lt;=MINUTE(NOW()),HOUR(G1459)&lt;=HOUR(NOW())),"!!!","")),""),"")),"")))</f>
        <v>#VALUE!</v>
      </c>
      <c r="G1459" s="181" t="s">
        <v>4517</v>
      </c>
      <c r="H1459" s="229" t="s">
        <v>395</v>
      </c>
      <c r="I1459" s="39" t="s">
        <v>42</v>
      </c>
      <c r="J1459" s="40">
        <v>3.5</v>
      </c>
      <c r="K1459" s="41" t="s">
        <v>23</v>
      </c>
      <c r="L1459" s="42">
        <v>3.9</v>
      </c>
      <c r="M1459" s="43"/>
      <c r="N1459" s="232">
        <v>0.1</v>
      </c>
      <c r="O1459" s="44" t="s">
        <v>2919</v>
      </c>
      <c r="P1459" s="45" t="s">
        <v>2920</v>
      </c>
      <c r="Q1459" s="46" t="s">
        <v>1649</v>
      </c>
      <c r="R1459" s="47">
        <v>7.3099999999999998E-2</v>
      </c>
      <c r="S1459" s="48" t="s">
        <v>1034</v>
      </c>
    </row>
    <row r="1460" spans="1:19" ht="14.65" customHeight="1">
      <c r="A1460" s="227"/>
      <c r="B1460" s="236"/>
      <c r="C1460" s="49" t="s">
        <v>28</v>
      </c>
      <c r="D1460" s="274"/>
      <c r="E1460" s="282"/>
      <c r="F1460" s="285"/>
      <c r="G1460" s="182"/>
      <c r="H1460" s="230"/>
      <c r="I1460" s="50" t="s">
        <v>43</v>
      </c>
      <c r="J1460" s="51">
        <f>IF(OR(I1459="TO",I1459="TU",I1459="TO1",I1459="TU1",I1459="TO2",I1459="TU2"),J1459,IF(OR(I1459="AH1",I1459="AH2"),IF(OR(I1460="AH1",I1460="AH2"),-J1459,IF(OR(I1460="EH1",I1460="EH2"),-J1459+0.5,"")),IF(OR(I1459="EH1",I1459="EH2"),IF(OR(I1460="AH1",I1460="AH2"),-J1459+0.5,IF(OR(I1460="EH1",I1460="EH2"),-J1459+1,"")),IF(AND(OR(I1459="DNB1",I1459="DNB2"),OR(I1460="AH1",I1460="AH2")),0,IF(AND(I1459="Not ScoreBoth",OR(I1460="TO1",I1460="TO2")),0.5,"")))))</f>
        <v>3.5</v>
      </c>
      <c r="K1460" s="52" t="s">
        <v>21</v>
      </c>
      <c r="L1460" s="53">
        <v>1.48</v>
      </c>
      <c r="M1460" s="54">
        <v>93.74</v>
      </c>
      <c r="N1460" s="233"/>
      <c r="O1460" s="55" t="s">
        <v>2921</v>
      </c>
      <c r="P1460" s="56" t="s">
        <v>2922</v>
      </c>
      <c r="Q1460" s="25"/>
      <c r="R1460" s="26"/>
      <c r="S1460" s="26"/>
    </row>
    <row r="1461" spans="1:19" ht="14.65" customHeight="1">
      <c r="A1461" s="228"/>
      <c r="B1461" s="237"/>
      <c r="C1461" s="57" t="s">
        <v>28</v>
      </c>
      <c r="D1461" s="275"/>
      <c r="E1461" s="283"/>
      <c r="F1461" s="272"/>
      <c r="G1461" s="183"/>
      <c r="H1461" s="231"/>
      <c r="I1461" s="58"/>
      <c r="J1461" s="59"/>
      <c r="K1461" s="60"/>
      <c r="L1461" s="61"/>
      <c r="M1461" s="62"/>
      <c r="N1461" s="234"/>
      <c r="O1461" s="63"/>
      <c r="P1461" s="64"/>
      <c r="Q1461" s="36"/>
      <c r="R1461" s="28"/>
      <c r="S1461" s="28"/>
    </row>
    <row r="1462" spans="1:19" ht="14.65" customHeight="1">
      <c r="A1462" s="238">
        <f>$A1459+1</f>
        <v>487</v>
      </c>
      <c r="B1462" s="242" t="str">
        <f>IF(OR(C1462="W",C1463="W",C1464="W",C1462="1/2W",C1463="1/2W",C1464="1/2W",C1462="1/2L",C1463="1/2L",C1464="1/2L"),"OK",IF(OR(C1462="L",C1463="L",C1464="L"),"LOSS",IF(OR(C1462="X",C1463="X",C1464="X"),"Anulado"," ")))</f>
        <v>OK</v>
      </c>
      <c r="C1462" s="65" t="s">
        <v>26</v>
      </c>
      <c r="D1462" s="290" t="str">
        <f>IF(G1462="","",$D1459)</f>
        <v>28</v>
      </c>
      <c r="E1462" s="295" t="str">
        <f>IF(G1462=""," ","– "&amp;COUNTIF(D$4:D1464,$D1462))</f>
        <v>– 2</v>
      </c>
      <c r="F1462" s="297" t="e">
        <f ca="1">IF(G1462="","",IF(OR(AND($C1462&lt;&gt;" ",$C1463=" "),AND($C1463&lt;&gt;" ",$C1462=" "),AND(L1464&gt;0,OR(AND($C1464&lt;&gt;" ",OR($C1462=" ",$C1463=" ")),AND($C1464=" ",OR($C1462&lt;&gt;" ",$C1463&lt;&gt;" "))))),IF(SUM(F$4:F1461)=0,1,LARGE(F$4:F1461,1)+1),IF(MONTH(G1462)=MONTH(TODAY()),IF(AND(DAY(G1462)&lt;DAY(TODAY()),$B1462=" "),IF(SUM(F$4:F1461)=0,1,LARGE(F$4:F1461,1)+1),IF($B1462=" ",IF(AND(DAY(G1462)=DAY(TODAY()),HOUR(G1462)&lt;=HOUR(NOW())+1),IF(AND(HOUR(G1462)+2&lt;=HOUR(NOW()),DAY(G1462)&lt;=DAY(TODAY()),MINUTE(G1462)&lt;=MINUTE(NOW())),IF(SUM(F$4:F1461)=0,1,LARGE(F$4:F1461,1)+1),IF(OR(MINUTE(G1462)&lt;=MINUTE(NOW()),HOUR(G1462)&lt;=HOUR(NOW())),"!!!","")),""),"")),"")))</f>
        <v>#VALUE!</v>
      </c>
      <c r="G1462" s="188" t="s">
        <v>4590</v>
      </c>
      <c r="H1462" s="239" t="s">
        <v>396</v>
      </c>
      <c r="I1462" s="66" t="s">
        <v>47</v>
      </c>
      <c r="J1462" s="80"/>
      <c r="K1462" s="68" t="s">
        <v>21</v>
      </c>
      <c r="L1462" s="69">
        <v>1.27</v>
      </c>
      <c r="M1462" s="70">
        <v>41.67</v>
      </c>
      <c r="N1462" s="241">
        <v>0.1</v>
      </c>
      <c r="O1462" s="71" t="s">
        <v>2923</v>
      </c>
      <c r="P1462" s="72" t="s">
        <v>2924</v>
      </c>
      <c r="Q1462" s="73" t="s">
        <v>2925</v>
      </c>
      <c r="R1462" s="74">
        <v>6.2199999999999998E-2</v>
      </c>
      <c r="S1462" s="75" t="s">
        <v>2925</v>
      </c>
    </row>
    <row r="1463" spans="1:19" ht="14.65" customHeight="1">
      <c r="A1463" s="227"/>
      <c r="B1463" s="236"/>
      <c r="C1463" s="17" t="s">
        <v>24</v>
      </c>
      <c r="D1463" s="274"/>
      <c r="E1463" s="282"/>
      <c r="F1463" s="285"/>
      <c r="G1463" s="182"/>
      <c r="H1463" s="230"/>
      <c r="I1463" s="18" t="s">
        <v>48</v>
      </c>
      <c r="J1463" s="81" t="str">
        <f>IF(OR(I1462="TO",I1462="TU",I1462="TO1",I1462="TU1",I1462="TO2",I1462="TU2"),J1462,IF(OR(I1462="AH1",I1462="AH2"),IF(OR(I1463="AH1",I1463="AH2"),-J1462,IF(OR(I1463="EH1",I1463="EH2"),-J1462+0.5,"")),IF(OR(I1462="EH1",I1462="EH2"),IF(OR(I1463="AH1",I1463="AH2"),-J1462+0.5,IF(OR(I1463="EH1",I1463="EH2"),-J1462+1,"")),IF(AND(OR(I1462="DNB1",I1462="DNB2"),OR(I1463="AH1",I1463="AH2")),0,IF(AND(I1462="Not ScoreBoth",OR(I1463="TO1",I1463="TO2")),0.5,"")))))</f>
        <v/>
      </c>
      <c r="K1463" s="77" t="s">
        <v>23</v>
      </c>
      <c r="L1463" s="21">
        <v>6.5</v>
      </c>
      <c r="M1463" s="22">
        <v>8.15</v>
      </c>
      <c r="N1463" s="233"/>
      <c r="O1463" s="23" t="s">
        <v>2926</v>
      </c>
      <c r="P1463" s="24" t="s">
        <v>2927</v>
      </c>
      <c r="Q1463" s="25"/>
      <c r="R1463" s="26"/>
      <c r="S1463" s="26"/>
    </row>
    <row r="1464" spans="1:19" ht="14.65" customHeight="1">
      <c r="A1464" s="228"/>
      <c r="B1464" s="237"/>
      <c r="C1464" s="27" t="s">
        <v>28</v>
      </c>
      <c r="D1464" s="275"/>
      <c r="E1464" s="283"/>
      <c r="F1464" s="272"/>
      <c r="G1464" s="183"/>
      <c r="H1464" s="231"/>
      <c r="I1464" s="30"/>
      <c r="J1464" s="31"/>
      <c r="K1464" s="37"/>
      <c r="L1464" s="32"/>
      <c r="M1464" s="33"/>
      <c r="N1464" s="234"/>
      <c r="O1464" s="34"/>
      <c r="P1464" s="35"/>
      <c r="Q1464" s="36"/>
      <c r="R1464" s="28"/>
      <c r="S1464" s="28"/>
    </row>
    <row r="1465" spans="1:19" ht="14.65" customHeight="1">
      <c r="A1465" s="226">
        <f>$A1462+1</f>
        <v>488</v>
      </c>
      <c r="B1465" s="235" t="str">
        <f>IF(OR(C1465="W",C1466="W",C1467="W",C1465="1/2W",C1466="1/2W",C1467="1/2W",C1465="1/2L",C1466="1/2L",C1467="1/2L"),"OK",IF(OR(C1465="L",C1466="L",C1467="L"),"LOSS",IF(OR(C1465="X",C1466="X",C1467="X"),"Anulado"," ")))</f>
        <v>OK</v>
      </c>
      <c r="C1465" s="38" t="s">
        <v>26</v>
      </c>
      <c r="D1465" s="273" t="str">
        <f>IF(G1465="","",$D1462)</f>
        <v>28</v>
      </c>
      <c r="E1465" s="281" t="str">
        <f>IF(G1465=""," ","– "&amp;COUNTIF(D$4:D1467,$D1465))</f>
        <v>– 3</v>
      </c>
      <c r="F1465" s="284" t="e">
        <f ca="1">IF(G1465="","",IF(OR(AND($C1465&lt;&gt;" ",$C1466=" "),AND($C1466&lt;&gt;" ",$C1465=" "),AND(L1467&gt;0,OR(AND($C1467&lt;&gt;" ",OR($C1465=" ",$C1466=" ")),AND($C1467=" ",OR($C1465&lt;&gt;" ",$C1466&lt;&gt;" "))))),IF(SUM(F$4:F1464)=0,1,LARGE(F$4:F1464,1)+1),IF(MONTH(G1465)=MONTH(TODAY()),IF(AND(DAY(G1465)&lt;DAY(TODAY()),$B1465=" "),IF(SUM(F$4:F1464)=0,1,LARGE(F$4:F1464,1)+1),IF($B1465=" ",IF(AND(DAY(G1465)=DAY(TODAY()),HOUR(G1465)&lt;=HOUR(NOW())+1),IF(AND(HOUR(G1465)+2&lt;=HOUR(NOW()),DAY(G1465)&lt;=DAY(TODAY()),MINUTE(G1465)&lt;=MINUTE(NOW())),IF(SUM(F$4:F1464)=0,1,LARGE(F$4:F1464,1)+1),IF(OR(MINUTE(G1465)&lt;=MINUTE(NOW()),HOUR(G1465)&lt;=HOUR(NOW())),"!!!","")),""),"")),"")))</f>
        <v>#VALUE!</v>
      </c>
      <c r="G1465" s="181" t="s">
        <v>4590</v>
      </c>
      <c r="H1465" s="229" t="s">
        <v>396</v>
      </c>
      <c r="I1465" s="39" t="s">
        <v>47</v>
      </c>
      <c r="J1465" s="78"/>
      <c r="K1465" s="41" t="s">
        <v>21</v>
      </c>
      <c r="L1465" s="42">
        <v>1.35</v>
      </c>
      <c r="M1465" s="43">
        <v>32.14</v>
      </c>
      <c r="N1465" s="232">
        <v>0</v>
      </c>
      <c r="O1465" s="44" t="s">
        <v>2928</v>
      </c>
      <c r="P1465" s="45" t="s">
        <v>2929</v>
      </c>
      <c r="Q1465" s="46" t="s">
        <v>1818</v>
      </c>
      <c r="R1465" s="47">
        <v>5.8599999999999999E-2</v>
      </c>
      <c r="S1465" s="48" t="s">
        <v>2897</v>
      </c>
    </row>
    <row r="1466" spans="1:19" ht="14.65" customHeight="1">
      <c r="A1466" s="227"/>
      <c r="B1466" s="236"/>
      <c r="C1466" s="49" t="s">
        <v>24</v>
      </c>
      <c r="D1466" s="274"/>
      <c r="E1466" s="282"/>
      <c r="F1466" s="285"/>
      <c r="G1466" s="182"/>
      <c r="H1466" s="230"/>
      <c r="I1466" s="50" t="s">
        <v>48</v>
      </c>
      <c r="J1466" s="85" t="str">
        <f>IF(OR(I1465="TO",I1465="TU",I1465="TO1",I1465="TU1",I1465="TO2",I1465="TU2"),J1465,IF(OR(I1465="AH1",I1465="AH2"),IF(OR(I1466="AH1",I1466="AH2"),-J1465,IF(OR(I1466="EH1",I1466="EH2"),-J1465+0.5,"")),IF(OR(I1465="EH1",I1465="EH2"),IF(OR(I1466="AH1",I1466="AH2"),-J1465+0.5,IF(OR(I1466="EH1",I1466="EH2"),-J1465+1,"")),IF(AND(OR(I1465="DNB1",I1465="DNB2"),OR(I1466="AH1",I1466="AH2")),0,IF(AND(I1465="Not ScoreBoth",OR(I1466="TO1",I1466="TO2")),0.5,"")))))</f>
        <v/>
      </c>
      <c r="K1466" s="52" t="s">
        <v>23</v>
      </c>
      <c r="L1466" s="53">
        <v>4.9000000000000004</v>
      </c>
      <c r="M1466" s="54"/>
      <c r="N1466" s="233"/>
      <c r="O1466" s="55" t="s">
        <v>1764</v>
      </c>
      <c r="P1466" s="56" t="s">
        <v>2930</v>
      </c>
      <c r="Q1466" s="25"/>
      <c r="R1466" s="26"/>
      <c r="S1466" s="26"/>
    </row>
    <row r="1467" spans="1:19" ht="14.65" customHeight="1">
      <c r="A1467" s="228"/>
      <c r="B1467" s="237"/>
      <c r="C1467" s="57" t="s">
        <v>28</v>
      </c>
      <c r="D1467" s="275"/>
      <c r="E1467" s="283"/>
      <c r="F1467" s="272"/>
      <c r="G1467" s="183"/>
      <c r="H1467" s="231"/>
      <c r="I1467" s="58"/>
      <c r="J1467" s="59"/>
      <c r="K1467" s="60"/>
      <c r="L1467" s="61"/>
      <c r="M1467" s="62"/>
      <c r="N1467" s="234"/>
      <c r="O1467" s="63"/>
      <c r="P1467" s="64"/>
      <c r="Q1467" s="36"/>
      <c r="R1467" s="28"/>
      <c r="S1467" s="28"/>
    </row>
    <row r="1468" spans="1:19" ht="14.65" customHeight="1">
      <c r="A1468" s="238">
        <f>$A1465+1</f>
        <v>489</v>
      </c>
      <c r="B1468" s="242" t="str">
        <f>IF(OR(C1468="W",C1469="W",C1470="W",C1468="1/2W",C1469="1/2W",C1470="1/2W",C1468="1/2L",C1469="1/2L",C1470="1/2L"),"OK",IF(OR(C1468="L",C1469="L",C1470="L"),"LOSS",IF(OR(C1468="X",C1469="X",C1470="X"),"Anulado"," ")))</f>
        <v xml:space="preserve"> </v>
      </c>
      <c r="C1468" s="65" t="s">
        <v>28</v>
      </c>
      <c r="D1468" s="290" t="str">
        <f>IF(G1468="","",$D1465)</f>
        <v>28</v>
      </c>
      <c r="E1468" s="295" t="str">
        <f>IF(G1468=""," ","– "&amp;COUNTIF(D$4:D1470,$D1468))</f>
        <v>– 4</v>
      </c>
      <c r="F1468" s="297" t="e">
        <f ca="1">IF(G1468="","",IF(OR(AND($C1468&lt;&gt;" ",$C1469=" "),AND($C1469&lt;&gt;" ",$C1468=" "),AND(L1470&gt;0,OR(AND($C1470&lt;&gt;" ",OR($C1468=" ",$C1469=" ")),AND($C1470=" ",OR($C1468&lt;&gt;" ",$C1469&lt;&gt;" "))))),IF(SUM(F$4:F1467)=0,1,LARGE(F$4:F1467,1)+1),IF(MONTH(G1468)=MONTH(TODAY()),IF(AND(DAY(G1468)&lt;DAY(TODAY()),$B1468=" "),IF(SUM(F$4:F1467)=0,1,LARGE(F$4:F1467,1)+1),IF($B1468=" ",IF(AND(DAY(G1468)=DAY(TODAY()),HOUR(G1468)&lt;=HOUR(NOW())+1),IF(AND(HOUR(G1468)+2&lt;=HOUR(NOW()),DAY(G1468)&lt;=DAY(TODAY()),MINUTE(G1468)&lt;=MINUTE(NOW())),IF(SUM(F$4:F1467)=0,1,LARGE(F$4:F1467,1)+1),IF(OR(MINUTE(G1468)&lt;=MINUTE(NOW()),HOUR(G1468)&lt;=HOUR(NOW())),"!!!","")),""),"")),"")))</f>
        <v>#VALUE!</v>
      </c>
      <c r="G1468" s="188" t="s">
        <v>4591</v>
      </c>
      <c r="H1468" s="239" t="s">
        <v>397</v>
      </c>
      <c r="I1468" s="66" t="s">
        <v>42</v>
      </c>
      <c r="J1468" s="67">
        <v>2.25</v>
      </c>
      <c r="K1468" s="68" t="s">
        <v>23</v>
      </c>
      <c r="L1468" s="69">
        <v>1.93</v>
      </c>
      <c r="M1468" s="70"/>
      <c r="N1468" s="241">
        <v>0.1</v>
      </c>
      <c r="O1468" s="71" t="s">
        <v>2931</v>
      </c>
      <c r="P1468" s="72" t="s">
        <v>2932</v>
      </c>
      <c r="Q1468" s="73" t="s">
        <v>2933</v>
      </c>
      <c r="R1468" s="74">
        <v>4.9299999999999997E-2</v>
      </c>
      <c r="S1468" s="75" t="s">
        <v>2897</v>
      </c>
    </row>
    <row r="1469" spans="1:19" ht="14.65" customHeight="1">
      <c r="A1469" s="227"/>
      <c r="B1469" s="236"/>
      <c r="C1469" s="17" t="s">
        <v>28</v>
      </c>
      <c r="D1469" s="274"/>
      <c r="E1469" s="282"/>
      <c r="F1469" s="285"/>
      <c r="G1469" s="182"/>
      <c r="H1469" s="230"/>
      <c r="I1469" s="18" t="s">
        <v>43</v>
      </c>
      <c r="J1469" s="76">
        <f>IF(OR(I1468="TO",I1468="TU",I1468="TO1",I1468="TU1",I1468="TO2",I1468="TU2"),J1468,IF(OR(I1468="AH1",I1468="AH2"),IF(OR(I1469="AH1",I1469="AH2"),-J1468,IF(OR(I1469="EH1",I1469="EH2"),-J1468+0.5,"")),IF(OR(I1468="EH1",I1468="EH2"),IF(OR(I1469="AH1",I1469="AH2"),-J1468+0.5,IF(OR(I1469="EH1",I1469="EH2"),-J1468+1,"")),IF(AND(OR(I1468="DNB1",I1468="DNB2"),OR(I1469="AH1",I1469="AH2")),0,IF(AND(I1468="Not ScoreBoth",OR(I1469="TO1",I1469="TO2")),0.5,"")))))</f>
        <v>2.25</v>
      </c>
      <c r="K1469" s="77" t="s">
        <v>21</v>
      </c>
      <c r="L1469" s="21">
        <v>2.2999999999999998</v>
      </c>
      <c r="M1469" s="22">
        <v>43.27</v>
      </c>
      <c r="N1469" s="233"/>
      <c r="O1469" s="23" t="s">
        <v>2934</v>
      </c>
      <c r="P1469" s="24" t="s">
        <v>2935</v>
      </c>
      <c r="Q1469" s="25"/>
      <c r="R1469" s="26"/>
      <c r="S1469" s="26"/>
    </row>
    <row r="1470" spans="1:19" ht="14.65" customHeight="1">
      <c r="A1470" s="228"/>
      <c r="B1470" s="237"/>
      <c r="C1470" s="27" t="s">
        <v>28</v>
      </c>
      <c r="D1470" s="275"/>
      <c r="E1470" s="283"/>
      <c r="F1470" s="272"/>
      <c r="G1470" s="183"/>
      <c r="H1470" s="231"/>
      <c r="I1470" s="30"/>
      <c r="J1470" s="31"/>
      <c r="K1470" s="37"/>
      <c r="L1470" s="32"/>
      <c r="M1470" s="33"/>
      <c r="N1470" s="234"/>
      <c r="O1470" s="34"/>
      <c r="P1470" s="35"/>
      <c r="Q1470" s="36"/>
      <c r="R1470" s="28"/>
      <c r="S1470" s="28"/>
    </row>
    <row r="1471" spans="1:19" ht="14.65" customHeight="1">
      <c r="A1471" s="226">
        <f>$A1468+1</f>
        <v>490</v>
      </c>
      <c r="B1471" s="235" t="str">
        <f>IF(OR(C1471="W",C1472="W",C1473="W",C1471="1/2W",C1472="1/2W",C1473="1/2W",C1471="1/2L",C1472="1/2L",C1473="1/2L"),"OK",IF(OR(C1471="L",C1472="L",C1473="L"),"LOSS",IF(OR(C1471="X",C1472="X",C1473="X"),"Anulado"," ")))</f>
        <v xml:space="preserve"> </v>
      </c>
      <c r="C1471" s="38" t="s">
        <v>28</v>
      </c>
      <c r="D1471" s="273" t="str">
        <f>IF(G1471="","",$D1468)</f>
        <v>28</v>
      </c>
      <c r="E1471" s="281" t="str">
        <f>IF(G1471=""," ","– "&amp;COUNTIF(D$4:D1473,$D1471))</f>
        <v>– 5</v>
      </c>
      <c r="F1471" s="284" t="e">
        <f ca="1">IF(G1471="","",IF(OR(AND($C1471&lt;&gt;" ",$C1472=" "),AND($C1472&lt;&gt;" ",$C1471=" "),AND(L1473&gt;0,OR(AND($C1473&lt;&gt;" ",OR($C1471=" ",$C1472=" ")),AND($C1473=" ",OR($C1471&lt;&gt;" ",$C1472&lt;&gt;" "))))),IF(SUM(F$4:F1470)=0,1,LARGE(F$4:F1470,1)+1),IF(MONTH(G1471)=MONTH(TODAY()),IF(AND(DAY(G1471)&lt;DAY(TODAY()),$B1471=" "),IF(SUM(F$4:F1470)=0,1,LARGE(F$4:F1470,1)+1),IF($B1471=" ",IF(AND(DAY(G1471)=DAY(TODAY()),HOUR(G1471)&lt;=HOUR(NOW())+1),IF(AND(HOUR(G1471)+2&lt;=HOUR(NOW()),DAY(G1471)&lt;=DAY(TODAY()),MINUTE(G1471)&lt;=MINUTE(NOW())),IF(SUM(F$4:F1470)=0,1,LARGE(F$4:F1470,1)+1),IF(OR(MINUTE(G1471)&lt;=MINUTE(NOW()),HOUR(G1471)&lt;=HOUR(NOW())),"!!!","")),""),"")),"")))</f>
        <v>#VALUE!</v>
      </c>
      <c r="G1471" s="181" t="s">
        <v>4591</v>
      </c>
      <c r="H1471" s="229" t="s">
        <v>397</v>
      </c>
      <c r="I1471" s="39" t="s">
        <v>42</v>
      </c>
      <c r="J1471" s="40">
        <v>2.5</v>
      </c>
      <c r="K1471" s="41" t="s">
        <v>23</v>
      </c>
      <c r="L1471" s="42">
        <v>2.2000000000000002</v>
      </c>
      <c r="M1471" s="43"/>
      <c r="N1471" s="232">
        <v>0.1</v>
      </c>
      <c r="O1471" s="44" t="s">
        <v>2936</v>
      </c>
      <c r="P1471" s="45" t="s">
        <v>2937</v>
      </c>
      <c r="Q1471" s="46" t="s">
        <v>1816</v>
      </c>
      <c r="R1471" s="47">
        <v>4.7600000000000003E-2</v>
      </c>
      <c r="S1471" s="48" t="s">
        <v>2897</v>
      </c>
    </row>
    <row r="1472" spans="1:19" ht="14.65" customHeight="1">
      <c r="A1472" s="227"/>
      <c r="B1472" s="236"/>
      <c r="C1472" s="49" t="s">
        <v>28</v>
      </c>
      <c r="D1472" s="274"/>
      <c r="E1472" s="282"/>
      <c r="F1472" s="285"/>
      <c r="G1472" s="182"/>
      <c r="H1472" s="230"/>
      <c r="I1472" s="50" t="s">
        <v>43</v>
      </c>
      <c r="J1472" s="51">
        <f>IF(OR(I1471="TO",I1471="TU",I1471="TO1",I1471="TU1",I1471="TO2",I1471="TU2"),J1471,IF(OR(I1471="AH1",I1471="AH2"),IF(OR(I1472="AH1",I1472="AH2"),-J1471,IF(OR(I1472="EH1",I1472="EH2"),-J1471+0.5,"")),IF(OR(I1471="EH1",I1471="EH2"),IF(OR(I1472="AH1",I1472="AH2"),-J1471+0.5,IF(OR(I1472="EH1",I1472="EH2"),-J1471+1,"")),IF(AND(OR(I1471="DNB1",I1471="DNB2"),OR(I1472="AH1",I1472="AH2")),0,IF(AND(I1471="Not ScoreBoth",OR(I1472="TO1",I1472="TO2")),0.5,"")))))</f>
        <v>2.5</v>
      </c>
      <c r="K1472" s="52" t="s">
        <v>21</v>
      </c>
      <c r="L1472" s="53">
        <v>2</v>
      </c>
      <c r="M1472" s="54">
        <v>112.5</v>
      </c>
      <c r="N1472" s="233"/>
      <c r="O1472" s="55" t="s">
        <v>2938</v>
      </c>
      <c r="P1472" s="56" t="s">
        <v>2517</v>
      </c>
      <c r="Q1472" s="25"/>
      <c r="R1472" s="26"/>
      <c r="S1472" s="26"/>
    </row>
    <row r="1473" spans="1:19" ht="14.65" customHeight="1">
      <c r="A1473" s="228"/>
      <c r="B1473" s="237"/>
      <c r="C1473" s="57" t="s">
        <v>28</v>
      </c>
      <c r="D1473" s="275"/>
      <c r="E1473" s="283"/>
      <c r="F1473" s="272"/>
      <c r="G1473" s="183"/>
      <c r="H1473" s="231"/>
      <c r="I1473" s="58"/>
      <c r="J1473" s="59"/>
      <c r="K1473" s="60"/>
      <c r="L1473" s="61"/>
      <c r="M1473" s="62"/>
      <c r="N1473" s="234"/>
      <c r="O1473" s="63"/>
      <c r="P1473" s="64"/>
      <c r="Q1473" s="36"/>
      <c r="R1473" s="28"/>
      <c r="S1473" s="28"/>
    </row>
    <row r="1474" spans="1:19" ht="14.65" customHeight="1">
      <c r="A1474" s="238">
        <f>$A1471+1</f>
        <v>491</v>
      </c>
      <c r="B1474" s="242" t="str">
        <f>IF(OR(C1474="W",C1475="W",C1476="W",C1474="1/2W",C1475="1/2W",C1476="1/2W",C1474="1/2L",C1475="1/2L",C1476="1/2L"),"OK",IF(OR(C1474="L",C1475="L",C1476="L"),"LOSS",IF(OR(C1474="X",C1475="X",C1476="X"),"Anulado"," ")))</f>
        <v xml:space="preserve"> </v>
      </c>
      <c r="C1474" s="65" t="s">
        <v>28</v>
      </c>
      <c r="D1474" s="290" t="str">
        <f>IF(G1474="","",$D1471)</f>
        <v>28</v>
      </c>
      <c r="E1474" s="295" t="str">
        <f>IF(G1474=""," ","– "&amp;COUNTIF(D$4:D1476,$D1474))</f>
        <v>– 6</v>
      </c>
      <c r="F1474" s="297" t="e">
        <f ca="1">IF(G1474="","",IF(OR(AND($C1474&lt;&gt;" ",$C1475=" "),AND($C1475&lt;&gt;" ",$C1474=" "),AND(L1476&gt;0,OR(AND($C1476&lt;&gt;" ",OR($C1474=" ",$C1475=" ")),AND($C1476=" ",OR($C1474&lt;&gt;" ",$C1475&lt;&gt;" "))))),IF(SUM(F$4:F1473)=0,1,LARGE(F$4:F1473,1)+1),IF(MONTH(G1474)=MONTH(TODAY()),IF(AND(DAY(G1474)&lt;DAY(TODAY()),$B1474=" "),IF(SUM(F$4:F1473)=0,1,LARGE(F$4:F1473,1)+1),IF($B1474=" ",IF(AND(DAY(G1474)=DAY(TODAY()),HOUR(G1474)&lt;=HOUR(NOW())+1),IF(AND(HOUR(G1474)+2&lt;=HOUR(NOW()),DAY(G1474)&lt;=DAY(TODAY()),MINUTE(G1474)&lt;=MINUTE(NOW())),IF(SUM(F$4:F1473)=0,1,LARGE(F$4:F1473,1)+1),IF(OR(MINUTE(G1474)&lt;=MINUTE(NOW()),HOUR(G1474)&lt;=HOUR(NOW())),"!!!","")),""),"")),"")))</f>
        <v>#VALUE!</v>
      </c>
      <c r="G1474" s="188" t="s">
        <v>4517</v>
      </c>
      <c r="H1474" s="239" t="s">
        <v>395</v>
      </c>
      <c r="I1474" s="66" t="s">
        <v>42</v>
      </c>
      <c r="J1474" s="67">
        <v>3.5</v>
      </c>
      <c r="K1474" s="68" t="s">
        <v>23</v>
      </c>
      <c r="L1474" s="69">
        <v>3.9</v>
      </c>
      <c r="M1474" s="70">
        <v>23.2</v>
      </c>
      <c r="N1474" s="241">
        <v>0</v>
      </c>
      <c r="O1474" s="71" t="s">
        <v>2056</v>
      </c>
      <c r="P1474" s="72" t="s">
        <v>2939</v>
      </c>
      <c r="Q1474" s="73" t="s">
        <v>2940</v>
      </c>
      <c r="R1474" s="74">
        <v>7.2800000000000004E-2</v>
      </c>
      <c r="S1474" s="75" t="s">
        <v>2897</v>
      </c>
    </row>
    <row r="1475" spans="1:19" ht="14.65" customHeight="1">
      <c r="A1475" s="227"/>
      <c r="B1475" s="236"/>
      <c r="C1475" s="17" t="s">
        <v>28</v>
      </c>
      <c r="D1475" s="274"/>
      <c r="E1475" s="282"/>
      <c r="F1475" s="285"/>
      <c r="G1475" s="182"/>
      <c r="H1475" s="230"/>
      <c r="I1475" s="18" t="s">
        <v>43</v>
      </c>
      <c r="J1475" s="76">
        <f>IF(OR(I1474="TO",I1474="TU",I1474="TO1",I1474="TU1",I1474="TO2",I1474="TU2"),J1474,IF(OR(I1474="AH1",I1474="AH2"),IF(OR(I1475="AH1",I1475="AH2"),-J1474,IF(OR(I1475="EH1",I1475="EH2"),-J1474+0.5,"")),IF(OR(I1474="EH1",I1474="EH2"),IF(OR(I1475="AH1",I1475="AH2"),-J1474+0.5,IF(OR(I1475="EH1",I1475="EH2"),-J1474+1,"")),IF(AND(OR(I1474="DNB1",I1474="DNB2"),OR(I1475="AH1",I1475="AH2")),0,IF(AND(I1474="Not ScoreBoth",OR(I1475="TO1",I1475="TO2")),0.5,"")))))</f>
        <v>3.5</v>
      </c>
      <c r="K1475" s="77" t="s">
        <v>21</v>
      </c>
      <c r="L1475" s="21">
        <v>1.48</v>
      </c>
      <c r="M1475" s="22">
        <v>61.15</v>
      </c>
      <c r="N1475" s="233"/>
      <c r="O1475" s="23" t="s">
        <v>2941</v>
      </c>
      <c r="P1475" s="24" t="s">
        <v>2942</v>
      </c>
      <c r="Q1475" s="25"/>
      <c r="R1475" s="26"/>
      <c r="S1475" s="26"/>
    </row>
    <row r="1476" spans="1:19" ht="14.65" customHeight="1">
      <c r="A1476" s="228"/>
      <c r="B1476" s="237"/>
      <c r="C1476" s="27" t="s">
        <v>28</v>
      </c>
      <c r="D1476" s="275"/>
      <c r="E1476" s="283"/>
      <c r="F1476" s="272"/>
      <c r="G1476" s="183"/>
      <c r="H1476" s="231"/>
      <c r="I1476" s="30"/>
      <c r="J1476" s="31"/>
      <c r="K1476" s="37"/>
      <c r="L1476" s="32"/>
      <c r="M1476" s="33"/>
      <c r="N1476" s="234"/>
      <c r="O1476" s="34"/>
      <c r="P1476" s="35"/>
      <c r="Q1476" s="36"/>
      <c r="R1476" s="28"/>
      <c r="S1476" s="28"/>
    </row>
    <row r="1477" spans="1:19" ht="14.65" customHeight="1">
      <c r="A1477" s="226">
        <f>$A1474+1</f>
        <v>492</v>
      </c>
      <c r="B1477" s="235" t="str">
        <f>IF(OR(C1477="W",C1478="W",C1479="W",C1477="1/2W",C1478="1/2W",C1479="1/2W",C1477="1/2L",C1478="1/2L",C1479="1/2L"),"OK",IF(OR(C1477="L",C1478="L",C1479="L"),"LOSS",IF(OR(C1477="X",C1478="X",C1479="X"),"Anulado"," ")))</f>
        <v xml:space="preserve"> </v>
      </c>
      <c r="C1477" s="38" t="s">
        <v>28</v>
      </c>
      <c r="D1477" s="273" t="str">
        <f>IF(G1477="","",$D1474)</f>
        <v>28</v>
      </c>
      <c r="E1477" s="281" t="str">
        <f>IF(G1477=""," ","– "&amp;COUNTIF(D$4:D1479,$D1477))</f>
        <v>– 7</v>
      </c>
      <c r="F1477" s="284" t="e">
        <f ca="1">IF(G1477="","",IF(OR(AND($C1477&lt;&gt;" ",$C1478=" "),AND($C1478&lt;&gt;" ",$C1477=" "),AND(L1479&gt;0,OR(AND($C1479&lt;&gt;" ",OR($C1477=" ",$C1478=" ")),AND($C1479=" ",OR($C1477&lt;&gt;" ",$C1478&lt;&gt;" "))))),IF(SUM(F$4:F1476)=0,1,LARGE(F$4:F1476,1)+1),IF(MONTH(G1477)=MONTH(TODAY()),IF(AND(DAY(G1477)&lt;DAY(TODAY()),$B1477=" "),IF(SUM(F$4:F1476)=0,1,LARGE(F$4:F1476,1)+1),IF($B1477=" ",IF(AND(DAY(G1477)=DAY(TODAY()),HOUR(G1477)&lt;=HOUR(NOW())+1),IF(AND(HOUR(G1477)+2&lt;=HOUR(NOW()),DAY(G1477)&lt;=DAY(TODAY()),MINUTE(G1477)&lt;=MINUTE(NOW())),IF(SUM(F$4:F1476)=0,1,LARGE(F$4:F1476,1)+1),IF(OR(MINUTE(G1477)&lt;=MINUTE(NOW()),HOUR(G1477)&lt;=HOUR(NOW())),"!!!","")),""),"")),"")))</f>
        <v>#VALUE!</v>
      </c>
      <c r="G1477" s="181" t="s">
        <v>4591</v>
      </c>
      <c r="H1477" s="229" t="s">
        <v>397</v>
      </c>
      <c r="I1477" s="39" t="s">
        <v>42</v>
      </c>
      <c r="J1477" s="40">
        <v>2</v>
      </c>
      <c r="K1477" s="41" t="s">
        <v>23</v>
      </c>
      <c r="L1477" s="42">
        <v>1.65</v>
      </c>
      <c r="M1477" s="43">
        <v>52.05</v>
      </c>
      <c r="N1477" s="232">
        <v>0</v>
      </c>
      <c r="O1477" s="44" t="s">
        <v>2943</v>
      </c>
      <c r="P1477" s="45" t="s">
        <v>2944</v>
      </c>
      <c r="Q1477" s="46" t="s">
        <v>1374</v>
      </c>
      <c r="R1477" s="47">
        <v>5.1700000000000003E-2</v>
      </c>
      <c r="S1477" s="48" t="s">
        <v>2897</v>
      </c>
    </row>
    <row r="1478" spans="1:19" ht="14.65" customHeight="1">
      <c r="A1478" s="227"/>
      <c r="B1478" s="236"/>
      <c r="C1478" s="49" t="s">
        <v>28</v>
      </c>
      <c r="D1478" s="274"/>
      <c r="E1478" s="282"/>
      <c r="F1478" s="285"/>
      <c r="G1478" s="182"/>
      <c r="H1478" s="230"/>
      <c r="I1478" s="50" t="s">
        <v>43</v>
      </c>
      <c r="J1478" s="51">
        <f>IF(OR(I1477="TO",I1477="TU",I1477="TO1",I1477="TU1",I1477="TO2",I1477="TU2"),J1477,IF(OR(I1477="AH1",I1477="AH2"),IF(OR(I1478="AH1",I1478="AH2"),-J1477,IF(OR(I1478="EH1",I1478="EH2"),-J1477+0.5,"")),IF(OR(I1477="EH1",I1477="EH2"),IF(OR(I1478="AH1",I1478="AH2"),-J1477+0.5,IF(OR(I1478="EH1",I1478="EH2"),-J1477+1,"")),IF(AND(OR(I1477="DNB1",I1477="DNB2"),OR(I1478="AH1",I1478="AH2")),0,IF(AND(I1477="Not ScoreBoth",OR(I1478="TO1",I1478="TO2")),0.5,"")))))</f>
        <v>2</v>
      </c>
      <c r="K1478" s="52" t="s">
        <v>21</v>
      </c>
      <c r="L1478" s="53">
        <v>2.9</v>
      </c>
      <c r="M1478" s="54">
        <v>29.61</v>
      </c>
      <c r="N1478" s="233"/>
      <c r="O1478" s="55" t="s">
        <v>2945</v>
      </c>
      <c r="P1478" s="56" t="s">
        <v>2946</v>
      </c>
      <c r="Q1478" s="25"/>
      <c r="R1478" s="26"/>
      <c r="S1478" s="26"/>
    </row>
    <row r="1479" spans="1:19" ht="14.65" customHeight="1">
      <c r="A1479" s="228"/>
      <c r="B1479" s="237"/>
      <c r="C1479" s="57" t="s">
        <v>28</v>
      </c>
      <c r="D1479" s="275"/>
      <c r="E1479" s="283"/>
      <c r="F1479" s="272"/>
      <c r="G1479" s="183"/>
      <c r="H1479" s="231"/>
      <c r="I1479" s="58"/>
      <c r="J1479" s="59"/>
      <c r="K1479" s="60"/>
      <c r="L1479" s="61"/>
      <c r="M1479" s="62"/>
      <c r="N1479" s="234"/>
      <c r="O1479" s="63"/>
      <c r="P1479" s="64"/>
      <c r="Q1479" s="36"/>
      <c r="R1479" s="28"/>
      <c r="S1479" s="28"/>
    </row>
    <row r="1480" spans="1:19" ht="14.65" customHeight="1">
      <c r="A1480" s="238">
        <f>$A1477+1</f>
        <v>493</v>
      </c>
      <c r="B1480" s="242" t="str">
        <f>IF(OR(C1480="W",C1481="W",C1482="W",C1480="1/2W",C1481="1/2W",C1482="1/2W",C1480="1/2L",C1481="1/2L",C1482="1/2L"),"OK",IF(OR(C1480="L",C1481="L",C1482="L"),"LOSS",IF(OR(C1480="X",C1481="X",C1482="X"),"Anulado"," ")))</f>
        <v xml:space="preserve"> </v>
      </c>
      <c r="C1480" s="65" t="s">
        <v>28</v>
      </c>
      <c r="D1480" s="290" t="str">
        <f>IF(G1480="","",$D1477)</f>
        <v>28</v>
      </c>
      <c r="E1480" s="295" t="str">
        <f>IF(G1480=""," ","– "&amp;COUNTIF(D$4:D1482,$D1480))</f>
        <v>– 8</v>
      </c>
      <c r="F1480" s="297" t="e">
        <f ca="1">IF(G1480="","",IF(OR(AND($C1480&lt;&gt;" ",$C1481=" "),AND($C1481&lt;&gt;" ",$C1480=" "),AND(L1482&gt;0,OR(AND($C1482&lt;&gt;" ",OR($C1480=" ",$C1481=" ")),AND($C1482=" ",OR($C1480&lt;&gt;" ",$C1481&lt;&gt;" "))))),IF(SUM(F$4:F1479)=0,1,LARGE(F$4:F1479,1)+1),IF(MONTH(G1480)=MONTH(TODAY()),IF(AND(DAY(G1480)&lt;DAY(TODAY()),$B1480=" "),IF(SUM(F$4:F1479)=0,1,LARGE(F$4:F1479,1)+1),IF($B1480=" ",IF(AND(DAY(G1480)=DAY(TODAY()),HOUR(G1480)&lt;=HOUR(NOW())+1),IF(AND(HOUR(G1480)+2&lt;=HOUR(NOW()),DAY(G1480)&lt;=DAY(TODAY()),MINUTE(G1480)&lt;=MINUTE(NOW())),IF(SUM(F$4:F1479)=0,1,LARGE(F$4:F1479,1)+1),IF(OR(MINUTE(G1480)&lt;=MINUTE(NOW()),HOUR(G1480)&lt;=HOUR(NOW())),"!!!","")),""),"")),"")))</f>
        <v>#VALUE!</v>
      </c>
      <c r="G1480" s="188" t="s">
        <v>4591</v>
      </c>
      <c r="H1480" s="239" t="s">
        <v>397</v>
      </c>
      <c r="I1480" s="66" t="s">
        <v>42</v>
      </c>
      <c r="J1480" s="67">
        <v>2.5</v>
      </c>
      <c r="K1480" s="68" t="s">
        <v>22</v>
      </c>
      <c r="L1480" s="69">
        <v>2.2000000000000002</v>
      </c>
      <c r="M1480" s="70"/>
      <c r="N1480" s="241">
        <v>0.1</v>
      </c>
      <c r="O1480" s="71" t="s">
        <v>2936</v>
      </c>
      <c r="P1480" s="72" t="s">
        <v>2937</v>
      </c>
      <c r="Q1480" s="73" t="s">
        <v>1816</v>
      </c>
      <c r="R1480" s="74">
        <v>4.7600000000000003E-2</v>
      </c>
      <c r="S1480" s="75" t="s">
        <v>2897</v>
      </c>
    </row>
    <row r="1481" spans="1:19" ht="14.65" customHeight="1">
      <c r="A1481" s="227"/>
      <c r="B1481" s="236"/>
      <c r="C1481" s="17" t="s">
        <v>28</v>
      </c>
      <c r="D1481" s="274"/>
      <c r="E1481" s="282"/>
      <c r="F1481" s="285"/>
      <c r="G1481" s="182"/>
      <c r="H1481" s="230"/>
      <c r="I1481" s="18" t="s">
        <v>43</v>
      </c>
      <c r="J1481" s="76">
        <f>IF(OR(I1480="TO",I1480="TU",I1480="TO1",I1480="TU1",I1480="TO2",I1480="TU2"),J1480,IF(OR(I1480="AH1",I1480="AH2"),IF(OR(I1481="AH1",I1481="AH2"),-J1480,IF(OR(I1481="EH1",I1481="EH2"),-J1480+0.5,"")),IF(OR(I1480="EH1",I1480="EH2"),IF(OR(I1481="AH1",I1481="AH2"),-J1480+0.5,IF(OR(I1481="EH1",I1481="EH2"),-J1480+1,"")),IF(AND(OR(I1480="DNB1",I1480="DNB2"),OR(I1481="AH1",I1481="AH2")),0,IF(AND(I1480="Not ScoreBoth",OR(I1481="TO1",I1481="TO2")),0.5,"")))))</f>
        <v>2.5</v>
      </c>
      <c r="K1481" s="77" t="s">
        <v>21</v>
      </c>
      <c r="L1481" s="21">
        <v>2</v>
      </c>
      <c r="M1481" s="22">
        <v>112.5</v>
      </c>
      <c r="N1481" s="233"/>
      <c r="O1481" s="23" t="s">
        <v>2938</v>
      </c>
      <c r="P1481" s="24" t="s">
        <v>2517</v>
      </c>
      <c r="Q1481" s="25"/>
      <c r="R1481" s="26"/>
      <c r="S1481" s="26"/>
    </row>
    <row r="1482" spans="1:19" ht="14.65" customHeight="1">
      <c r="A1482" s="228"/>
      <c r="B1482" s="237"/>
      <c r="C1482" s="27" t="s">
        <v>28</v>
      </c>
      <c r="D1482" s="275"/>
      <c r="E1482" s="283"/>
      <c r="F1482" s="272"/>
      <c r="G1482" s="183"/>
      <c r="H1482" s="231"/>
      <c r="I1482" s="30"/>
      <c r="J1482" s="31"/>
      <c r="K1482" s="37"/>
      <c r="L1482" s="32"/>
      <c r="M1482" s="33"/>
      <c r="N1482" s="234"/>
      <c r="O1482" s="34"/>
      <c r="P1482" s="35"/>
      <c r="Q1482" s="36"/>
      <c r="R1482" s="28"/>
      <c r="S1482" s="28"/>
    </row>
    <row r="1483" spans="1:19" ht="14.65" customHeight="1">
      <c r="A1483" s="226">
        <f>$A1480+1</f>
        <v>494</v>
      </c>
      <c r="B1483" s="235" t="str">
        <f>IF(OR(C1483="W",C1484="W",C1485="W",C1483="1/2W",C1484="1/2W",C1485="1/2W",C1483="1/2L",C1484="1/2L",C1485="1/2L"),"OK",IF(OR(C1483="L",C1484="L",C1485="L"),"LOSS",IF(OR(C1483="X",C1484="X",C1485="X"),"Anulado"," ")))</f>
        <v xml:space="preserve"> </v>
      </c>
      <c r="C1483" s="38" t="s">
        <v>28</v>
      </c>
      <c r="D1483" s="273" t="str">
        <f>IF(G1483="","",$D1480)</f>
        <v>28</v>
      </c>
      <c r="E1483" s="281" t="str">
        <f>IF(G1483=""," ","– "&amp;COUNTIF(D$4:D1485,$D1483))</f>
        <v>– 9</v>
      </c>
      <c r="F1483" s="284" t="e">
        <f ca="1">IF(G1483="","",IF(OR(AND($C1483&lt;&gt;" ",$C1484=" "),AND($C1484&lt;&gt;" ",$C1483=" "),AND(L1485&gt;0,OR(AND($C1485&lt;&gt;" ",OR($C1483=" ",$C1484=" ")),AND($C1485=" ",OR($C1483&lt;&gt;" ",$C1484&lt;&gt;" "))))),IF(SUM(F$4:F1482)=0,1,LARGE(F$4:F1482,1)+1),IF(MONTH(G1483)=MONTH(TODAY()),IF(AND(DAY(G1483)&lt;DAY(TODAY()),$B1483=" "),IF(SUM(F$4:F1482)=0,1,LARGE(F$4:F1482,1)+1),IF($B1483=" ",IF(AND(DAY(G1483)=DAY(TODAY()),HOUR(G1483)&lt;=HOUR(NOW())+1),IF(AND(HOUR(G1483)+2&lt;=HOUR(NOW()),DAY(G1483)&lt;=DAY(TODAY()),MINUTE(G1483)&lt;=MINUTE(NOW())),IF(SUM(F$4:F1482)=0,1,LARGE(F$4:F1482,1)+1),IF(OR(MINUTE(G1483)&lt;=MINUTE(NOW()),HOUR(G1483)&lt;=HOUR(NOW())),"!!!","")),""),"")),"")))</f>
        <v>#VALUE!</v>
      </c>
      <c r="G1483" s="181" t="s">
        <v>4591</v>
      </c>
      <c r="H1483" s="229" t="s">
        <v>397</v>
      </c>
      <c r="I1483" s="39" t="s">
        <v>42</v>
      </c>
      <c r="J1483" s="40">
        <v>2</v>
      </c>
      <c r="K1483" s="41" t="s">
        <v>23</v>
      </c>
      <c r="L1483" s="42">
        <v>1.65</v>
      </c>
      <c r="M1483" s="43">
        <v>52.05</v>
      </c>
      <c r="N1483" s="232">
        <v>0</v>
      </c>
      <c r="O1483" s="44" t="s">
        <v>2943</v>
      </c>
      <c r="P1483" s="45" t="s">
        <v>2944</v>
      </c>
      <c r="Q1483" s="46" t="s">
        <v>1374</v>
      </c>
      <c r="R1483" s="47">
        <v>5.1700000000000003E-2</v>
      </c>
      <c r="S1483" s="48" t="s">
        <v>2897</v>
      </c>
    </row>
    <row r="1484" spans="1:19" ht="14.65" customHeight="1">
      <c r="A1484" s="227"/>
      <c r="B1484" s="236"/>
      <c r="C1484" s="49" t="s">
        <v>28</v>
      </c>
      <c r="D1484" s="274"/>
      <c r="E1484" s="282"/>
      <c r="F1484" s="285"/>
      <c r="G1484" s="182"/>
      <c r="H1484" s="230"/>
      <c r="I1484" s="50" t="s">
        <v>43</v>
      </c>
      <c r="J1484" s="51">
        <f>IF(OR(I1483="TO",I1483="TU",I1483="TO1",I1483="TU1",I1483="TO2",I1483="TU2"),J1483,IF(OR(I1483="AH1",I1483="AH2"),IF(OR(I1484="AH1",I1484="AH2"),-J1483,IF(OR(I1484="EH1",I1484="EH2"),-J1483+0.5,"")),IF(OR(I1483="EH1",I1483="EH2"),IF(OR(I1484="AH1",I1484="AH2"),-J1483+0.5,IF(OR(I1484="EH1",I1484="EH2"),-J1483+1,"")),IF(AND(OR(I1483="DNB1",I1483="DNB2"),OR(I1484="AH1",I1484="AH2")),0,IF(AND(I1483="Not ScoreBoth",OR(I1484="TO1",I1484="TO2")),0.5,"")))))</f>
        <v>2</v>
      </c>
      <c r="K1484" s="52" t="s">
        <v>21</v>
      </c>
      <c r="L1484" s="53">
        <v>2.9</v>
      </c>
      <c r="M1484" s="54">
        <v>29.61</v>
      </c>
      <c r="N1484" s="233"/>
      <c r="O1484" s="55" t="s">
        <v>2945</v>
      </c>
      <c r="P1484" s="56" t="s">
        <v>2946</v>
      </c>
      <c r="Q1484" s="25"/>
      <c r="R1484" s="26"/>
      <c r="S1484" s="26"/>
    </row>
    <row r="1485" spans="1:19" ht="14.65" customHeight="1">
      <c r="A1485" s="228"/>
      <c r="B1485" s="237"/>
      <c r="C1485" s="57" t="s">
        <v>28</v>
      </c>
      <c r="D1485" s="275"/>
      <c r="E1485" s="283"/>
      <c r="F1485" s="272"/>
      <c r="G1485" s="183"/>
      <c r="H1485" s="231"/>
      <c r="I1485" s="58"/>
      <c r="J1485" s="59"/>
      <c r="K1485" s="60"/>
      <c r="L1485" s="61"/>
      <c r="M1485" s="62"/>
      <c r="N1485" s="234"/>
      <c r="O1485" s="63"/>
      <c r="P1485" s="64"/>
      <c r="Q1485" s="36"/>
      <c r="R1485" s="28"/>
      <c r="S1485" s="28"/>
    </row>
    <row r="1486" spans="1:19" ht="14.65" customHeight="1">
      <c r="A1486" s="238">
        <f>$A1483+1</f>
        <v>495</v>
      </c>
      <c r="B1486" s="242" t="str">
        <f>IF(OR(C1486="W",C1487="W",C1488="W",C1486="1/2W",C1487="1/2W",C1488="1/2W",C1486="1/2L",C1487="1/2L",C1488="1/2L"),"OK",IF(OR(C1486="L",C1487="L",C1488="L"),"LOSS",IF(OR(C1486="X",C1487="X",C1488="X"),"Anulado"," ")))</f>
        <v xml:space="preserve"> </v>
      </c>
      <c r="C1486" s="65" t="s">
        <v>28</v>
      </c>
      <c r="D1486" s="290" t="str">
        <f>IF(G1486="","",$D1483)</f>
        <v>28</v>
      </c>
      <c r="E1486" s="295" t="str">
        <f>IF(G1486=""," ","– "&amp;COUNTIF(D$4:D1488,$D1486))</f>
        <v>– 10</v>
      </c>
      <c r="F1486" s="297" t="e">
        <f ca="1">IF(G1486="","",IF(OR(AND($C1486&lt;&gt;" ",$C1487=" "),AND($C1487&lt;&gt;" ",$C1486=" "),AND(L1488&gt;0,OR(AND($C1488&lt;&gt;" ",OR($C1486=" ",$C1487=" ")),AND($C1488=" ",OR($C1486&lt;&gt;" ",$C1487&lt;&gt;" "))))),IF(SUM(F$4:F1485)=0,1,LARGE(F$4:F1485,1)+1),IF(MONTH(G1486)=MONTH(TODAY()),IF(AND(DAY(G1486)&lt;DAY(TODAY()),$B1486=" "),IF(SUM(F$4:F1485)=0,1,LARGE(F$4:F1485,1)+1),IF($B1486=" ",IF(AND(DAY(G1486)=DAY(TODAY()),HOUR(G1486)&lt;=HOUR(NOW())+1),IF(AND(HOUR(G1486)+2&lt;=HOUR(NOW()),DAY(G1486)&lt;=DAY(TODAY()),MINUTE(G1486)&lt;=MINUTE(NOW())),IF(SUM(F$4:F1485)=0,1,LARGE(F$4:F1485,1)+1),IF(OR(MINUTE(G1486)&lt;=MINUTE(NOW()),HOUR(G1486)&lt;=HOUR(NOW())),"!!!","")),""),"")),"")))</f>
        <v>#VALUE!</v>
      </c>
      <c r="G1486" s="188" t="s">
        <v>4591</v>
      </c>
      <c r="H1486" s="239" t="s">
        <v>397</v>
      </c>
      <c r="I1486" s="66" t="s">
        <v>42</v>
      </c>
      <c r="J1486" s="67">
        <v>2.5</v>
      </c>
      <c r="K1486" s="68" t="s">
        <v>23</v>
      </c>
      <c r="L1486" s="69">
        <v>2.2000000000000002</v>
      </c>
      <c r="M1486" s="70">
        <v>102.25</v>
      </c>
      <c r="N1486" s="241">
        <v>0</v>
      </c>
      <c r="O1486" s="71" t="s">
        <v>2947</v>
      </c>
      <c r="P1486" s="72" t="s">
        <v>2948</v>
      </c>
      <c r="Q1486" s="73" t="s">
        <v>1816</v>
      </c>
      <c r="R1486" s="74">
        <v>4.7600000000000003E-2</v>
      </c>
      <c r="S1486" s="75" t="s">
        <v>2897</v>
      </c>
    </row>
    <row r="1487" spans="1:19" ht="14.65" customHeight="1">
      <c r="A1487" s="227"/>
      <c r="B1487" s="236"/>
      <c r="C1487" s="17" t="s">
        <v>28</v>
      </c>
      <c r="D1487" s="274"/>
      <c r="E1487" s="282"/>
      <c r="F1487" s="285"/>
      <c r="G1487" s="182"/>
      <c r="H1487" s="230"/>
      <c r="I1487" s="18" t="s">
        <v>43</v>
      </c>
      <c r="J1487" s="76">
        <f>IF(OR(I1486="TO",I1486="TU",I1486="TO1",I1486="TU1",I1486="TO2",I1486="TU2"),J1486,IF(OR(I1486="AH1",I1486="AH2"),IF(OR(I1487="AH1",I1487="AH2"),-J1486,IF(OR(I1487="EH1",I1487="EH2"),-J1486+0.5,"")),IF(OR(I1486="EH1",I1486="EH2"),IF(OR(I1487="AH1",I1487="AH2"),-J1486+0.5,IF(OR(I1487="EH1",I1487="EH2"),-J1486+1,"")),IF(AND(OR(I1486="DNB1",I1486="DNB2"),OR(I1487="AH1",I1487="AH2")),0,IF(AND(I1486="Not ScoreBoth",OR(I1487="TO1",I1487="TO2")),0.5,"")))))</f>
        <v>2.5</v>
      </c>
      <c r="K1487" s="77" t="s">
        <v>21</v>
      </c>
      <c r="L1487" s="21">
        <v>2</v>
      </c>
      <c r="M1487" s="22">
        <v>112.5</v>
      </c>
      <c r="N1487" s="233"/>
      <c r="O1487" s="23" t="s">
        <v>2938</v>
      </c>
      <c r="P1487" s="24" t="s">
        <v>2517</v>
      </c>
      <c r="Q1487" s="25"/>
      <c r="R1487" s="26"/>
      <c r="S1487" s="26"/>
    </row>
    <row r="1488" spans="1:19" ht="14.65" customHeight="1">
      <c r="A1488" s="228"/>
      <c r="B1488" s="237"/>
      <c r="C1488" s="27" t="s">
        <v>28</v>
      </c>
      <c r="D1488" s="275"/>
      <c r="E1488" s="283"/>
      <c r="F1488" s="272"/>
      <c r="G1488" s="183"/>
      <c r="H1488" s="231"/>
      <c r="I1488" s="30"/>
      <c r="J1488" s="31"/>
      <c r="K1488" s="37"/>
      <c r="L1488" s="32"/>
      <c r="M1488" s="33"/>
      <c r="N1488" s="234"/>
      <c r="O1488" s="34"/>
      <c r="P1488" s="35"/>
      <c r="Q1488" s="36"/>
      <c r="R1488" s="28"/>
      <c r="S1488" s="28"/>
    </row>
    <row r="1489" spans="1:19" ht="14.65" customHeight="1">
      <c r="A1489" s="226">
        <f>$A1486+1</f>
        <v>496</v>
      </c>
      <c r="B1489" s="235" t="str">
        <f>IF(OR(C1489="W",C1490="W",C1491="W",C1489="1/2W",C1490="1/2W",C1491="1/2W",C1489="1/2L",C1490="1/2L",C1491="1/2L"),"OK",IF(OR(C1489="L",C1490="L",C1491="L"),"LOSS",IF(OR(C1489="X",C1490="X",C1491="X"),"Anulado"," ")))</f>
        <v xml:space="preserve"> </v>
      </c>
      <c r="C1489" s="38" t="s">
        <v>28</v>
      </c>
      <c r="D1489" s="273" t="str">
        <f>IF(G1489="","",$D1486)</f>
        <v>28</v>
      </c>
      <c r="E1489" s="281" t="str">
        <f>IF(G1489=""," ","– "&amp;COUNTIF(D$4:D1491,$D1489))</f>
        <v>– 11</v>
      </c>
      <c r="F1489" s="284" t="e">
        <f ca="1">IF(G1489="","",IF(OR(AND($C1489&lt;&gt;" ",$C1490=" "),AND($C1490&lt;&gt;" ",$C1489=" "),AND(L1491&gt;0,OR(AND($C1491&lt;&gt;" ",OR($C1489=" ",$C1490=" ")),AND($C1491=" ",OR($C1489&lt;&gt;" ",$C1490&lt;&gt;" "))))),IF(SUM(F$4:F1488)=0,1,LARGE(F$4:F1488,1)+1),IF(MONTH(G1489)=MONTH(TODAY()),IF(AND(DAY(G1489)&lt;DAY(TODAY()),$B1489=" "),IF(SUM(F$4:F1488)=0,1,LARGE(F$4:F1488,1)+1),IF($B1489=" ",IF(AND(DAY(G1489)=DAY(TODAY()),HOUR(G1489)&lt;=HOUR(NOW())+1),IF(AND(HOUR(G1489)+2&lt;=HOUR(NOW()),DAY(G1489)&lt;=DAY(TODAY()),MINUTE(G1489)&lt;=MINUTE(NOW())),IF(SUM(F$4:F1488)=0,1,LARGE(F$4:F1488,1)+1),IF(OR(MINUTE(G1489)&lt;=MINUTE(NOW()),HOUR(G1489)&lt;=HOUR(NOW())),"!!!","")),""),"")),"")))</f>
        <v>#VALUE!</v>
      </c>
      <c r="G1489" s="181" t="s">
        <v>4591</v>
      </c>
      <c r="H1489" s="229" t="s">
        <v>397</v>
      </c>
      <c r="I1489" s="39" t="s">
        <v>42</v>
      </c>
      <c r="J1489" s="40">
        <v>2.25</v>
      </c>
      <c r="K1489" s="41" t="s">
        <v>23</v>
      </c>
      <c r="L1489" s="42">
        <v>1.93</v>
      </c>
      <c r="M1489" s="43">
        <v>51.55</v>
      </c>
      <c r="N1489" s="232">
        <v>0</v>
      </c>
      <c r="O1489" s="44" t="s">
        <v>2949</v>
      </c>
      <c r="P1489" s="45" t="s">
        <v>2950</v>
      </c>
      <c r="Q1489" s="46" t="s">
        <v>2951</v>
      </c>
      <c r="R1489" s="47">
        <v>4.9500000000000002E-2</v>
      </c>
      <c r="S1489" s="48" t="s">
        <v>2897</v>
      </c>
    </row>
    <row r="1490" spans="1:19" ht="14.65" customHeight="1">
      <c r="A1490" s="227"/>
      <c r="B1490" s="236"/>
      <c r="C1490" s="49" t="s">
        <v>28</v>
      </c>
      <c r="D1490" s="274"/>
      <c r="E1490" s="282"/>
      <c r="F1490" s="285"/>
      <c r="G1490" s="182"/>
      <c r="H1490" s="230"/>
      <c r="I1490" s="50" t="s">
        <v>43</v>
      </c>
      <c r="J1490" s="51">
        <f>IF(OR(I1489="TO",I1489="TU",I1489="TO1",I1489="TU1",I1489="TO2",I1489="TU2"),J1489,IF(OR(I1489="AH1",I1489="AH2"),IF(OR(I1490="AH1",I1490="AH2"),-J1489,IF(OR(I1490="EH1",I1490="EH2"),-J1489+0.5,"")),IF(OR(I1489="EH1",I1489="EH2"),IF(OR(I1490="AH1",I1490="AH2"),-J1489+0.5,IF(OR(I1490="EH1",I1490="EH2"),-J1489+1,"")),IF(AND(OR(I1489="DNB1",I1489="DNB2"),OR(I1490="AH1",I1490="AH2")),0,IF(AND(I1489="Not ScoreBoth",OR(I1490="TO1",I1490="TO2")),0.5,"")))))</f>
        <v>2.25</v>
      </c>
      <c r="K1490" s="52" t="s">
        <v>21</v>
      </c>
      <c r="L1490" s="53">
        <v>2.2999999999999998</v>
      </c>
      <c r="M1490" s="54">
        <v>43.27</v>
      </c>
      <c r="N1490" s="233"/>
      <c r="O1490" s="55" t="s">
        <v>2934</v>
      </c>
      <c r="P1490" s="56" t="s">
        <v>2935</v>
      </c>
      <c r="Q1490" s="25"/>
      <c r="R1490" s="26"/>
      <c r="S1490" s="26"/>
    </row>
    <row r="1491" spans="1:19" ht="14.65" customHeight="1">
      <c r="A1491" s="228"/>
      <c r="B1491" s="237"/>
      <c r="C1491" s="57" t="s">
        <v>28</v>
      </c>
      <c r="D1491" s="275"/>
      <c r="E1491" s="283"/>
      <c r="F1491" s="272"/>
      <c r="G1491" s="183"/>
      <c r="H1491" s="231"/>
      <c r="I1491" s="58"/>
      <c r="J1491" s="59"/>
      <c r="K1491" s="60"/>
      <c r="L1491" s="61"/>
      <c r="M1491" s="62"/>
      <c r="N1491" s="234"/>
      <c r="O1491" s="63"/>
      <c r="P1491" s="64"/>
      <c r="Q1491" s="36"/>
      <c r="R1491" s="28"/>
      <c r="S1491" s="28"/>
    </row>
    <row r="1492" spans="1:19" ht="14.65" customHeight="1">
      <c r="A1492" s="238">
        <f>$A1489+1</f>
        <v>497</v>
      </c>
      <c r="B1492" s="242" t="str">
        <f>IF(OR(C1492="W",C1493="W",C1494="W",C1492="1/2W",C1493="1/2W",C1494="1/2W",C1492="1/2L",C1493="1/2L",C1494="1/2L"),"OK",IF(OR(C1492="L",C1493="L",C1494="L"),"LOSS",IF(OR(C1492="X",C1493="X",C1494="X"),"Anulado"," ")))</f>
        <v xml:space="preserve"> </v>
      </c>
      <c r="C1492" s="65" t="s">
        <v>28</v>
      </c>
      <c r="D1492" s="290" t="str">
        <f>IF(G1492="","",$D1489)</f>
        <v>28</v>
      </c>
      <c r="E1492" s="295" t="str">
        <f>IF(G1492=""," ","– "&amp;COUNTIF(D$4:D1494,$D1492))</f>
        <v>– 12</v>
      </c>
      <c r="F1492" s="297" t="e">
        <f ca="1">IF(G1492="","",IF(OR(AND($C1492&lt;&gt;" ",$C1493=" "),AND($C1493&lt;&gt;" ",$C1492=" "),AND(L1494&gt;0,OR(AND($C1494&lt;&gt;" ",OR($C1492=" ",$C1493=" ")),AND($C1494=" ",OR($C1492&lt;&gt;" ",$C1493&lt;&gt;" "))))),IF(SUM(F$4:F1491)=0,1,LARGE(F$4:F1491,1)+1),IF(MONTH(G1492)=MONTH(TODAY()),IF(AND(DAY(G1492)&lt;DAY(TODAY()),$B1492=" "),IF(SUM(F$4:F1491)=0,1,LARGE(F$4:F1491,1)+1),IF($B1492=" ",IF(AND(DAY(G1492)=DAY(TODAY()),HOUR(G1492)&lt;=HOUR(NOW())+1),IF(AND(HOUR(G1492)+2&lt;=HOUR(NOW()),DAY(G1492)&lt;=DAY(TODAY()),MINUTE(G1492)&lt;=MINUTE(NOW())),IF(SUM(F$4:F1491)=0,1,LARGE(F$4:F1491,1)+1),IF(OR(MINUTE(G1492)&lt;=MINUTE(NOW()),HOUR(G1492)&lt;=HOUR(NOW())),"!!!","")),""),"")),"")))</f>
        <v>#VALUE!</v>
      </c>
      <c r="G1492" s="188" t="s">
        <v>4592</v>
      </c>
      <c r="H1492" s="239" t="s">
        <v>398</v>
      </c>
      <c r="I1492" s="66" t="s">
        <v>42</v>
      </c>
      <c r="J1492" s="67">
        <v>1.5</v>
      </c>
      <c r="K1492" s="68" t="s">
        <v>21</v>
      </c>
      <c r="L1492" s="69">
        <v>1.84</v>
      </c>
      <c r="M1492" s="70"/>
      <c r="N1492" s="241">
        <v>0.1</v>
      </c>
      <c r="O1492" s="71" t="s">
        <v>2668</v>
      </c>
      <c r="P1492" s="72" t="s">
        <v>2952</v>
      </c>
      <c r="Q1492" s="73" t="s">
        <v>2160</v>
      </c>
      <c r="R1492" s="74">
        <v>0.06</v>
      </c>
      <c r="S1492" s="75" t="s">
        <v>2897</v>
      </c>
    </row>
    <row r="1493" spans="1:19" ht="14.65" customHeight="1">
      <c r="A1493" s="227"/>
      <c r="B1493" s="236"/>
      <c r="C1493" s="17" t="s">
        <v>28</v>
      </c>
      <c r="D1493" s="274"/>
      <c r="E1493" s="282"/>
      <c r="F1493" s="285"/>
      <c r="G1493" s="182"/>
      <c r="H1493" s="230"/>
      <c r="I1493" s="18" t="s">
        <v>43</v>
      </c>
      <c r="J1493" s="76">
        <f>IF(OR(I1492="TO",I1492="TU",I1492="TO1",I1492="TU1",I1492="TO2",I1492="TU2"),J1492,IF(OR(I1492="AH1",I1492="AH2"),IF(OR(I1493="AH1",I1493="AH2"),-J1492,IF(OR(I1493="EH1",I1493="EH2"),-J1492+0.5,"")),IF(OR(I1492="EH1",I1492="EH2"),IF(OR(I1493="AH1",I1493="AH2"),-J1492+0.5,IF(OR(I1493="EH1",I1493="EH2"),-J1492+1,"")),IF(AND(OR(I1492="DNB1",I1492="DNB2"),OR(I1493="AH1",I1493="AH2")),0,IF(AND(I1492="Not ScoreBoth",OR(I1493="TO1",I1493="TO2")),0.5,"")))))</f>
        <v>1.5</v>
      </c>
      <c r="K1493" s="77" t="s">
        <v>17</v>
      </c>
      <c r="L1493" s="21">
        <v>2.5</v>
      </c>
      <c r="M1493" s="22">
        <v>14</v>
      </c>
      <c r="N1493" s="233"/>
      <c r="O1493" s="23" t="s">
        <v>2953</v>
      </c>
      <c r="P1493" s="24" t="s">
        <v>2373</v>
      </c>
      <c r="Q1493" s="25"/>
      <c r="R1493" s="26"/>
      <c r="S1493" s="26"/>
    </row>
    <row r="1494" spans="1:19" ht="14.65" customHeight="1">
      <c r="A1494" s="228"/>
      <c r="B1494" s="237"/>
      <c r="C1494" s="27" t="s">
        <v>28</v>
      </c>
      <c r="D1494" s="275"/>
      <c r="E1494" s="283"/>
      <c r="F1494" s="272"/>
      <c r="G1494" s="183"/>
      <c r="H1494" s="231"/>
      <c r="I1494" s="30"/>
      <c r="J1494" s="31"/>
      <c r="K1494" s="37"/>
      <c r="L1494" s="32"/>
      <c r="M1494" s="33"/>
      <c r="N1494" s="234"/>
      <c r="O1494" s="34"/>
      <c r="P1494" s="35"/>
      <c r="Q1494" s="36"/>
      <c r="R1494" s="28"/>
      <c r="S1494" s="28"/>
    </row>
    <row r="1495" spans="1:19" ht="14.65" customHeight="1">
      <c r="A1495" s="226">
        <f>$A1492+1</f>
        <v>498</v>
      </c>
      <c r="B1495" s="235" t="str">
        <f>IF(OR(C1495="W",C1496="W",C1497="W",C1495="1/2W",C1496="1/2W",C1497="1/2W",C1495="1/2L",C1496="1/2L",C1497="1/2L"),"OK",IF(OR(C1495="L",C1496="L",C1497="L"),"LOSS",IF(OR(C1495="X",C1496="X",C1497="X"),"Anulado"," ")))</f>
        <v xml:space="preserve"> </v>
      </c>
      <c r="C1495" s="38" t="s">
        <v>28</v>
      </c>
      <c r="D1495" s="273" t="str">
        <f>IF(G1495="","",$D1492)</f>
        <v>28</v>
      </c>
      <c r="E1495" s="281" t="str">
        <f>IF(G1495=""," ","– "&amp;COUNTIF(D$4:D1497,$D1495))</f>
        <v>– 13</v>
      </c>
      <c r="F1495" s="284" t="e">
        <f ca="1">IF(G1495="","",IF(OR(AND($C1495&lt;&gt;" ",$C1496=" "),AND($C1496&lt;&gt;" ",$C1495=" "),AND(L1497&gt;0,OR(AND($C1497&lt;&gt;" ",OR($C1495=" ",$C1496=" ")),AND($C1497=" ",OR($C1495&lt;&gt;" ",$C1496&lt;&gt;" "))))),IF(SUM(F$4:F1494)=0,1,LARGE(F$4:F1494,1)+1),IF(MONTH(G1495)=MONTH(TODAY()),IF(AND(DAY(G1495)&lt;DAY(TODAY()),$B1495=" "),IF(SUM(F$4:F1494)=0,1,LARGE(F$4:F1494,1)+1),IF($B1495=" ",IF(AND(DAY(G1495)=DAY(TODAY()),HOUR(G1495)&lt;=HOUR(NOW())+1),IF(AND(HOUR(G1495)+2&lt;=HOUR(NOW()),DAY(G1495)&lt;=DAY(TODAY()),MINUTE(G1495)&lt;=MINUTE(NOW())),IF(SUM(F$4:F1494)=0,1,LARGE(F$4:F1494,1)+1),IF(OR(MINUTE(G1495)&lt;=MINUTE(NOW()),HOUR(G1495)&lt;=HOUR(NOW())),"!!!","")),""),"")),"")))</f>
        <v>#VALUE!</v>
      </c>
      <c r="G1495" s="181" t="s">
        <v>4592</v>
      </c>
      <c r="H1495" s="229" t="s">
        <v>398</v>
      </c>
      <c r="I1495" s="39" t="s">
        <v>42</v>
      </c>
      <c r="J1495" s="40">
        <v>1.5</v>
      </c>
      <c r="K1495" s="41" t="s">
        <v>21</v>
      </c>
      <c r="L1495" s="42">
        <v>1.84</v>
      </c>
      <c r="M1495" s="43"/>
      <c r="N1495" s="232">
        <v>0.1</v>
      </c>
      <c r="O1495" s="44" t="s">
        <v>2668</v>
      </c>
      <c r="P1495" s="45" t="s">
        <v>2952</v>
      </c>
      <c r="Q1495" s="46" t="s">
        <v>2160</v>
      </c>
      <c r="R1495" s="47">
        <v>0.06</v>
      </c>
      <c r="S1495" s="48" t="s">
        <v>2897</v>
      </c>
    </row>
    <row r="1496" spans="1:19" ht="14.65" customHeight="1">
      <c r="A1496" s="227"/>
      <c r="B1496" s="236"/>
      <c r="C1496" s="49" t="s">
        <v>28</v>
      </c>
      <c r="D1496" s="274"/>
      <c r="E1496" s="282"/>
      <c r="F1496" s="285"/>
      <c r="G1496" s="182"/>
      <c r="H1496" s="230"/>
      <c r="I1496" s="50" t="s">
        <v>43</v>
      </c>
      <c r="J1496" s="51">
        <f>IF(OR(I1495="TO",I1495="TU",I1495="TO1",I1495="TU1",I1495="TO2",I1495="TU2"),J1495,IF(OR(I1495="AH1",I1495="AH2"),IF(OR(I1496="AH1",I1496="AH2"),-J1495,IF(OR(I1496="EH1",I1496="EH2"),-J1495+0.5,"")),IF(OR(I1495="EH1",I1495="EH2"),IF(OR(I1496="AH1",I1496="AH2"),-J1495+0.5,IF(OR(I1496="EH1",I1496="EH2"),-J1495+1,"")),IF(AND(OR(I1495="DNB1",I1495="DNB2"),OR(I1496="AH1",I1496="AH2")),0,IF(AND(I1495="Not ScoreBoth",OR(I1496="TO1",I1496="TO2")),0.5,"")))))</f>
        <v>1.5</v>
      </c>
      <c r="K1496" s="52" t="s">
        <v>17</v>
      </c>
      <c r="L1496" s="53">
        <v>2.5</v>
      </c>
      <c r="M1496" s="54">
        <v>14</v>
      </c>
      <c r="N1496" s="233"/>
      <c r="O1496" s="55" t="s">
        <v>2953</v>
      </c>
      <c r="P1496" s="56" t="s">
        <v>2373</v>
      </c>
      <c r="Q1496" s="25"/>
      <c r="R1496" s="26"/>
      <c r="S1496" s="26"/>
    </row>
    <row r="1497" spans="1:19" ht="14.65" customHeight="1">
      <c r="A1497" s="228"/>
      <c r="B1497" s="237"/>
      <c r="C1497" s="57" t="s">
        <v>28</v>
      </c>
      <c r="D1497" s="275"/>
      <c r="E1497" s="283"/>
      <c r="F1497" s="272"/>
      <c r="G1497" s="183"/>
      <c r="H1497" s="231"/>
      <c r="I1497" s="58"/>
      <c r="J1497" s="59"/>
      <c r="K1497" s="60"/>
      <c r="L1497" s="61"/>
      <c r="M1497" s="62"/>
      <c r="N1497" s="234"/>
      <c r="O1497" s="63"/>
      <c r="P1497" s="64"/>
      <c r="Q1497" s="36"/>
      <c r="R1497" s="28"/>
      <c r="S1497" s="28"/>
    </row>
    <row r="1498" spans="1:19" ht="14.65" customHeight="1">
      <c r="A1498" s="238">
        <f>$A1495+1</f>
        <v>499</v>
      </c>
      <c r="B1498" s="242" t="str">
        <f>IF(OR(C1498="W",C1499="W",C1500="W",C1498="1/2W",C1499="1/2W",C1500="1/2W",C1498="1/2L",C1499="1/2L",C1500="1/2L"),"OK",IF(OR(C1498="L",C1499="L",C1500="L"),"LOSS",IF(OR(C1498="X",C1499="X",C1500="X"),"Anulado"," ")))</f>
        <v xml:space="preserve"> </v>
      </c>
      <c r="C1498" s="65" t="s">
        <v>28</v>
      </c>
      <c r="D1498" s="290" t="str">
        <f>IF(G1498="","",$D1495)</f>
        <v>28</v>
      </c>
      <c r="E1498" s="295" t="str">
        <f>IF(G1498=""," ","– "&amp;COUNTIF(D$4:D1500,$D1498))</f>
        <v>– 14</v>
      </c>
      <c r="F1498" s="297" t="e">
        <f ca="1">IF(G1498="","",IF(OR(AND($C1498&lt;&gt;" ",$C1499=" "),AND($C1499&lt;&gt;" ",$C1498=" "),AND(L1500&gt;0,OR(AND($C1500&lt;&gt;" ",OR($C1498=" ",$C1499=" ")),AND($C1500=" ",OR($C1498&lt;&gt;" ",$C1499&lt;&gt;" "))))),IF(SUM(F$4:F1497)=0,1,LARGE(F$4:F1497,1)+1),IF(MONTH(G1498)=MONTH(TODAY()),IF(AND(DAY(G1498)&lt;DAY(TODAY()),$B1498=" "),IF(SUM(F$4:F1497)=0,1,LARGE(F$4:F1497,1)+1),IF($B1498=" ",IF(AND(DAY(G1498)=DAY(TODAY()),HOUR(G1498)&lt;=HOUR(NOW())+1),IF(AND(HOUR(G1498)+2&lt;=HOUR(NOW()),DAY(G1498)&lt;=DAY(TODAY()),MINUTE(G1498)&lt;=MINUTE(NOW())),IF(SUM(F$4:F1497)=0,1,LARGE(F$4:F1497,1)+1),IF(OR(MINUTE(G1498)&lt;=MINUTE(NOW()),HOUR(G1498)&lt;=HOUR(NOW())),"!!!","")),""),"")),"")))</f>
        <v>#VALUE!</v>
      </c>
      <c r="G1498" s="188" t="s">
        <v>4592</v>
      </c>
      <c r="H1498" s="239" t="s">
        <v>398</v>
      </c>
      <c r="I1498" s="66" t="s">
        <v>42</v>
      </c>
      <c r="J1498" s="67">
        <v>1.5</v>
      </c>
      <c r="K1498" s="68" t="s">
        <v>21</v>
      </c>
      <c r="L1498" s="69">
        <v>1.84</v>
      </c>
      <c r="M1498" s="70"/>
      <c r="N1498" s="241">
        <v>0.1</v>
      </c>
      <c r="O1498" s="71" t="s">
        <v>2668</v>
      </c>
      <c r="P1498" s="72" t="s">
        <v>2952</v>
      </c>
      <c r="Q1498" s="73" t="s">
        <v>2160</v>
      </c>
      <c r="R1498" s="74">
        <v>0.06</v>
      </c>
      <c r="S1498" s="75" t="s">
        <v>2897</v>
      </c>
    </row>
    <row r="1499" spans="1:19" ht="14.65" customHeight="1">
      <c r="A1499" s="227"/>
      <c r="B1499" s="236"/>
      <c r="C1499" s="17" t="s">
        <v>28</v>
      </c>
      <c r="D1499" s="274"/>
      <c r="E1499" s="282"/>
      <c r="F1499" s="285"/>
      <c r="G1499" s="182"/>
      <c r="H1499" s="230"/>
      <c r="I1499" s="18" t="s">
        <v>43</v>
      </c>
      <c r="J1499" s="76">
        <f>IF(OR(I1498="TO",I1498="TU",I1498="TO1",I1498="TU1",I1498="TO2",I1498="TU2"),J1498,IF(OR(I1498="AH1",I1498="AH2"),IF(OR(I1499="AH1",I1499="AH2"),-J1498,IF(OR(I1499="EH1",I1499="EH2"),-J1498+0.5,"")),IF(OR(I1498="EH1",I1498="EH2"),IF(OR(I1499="AH1",I1499="AH2"),-J1498+0.5,IF(OR(I1499="EH1",I1499="EH2"),-J1498+1,"")),IF(AND(OR(I1498="DNB1",I1498="DNB2"),OR(I1499="AH1",I1499="AH2")),0,IF(AND(I1498="Not ScoreBoth",OR(I1499="TO1",I1499="TO2")),0.5,"")))))</f>
        <v>1.5</v>
      </c>
      <c r="K1499" s="77" t="s">
        <v>17</v>
      </c>
      <c r="L1499" s="21">
        <v>2.5</v>
      </c>
      <c r="M1499" s="22">
        <v>14</v>
      </c>
      <c r="N1499" s="233"/>
      <c r="O1499" s="23" t="s">
        <v>2953</v>
      </c>
      <c r="P1499" s="24" t="s">
        <v>2373</v>
      </c>
      <c r="Q1499" s="25"/>
      <c r="R1499" s="26"/>
      <c r="S1499" s="26"/>
    </row>
    <row r="1500" spans="1:19" ht="14.65" customHeight="1">
      <c r="A1500" s="228"/>
      <c r="B1500" s="237"/>
      <c r="C1500" s="27" t="s">
        <v>28</v>
      </c>
      <c r="D1500" s="275"/>
      <c r="E1500" s="283"/>
      <c r="F1500" s="272"/>
      <c r="G1500" s="183"/>
      <c r="H1500" s="231"/>
      <c r="I1500" s="30"/>
      <c r="J1500" s="31"/>
      <c r="K1500" s="37"/>
      <c r="L1500" s="32"/>
      <c r="M1500" s="33"/>
      <c r="N1500" s="234"/>
      <c r="O1500" s="34"/>
      <c r="P1500" s="35"/>
      <c r="Q1500" s="36"/>
      <c r="R1500" s="28"/>
      <c r="S1500" s="28"/>
    </row>
    <row r="1501" spans="1:19" ht="14.65" customHeight="1">
      <c r="A1501" s="226">
        <f>$A1498+1</f>
        <v>500</v>
      </c>
      <c r="B1501" s="235" t="str">
        <f>IF(OR(C1501="W",C1502="W",C1503="W",C1501="1/2W",C1502="1/2W",C1503="1/2W",C1501="1/2L",C1502="1/2L",C1503="1/2L"),"OK",IF(OR(C1501="L",C1502="L",C1503="L"),"LOSS",IF(OR(C1501="X",C1502="X",C1503="X"),"Anulado"," ")))</f>
        <v>OK</v>
      </c>
      <c r="C1501" s="38" t="s">
        <v>26</v>
      </c>
      <c r="D1501" s="273" t="str">
        <f>IF(G1501="","",$D1498)</f>
        <v>28</v>
      </c>
      <c r="E1501" s="281" t="str">
        <f>IF(G1501=""," ","– "&amp;COUNTIF(D$4:D1503,$D1501))</f>
        <v>– 15</v>
      </c>
      <c r="F1501" s="284" t="e">
        <f ca="1">IF(G1501="","",IF(OR(AND($C1501&lt;&gt;" ",$C1502=" "),AND($C1502&lt;&gt;" ",$C1501=" "),AND(L1503&gt;0,OR(AND($C1503&lt;&gt;" ",OR($C1501=" ",$C1502=" ")),AND($C1503=" ",OR($C1501&lt;&gt;" ",$C1502&lt;&gt;" "))))),IF(SUM(F$4:F1500)=0,1,LARGE(F$4:F1500,1)+1),IF(MONTH(G1501)=MONTH(TODAY()),IF(AND(DAY(G1501)&lt;DAY(TODAY()),$B1501=" "),IF(SUM(F$4:F1500)=0,1,LARGE(F$4:F1500,1)+1),IF($B1501=" ",IF(AND(DAY(G1501)=DAY(TODAY()),HOUR(G1501)&lt;=HOUR(NOW())+1),IF(AND(HOUR(G1501)+2&lt;=HOUR(NOW()),DAY(G1501)&lt;=DAY(TODAY()),MINUTE(G1501)&lt;=MINUTE(NOW())),IF(SUM(F$4:F1500)=0,1,LARGE(F$4:F1500,1)+1),IF(OR(MINUTE(G1501)&lt;=MINUTE(NOW()),HOUR(G1501)&lt;=HOUR(NOW())),"!!!","")),""),"")),"")))</f>
        <v>#VALUE!</v>
      </c>
      <c r="G1501" s="181" t="s">
        <v>4593</v>
      </c>
      <c r="H1501" s="229" t="s">
        <v>399</v>
      </c>
      <c r="I1501" s="39" t="s">
        <v>31</v>
      </c>
      <c r="J1501" s="40">
        <v>1</v>
      </c>
      <c r="K1501" s="41" t="s">
        <v>23</v>
      </c>
      <c r="L1501" s="42">
        <v>1.97</v>
      </c>
      <c r="M1501" s="43"/>
      <c r="N1501" s="232">
        <v>0.1</v>
      </c>
      <c r="O1501" s="44" t="s">
        <v>2153</v>
      </c>
      <c r="P1501" s="45" t="s">
        <v>2954</v>
      </c>
      <c r="Q1501" s="46" t="s">
        <v>1041</v>
      </c>
      <c r="R1501" s="47">
        <v>4.4299999999999999E-2</v>
      </c>
      <c r="S1501" s="48" t="s">
        <v>1795</v>
      </c>
    </row>
    <row r="1502" spans="1:19" ht="14.65" customHeight="1">
      <c r="A1502" s="227"/>
      <c r="B1502" s="236"/>
      <c r="C1502" s="49" t="s">
        <v>24</v>
      </c>
      <c r="D1502" s="274"/>
      <c r="E1502" s="282"/>
      <c r="F1502" s="285"/>
      <c r="G1502" s="182"/>
      <c r="H1502" s="230"/>
      <c r="I1502" s="50" t="s">
        <v>30</v>
      </c>
      <c r="J1502" s="51">
        <f>IF(OR(I1501="TO",I1501="TU",I1501="TO1",I1501="TU1",I1501="TO2",I1501="TU2"),J1501,IF(OR(I1501="AH1",I1501="AH2"),IF(OR(I1502="AH1",I1502="AH2"),-J1501,IF(OR(I1502="EH1",I1502="EH2"),-J1501+0.5,"")),IF(OR(I1501="EH1",I1501="EH2"),IF(OR(I1502="AH1",I1502="AH2"),-J1501+0.5,IF(OR(I1502="EH1",I1502="EH2"),-J1501+1,"")),IF(AND(OR(I1501="DNB1",I1501="DNB2"),OR(I1502="AH1",I1502="AH2")),0,IF(AND(I1501="Not ScoreBoth",OR(I1502="TO1",I1502="TO2")),0.5,"")))))</f>
        <v>-1</v>
      </c>
      <c r="K1502" s="52" t="s">
        <v>21</v>
      </c>
      <c r="L1502" s="53">
        <v>2.2200000000000002</v>
      </c>
      <c r="M1502" s="54">
        <v>18.440000000000001</v>
      </c>
      <c r="N1502" s="233"/>
      <c r="O1502" s="55" t="s">
        <v>2787</v>
      </c>
      <c r="P1502" s="56" t="s">
        <v>2955</v>
      </c>
      <c r="Q1502" s="25"/>
      <c r="R1502" s="26"/>
      <c r="S1502" s="26"/>
    </row>
    <row r="1503" spans="1:19" ht="14.65" customHeight="1">
      <c r="A1503" s="228"/>
      <c r="B1503" s="237"/>
      <c r="C1503" s="57" t="s">
        <v>28</v>
      </c>
      <c r="D1503" s="275"/>
      <c r="E1503" s="283"/>
      <c r="F1503" s="272"/>
      <c r="G1503" s="183"/>
      <c r="H1503" s="231"/>
      <c r="I1503" s="58"/>
      <c r="J1503" s="59"/>
      <c r="K1503" s="60"/>
      <c r="L1503" s="61"/>
      <c r="M1503" s="62"/>
      <c r="N1503" s="234"/>
      <c r="O1503" s="63"/>
      <c r="P1503" s="64"/>
      <c r="Q1503" s="36"/>
      <c r="R1503" s="28"/>
      <c r="S1503" s="28"/>
    </row>
    <row r="1504" spans="1:19" ht="14.65" customHeight="1">
      <c r="A1504" s="238">
        <f>$A1501+1</f>
        <v>501</v>
      </c>
      <c r="B1504" s="242" t="str">
        <f>IF(OR(C1504="W",C1505="W",C1506="W",C1504="1/2W",C1505="1/2W",C1506="1/2W",C1504="1/2L",C1505="1/2L",C1506="1/2L"),"OK",IF(OR(C1504="L",C1505="L",C1506="L"),"LOSS",IF(OR(C1504="X",C1505="X",C1506="X"),"Anulado"," ")))</f>
        <v>OK</v>
      </c>
      <c r="C1504" s="65" t="s">
        <v>24</v>
      </c>
      <c r="D1504" s="290" t="str">
        <f>IF(G1504="","",$D1501)</f>
        <v>28</v>
      </c>
      <c r="E1504" s="295" t="str">
        <f>IF(G1504=""," ","– "&amp;COUNTIF(D$4:D1506,$D1504))</f>
        <v>– 16</v>
      </c>
      <c r="F1504" s="297" t="e">
        <f ca="1">IF(G1504="","",IF(OR(AND($C1504&lt;&gt;" ",$C1505=" "),AND($C1505&lt;&gt;" ",$C1504=" "),AND(L1506&gt;0,OR(AND($C1506&lt;&gt;" ",OR($C1504=" ",$C1505=" ")),AND($C1506=" ",OR($C1504&lt;&gt;" ",$C1505&lt;&gt;" "))))),IF(SUM(F$4:F1503)=0,1,LARGE(F$4:F1503,1)+1),IF(MONTH(G1504)=MONTH(TODAY()),IF(AND(DAY(G1504)&lt;DAY(TODAY()),$B1504=" "),IF(SUM(F$4:F1503)=0,1,LARGE(F$4:F1503,1)+1),IF($B1504=" ",IF(AND(DAY(G1504)=DAY(TODAY()),HOUR(G1504)&lt;=HOUR(NOW())+1),IF(AND(HOUR(G1504)+2&lt;=HOUR(NOW()),DAY(G1504)&lt;=DAY(TODAY()),MINUTE(G1504)&lt;=MINUTE(NOW())),IF(SUM(F$4:F1503)=0,1,LARGE(F$4:F1503,1)+1),IF(OR(MINUTE(G1504)&lt;=MINUTE(NOW()),HOUR(G1504)&lt;=HOUR(NOW())),"!!!","")),""),"")),"")))</f>
        <v>#VALUE!</v>
      </c>
      <c r="G1504" s="188" t="s">
        <v>4594</v>
      </c>
      <c r="H1504" s="239" t="s">
        <v>400</v>
      </c>
      <c r="I1504" s="66" t="s">
        <v>31</v>
      </c>
      <c r="J1504" s="67">
        <v>13.5</v>
      </c>
      <c r="K1504" s="68" t="s">
        <v>45</v>
      </c>
      <c r="L1504" s="69">
        <v>1.75</v>
      </c>
      <c r="M1504" s="70">
        <v>200</v>
      </c>
      <c r="N1504" s="241">
        <v>0</v>
      </c>
      <c r="O1504" s="71" t="s">
        <v>2956</v>
      </c>
      <c r="P1504" s="72" t="s">
        <v>2957</v>
      </c>
      <c r="Q1504" s="73" t="s">
        <v>2958</v>
      </c>
      <c r="R1504" s="74">
        <v>9.8400000000000001E-2</v>
      </c>
      <c r="S1504" s="75" t="s">
        <v>2959</v>
      </c>
    </row>
    <row r="1505" spans="1:19" ht="14.65" customHeight="1">
      <c r="A1505" s="227"/>
      <c r="B1505" s="236"/>
      <c r="C1505" s="17" t="s">
        <v>26</v>
      </c>
      <c r="D1505" s="274"/>
      <c r="E1505" s="282"/>
      <c r="F1505" s="285"/>
      <c r="G1505" s="182"/>
      <c r="H1505" s="230"/>
      <c r="I1505" s="18" t="s">
        <v>30</v>
      </c>
      <c r="J1505" s="76">
        <f>IF(OR(I1504="TO",I1504="TU",I1504="TO1",I1504="TU1",I1504="TO2",I1504="TU2"),J1504,IF(OR(I1504="AH1",I1504="AH2"),IF(OR(I1505="AH1",I1505="AH2"),-J1504,IF(OR(I1505="EH1",I1505="EH2"),-J1504+0.5,"")),IF(OR(I1504="EH1",I1504="EH2"),IF(OR(I1505="AH1",I1505="AH2"),-J1504+0.5,IF(OR(I1505="EH1",I1505="EH2"),-J1504+1,"")),IF(AND(OR(I1504="DNB1",I1504="DNB2"),OR(I1505="AH1",I1505="AH2")),0,IF(AND(I1504="Not ScoreBoth",OR(I1505="TO1",I1505="TO2")),0.5,"")))))</f>
        <v>-13.5</v>
      </c>
      <c r="K1505" s="77" t="s">
        <v>23</v>
      </c>
      <c r="L1505" s="21">
        <v>2.95</v>
      </c>
      <c r="M1505" s="22">
        <v>118.65</v>
      </c>
      <c r="N1505" s="233"/>
      <c r="O1505" s="23" t="s">
        <v>2960</v>
      </c>
      <c r="P1505" s="24" t="s">
        <v>2961</v>
      </c>
      <c r="Q1505" s="25"/>
      <c r="R1505" s="26"/>
      <c r="S1505" s="26"/>
    </row>
    <row r="1506" spans="1:19" ht="14.65" customHeight="1">
      <c r="A1506" s="228"/>
      <c r="B1506" s="237"/>
      <c r="C1506" s="27" t="s">
        <v>28</v>
      </c>
      <c r="D1506" s="275"/>
      <c r="E1506" s="283"/>
      <c r="F1506" s="272"/>
      <c r="G1506" s="183"/>
      <c r="H1506" s="231"/>
      <c r="I1506" s="30"/>
      <c r="J1506" s="31"/>
      <c r="K1506" s="37"/>
      <c r="L1506" s="32"/>
      <c r="M1506" s="33"/>
      <c r="N1506" s="234"/>
      <c r="O1506" s="34"/>
      <c r="P1506" s="35"/>
      <c r="Q1506" s="36"/>
      <c r="R1506" s="28"/>
      <c r="S1506" s="28"/>
    </row>
    <row r="1507" spans="1:19" ht="14.65" customHeight="1">
      <c r="A1507" s="226">
        <f>$A1504+1</f>
        <v>502</v>
      </c>
      <c r="B1507" s="235" t="str">
        <f>IF(OR(C1507="W",C1508="W",C1509="W",C1507="1/2W",C1508="1/2W",C1509="1/2W",C1507="1/2L",C1508="1/2L",C1509="1/2L"),"OK",IF(OR(C1507="L",C1508="L",C1509="L"),"LOSS",IF(OR(C1507="X",C1508="X",C1509="X"),"Anulado"," ")))</f>
        <v>OK</v>
      </c>
      <c r="C1507" s="38" t="s">
        <v>24</v>
      </c>
      <c r="D1507" s="273" t="str">
        <f>IF(G1507="","",$D1504)</f>
        <v>28</v>
      </c>
      <c r="E1507" s="281" t="str">
        <f>IF(G1507=""," ","– "&amp;COUNTIF(D$4:D1509,$D1507))</f>
        <v>– 17</v>
      </c>
      <c r="F1507" s="284" t="e">
        <f ca="1">IF(G1507="","",IF(OR(AND($C1507&lt;&gt;" ",$C1508=" "),AND($C1508&lt;&gt;" ",$C1507=" "),AND(L1509&gt;0,OR(AND($C1509&lt;&gt;" ",OR($C1507=" ",$C1508=" ")),AND($C1509=" ",OR($C1507&lt;&gt;" ",$C1508&lt;&gt;" "))))),IF(SUM(F$4:F1506)=0,1,LARGE(F$4:F1506,1)+1),IF(MONTH(G1507)=MONTH(TODAY()),IF(AND(DAY(G1507)&lt;DAY(TODAY()),$B1507=" "),IF(SUM(F$4:F1506)=0,1,LARGE(F$4:F1506,1)+1),IF($B1507=" ",IF(AND(DAY(G1507)=DAY(TODAY()),HOUR(G1507)&lt;=HOUR(NOW())+1),IF(AND(HOUR(G1507)+2&lt;=HOUR(NOW()),DAY(G1507)&lt;=DAY(TODAY()),MINUTE(G1507)&lt;=MINUTE(NOW())),IF(SUM(F$4:F1506)=0,1,LARGE(F$4:F1506,1)+1),IF(OR(MINUTE(G1507)&lt;=MINUTE(NOW()),HOUR(G1507)&lt;=HOUR(NOW())),"!!!","")),""),"")),"")))</f>
        <v>#VALUE!</v>
      </c>
      <c r="G1507" s="181" t="s">
        <v>4594</v>
      </c>
      <c r="H1507" s="229" t="s">
        <v>400</v>
      </c>
      <c r="I1507" s="39" t="s">
        <v>31</v>
      </c>
      <c r="J1507" s="40">
        <v>13.5</v>
      </c>
      <c r="K1507" s="41" t="s">
        <v>45</v>
      </c>
      <c r="L1507" s="42">
        <v>1.75</v>
      </c>
      <c r="M1507" s="43">
        <v>200</v>
      </c>
      <c r="N1507" s="232">
        <v>0</v>
      </c>
      <c r="O1507" s="44" t="s">
        <v>2956</v>
      </c>
      <c r="P1507" s="45" t="s">
        <v>2957</v>
      </c>
      <c r="Q1507" s="46" t="s">
        <v>2958</v>
      </c>
      <c r="R1507" s="47">
        <v>9.8400000000000001E-2</v>
      </c>
      <c r="S1507" s="48" t="s">
        <v>2962</v>
      </c>
    </row>
    <row r="1508" spans="1:19" ht="14.65" customHeight="1">
      <c r="A1508" s="227"/>
      <c r="B1508" s="236"/>
      <c r="C1508" s="49" t="s">
        <v>26</v>
      </c>
      <c r="D1508" s="274"/>
      <c r="E1508" s="282"/>
      <c r="F1508" s="285"/>
      <c r="G1508" s="182"/>
      <c r="H1508" s="230"/>
      <c r="I1508" s="50" t="s">
        <v>30</v>
      </c>
      <c r="J1508" s="51">
        <f>IF(OR(I1507="TO",I1507="TU",I1507="TO1",I1507="TU1",I1507="TO2",I1507="TU2"),J1507,IF(OR(I1507="AH1",I1507="AH2"),IF(OR(I1508="AH1",I1508="AH2"),-J1507,IF(OR(I1508="EH1",I1508="EH2"),-J1507+0.5,"")),IF(OR(I1507="EH1",I1507="EH2"),IF(OR(I1508="AH1",I1508="AH2"),-J1507+0.5,IF(OR(I1508="EH1",I1508="EH2"),-J1507+1,"")),IF(AND(OR(I1507="DNB1",I1507="DNB2"),OR(I1508="AH1",I1508="AH2")),0,IF(AND(I1507="Not ScoreBoth",OR(I1508="TO1",I1508="TO2")),0.5,"")))))</f>
        <v>-13.5</v>
      </c>
      <c r="K1508" s="52" t="s">
        <v>23</v>
      </c>
      <c r="L1508" s="53">
        <v>2.95</v>
      </c>
      <c r="M1508" s="54">
        <v>118.65</v>
      </c>
      <c r="N1508" s="233"/>
      <c r="O1508" s="55" t="s">
        <v>2960</v>
      </c>
      <c r="P1508" s="56" t="s">
        <v>2961</v>
      </c>
      <c r="Q1508" s="25"/>
      <c r="R1508" s="26"/>
      <c r="S1508" s="26"/>
    </row>
    <row r="1509" spans="1:19" ht="14.65" customHeight="1" thickBot="1">
      <c r="A1509" s="228"/>
      <c r="B1509" s="237"/>
      <c r="C1509" s="57" t="s">
        <v>28</v>
      </c>
      <c r="D1509" s="275"/>
      <c r="E1509" s="283"/>
      <c r="F1509" s="272"/>
      <c r="G1509" s="183"/>
      <c r="H1509" s="240"/>
      <c r="I1509" s="58"/>
      <c r="J1509" s="59"/>
      <c r="K1509" s="60"/>
      <c r="L1509" s="61"/>
      <c r="M1509" s="62"/>
      <c r="N1509" s="234"/>
      <c r="O1509" s="63"/>
      <c r="P1509" s="64"/>
      <c r="Q1509" s="36"/>
      <c r="R1509" s="28"/>
      <c r="S1509" s="28"/>
    </row>
    <row r="1510" spans="1:19" ht="14.65" customHeight="1">
      <c r="A1510" s="238">
        <f>$A1507+1</f>
        <v>503</v>
      </c>
      <c r="B1510" s="242" t="str">
        <f>IF(OR(C1510="W",C1511="W",C1512="W",C1510="1/2W",C1511="1/2W",C1512="1/2W",C1510="1/2L",C1511="1/2L",C1512="1/2L"),"OK",IF(OR(C1510="L",C1511="L",C1512="L"),"LOSS",IF(OR(C1510="X",C1511="X",C1512="X"),"Anulado"," ")))</f>
        <v>OK</v>
      </c>
      <c r="C1510" s="65" t="s">
        <v>24</v>
      </c>
      <c r="D1510" s="290" t="str">
        <f>IF(G1510="","",$D1507)</f>
        <v>28</v>
      </c>
      <c r="E1510" s="295" t="str">
        <f>IF(G1510=""," ","– "&amp;COUNTIF(D$4:D1512,$D1510))</f>
        <v>– 18</v>
      </c>
      <c r="F1510" s="297" t="e">
        <f ca="1">IF(G1510="","",IF(OR(AND($C1510&lt;&gt;" ",$C1511=" "),AND($C1511&lt;&gt;" ",$C1510=" "),AND(L1512&gt;0,OR(AND($C1512&lt;&gt;" ",OR($C1510=" ",$C1511=" ")),AND($C1512=" ",OR($C1510&lt;&gt;" ",$C1511&lt;&gt;" "))))),IF(SUM(F$4:F1509)=0,1,LARGE(F$4:F1509,1)+1),IF(MONTH(G1510)=MONTH(TODAY()),IF(AND(DAY(G1510)&lt;DAY(TODAY()),$B1510=" "),IF(SUM(F$4:F1509)=0,1,LARGE(F$4:F1509,1)+1),IF($B1510=" ",IF(AND(DAY(G1510)=DAY(TODAY()),HOUR(G1510)&lt;=HOUR(NOW())+1),IF(AND(HOUR(G1510)+2&lt;=HOUR(NOW()),DAY(G1510)&lt;=DAY(TODAY()),MINUTE(G1510)&lt;=MINUTE(NOW())),IF(SUM(F$4:F1509)=0,1,LARGE(F$4:F1509,1)+1),IF(OR(MINUTE(G1510)&lt;=MINUTE(NOW()),HOUR(G1510)&lt;=HOUR(NOW())),"!!!","")),""),"")),"")))</f>
        <v>#VALUE!</v>
      </c>
      <c r="G1510" s="188" t="s">
        <v>4594</v>
      </c>
      <c r="H1510" s="303" t="s">
        <v>400</v>
      </c>
      <c r="I1510" s="66" t="s">
        <v>42</v>
      </c>
      <c r="J1510" s="67">
        <v>7.5</v>
      </c>
      <c r="K1510" s="68" t="s">
        <v>18</v>
      </c>
      <c r="L1510" s="69">
        <v>2.1</v>
      </c>
      <c r="M1510" s="70">
        <v>6.6</v>
      </c>
      <c r="N1510" s="241">
        <v>0.1</v>
      </c>
      <c r="O1510" s="71" t="s">
        <v>2374</v>
      </c>
      <c r="P1510" s="72" t="s">
        <v>2375</v>
      </c>
      <c r="Q1510" s="73" t="s">
        <v>2117</v>
      </c>
      <c r="R1510" s="74">
        <v>9.06E-2</v>
      </c>
      <c r="S1510" s="75" t="s">
        <v>2963</v>
      </c>
    </row>
    <row r="1511" spans="1:19" ht="14.65" customHeight="1">
      <c r="A1511" s="227"/>
      <c r="B1511" s="236"/>
      <c r="C1511" s="17" t="s">
        <v>26</v>
      </c>
      <c r="D1511" s="274"/>
      <c r="E1511" s="282"/>
      <c r="F1511" s="285"/>
      <c r="G1511" s="182"/>
      <c r="H1511" s="230"/>
      <c r="I1511" s="18" t="s">
        <v>43</v>
      </c>
      <c r="J1511" s="76">
        <f>IF(OR(I1510="TO",I1510="TU",I1510="TO1",I1510="TU1",I1510="TO2",I1510="TU2"),J1510,IF(OR(I1510="AH1",I1510="AH2"),IF(OR(I1511="AH1",I1511="AH2"),-J1510,IF(OR(I1511="EH1",I1511="EH2"),-J1510+0.5,"")),IF(OR(I1510="EH1",I1510="EH2"),IF(OR(I1511="AH1",I1511="AH2"),-J1510+0.5,IF(OR(I1511="EH1",I1511="EH2"),-J1510+1,"")),IF(AND(OR(I1510="DNB1",I1510="DNB2"),OR(I1511="AH1",I1511="AH2")),0,IF(AND(I1510="Not ScoreBoth",OR(I1511="TO1",I1511="TO2")),0.5,"")))))</f>
        <v>7.5</v>
      </c>
      <c r="K1511" s="77" t="s">
        <v>23</v>
      </c>
      <c r="L1511" s="21">
        <v>2.27</v>
      </c>
      <c r="M1511" s="22"/>
      <c r="N1511" s="233"/>
      <c r="O1511" s="23" t="s">
        <v>2248</v>
      </c>
      <c r="P1511" s="24" t="s">
        <v>2491</v>
      </c>
      <c r="Q1511" s="25"/>
      <c r="R1511" s="26"/>
      <c r="S1511" s="26"/>
    </row>
    <row r="1512" spans="1:19" ht="14.65" customHeight="1">
      <c r="A1512" s="228"/>
      <c r="B1512" s="237"/>
      <c r="C1512" s="27" t="s">
        <v>28</v>
      </c>
      <c r="D1512" s="275"/>
      <c r="E1512" s="283"/>
      <c r="F1512" s="272"/>
      <c r="G1512" s="183"/>
      <c r="H1512" s="231"/>
      <c r="I1512" s="30"/>
      <c r="J1512" s="31"/>
      <c r="K1512" s="37"/>
      <c r="L1512" s="32"/>
      <c r="M1512" s="33"/>
      <c r="N1512" s="234"/>
      <c r="O1512" s="34"/>
      <c r="P1512" s="35"/>
      <c r="Q1512" s="36"/>
      <c r="R1512" s="28"/>
      <c r="S1512" s="28"/>
    </row>
    <row r="1513" spans="1:19" ht="14.65" customHeight="1">
      <c r="A1513" s="226">
        <f>$A1510+1</f>
        <v>504</v>
      </c>
      <c r="B1513" s="235" t="str">
        <f>IF(OR(C1513="W",C1514="W",C1515="W",C1513="1/2W",C1514="1/2W",C1515="1/2W",C1513="1/2L",C1514="1/2L",C1515="1/2L"),"OK",IF(OR(C1513="L",C1514="L",C1515="L"),"LOSS",IF(OR(C1513="X",C1514="X",C1515="X"),"Anulado"," ")))</f>
        <v xml:space="preserve"> </v>
      </c>
      <c r="C1513" s="38" t="s">
        <v>28</v>
      </c>
      <c r="D1513" s="273" t="s">
        <v>401</v>
      </c>
      <c r="E1513" s="281" t="str">
        <f>IF(G1513=""," ","– "&amp;COUNTIF(D$4:D1515,$D1513))</f>
        <v>– 1</v>
      </c>
      <c r="F1513" s="284" t="e">
        <f ca="1">IF(G1513="","",IF(OR(AND($C1513&lt;&gt;" ",$C1514=" "),AND($C1514&lt;&gt;" ",$C1513=" "),AND(L1515&gt;0,OR(AND($C1515&lt;&gt;" ",OR($C1513=" ",$C1514=" ")),AND($C1515=" ",OR($C1513&lt;&gt;" ",$C1514&lt;&gt;" "))))),IF(SUM(F$4:F1512)=0,1,LARGE(F$4:F1512,1)+1),IF(MONTH(G1513)=MONTH(TODAY()),IF(AND(DAY(G1513)&lt;DAY(TODAY()),$B1513=" "),IF(SUM(F$4:F1512)=0,1,LARGE(F$4:F1512,1)+1),IF($B1513=" ",IF(AND(DAY(G1513)=DAY(TODAY()),HOUR(G1513)&lt;=HOUR(NOW())+1),IF(AND(HOUR(G1513)+2&lt;=HOUR(NOW()),DAY(G1513)&lt;=DAY(TODAY()),MINUTE(G1513)&lt;=MINUTE(NOW())),IF(SUM(F$4:F1512)=0,1,LARGE(F$4:F1512,1)+1),IF(OR(MINUTE(G1513)&lt;=MINUTE(NOW()),HOUR(G1513)&lt;=HOUR(NOW())),"!!!","")),""),"")),"")))</f>
        <v>#VALUE!</v>
      </c>
      <c r="G1513" s="181" t="s">
        <v>4595</v>
      </c>
      <c r="H1513" s="229" t="s">
        <v>402</v>
      </c>
      <c r="I1513" s="108">
        <v>2</v>
      </c>
      <c r="J1513" s="78"/>
      <c r="K1513" s="41" t="s">
        <v>23</v>
      </c>
      <c r="L1513" s="42">
        <v>2.0299999999999998</v>
      </c>
      <c r="M1513" s="43">
        <v>23.65</v>
      </c>
      <c r="N1513" s="232">
        <v>0</v>
      </c>
      <c r="O1513" s="44" t="s">
        <v>2964</v>
      </c>
      <c r="P1513" s="45" t="s">
        <v>2965</v>
      </c>
      <c r="Q1513" s="46" t="s">
        <v>2605</v>
      </c>
      <c r="R1513" s="47">
        <v>6.6400000000000001E-2</v>
      </c>
      <c r="S1513" s="48" t="s">
        <v>1034</v>
      </c>
    </row>
    <row r="1514" spans="1:19" ht="14.65" customHeight="1">
      <c r="A1514" s="227"/>
      <c r="B1514" s="236"/>
      <c r="C1514" s="49" t="s">
        <v>28</v>
      </c>
      <c r="D1514" s="274"/>
      <c r="E1514" s="282"/>
      <c r="F1514" s="285"/>
      <c r="G1514" s="182"/>
      <c r="H1514" s="230"/>
      <c r="I1514" s="50" t="s">
        <v>71</v>
      </c>
      <c r="J1514" s="85" t="str">
        <f>IF(OR(I1513="TO",I1513="TU",I1513="TO1",I1513="TU1",I1513="TO2",I1513="TU2"),J1513,IF(OR(I1513="AH1",I1513="AH2"),IF(OR(I1514="AH1",I1514="AH2"),-J1513,IF(OR(I1514="EH1",I1514="EH2"),-J1513+0.5,"")),IF(OR(I1513="EH1",I1513="EH2"),IF(OR(I1514="AH1",I1514="AH2"),-J1513+0.5,IF(OR(I1514="EH1",I1514="EH2"),-J1513+1,"")),IF(AND(OR(I1513="DNB1",I1513="DNB2"),OR(I1514="AH1",I1514="AH2")),0,IF(AND(I1513="Not ScoreBoth",OR(I1514="TO1",I1514="TO2")),0.5,"")))))</f>
        <v/>
      </c>
      <c r="K1514" s="52" t="s">
        <v>19</v>
      </c>
      <c r="L1514" s="53">
        <v>1.75</v>
      </c>
      <c r="M1514" s="54"/>
      <c r="N1514" s="233"/>
      <c r="O1514" s="55" t="s">
        <v>2966</v>
      </c>
      <c r="P1514" s="56" t="s">
        <v>2965</v>
      </c>
      <c r="Q1514" s="25"/>
      <c r="R1514" s="26"/>
      <c r="S1514" s="26"/>
    </row>
    <row r="1515" spans="1:19" ht="14.65" customHeight="1">
      <c r="A1515" s="228"/>
      <c r="B1515" s="237"/>
      <c r="C1515" s="57" t="s">
        <v>28</v>
      </c>
      <c r="D1515" s="275"/>
      <c r="E1515" s="283"/>
      <c r="F1515" s="272"/>
      <c r="G1515" s="183"/>
      <c r="H1515" s="231"/>
      <c r="I1515" s="58"/>
      <c r="J1515" s="59"/>
      <c r="K1515" s="60"/>
      <c r="L1515" s="61"/>
      <c r="M1515" s="62"/>
      <c r="N1515" s="234"/>
      <c r="O1515" s="63"/>
      <c r="P1515" s="106" t="s">
        <v>2967</v>
      </c>
      <c r="Q1515" s="36"/>
      <c r="R1515" s="28"/>
      <c r="S1515" s="28"/>
    </row>
    <row r="1516" spans="1:19" ht="14.65" customHeight="1">
      <c r="A1516" s="238">
        <f>$A1513+1</f>
        <v>505</v>
      </c>
      <c r="B1516" s="242" t="str">
        <f>IF(OR(C1516="W",C1517="W",C1518="W",C1516="1/2W",C1517="1/2W",C1518="1/2W",C1516="1/2L",C1517="1/2L",C1518="1/2L"),"OK",IF(OR(C1516="L",C1517="L",C1518="L"),"LOSS",IF(OR(C1516="X",C1517="X",C1518="X"),"Anulado"," ")))</f>
        <v xml:space="preserve"> </v>
      </c>
      <c r="C1516" s="65" t="s">
        <v>28</v>
      </c>
      <c r="D1516" s="290" t="str">
        <f>IF(G1516="","",$D1513)</f>
        <v>29</v>
      </c>
      <c r="E1516" s="295" t="str">
        <f>IF(G1516=""," ","– "&amp;COUNTIF(D$4:D1518,$D1516))</f>
        <v>– 2</v>
      </c>
      <c r="F1516" s="297" t="e">
        <f ca="1">IF(G1516="","",IF(OR(AND($C1516&lt;&gt;" ",$C1517=" "),AND($C1517&lt;&gt;" ",$C1516=" "),AND(L1518&gt;0,OR(AND($C1518&lt;&gt;" ",OR($C1516=" ",$C1517=" ")),AND($C1518=" ",OR($C1516&lt;&gt;" ",$C1517&lt;&gt;" "))))),IF(SUM(F$4:F1515)=0,1,LARGE(F$4:F1515,1)+1),IF(MONTH(G1516)=MONTH(TODAY()),IF(AND(DAY(G1516)&lt;DAY(TODAY()),$B1516=" "),IF(SUM(F$4:F1515)=0,1,LARGE(F$4:F1515,1)+1),IF($B1516=" ",IF(AND(DAY(G1516)=DAY(TODAY()),HOUR(G1516)&lt;=HOUR(NOW())+1),IF(AND(HOUR(G1516)+2&lt;=HOUR(NOW()),DAY(G1516)&lt;=DAY(TODAY()),MINUTE(G1516)&lt;=MINUTE(NOW())),IF(SUM(F$4:F1515)=0,1,LARGE(F$4:F1515,1)+1),IF(OR(MINUTE(G1516)&lt;=MINUTE(NOW()),HOUR(G1516)&lt;=HOUR(NOW())),"!!!","")),""),"")),"")))</f>
        <v>#VALUE!</v>
      </c>
      <c r="G1516" s="188" t="s">
        <v>4596</v>
      </c>
      <c r="H1516" s="239" t="s">
        <v>404</v>
      </c>
      <c r="I1516" s="66" t="s">
        <v>30</v>
      </c>
      <c r="J1516" s="67">
        <v>-1.5</v>
      </c>
      <c r="K1516" s="68" t="s">
        <v>21</v>
      </c>
      <c r="L1516" s="69">
        <v>2.25</v>
      </c>
      <c r="M1516" s="70">
        <v>13.5</v>
      </c>
      <c r="N1516" s="241">
        <v>0.1</v>
      </c>
      <c r="O1516" s="71" t="s">
        <v>2968</v>
      </c>
      <c r="P1516" s="72" t="s">
        <v>1325</v>
      </c>
      <c r="Q1516" s="73" t="s">
        <v>2969</v>
      </c>
      <c r="R1516" s="74">
        <v>0.2104</v>
      </c>
      <c r="S1516" s="75" t="s">
        <v>1034</v>
      </c>
    </row>
    <row r="1517" spans="1:19" ht="14.65" customHeight="1">
      <c r="A1517" s="227"/>
      <c r="B1517" s="236"/>
      <c r="C1517" s="17" t="s">
        <v>28</v>
      </c>
      <c r="D1517" s="274"/>
      <c r="E1517" s="282"/>
      <c r="F1517" s="285"/>
      <c r="G1517" s="182"/>
      <c r="H1517" s="230"/>
      <c r="I1517" s="18" t="s">
        <v>31</v>
      </c>
      <c r="J1517" s="76">
        <f>IF(OR(I1516="TO",I1516="TU",I1516="TO1",I1516="TU1",I1516="TO2",I1516="TU2"),J1516,IF(OR(I1516="AH1",I1516="AH2"),IF(OR(I1517="AH1",I1517="AH2"),-J1516,IF(OR(I1517="EH1",I1517="EH2"),-J1516+0.5,"")),IF(OR(I1516="EH1",I1516="EH2"),IF(OR(I1517="AH1",I1517="AH2"),-J1516+0.5,IF(OR(I1517="EH1",I1517="EH2"),-J1516+1,"")),IF(AND(OR(I1516="DNB1",I1516="DNB2"),OR(I1517="AH1",I1517="AH2")),0,IF(AND(I1516="Not ScoreBoth",OR(I1517="TO1",I1517="TO2")),0.5,"")))))</f>
        <v>1.5</v>
      </c>
      <c r="K1517" s="77" t="s">
        <v>17</v>
      </c>
      <c r="L1517" s="21">
        <v>2.62</v>
      </c>
      <c r="M1517" s="22"/>
      <c r="N1517" s="233"/>
      <c r="O1517" s="23" t="s">
        <v>2834</v>
      </c>
      <c r="P1517" s="24" t="s">
        <v>2721</v>
      </c>
      <c r="Q1517" s="25"/>
      <c r="R1517" s="26"/>
      <c r="S1517" s="26"/>
    </row>
    <row r="1518" spans="1:19" ht="14.65" customHeight="1">
      <c r="A1518" s="228"/>
      <c r="B1518" s="237"/>
      <c r="C1518" s="27" t="s">
        <v>28</v>
      </c>
      <c r="D1518" s="275"/>
      <c r="E1518" s="283"/>
      <c r="F1518" s="272"/>
      <c r="G1518" s="183"/>
      <c r="H1518" s="231"/>
      <c r="I1518" s="30"/>
      <c r="J1518" s="31"/>
      <c r="K1518" s="37"/>
      <c r="L1518" s="32"/>
      <c r="M1518" s="33"/>
      <c r="N1518" s="234"/>
      <c r="O1518" s="34"/>
      <c r="P1518" s="35"/>
      <c r="Q1518" s="36"/>
      <c r="R1518" s="28"/>
      <c r="S1518" s="28"/>
    </row>
    <row r="1519" spans="1:19" ht="14.65" customHeight="1">
      <c r="A1519" s="226">
        <f>$A1516+1</f>
        <v>506</v>
      </c>
      <c r="B1519" s="235" t="str">
        <f>IF(OR(C1519="W",C1520="W",C1521="W",C1519="1/2W",C1520="1/2W",C1521="1/2W",C1519="1/2L",C1520="1/2L",C1521="1/2L"),"OK",IF(OR(C1519="L",C1520="L",C1521="L"),"LOSS",IF(OR(C1519="X",C1520="X",C1521="X"),"Anulado"," ")))</f>
        <v xml:space="preserve"> </v>
      </c>
      <c r="C1519" s="38" t="s">
        <v>28</v>
      </c>
      <c r="D1519" s="273" t="str">
        <f>IF(G1519="","",$D1516)</f>
        <v>29</v>
      </c>
      <c r="E1519" s="281" t="str">
        <f>IF(G1519=""," ","– "&amp;COUNTIF(D$4:D1521,$D1519))</f>
        <v>– 3</v>
      </c>
      <c r="F1519" s="284" t="e">
        <f ca="1">IF(G1519="","",IF(OR(AND($C1519&lt;&gt;" ",$C1520=" "),AND($C1520&lt;&gt;" ",$C1519=" "),AND(L1521&gt;0,OR(AND($C1521&lt;&gt;" ",OR($C1519=" ",$C1520=" ")),AND($C1521=" ",OR($C1519&lt;&gt;" ",$C1520&lt;&gt;" "))))),IF(SUM(F$4:F1518)=0,1,LARGE(F$4:F1518,1)+1),IF(MONTH(G1519)=MONTH(TODAY()),IF(AND(DAY(G1519)&lt;DAY(TODAY()),$B1519=" "),IF(SUM(F$4:F1518)=0,1,LARGE(F$4:F1518,1)+1),IF($B1519=" ",IF(AND(DAY(G1519)=DAY(TODAY()),HOUR(G1519)&lt;=HOUR(NOW())+1),IF(AND(HOUR(G1519)+2&lt;=HOUR(NOW()),DAY(G1519)&lt;=DAY(TODAY()),MINUTE(G1519)&lt;=MINUTE(NOW())),IF(SUM(F$4:F1518)=0,1,LARGE(F$4:F1518,1)+1),IF(OR(MINUTE(G1519)&lt;=MINUTE(NOW()),HOUR(G1519)&lt;=HOUR(NOW())),"!!!","")),""),"")),"")))</f>
        <v>#VALUE!</v>
      </c>
      <c r="G1519" s="181" t="s">
        <v>4596</v>
      </c>
      <c r="H1519" s="229" t="s">
        <v>404</v>
      </c>
      <c r="I1519" s="39" t="s">
        <v>47</v>
      </c>
      <c r="J1519" s="78"/>
      <c r="K1519" s="41" t="s">
        <v>21</v>
      </c>
      <c r="L1519" s="42">
        <v>1.54</v>
      </c>
      <c r="M1519" s="43">
        <v>17.55</v>
      </c>
      <c r="N1519" s="232">
        <v>0</v>
      </c>
      <c r="O1519" s="44" t="s">
        <v>1686</v>
      </c>
      <c r="P1519" s="45" t="s">
        <v>2970</v>
      </c>
      <c r="Q1519" s="46" t="s">
        <v>2971</v>
      </c>
      <c r="R1519" s="47">
        <v>0.1469</v>
      </c>
      <c r="S1519" s="48" t="s">
        <v>1034</v>
      </c>
    </row>
    <row r="1520" spans="1:19" ht="14.65" customHeight="1">
      <c r="A1520" s="227"/>
      <c r="B1520" s="236"/>
      <c r="C1520" s="49" t="s">
        <v>28</v>
      </c>
      <c r="D1520" s="274"/>
      <c r="E1520" s="282"/>
      <c r="F1520" s="285"/>
      <c r="G1520" s="182"/>
      <c r="H1520" s="230"/>
      <c r="I1520" s="50" t="s">
        <v>48</v>
      </c>
      <c r="J1520" s="85" t="str">
        <f>IF(OR(I1519="TO",I1519="TU",I1519="TO1",I1519="TU1",I1519="TO2",I1519="TU2"),J1519,IF(OR(I1519="AH1",I1519="AH2"),IF(OR(I1520="AH1",I1520="AH2"),-J1519,IF(OR(I1520="EH1",I1520="EH2"),-J1519+0.5,"")),IF(OR(I1519="EH1",I1519="EH2"),IF(OR(I1520="AH1",I1520="AH2"),-J1519+0.5,IF(OR(I1520="EH1",I1520="EH2"),-J1519+1,"")),IF(AND(OR(I1519="DNB1",I1519="DNB2"),OR(I1520="AH1",I1520="AH2")),0,IF(AND(I1519="Not ScoreBoth",OR(I1520="TO1",I1520="TO2")),0.5,"")))))</f>
        <v/>
      </c>
      <c r="K1520" s="52" t="s">
        <v>17</v>
      </c>
      <c r="L1520" s="53">
        <v>4.5</v>
      </c>
      <c r="M1520" s="54">
        <v>6</v>
      </c>
      <c r="N1520" s="233"/>
      <c r="O1520" s="55" t="s">
        <v>1238</v>
      </c>
      <c r="P1520" s="56" t="s">
        <v>1826</v>
      </c>
      <c r="Q1520" s="25"/>
      <c r="R1520" s="26"/>
      <c r="S1520" s="26"/>
    </row>
    <row r="1521" spans="1:19" ht="14.65" customHeight="1">
      <c r="A1521" s="228"/>
      <c r="B1521" s="237"/>
      <c r="C1521" s="57" t="s">
        <v>28</v>
      </c>
      <c r="D1521" s="275"/>
      <c r="E1521" s="283"/>
      <c r="F1521" s="272"/>
      <c r="G1521" s="183"/>
      <c r="H1521" s="231"/>
      <c r="I1521" s="58"/>
      <c r="J1521" s="59"/>
      <c r="K1521" s="60"/>
      <c r="L1521" s="61"/>
      <c r="M1521" s="62"/>
      <c r="N1521" s="234"/>
      <c r="O1521" s="63"/>
      <c r="P1521" s="64"/>
      <c r="Q1521" s="36"/>
      <c r="R1521" s="28"/>
      <c r="S1521" s="28"/>
    </row>
    <row r="1522" spans="1:19" ht="14.65" customHeight="1">
      <c r="A1522" s="238">
        <f>$A1519+1</f>
        <v>507</v>
      </c>
      <c r="B1522" s="242" t="str">
        <f>IF(OR(C1522="W",C1523="W",C1524="W",C1522="1/2W",C1523="1/2W",C1524="1/2W",C1522="1/2L",C1523="1/2L",C1524="1/2L"),"OK",IF(OR(C1522="L",C1523="L",C1524="L"),"LOSS",IF(OR(C1522="X",C1523="X",C1524="X"),"Anulado"," ")))</f>
        <v xml:space="preserve"> </v>
      </c>
      <c r="C1522" s="65" t="s">
        <v>28</v>
      </c>
      <c r="D1522" s="290" t="str">
        <f>IF(G1522="","",$D1519)</f>
        <v>29</v>
      </c>
      <c r="E1522" s="295" t="str">
        <f>IF(G1522=""," ","– "&amp;COUNTIF(D$4:D1524,$D1522))</f>
        <v>– 4</v>
      </c>
      <c r="F1522" s="297" t="e">
        <f ca="1">IF(G1522="","",IF(OR(AND($C1522&lt;&gt;" ",$C1523=" "),AND($C1523&lt;&gt;" ",$C1522=" "),AND(L1524&gt;0,OR(AND($C1524&lt;&gt;" ",OR($C1522=" ",$C1523=" ")),AND($C1524=" ",OR($C1522&lt;&gt;" ",$C1523&lt;&gt;" "))))),IF(SUM(F$4:F1521)=0,1,LARGE(F$4:F1521,1)+1),IF(MONTH(G1522)=MONTH(TODAY()),IF(AND(DAY(G1522)&lt;DAY(TODAY()),$B1522=" "),IF(SUM(F$4:F1521)=0,1,LARGE(F$4:F1521,1)+1),IF($B1522=" ",IF(AND(DAY(G1522)=DAY(TODAY()),HOUR(G1522)&lt;=HOUR(NOW())+1),IF(AND(HOUR(G1522)+2&lt;=HOUR(NOW()),DAY(G1522)&lt;=DAY(TODAY()),MINUTE(G1522)&lt;=MINUTE(NOW())),IF(SUM(F$4:F1521)=0,1,LARGE(F$4:F1521,1)+1),IF(OR(MINUTE(G1522)&lt;=MINUTE(NOW()),HOUR(G1522)&lt;=HOUR(NOW())),"!!!","")),""),"")),"")))</f>
        <v>#VALUE!</v>
      </c>
      <c r="G1522" s="188" t="s">
        <v>4597</v>
      </c>
      <c r="H1522" s="239" t="s">
        <v>405</v>
      </c>
      <c r="I1522" s="66" t="s">
        <v>47</v>
      </c>
      <c r="J1522" s="80"/>
      <c r="K1522" s="68" t="s">
        <v>21</v>
      </c>
      <c r="L1522" s="69">
        <v>1.71</v>
      </c>
      <c r="M1522" s="70">
        <v>11.2</v>
      </c>
      <c r="N1522" s="241">
        <v>0</v>
      </c>
      <c r="O1522" s="71" t="s">
        <v>1206</v>
      </c>
      <c r="P1522" s="72" t="s">
        <v>2972</v>
      </c>
      <c r="Q1522" s="73" t="s">
        <v>2973</v>
      </c>
      <c r="R1522" s="74">
        <v>0.17369999999999999</v>
      </c>
      <c r="S1522" s="75" t="s">
        <v>1034</v>
      </c>
    </row>
    <row r="1523" spans="1:19" ht="14.65" customHeight="1">
      <c r="A1523" s="227"/>
      <c r="B1523" s="236"/>
      <c r="C1523" s="17" t="s">
        <v>28</v>
      </c>
      <c r="D1523" s="274"/>
      <c r="E1523" s="282"/>
      <c r="F1523" s="285"/>
      <c r="G1523" s="182"/>
      <c r="H1523" s="230"/>
      <c r="I1523" s="18" t="s">
        <v>48</v>
      </c>
      <c r="J1523" s="81" t="str">
        <f>IF(OR(I1522="TO",I1522="TU",I1522="TO1",I1522="TU1",I1522="TO2",I1522="TU2"),J1522,IF(OR(I1522="AH1",I1522="AH2"),IF(OR(I1523="AH1",I1523="AH2"),-J1522,IF(OR(I1523="EH1",I1523="EH2"),-J1522+0.5,"")),IF(OR(I1522="EH1",I1522="EH2"),IF(OR(I1523="AH1",I1523="AH2"),-J1522+0.5,IF(OR(I1523="EH1",I1523="EH2"),-J1522+1,"")),IF(AND(OR(I1522="DNB1",I1522="DNB2"),OR(I1523="AH1",I1523="AH2")),0,IF(AND(I1522="Not ScoreBoth",OR(I1523="TO1",I1523="TO2")),0.5,"")))))</f>
        <v/>
      </c>
      <c r="K1523" s="77" t="s">
        <v>17</v>
      </c>
      <c r="L1523" s="21">
        <v>3.75</v>
      </c>
      <c r="M1523" s="22">
        <v>5.09</v>
      </c>
      <c r="N1523" s="233"/>
      <c r="O1523" s="23" t="s">
        <v>2974</v>
      </c>
      <c r="P1523" s="24" t="s">
        <v>2975</v>
      </c>
      <c r="Q1523" s="25"/>
      <c r="R1523" s="26"/>
      <c r="S1523" s="26"/>
    </row>
    <row r="1524" spans="1:19" ht="14.65" customHeight="1">
      <c r="A1524" s="228"/>
      <c r="B1524" s="237"/>
      <c r="C1524" s="27" t="s">
        <v>28</v>
      </c>
      <c r="D1524" s="275"/>
      <c r="E1524" s="283"/>
      <c r="F1524" s="272"/>
      <c r="G1524" s="183"/>
      <c r="H1524" s="231"/>
      <c r="I1524" s="30"/>
      <c r="J1524" s="31"/>
      <c r="K1524" s="37"/>
      <c r="L1524" s="32"/>
      <c r="M1524" s="33"/>
      <c r="N1524" s="234"/>
      <c r="O1524" s="34"/>
      <c r="P1524" s="35"/>
      <c r="Q1524" s="36"/>
      <c r="R1524" s="28"/>
      <c r="S1524" s="28"/>
    </row>
    <row r="1525" spans="1:19" ht="14.65" customHeight="1">
      <c r="A1525" s="226">
        <f>$A1522+1</f>
        <v>508</v>
      </c>
      <c r="B1525" s="235" t="str">
        <f>IF(OR(C1525="W",C1526="W",C1527="W",C1525="1/2W",C1526="1/2W",C1527="1/2W",C1525="1/2L",C1526="1/2L",C1527="1/2L"),"OK",IF(OR(C1525="L",C1526="L",C1527="L"),"LOSS",IF(OR(C1525="X",C1526="X",C1527="X"),"Anulado"," ")))</f>
        <v xml:space="preserve"> </v>
      </c>
      <c r="C1525" s="38" t="s">
        <v>28</v>
      </c>
      <c r="D1525" s="273" t="str">
        <f>IF(G1525="","",$D1522)</f>
        <v>29</v>
      </c>
      <c r="E1525" s="281" t="str">
        <f>IF(G1525=""," ","– "&amp;COUNTIF(D$4:D1527,$D1525))</f>
        <v>– 5</v>
      </c>
      <c r="F1525" s="284" t="e">
        <f ca="1">IF(G1525="","",IF(OR(AND($C1525&lt;&gt;" ",$C1526=" "),AND($C1526&lt;&gt;" ",$C1525=" "),AND(L1527&gt;0,OR(AND($C1527&lt;&gt;" ",OR($C1525=" ",$C1526=" ")),AND($C1527=" ",OR($C1525&lt;&gt;" ",$C1526&lt;&gt;" "))))),IF(SUM(F$4:F1524)=0,1,LARGE(F$4:F1524,1)+1),IF(MONTH(G1525)=MONTH(TODAY()),IF(AND(DAY(G1525)&lt;DAY(TODAY()),$B1525=" "),IF(SUM(F$4:F1524)=0,1,LARGE(F$4:F1524,1)+1),IF($B1525=" ",IF(AND(DAY(G1525)=DAY(TODAY()),HOUR(G1525)&lt;=HOUR(NOW())+1),IF(AND(HOUR(G1525)+2&lt;=HOUR(NOW()),DAY(G1525)&lt;=DAY(TODAY()),MINUTE(G1525)&lt;=MINUTE(NOW())),IF(SUM(F$4:F1524)=0,1,LARGE(F$4:F1524,1)+1),IF(OR(MINUTE(G1525)&lt;=MINUTE(NOW()),HOUR(G1525)&lt;=HOUR(NOW())),"!!!","")),""),"")),"")))</f>
        <v>#VALUE!</v>
      </c>
      <c r="G1525" s="181" t="s">
        <v>4597</v>
      </c>
      <c r="H1525" s="229" t="s">
        <v>405</v>
      </c>
      <c r="I1525" s="39" t="s">
        <v>30</v>
      </c>
      <c r="J1525" s="40">
        <v>-1.5</v>
      </c>
      <c r="K1525" s="41" t="s">
        <v>21</v>
      </c>
      <c r="L1525" s="42">
        <v>2.5499999999999998</v>
      </c>
      <c r="M1525" s="43">
        <v>10.85</v>
      </c>
      <c r="N1525" s="232">
        <v>0</v>
      </c>
      <c r="O1525" s="44" t="s">
        <v>2351</v>
      </c>
      <c r="P1525" s="45" t="s">
        <v>2225</v>
      </c>
      <c r="Q1525" s="46" t="s">
        <v>2976</v>
      </c>
      <c r="R1525" s="47">
        <v>0.1517</v>
      </c>
      <c r="S1525" s="48" t="s">
        <v>1034</v>
      </c>
    </row>
    <row r="1526" spans="1:19" ht="14.65" customHeight="1">
      <c r="A1526" s="227"/>
      <c r="B1526" s="236"/>
      <c r="C1526" s="49" t="s">
        <v>28</v>
      </c>
      <c r="D1526" s="274"/>
      <c r="E1526" s="282"/>
      <c r="F1526" s="285"/>
      <c r="G1526" s="182"/>
      <c r="H1526" s="230"/>
      <c r="I1526" s="50" t="s">
        <v>31</v>
      </c>
      <c r="J1526" s="51">
        <f>IF(OR(I1525="TO",I1525="TU",I1525="TO1",I1525="TU1",I1525="TO2",I1525="TU2"),J1525,IF(OR(I1525="AH1",I1525="AH2"),IF(OR(I1526="AH1",I1526="AH2"),-J1525,IF(OR(I1526="EH1",I1526="EH2"),-J1525+0.5,"")),IF(OR(I1525="EH1",I1525="EH2"),IF(OR(I1526="AH1",I1526="AH2"),-J1525+0.5,IF(OR(I1526="EH1",I1526="EH2"),-J1525+1,"")),IF(AND(OR(I1525="DNB1",I1525="DNB2"),OR(I1526="AH1",I1526="AH2")),0,IF(AND(I1525="Not ScoreBoth",OR(I1526="TO1",I1526="TO2")),0.5,"")))))</f>
        <v>1.5</v>
      </c>
      <c r="K1526" s="52" t="s">
        <v>18</v>
      </c>
      <c r="L1526" s="53">
        <v>2.1</v>
      </c>
      <c r="M1526" s="54">
        <v>13.14</v>
      </c>
      <c r="N1526" s="233"/>
      <c r="O1526" s="55" t="s">
        <v>1135</v>
      </c>
      <c r="P1526" s="56" t="s">
        <v>2977</v>
      </c>
      <c r="Q1526" s="25"/>
      <c r="R1526" s="26"/>
      <c r="S1526" s="26"/>
    </row>
    <row r="1527" spans="1:19" ht="14.65" customHeight="1">
      <c r="A1527" s="228"/>
      <c r="B1527" s="237"/>
      <c r="C1527" s="57" t="s">
        <v>28</v>
      </c>
      <c r="D1527" s="275"/>
      <c r="E1527" s="283"/>
      <c r="F1527" s="272"/>
      <c r="G1527" s="183"/>
      <c r="H1527" s="231"/>
      <c r="I1527" s="58"/>
      <c r="J1527" s="59"/>
      <c r="K1527" s="60"/>
      <c r="L1527" s="61"/>
      <c r="M1527" s="62"/>
      <c r="N1527" s="234"/>
      <c r="O1527" s="63"/>
      <c r="P1527" s="64"/>
      <c r="Q1527" s="36"/>
      <c r="R1527" s="28"/>
      <c r="S1527" s="28"/>
    </row>
    <row r="1528" spans="1:19" ht="14.65" customHeight="1">
      <c r="A1528" s="238">
        <f>$A1525+1</f>
        <v>509</v>
      </c>
      <c r="B1528" s="242" t="str">
        <f>IF(OR(C1528="W",C1529="W",C1530="W",C1528="1/2W",C1529="1/2W",C1530="1/2W",C1528="1/2L",C1529="1/2L",C1530="1/2L"),"OK",IF(OR(C1528="L",C1529="L",C1530="L"),"LOSS",IF(OR(C1528="X",C1529="X",C1530="X"),"Anulado"," ")))</f>
        <v>OK</v>
      </c>
      <c r="C1528" s="65" t="s">
        <v>26</v>
      </c>
      <c r="D1528" s="290" t="str">
        <f>IF(G1528="","",$D1525)</f>
        <v>29</v>
      </c>
      <c r="E1528" s="295" t="str">
        <f>IF(G1528=""," ","– "&amp;COUNTIF(D$4:D1530,$D1528))</f>
        <v>– 6</v>
      </c>
      <c r="F1528" s="297" t="e">
        <f ca="1">IF(G1528="","",IF(OR(AND($C1528&lt;&gt;" ",$C1529=" "),AND($C1529&lt;&gt;" ",$C1528=" "),AND(L1530&gt;0,OR(AND($C1530&lt;&gt;" ",OR($C1528=" ",$C1529=" ")),AND($C1530=" ",OR($C1528&lt;&gt;" ",$C1529&lt;&gt;" "))))),IF(SUM(F$4:F1527)=0,1,LARGE(F$4:F1527,1)+1),IF(MONTH(G1528)=MONTH(TODAY()),IF(AND(DAY(G1528)&lt;DAY(TODAY()),$B1528=" "),IF(SUM(F$4:F1527)=0,1,LARGE(F$4:F1527,1)+1),IF($B1528=" ",IF(AND(DAY(G1528)=DAY(TODAY()),HOUR(G1528)&lt;=HOUR(NOW())+1),IF(AND(HOUR(G1528)+2&lt;=HOUR(NOW()),DAY(G1528)&lt;=DAY(TODAY()),MINUTE(G1528)&lt;=MINUTE(NOW())),IF(SUM(F$4:F1527)=0,1,LARGE(F$4:F1527,1)+1),IF(OR(MINUTE(G1528)&lt;=MINUTE(NOW()),HOUR(G1528)&lt;=HOUR(NOW())),"!!!","")),""),"")),"")))</f>
        <v>#VALUE!</v>
      </c>
      <c r="G1528" s="188" t="s">
        <v>4598</v>
      </c>
      <c r="H1528" s="239" t="s">
        <v>406</v>
      </c>
      <c r="I1528" s="66" t="s">
        <v>42</v>
      </c>
      <c r="J1528" s="67">
        <v>5</v>
      </c>
      <c r="K1528" s="68" t="s">
        <v>17</v>
      </c>
      <c r="L1528" s="69">
        <v>1.9</v>
      </c>
      <c r="M1528" s="70">
        <v>19.440000000000001</v>
      </c>
      <c r="N1528" s="241">
        <v>0.1</v>
      </c>
      <c r="O1528" s="71" t="s">
        <v>885</v>
      </c>
      <c r="P1528" s="72" t="s">
        <v>886</v>
      </c>
      <c r="Q1528" s="73" t="s">
        <v>2978</v>
      </c>
      <c r="R1528" s="74">
        <v>7.2599999999999998E-2</v>
      </c>
      <c r="S1528" s="75" t="s">
        <v>2978</v>
      </c>
    </row>
    <row r="1529" spans="1:19" ht="14.65" customHeight="1">
      <c r="A1529" s="227"/>
      <c r="B1529" s="236"/>
      <c r="C1529" s="17" t="s">
        <v>24</v>
      </c>
      <c r="D1529" s="274"/>
      <c r="E1529" s="282"/>
      <c r="F1529" s="285"/>
      <c r="G1529" s="182"/>
      <c r="H1529" s="230"/>
      <c r="I1529" s="18" t="s">
        <v>43</v>
      </c>
      <c r="J1529" s="76">
        <f>IF(OR(I1528="TO",I1528="TU",I1528="TO1",I1528="TU1",I1528="TO2",I1528="TU2"),J1528,IF(OR(I1528="AH1",I1528="AH2"),IF(OR(I1529="AH1",I1529="AH2"),-J1528,IF(OR(I1529="EH1",I1529="EH2"),-J1528+0.5,"")),IF(OR(I1528="EH1",I1528="EH2"),IF(OR(I1529="AH1",I1529="AH2"),-J1528+0.5,IF(OR(I1529="EH1",I1529="EH2"),-J1528+1,"")),IF(AND(OR(I1528="DNB1",I1528="DNB2"),OR(I1529="AH1",I1529="AH2")),0,IF(AND(I1528="Not ScoreBoth",OR(I1529="TO1",I1529="TO2")),0.5,"")))))</f>
        <v>5</v>
      </c>
      <c r="K1529" s="77" t="s">
        <v>21</v>
      </c>
      <c r="L1529" s="21">
        <v>2.46</v>
      </c>
      <c r="M1529" s="22"/>
      <c r="N1529" s="233"/>
      <c r="O1529" s="23" t="s">
        <v>2003</v>
      </c>
      <c r="P1529" s="24" t="s">
        <v>2979</v>
      </c>
      <c r="Q1529" s="25"/>
      <c r="R1529" s="26"/>
      <c r="S1529" s="26"/>
    </row>
    <row r="1530" spans="1:19" ht="14.65" customHeight="1">
      <c r="A1530" s="228"/>
      <c r="B1530" s="237"/>
      <c r="C1530" s="27" t="s">
        <v>28</v>
      </c>
      <c r="D1530" s="275"/>
      <c r="E1530" s="283"/>
      <c r="F1530" s="272"/>
      <c r="G1530" s="183"/>
      <c r="H1530" s="231"/>
      <c r="I1530" s="30"/>
      <c r="J1530" s="31"/>
      <c r="K1530" s="37"/>
      <c r="L1530" s="32"/>
      <c r="M1530" s="33"/>
      <c r="N1530" s="234"/>
      <c r="O1530" s="34"/>
      <c r="P1530" s="35"/>
      <c r="Q1530" s="36"/>
      <c r="R1530" s="28"/>
      <c r="S1530" s="28"/>
    </row>
    <row r="1531" spans="1:19" ht="14.65" customHeight="1">
      <c r="A1531" s="226">
        <f>$A1528+1</f>
        <v>510</v>
      </c>
      <c r="B1531" s="235" t="str">
        <f>IF(OR(C1531="W",C1532="W",C1533="W",C1531="1/2W",C1532="1/2W",C1533="1/2W",C1531="1/2L",C1532="1/2L",C1533="1/2L"),"OK",IF(OR(C1531="L",C1532="L",C1533="L"),"LOSS",IF(OR(C1531="X",C1532="X",C1533="X"),"Anulado"," ")))</f>
        <v xml:space="preserve"> </v>
      </c>
      <c r="C1531" s="38" t="s">
        <v>28</v>
      </c>
      <c r="D1531" s="273" t="str">
        <f>IF(G1531="","",$D1528)</f>
        <v>29</v>
      </c>
      <c r="E1531" s="281" t="str">
        <f>IF(G1531=""," ","– "&amp;COUNTIF(D$4:D1533,$D1531))</f>
        <v>– 7</v>
      </c>
      <c r="F1531" s="284" t="e">
        <f ca="1">IF(G1531="","",IF(OR(AND($C1531&lt;&gt;" ",$C1532=" "),AND($C1532&lt;&gt;" ",$C1531=" "),AND(L1533&gt;0,OR(AND($C1533&lt;&gt;" ",OR($C1531=" ",$C1532=" ")),AND($C1533=" ",OR($C1531&lt;&gt;" ",$C1532&lt;&gt;" "))))),IF(SUM(F$4:F1530)=0,1,LARGE(F$4:F1530,1)+1),IF(MONTH(G1531)=MONTH(TODAY()),IF(AND(DAY(G1531)&lt;DAY(TODAY()),$B1531=" "),IF(SUM(F$4:F1530)=0,1,LARGE(F$4:F1530,1)+1),IF($B1531=" ",IF(AND(DAY(G1531)=DAY(TODAY()),HOUR(G1531)&lt;=HOUR(NOW())+1),IF(AND(HOUR(G1531)+2&lt;=HOUR(NOW()),DAY(G1531)&lt;=DAY(TODAY()),MINUTE(G1531)&lt;=MINUTE(NOW())),IF(SUM(F$4:F1530)=0,1,LARGE(F$4:F1530,1)+1),IF(OR(MINUTE(G1531)&lt;=MINUTE(NOW()),HOUR(G1531)&lt;=HOUR(NOW())),"!!!","")),""),"")),"")))</f>
        <v>#VALUE!</v>
      </c>
      <c r="G1531" s="181" t="s">
        <v>4599</v>
      </c>
      <c r="H1531" s="229" t="s">
        <v>407</v>
      </c>
      <c r="I1531" s="39" t="s">
        <v>47</v>
      </c>
      <c r="J1531" s="78"/>
      <c r="K1531" s="41" t="s">
        <v>21</v>
      </c>
      <c r="L1531" s="42">
        <v>1.53</v>
      </c>
      <c r="M1531" s="43"/>
      <c r="N1531" s="232">
        <v>0</v>
      </c>
      <c r="O1531" s="44" t="s">
        <v>2980</v>
      </c>
      <c r="P1531" s="45" t="s">
        <v>2497</v>
      </c>
      <c r="Q1531" s="46" t="s">
        <v>1271</v>
      </c>
      <c r="R1531" s="47">
        <v>4.0300000000000002E-2</v>
      </c>
      <c r="S1531" s="48" t="s">
        <v>2978</v>
      </c>
    </row>
    <row r="1532" spans="1:19" ht="14.65" customHeight="1">
      <c r="A1532" s="227"/>
      <c r="B1532" s="236"/>
      <c r="C1532" s="49" t="s">
        <v>28</v>
      </c>
      <c r="D1532" s="274"/>
      <c r="E1532" s="282"/>
      <c r="F1532" s="285"/>
      <c r="G1532" s="182"/>
      <c r="H1532" s="230"/>
      <c r="I1532" s="50" t="s">
        <v>48</v>
      </c>
      <c r="J1532" s="85" t="str">
        <f>IF(OR(I1531="TO",I1531="TU",I1531="TO1",I1531="TU1",I1531="TO2",I1531="TU2"),J1531,IF(OR(I1531="AH1",I1531="AH2"),IF(OR(I1532="AH1",I1532="AH2"),-J1531,IF(OR(I1532="EH1",I1532="EH2"),-J1531+0.5,"")),IF(OR(I1531="EH1",I1531="EH2"),IF(OR(I1532="AH1",I1532="AH2"),-J1531+0.5,IF(OR(I1532="EH1",I1532="EH2"),-J1531+1,"")),IF(AND(OR(I1531="DNB1",I1531="DNB2"),OR(I1532="AH1",I1532="AH2")),0,IF(AND(I1531="Not ScoreBoth",OR(I1532="TO1",I1532="TO2")),0.5,"")))))</f>
        <v/>
      </c>
      <c r="K1532" s="52" t="s">
        <v>17</v>
      </c>
      <c r="L1532" s="53">
        <v>3.25</v>
      </c>
      <c r="M1532" s="54">
        <v>15.56</v>
      </c>
      <c r="N1532" s="233"/>
      <c r="O1532" s="55" t="s">
        <v>2981</v>
      </c>
      <c r="P1532" s="56" t="s">
        <v>2497</v>
      </c>
      <c r="Q1532" s="25"/>
      <c r="R1532" s="26"/>
      <c r="S1532" s="26"/>
    </row>
    <row r="1533" spans="1:19" ht="14.65" customHeight="1">
      <c r="A1533" s="228"/>
      <c r="B1533" s="237"/>
      <c r="C1533" s="57" t="s">
        <v>28</v>
      </c>
      <c r="D1533" s="275"/>
      <c r="E1533" s="283"/>
      <c r="F1533" s="272"/>
      <c r="G1533" s="183"/>
      <c r="H1533" s="231"/>
      <c r="I1533" s="58"/>
      <c r="J1533" s="59"/>
      <c r="K1533" s="60"/>
      <c r="L1533" s="61"/>
      <c r="M1533" s="62"/>
      <c r="N1533" s="234"/>
      <c r="O1533" s="63"/>
      <c r="P1533" s="64"/>
      <c r="Q1533" s="36"/>
      <c r="R1533" s="28"/>
      <c r="S1533" s="28"/>
    </row>
    <row r="1534" spans="1:19" ht="14.65" customHeight="1">
      <c r="A1534" s="238">
        <f>$A1531+1</f>
        <v>511</v>
      </c>
      <c r="B1534" s="242" t="str">
        <f>IF(OR(C1534="W",C1535="W",C1536="W",C1534="1/2W",C1535="1/2W",C1536="1/2W",C1534="1/2L",C1535="1/2L",C1536="1/2L"),"OK",IF(OR(C1534="L",C1535="L",C1536="L"),"LOSS",IF(OR(C1534="X",C1535="X",C1536="X"),"Anulado"," ")))</f>
        <v xml:space="preserve"> </v>
      </c>
      <c r="C1534" s="65" t="s">
        <v>28</v>
      </c>
      <c r="D1534" s="290" t="str">
        <f>IF(G1534="","",$D1531)</f>
        <v>29</v>
      </c>
      <c r="E1534" s="295" t="str">
        <f>IF(G1534=""," ","– "&amp;COUNTIF(D$4:D1536,$D1534))</f>
        <v>– 8</v>
      </c>
      <c r="F1534" s="297" t="e">
        <f ca="1">IF(G1534="","",IF(OR(AND($C1534&lt;&gt;" ",$C1535=" "),AND($C1535&lt;&gt;" ",$C1534=" "),AND(L1536&gt;0,OR(AND($C1536&lt;&gt;" ",OR($C1534=" ",$C1535=" ")),AND($C1536=" ",OR($C1534&lt;&gt;" ",$C1535&lt;&gt;" "))))),IF(SUM(F$4:F1533)=0,1,LARGE(F$4:F1533,1)+1),IF(MONTH(G1534)=MONTH(TODAY()),IF(AND(DAY(G1534)&lt;DAY(TODAY()),$B1534=" "),IF(SUM(F$4:F1533)=0,1,LARGE(F$4:F1533,1)+1),IF($B1534=" ",IF(AND(DAY(G1534)=DAY(TODAY()),HOUR(G1534)&lt;=HOUR(NOW())+1),IF(AND(HOUR(G1534)+2&lt;=HOUR(NOW()),DAY(G1534)&lt;=DAY(TODAY()),MINUTE(G1534)&lt;=MINUTE(NOW())),IF(SUM(F$4:F1533)=0,1,LARGE(F$4:F1533,1)+1),IF(OR(MINUTE(G1534)&lt;=MINUTE(NOW()),HOUR(G1534)&lt;=HOUR(NOW())),"!!!","")),""),"")),"")))</f>
        <v>#VALUE!</v>
      </c>
      <c r="G1534" s="188" t="s">
        <v>4596</v>
      </c>
      <c r="H1534" s="239" t="s">
        <v>404</v>
      </c>
      <c r="I1534" s="66" t="s">
        <v>30</v>
      </c>
      <c r="J1534" s="67">
        <v>-1.5</v>
      </c>
      <c r="K1534" s="68" t="s">
        <v>21</v>
      </c>
      <c r="L1534" s="69">
        <v>2.25</v>
      </c>
      <c r="M1534" s="70"/>
      <c r="N1534" s="241">
        <v>0</v>
      </c>
      <c r="O1534" s="71" t="s">
        <v>1257</v>
      </c>
      <c r="P1534" s="72" t="s">
        <v>2982</v>
      </c>
      <c r="Q1534" s="73" t="s">
        <v>2983</v>
      </c>
      <c r="R1534" s="74">
        <v>0.15679999999999999</v>
      </c>
      <c r="S1534" s="75" t="s">
        <v>2978</v>
      </c>
    </row>
    <row r="1535" spans="1:19" ht="14.65" customHeight="1">
      <c r="A1535" s="227"/>
      <c r="B1535" s="236"/>
      <c r="C1535" s="17" t="s">
        <v>28</v>
      </c>
      <c r="D1535" s="274"/>
      <c r="E1535" s="282"/>
      <c r="F1535" s="285"/>
      <c r="G1535" s="182"/>
      <c r="H1535" s="230"/>
      <c r="I1535" s="18" t="s">
        <v>31</v>
      </c>
      <c r="J1535" s="76">
        <f>IF(OR(I1534="TO",I1534="TU",I1534="TO1",I1534="TU1",I1534="TO2",I1534="TU2"),J1534,IF(OR(I1534="AH1",I1534="AH2"),IF(OR(I1535="AH1",I1535="AH2"),-J1534,IF(OR(I1535="EH1",I1535="EH2"),-J1534+0.5,"")),IF(OR(I1534="EH1",I1534="EH2"),IF(OR(I1535="AH1",I1535="AH2"),-J1534+0.5,IF(OR(I1535="EH1",I1535="EH2"),-J1534+1,"")),IF(AND(OR(I1534="DNB1",I1534="DNB2"),OR(I1535="AH1",I1535="AH2")),0,IF(AND(I1534="Not ScoreBoth",OR(I1535="TO1",I1535="TO2")),0.5,"")))))</f>
        <v>1.5</v>
      </c>
      <c r="K1535" s="77" t="s">
        <v>18</v>
      </c>
      <c r="L1535" s="21">
        <v>2.38</v>
      </c>
      <c r="M1535" s="22">
        <v>10.54</v>
      </c>
      <c r="N1535" s="233"/>
      <c r="O1535" s="23" t="s">
        <v>1950</v>
      </c>
      <c r="P1535" s="24" t="s">
        <v>2982</v>
      </c>
      <c r="Q1535" s="25"/>
      <c r="R1535" s="26"/>
      <c r="S1535" s="26"/>
    </row>
    <row r="1536" spans="1:19" ht="14.65" customHeight="1">
      <c r="A1536" s="228"/>
      <c r="B1536" s="237"/>
      <c r="C1536" s="27" t="s">
        <v>28</v>
      </c>
      <c r="D1536" s="275"/>
      <c r="E1536" s="283"/>
      <c r="F1536" s="272"/>
      <c r="G1536" s="183"/>
      <c r="H1536" s="231"/>
      <c r="I1536" s="30"/>
      <c r="J1536" s="31"/>
      <c r="K1536" s="37"/>
      <c r="L1536" s="32"/>
      <c r="M1536" s="33"/>
      <c r="N1536" s="234"/>
      <c r="O1536" s="34"/>
      <c r="P1536" s="35"/>
      <c r="Q1536" s="36"/>
      <c r="R1536" s="28"/>
      <c r="S1536" s="28"/>
    </row>
    <row r="1537" spans="1:19" ht="14.65" customHeight="1">
      <c r="A1537" s="226">
        <f>$A1534+1</f>
        <v>512</v>
      </c>
      <c r="B1537" s="235" t="str">
        <f>IF(OR(C1537="W",C1538="W",C1539="W",C1537="1/2W",C1538="1/2W",C1539="1/2W",C1537="1/2L",C1538="1/2L",C1539="1/2L"),"OK",IF(OR(C1537="L",C1538="L",C1539="L"),"LOSS",IF(OR(C1537="X",C1538="X",C1539="X"),"Anulado"," ")))</f>
        <v xml:space="preserve"> </v>
      </c>
      <c r="C1537" s="38" t="s">
        <v>28</v>
      </c>
      <c r="D1537" s="273" t="str">
        <f>IF(G1537="","",$D1534)</f>
        <v>29</v>
      </c>
      <c r="E1537" s="281" t="str">
        <f>IF(G1537=""," ","– "&amp;COUNTIF(D$4:D1539,$D1537))</f>
        <v>– 9</v>
      </c>
      <c r="F1537" s="284" t="e">
        <f ca="1">IF(G1537="","",IF(OR(AND($C1537&lt;&gt;" ",$C1538=" "),AND($C1538&lt;&gt;" ",$C1537=" "),AND(L1539&gt;0,OR(AND($C1539&lt;&gt;" ",OR($C1537=" ",$C1538=" ")),AND($C1539=" ",OR($C1537&lt;&gt;" ",$C1538&lt;&gt;" "))))),IF(SUM(F$4:F1536)=0,1,LARGE(F$4:F1536,1)+1),IF(MONTH(G1537)=MONTH(TODAY()),IF(AND(DAY(G1537)&lt;DAY(TODAY()),$B1537=" "),IF(SUM(F$4:F1536)=0,1,LARGE(F$4:F1536,1)+1),IF($B1537=" ",IF(AND(DAY(G1537)=DAY(TODAY()),HOUR(G1537)&lt;=HOUR(NOW())+1),IF(AND(HOUR(G1537)+2&lt;=HOUR(NOW()),DAY(G1537)&lt;=DAY(TODAY()),MINUTE(G1537)&lt;=MINUTE(NOW())),IF(SUM(F$4:F1536)=0,1,LARGE(F$4:F1536,1)+1),IF(OR(MINUTE(G1537)&lt;=MINUTE(NOW()),HOUR(G1537)&lt;=HOUR(NOW())),"!!!","")),""),"")),"")))</f>
        <v>#VALUE!</v>
      </c>
      <c r="G1537" s="181" t="s">
        <v>4597</v>
      </c>
      <c r="H1537" s="229" t="s">
        <v>405</v>
      </c>
      <c r="I1537" s="39" t="s">
        <v>30</v>
      </c>
      <c r="J1537" s="40">
        <v>-1.5</v>
      </c>
      <c r="K1537" s="41" t="s">
        <v>21</v>
      </c>
      <c r="L1537" s="42">
        <v>2.5499999999999998</v>
      </c>
      <c r="M1537" s="43">
        <v>10.45</v>
      </c>
      <c r="N1537" s="232">
        <v>0</v>
      </c>
      <c r="O1537" s="44" t="s">
        <v>1919</v>
      </c>
      <c r="P1537" s="45" t="s">
        <v>2984</v>
      </c>
      <c r="Q1537" s="46" t="s">
        <v>2985</v>
      </c>
      <c r="R1537" s="47">
        <v>0.15140000000000001</v>
      </c>
      <c r="S1537" s="48" t="s">
        <v>2978</v>
      </c>
    </row>
    <row r="1538" spans="1:19" ht="14.65" customHeight="1">
      <c r="A1538" s="227"/>
      <c r="B1538" s="236"/>
      <c r="C1538" s="49" t="s">
        <v>28</v>
      </c>
      <c r="D1538" s="274"/>
      <c r="E1538" s="282"/>
      <c r="F1538" s="285"/>
      <c r="G1538" s="182"/>
      <c r="H1538" s="230"/>
      <c r="I1538" s="50" t="s">
        <v>31</v>
      </c>
      <c r="J1538" s="51">
        <f>IF(OR(I1537="TO",I1537="TU",I1537="TO1",I1537="TU1",I1537="TO2",I1537="TU2"),J1537,IF(OR(I1537="AH1",I1537="AH2"),IF(OR(I1538="AH1",I1538="AH2"),-J1537,IF(OR(I1538="EH1",I1538="EH2"),-J1537+0.5,"")),IF(OR(I1537="EH1",I1537="EH2"),IF(OR(I1538="AH1",I1538="AH2"),-J1537+0.5,IF(OR(I1538="EH1",I1538="EH2"),-J1537+1,"")),IF(AND(OR(I1537="DNB1",I1537="DNB2"),OR(I1538="AH1",I1538="AH2")),0,IF(AND(I1537="Not ScoreBoth",OR(I1538="TO1",I1538="TO2")),0.5,"")))))</f>
        <v>1.5</v>
      </c>
      <c r="K1538" s="52" t="s">
        <v>17</v>
      </c>
      <c r="L1538" s="53">
        <v>2.1</v>
      </c>
      <c r="M1538" s="54">
        <v>12.73</v>
      </c>
      <c r="N1538" s="233"/>
      <c r="O1538" s="55" t="s">
        <v>913</v>
      </c>
      <c r="P1538" s="56" t="s">
        <v>1926</v>
      </c>
      <c r="Q1538" s="25"/>
      <c r="R1538" s="26"/>
      <c r="S1538" s="26"/>
    </row>
    <row r="1539" spans="1:19" ht="14.65" customHeight="1">
      <c r="A1539" s="228"/>
      <c r="B1539" s="237"/>
      <c r="C1539" s="57" t="s">
        <v>28</v>
      </c>
      <c r="D1539" s="275"/>
      <c r="E1539" s="283"/>
      <c r="F1539" s="272"/>
      <c r="G1539" s="183"/>
      <c r="H1539" s="231"/>
      <c r="I1539" s="58"/>
      <c r="J1539" s="59"/>
      <c r="K1539" s="60"/>
      <c r="L1539" s="61"/>
      <c r="M1539" s="62"/>
      <c r="N1539" s="234"/>
      <c r="O1539" s="63"/>
      <c r="P1539" s="64"/>
      <c r="Q1539" s="36"/>
      <c r="R1539" s="28"/>
      <c r="S1539" s="28"/>
    </row>
    <row r="1540" spans="1:19" ht="14.65" customHeight="1">
      <c r="A1540" s="238">
        <f>$A1537+1</f>
        <v>513</v>
      </c>
      <c r="B1540" s="242" t="str">
        <f>IF(OR(C1540="W",C1541="W",C1542="W",C1540="1/2W",C1541="1/2W",C1542="1/2W",C1540="1/2L",C1541="1/2L",C1542="1/2L"),"OK",IF(OR(C1540="L",C1541="L",C1542="L"),"LOSS",IF(OR(C1540="X",C1541="X",C1542="X"),"Anulado"," ")))</f>
        <v xml:space="preserve"> </v>
      </c>
      <c r="C1540" s="65" t="s">
        <v>28</v>
      </c>
      <c r="D1540" s="290" t="str">
        <f>IF(G1540="","",$D1537)</f>
        <v>29</v>
      </c>
      <c r="E1540" s="295" t="str">
        <f>IF(G1540=""," ","– "&amp;COUNTIF(D$4:D1542,$D1540))</f>
        <v>– 10</v>
      </c>
      <c r="F1540" s="297" t="e">
        <f ca="1">IF(G1540="","",IF(OR(AND($C1540&lt;&gt;" ",$C1541=" "),AND($C1541&lt;&gt;" ",$C1540=" "),AND(L1542&gt;0,OR(AND($C1542&lt;&gt;" ",OR($C1540=" ",$C1541=" ")),AND($C1542=" ",OR($C1540&lt;&gt;" ",$C1541&lt;&gt;" "))))),IF(SUM(F$4:F1539)=0,1,LARGE(F$4:F1539,1)+1),IF(MONTH(G1540)=MONTH(TODAY()),IF(AND(DAY(G1540)&lt;DAY(TODAY()),$B1540=" "),IF(SUM(F$4:F1539)=0,1,LARGE(F$4:F1539,1)+1),IF($B1540=" ",IF(AND(DAY(G1540)=DAY(TODAY()),HOUR(G1540)&lt;=HOUR(NOW())+1),IF(AND(HOUR(G1540)+2&lt;=HOUR(NOW()),DAY(G1540)&lt;=DAY(TODAY()),MINUTE(G1540)&lt;=MINUTE(NOW())),IF(SUM(F$4:F1539)=0,1,LARGE(F$4:F1539,1)+1),IF(OR(MINUTE(G1540)&lt;=MINUTE(NOW()),HOUR(G1540)&lt;=HOUR(NOW())),"!!!","")),""),"")),"")))</f>
        <v>#VALUE!</v>
      </c>
      <c r="G1540" s="188" t="s">
        <v>4597</v>
      </c>
      <c r="H1540" s="239" t="s">
        <v>405</v>
      </c>
      <c r="I1540" s="66" t="s">
        <v>47</v>
      </c>
      <c r="J1540" s="80"/>
      <c r="K1540" s="68" t="s">
        <v>21</v>
      </c>
      <c r="L1540" s="69">
        <v>1.71</v>
      </c>
      <c r="M1540" s="70"/>
      <c r="N1540" s="241">
        <v>0.1</v>
      </c>
      <c r="O1540" s="71" t="s">
        <v>2027</v>
      </c>
      <c r="P1540" s="72" t="s">
        <v>2986</v>
      </c>
      <c r="Q1540" s="73" t="s">
        <v>2987</v>
      </c>
      <c r="R1540" s="74">
        <v>0.12590000000000001</v>
      </c>
      <c r="S1540" s="75" t="s">
        <v>2978</v>
      </c>
    </row>
    <row r="1541" spans="1:19" ht="14.65" customHeight="1">
      <c r="A1541" s="227"/>
      <c r="B1541" s="236"/>
      <c r="C1541" s="17" t="s">
        <v>28</v>
      </c>
      <c r="D1541" s="274"/>
      <c r="E1541" s="282"/>
      <c r="F1541" s="285"/>
      <c r="G1541" s="182"/>
      <c r="H1541" s="230"/>
      <c r="I1541" s="18" t="s">
        <v>48</v>
      </c>
      <c r="J1541" s="81" t="str">
        <f>IF(OR(I1540="TO",I1540="TU",I1540="TO1",I1540="TU1",I1540="TO2",I1540="TU2"),J1540,IF(OR(I1540="AH1",I1540="AH2"),IF(OR(I1541="AH1",I1541="AH2"),-J1540,IF(OR(I1541="EH1",I1541="EH2"),-J1540+0.5,"")),IF(OR(I1540="EH1",I1540="EH2"),IF(OR(I1541="AH1",I1541="AH2"),-J1540+0.5,IF(OR(I1541="EH1",I1541="EH2"),-J1540+1,"")),IF(AND(OR(I1540="DNB1",I1540="DNB2"),OR(I1541="AH1",I1541="AH2")),0,IF(AND(I1540="Not ScoreBoth",OR(I1541="TO1",I1541="TO2")),0.5,"")))))</f>
        <v/>
      </c>
      <c r="K1541" s="77" t="s">
        <v>17</v>
      </c>
      <c r="L1541" s="21">
        <v>3.3</v>
      </c>
      <c r="M1541" s="22">
        <v>6.31</v>
      </c>
      <c r="N1541" s="233"/>
      <c r="O1541" s="23" t="s">
        <v>2988</v>
      </c>
      <c r="P1541" s="24" t="s">
        <v>2989</v>
      </c>
      <c r="Q1541" s="25"/>
      <c r="R1541" s="26"/>
      <c r="S1541" s="26"/>
    </row>
    <row r="1542" spans="1:19" ht="14.65" customHeight="1">
      <c r="A1542" s="228"/>
      <c r="B1542" s="237"/>
      <c r="C1542" s="27" t="s">
        <v>28</v>
      </c>
      <c r="D1542" s="275"/>
      <c r="E1542" s="283"/>
      <c r="F1542" s="272"/>
      <c r="G1542" s="183"/>
      <c r="H1542" s="231"/>
      <c r="I1542" s="30"/>
      <c r="J1542" s="31"/>
      <c r="K1542" s="37"/>
      <c r="L1542" s="32"/>
      <c r="M1542" s="33"/>
      <c r="N1542" s="234"/>
      <c r="O1542" s="34"/>
      <c r="P1542" s="35"/>
      <c r="Q1542" s="36"/>
      <c r="R1542" s="28"/>
      <c r="S1542" s="28"/>
    </row>
    <row r="1543" spans="1:19" ht="14.65" customHeight="1">
      <c r="A1543" s="226">
        <f>$A1540+1</f>
        <v>514</v>
      </c>
      <c r="B1543" s="235" t="str">
        <f>IF(OR(C1543="W",C1544="W",C1545="W",C1543="1/2W",C1544="1/2W",C1545="1/2W",C1543="1/2L",C1544="1/2L",C1545="1/2L"),"OK",IF(OR(C1543="L",C1544="L",C1545="L"),"LOSS",IF(OR(C1543="X",C1544="X",C1545="X"),"Anulado"," ")))</f>
        <v xml:space="preserve"> </v>
      </c>
      <c r="C1543" s="38" t="s">
        <v>28</v>
      </c>
      <c r="D1543" s="273" t="str">
        <f>IF(G1543="","",$D1540)</f>
        <v>29</v>
      </c>
      <c r="E1543" s="281" t="str">
        <f>IF(G1543=""," ","– "&amp;COUNTIF(D$4:D1545,$D1543))</f>
        <v>– 11</v>
      </c>
      <c r="F1543" s="284" t="e">
        <f ca="1">IF(G1543="","",IF(OR(AND($C1543&lt;&gt;" ",$C1544=" "),AND($C1544&lt;&gt;" ",$C1543=" "),AND(L1545&gt;0,OR(AND($C1545&lt;&gt;" ",OR($C1543=" ",$C1544=" ")),AND($C1545=" ",OR($C1543&lt;&gt;" ",$C1544&lt;&gt;" "))))),IF(SUM(F$4:F1542)=0,1,LARGE(F$4:F1542,1)+1),IF(MONTH(G1543)=MONTH(TODAY()),IF(AND(DAY(G1543)&lt;DAY(TODAY()),$B1543=" "),IF(SUM(F$4:F1542)=0,1,LARGE(F$4:F1542,1)+1),IF($B1543=" ",IF(AND(DAY(G1543)=DAY(TODAY()),HOUR(G1543)&lt;=HOUR(NOW())+1),IF(AND(HOUR(G1543)+2&lt;=HOUR(NOW()),DAY(G1543)&lt;=DAY(TODAY()),MINUTE(G1543)&lt;=MINUTE(NOW())),IF(SUM(F$4:F1542)=0,1,LARGE(F$4:F1542,1)+1),IF(OR(MINUTE(G1543)&lt;=MINUTE(NOW()),HOUR(G1543)&lt;=HOUR(NOW())),"!!!","")),""),"")),"")))</f>
        <v>#VALUE!</v>
      </c>
      <c r="G1543" s="181" t="s">
        <v>4596</v>
      </c>
      <c r="H1543" s="229" t="s">
        <v>404</v>
      </c>
      <c r="I1543" s="39" t="s">
        <v>408</v>
      </c>
      <c r="J1543" s="78"/>
      <c r="K1543" s="41" t="s">
        <v>17</v>
      </c>
      <c r="L1543" s="42">
        <v>1.44</v>
      </c>
      <c r="M1543" s="43"/>
      <c r="N1543" s="232">
        <v>0</v>
      </c>
      <c r="O1543" s="44" t="s">
        <v>2990</v>
      </c>
      <c r="P1543" s="45" t="s">
        <v>2991</v>
      </c>
      <c r="Q1543" s="46" t="s">
        <v>1139</v>
      </c>
      <c r="R1543" s="47">
        <v>0.10539999999999999</v>
      </c>
      <c r="S1543" s="48" t="s">
        <v>2978</v>
      </c>
    </row>
    <row r="1544" spans="1:19" ht="14.65" customHeight="1">
      <c r="A1544" s="227"/>
      <c r="B1544" s="236"/>
      <c r="C1544" s="49" t="s">
        <v>28</v>
      </c>
      <c r="D1544" s="274"/>
      <c r="E1544" s="282"/>
      <c r="F1544" s="285"/>
      <c r="G1544" s="182"/>
      <c r="H1544" s="230"/>
      <c r="I1544" s="50" t="s">
        <v>409</v>
      </c>
      <c r="J1544" s="85" t="str">
        <f>IF(OR(I1543="TO",I1543="TU",I1543="TO1",I1543="TU1",I1543="TO2",I1543="TU2"),J1543,IF(OR(I1543="AH1",I1543="AH2"),IF(OR(I1544="AH1",I1544="AH2"),-J1543,IF(OR(I1544="EH1",I1544="EH2"),-J1543+0.5,"")),IF(OR(I1543="EH1",I1543="EH2"),IF(OR(I1544="AH1",I1544="AH2"),-J1543+0.5,IF(OR(I1544="EH1",I1544="EH2"),-J1543+1,"")),IF(AND(OR(I1543="DNB1",I1543="DNB2"),OR(I1544="AH1",I1544="AH2")),0,IF(AND(I1543="Not ScoreBoth",OR(I1544="TO1",I1544="TO2")),0.5,"")))))</f>
        <v/>
      </c>
      <c r="K1544" s="52" t="s">
        <v>21</v>
      </c>
      <c r="L1544" s="53">
        <v>4.75</v>
      </c>
      <c r="M1544" s="54">
        <v>2.76</v>
      </c>
      <c r="N1544" s="233"/>
      <c r="O1544" s="55" t="s">
        <v>2076</v>
      </c>
      <c r="P1544" s="56" t="s">
        <v>2992</v>
      </c>
      <c r="Q1544" s="25"/>
      <c r="R1544" s="26"/>
      <c r="S1544" s="26"/>
    </row>
    <row r="1545" spans="1:19" ht="14.65" customHeight="1">
      <c r="A1545" s="228"/>
      <c r="B1545" s="237"/>
      <c r="C1545" s="57" t="s">
        <v>28</v>
      </c>
      <c r="D1545" s="275"/>
      <c r="E1545" s="283"/>
      <c r="F1545" s="272"/>
      <c r="G1545" s="183"/>
      <c r="H1545" s="231"/>
      <c r="I1545" s="58"/>
      <c r="J1545" s="59"/>
      <c r="K1545" s="60"/>
      <c r="L1545" s="61"/>
      <c r="M1545" s="62"/>
      <c r="N1545" s="234"/>
      <c r="O1545" s="63"/>
      <c r="P1545" s="64"/>
      <c r="Q1545" s="36"/>
      <c r="R1545" s="28"/>
      <c r="S1545" s="28"/>
    </row>
    <row r="1546" spans="1:19" ht="14.65" customHeight="1">
      <c r="A1546" s="238">
        <f>$A1543+1</f>
        <v>515</v>
      </c>
      <c r="B1546" s="242" t="str">
        <f>IF(OR(C1546="W",C1547="W",C1548="W",C1546="1/2W",C1547="1/2W",C1548="1/2W",C1546="1/2L",C1547="1/2L",C1548="1/2L"),"OK",IF(OR(C1546="L",C1547="L",C1548="L"),"LOSS",IF(OR(C1546="X",C1547="X",C1548="X"),"Anulado"," ")))</f>
        <v>OK</v>
      </c>
      <c r="C1546" s="65" t="s">
        <v>26</v>
      </c>
      <c r="D1546" s="290" t="str">
        <f>IF(G1546="","",$D1543)</f>
        <v>29</v>
      </c>
      <c r="E1546" s="295" t="str">
        <f>IF(G1546=""," ","– "&amp;COUNTIF(D$4:D1548,$D1546))</f>
        <v>– 12</v>
      </c>
      <c r="F1546" s="297" t="e">
        <f ca="1">IF(G1546="","",IF(OR(AND($C1546&lt;&gt;" ",$C1547=" "),AND($C1547&lt;&gt;" ",$C1546=" "),AND(L1548&gt;0,OR(AND($C1548&lt;&gt;" ",OR($C1546=" ",$C1547=" ")),AND($C1548=" ",OR($C1546&lt;&gt;" ",$C1547&lt;&gt;" "))))),IF(SUM(F$4:F1545)=0,1,LARGE(F$4:F1545,1)+1),IF(MONTH(G1546)=MONTH(TODAY()),IF(AND(DAY(G1546)&lt;DAY(TODAY()),$B1546=" "),IF(SUM(F$4:F1545)=0,1,LARGE(F$4:F1545,1)+1),IF($B1546=" ",IF(AND(DAY(G1546)=DAY(TODAY()),HOUR(G1546)&lt;=HOUR(NOW())+1),IF(AND(HOUR(G1546)+2&lt;=HOUR(NOW()),DAY(G1546)&lt;=DAY(TODAY()),MINUTE(G1546)&lt;=MINUTE(NOW())),IF(SUM(F$4:F1545)=0,1,LARGE(F$4:F1545,1)+1),IF(OR(MINUTE(G1546)&lt;=MINUTE(NOW()),HOUR(G1546)&lt;=HOUR(NOW())),"!!!","")),""),"")),"")))</f>
        <v>#VALUE!</v>
      </c>
      <c r="G1546" s="188" t="s">
        <v>4600</v>
      </c>
      <c r="H1546" s="239" t="s">
        <v>410</v>
      </c>
      <c r="I1546" s="66" t="s">
        <v>52</v>
      </c>
      <c r="J1546" s="80"/>
      <c r="K1546" s="68" t="s">
        <v>23</v>
      </c>
      <c r="L1546" s="69">
        <v>3.35</v>
      </c>
      <c r="M1546" s="70"/>
      <c r="N1546" s="241">
        <v>0</v>
      </c>
      <c r="O1546" s="71" t="s">
        <v>891</v>
      </c>
      <c r="P1546" s="72" t="s">
        <v>2993</v>
      </c>
      <c r="Q1546" s="73" t="s">
        <v>1005</v>
      </c>
      <c r="R1546" s="74">
        <v>0.21690000000000001</v>
      </c>
      <c r="S1546" s="75" t="s">
        <v>1876</v>
      </c>
    </row>
    <row r="1547" spans="1:19" ht="14.65" customHeight="1">
      <c r="A1547" s="227"/>
      <c r="B1547" s="236"/>
      <c r="C1547" s="17" t="s">
        <v>24</v>
      </c>
      <c r="D1547" s="274"/>
      <c r="E1547" s="282"/>
      <c r="F1547" s="285"/>
      <c r="G1547" s="182"/>
      <c r="H1547" s="230"/>
      <c r="I1547" s="83">
        <v>12</v>
      </c>
      <c r="J1547" s="81" t="str">
        <f>IF(OR(I1546="TO",I1546="TU",I1546="TO1",I1546="TU1",I1546="TO2",I1546="TU2"),J1546,IF(OR(I1546="AH1",I1546="AH2"),IF(OR(I1547="AH1",I1547="AH2"),-J1546,IF(OR(I1547="EH1",I1547="EH2"),-J1546+0.5,"")),IF(OR(I1546="EH1",I1546="EH2"),IF(OR(I1547="AH1",I1547="AH2"),-J1546+0.5,IF(OR(I1547="EH1",I1547="EH2"),-J1546+1,"")),IF(AND(OR(I1546="DNB1",I1546="DNB2"),OR(I1547="AH1",I1547="AH2")),0,IF(AND(I1546="Not ScoreBoth",OR(I1547="TO1",I1547="TO2")),0.5,"")))))</f>
        <v/>
      </c>
      <c r="K1547" s="77" t="s">
        <v>21</v>
      </c>
      <c r="L1547" s="21">
        <v>1.91</v>
      </c>
      <c r="M1547" s="22">
        <v>12.36</v>
      </c>
      <c r="N1547" s="233"/>
      <c r="O1547" s="23" t="s">
        <v>2994</v>
      </c>
      <c r="P1547" s="24" t="s">
        <v>2995</v>
      </c>
      <c r="Q1547" s="25"/>
      <c r="R1547" s="26"/>
      <c r="S1547" s="26"/>
    </row>
    <row r="1548" spans="1:19" ht="14.65" customHeight="1">
      <c r="A1548" s="228"/>
      <c r="B1548" s="237"/>
      <c r="C1548" s="27" t="s">
        <v>28</v>
      </c>
      <c r="D1548" s="275"/>
      <c r="E1548" s="283"/>
      <c r="F1548" s="272"/>
      <c r="G1548" s="183"/>
      <c r="H1548" s="231"/>
      <c r="I1548" s="30"/>
      <c r="J1548" s="31"/>
      <c r="K1548" s="37"/>
      <c r="L1548" s="32"/>
      <c r="M1548" s="33"/>
      <c r="N1548" s="234"/>
      <c r="O1548" s="34"/>
      <c r="P1548" s="35"/>
      <c r="Q1548" s="36"/>
      <c r="R1548" s="28"/>
      <c r="S1548" s="28"/>
    </row>
    <row r="1549" spans="1:19" ht="14.65" customHeight="1">
      <c r="A1549" s="226">
        <f>$A1546+1</f>
        <v>516</v>
      </c>
      <c r="B1549" s="235" t="str">
        <f>IF(OR(C1549="W",C1550="W",C1551="W",C1549="1/2W",C1550="1/2W",C1551="1/2W",C1549="1/2L",C1550="1/2L",C1551="1/2L"),"OK",IF(OR(C1549="L",C1550="L",C1551="L"),"LOSS",IF(OR(C1549="X",C1550="X",C1551="X"),"Anulado"," ")))</f>
        <v xml:space="preserve"> </v>
      </c>
      <c r="C1549" s="38" t="s">
        <v>28</v>
      </c>
      <c r="D1549" s="273" t="str">
        <f>IF(G1549="","",$D1546)</f>
        <v>29</v>
      </c>
      <c r="E1549" s="281" t="str">
        <f>IF(G1549=""," ","– "&amp;COUNTIF(D$4:D1551,$D1549))</f>
        <v>– 13</v>
      </c>
      <c r="F1549" s="284" t="e">
        <f ca="1">IF(G1549="","",IF(OR(AND($C1549&lt;&gt;" ",$C1550=" "),AND($C1550&lt;&gt;" ",$C1549=" "),AND(L1551&gt;0,OR(AND($C1551&lt;&gt;" ",OR($C1549=" ",$C1550=" ")),AND($C1551=" ",OR($C1549&lt;&gt;" ",$C1550&lt;&gt;" "))))),IF(SUM(F$4:F1548)=0,1,LARGE(F$4:F1548,1)+1),IF(MONTH(G1549)=MONTH(TODAY()),IF(AND(DAY(G1549)&lt;DAY(TODAY()),$B1549=" "),IF(SUM(F$4:F1548)=0,1,LARGE(F$4:F1548,1)+1),IF($B1549=" ",IF(AND(DAY(G1549)=DAY(TODAY()),HOUR(G1549)&lt;=HOUR(NOW())+1),IF(AND(HOUR(G1549)+2&lt;=HOUR(NOW()),DAY(G1549)&lt;=DAY(TODAY()),MINUTE(G1549)&lt;=MINUTE(NOW())),IF(SUM(F$4:F1548)=0,1,LARGE(F$4:F1548,1)+1),IF(OR(MINUTE(G1549)&lt;=MINUTE(NOW()),HOUR(G1549)&lt;=HOUR(NOW())),"!!!","")),""),"")),"")))</f>
        <v>#VALUE!</v>
      </c>
      <c r="G1549" s="181" t="s">
        <v>4601</v>
      </c>
      <c r="H1549" s="229" t="s">
        <v>411</v>
      </c>
      <c r="I1549" s="39" t="s">
        <v>52</v>
      </c>
      <c r="J1549" s="78"/>
      <c r="K1549" s="41" t="s">
        <v>22</v>
      </c>
      <c r="L1549" s="42">
        <v>3.73</v>
      </c>
      <c r="M1549" s="43"/>
      <c r="N1549" s="232">
        <v>0</v>
      </c>
      <c r="O1549" s="44" t="s">
        <v>2996</v>
      </c>
      <c r="P1549" s="45" t="s">
        <v>2997</v>
      </c>
      <c r="Q1549" s="46" t="s">
        <v>1870</v>
      </c>
      <c r="R1549" s="47">
        <v>0.21410000000000001</v>
      </c>
      <c r="S1549" s="48" t="s">
        <v>1876</v>
      </c>
    </row>
    <row r="1550" spans="1:19" ht="14.65" customHeight="1">
      <c r="A1550" s="227"/>
      <c r="B1550" s="236"/>
      <c r="C1550" s="49" t="s">
        <v>28</v>
      </c>
      <c r="D1550" s="274"/>
      <c r="E1550" s="282"/>
      <c r="F1550" s="285"/>
      <c r="G1550" s="182"/>
      <c r="H1550" s="230"/>
      <c r="I1550" s="84">
        <v>12</v>
      </c>
      <c r="J1550" s="85" t="str">
        <f>IF(OR(I1549="TO",I1549="TU",I1549="TO1",I1549="TU1",I1549="TO2",I1549="TU2"),J1549,IF(OR(I1549="AH1",I1549="AH2"),IF(OR(I1550="AH1",I1550="AH2"),-J1549,IF(OR(I1550="EH1",I1550="EH2"),-J1549+0.5,"")),IF(OR(I1549="EH1",I1549="EH2"),IF(OR(I1550="AH1",I1550="AH2"),-J1549+0.5,IF(OR(I1550="EH1",I1550="EH2"),-J1549+1,"")),IF(AND(OR(I1549="DNB1",I1549="DNB2"),OR(I1550="AH1",I1550="AH2")),0,IF(AND(I1549="Not ScoreBoth",OR(I1550="TO1",I1550="TO2")),0.5,"")))))</f>
        <v/>
      </c>
      <c r="K1550" s="52" t="s">
        <v>21</v>
      </c>
      <c r="L1550" s="53">
        <v>1.8</v>
      </c>
      <c r="M1550" s="54">
        <v>70.31</v>
      </c>
      <c r="N1550" s="233"/>
      <c r="O1550" s="55" t="s">
        <v>2998</v>
      </c>
      <c r="P1550" s="56" t="s">
        <v>2997</v>
      </c>
      <c r="Q1550" s="25"/>
      <c r="R1550" s="26"/>
      <c r="S1550" s="26"/>
    </row>
    <row r="1551" spans="1:19" ht="14.65" customHeight="1">
      <c r="A1551" s="228"/>
      <c r="B1551" s="237"/>
      <c r="C1551" s="57" t="s">
        <v>28</v>
      </c>
      <c r="D1551" s="275"/>
      <c r="E1551" s="283"/>
      <c r="F1551" s="272"/>
      <c r="G1551" s="183"/>
      <c r="H1551" s="231"/>
      <c r="I1551" s="58"/>
      <c r="J1551" s="59"/>
      <c r="K1551" s="60"/>
      <c r="L1551" s="61"/>
      <c r="M1551" s="62"/>
      <c r="N1551" s="234"/>
      <c r="O1551" s="63"/>
      <c r="P1551" s="64"/>
      <c r="Q1551" s="36"/>
      <c r="R1551" s="28"/>
      <c r="S1551" s="28"/>
    </row>
    <row r="1552" spans="1:19" ht="14.65" customHeight="1">
      <c r="A1552" s="238">
        <f>$A1549+1</f>
        <v>517</v>
      </c>
      <c r="B1552" s="242" t="str">
        <f>IF(OR(C1552="W",C1553="W",C1554="W",C1552="1/2W",C1553="1/2W",C1554="1/2W",C1552="1/2L",C1553="1/2L",C1554="1/2L"),"OK",IF(OR(C1552="L",C1553="L",C1554="L"),"LOSS",IF(OR(C1552="X",C1553="X",C1554="X"),"Anulado"," ")))</f>
        <v xml:space="preserve"> </v>
      </c>
      <c r="C1552" s="65" t="s">
        <v>28</v>
      </c>
      <c r="D1552" s="290" t="str">
        <f>IF(G1552="","",$D1549)</f>
        <v>29</v>
      </c>
      <c r="E1552" s="295" t="str">
        <f>IF(G1552=""," ","– "&amp;COUNTIF(D$4:D1554,$D1552))</f>
        <v>– 14</v>
      </c>
      <c r="F1552" s="297" t="e">
        <f ca="1">IF(G1552="","",IF(OR(AND($C1552&lt;&gt;" ",$C1553=" "),AND($C1553&lt;&gt;" ",$C1552=" "),AND(L1554&gt;0,OR(AND($C1554&lt;&gt;" ",OR($C1552=" ",$C1553=" ")),AND($C1554=" ",OR($C1552&lt;&gt;" ",$C1553&lt;&gt;" "))))),IF(SUM(F$4:F1551)=0,1,LARGE(F$4:F1551,1)+1),IF(MONTH(G1552)=MONTH(TODAY()),IF(AND(DAY(G1552)&lt;DAY(TODAY()),$B1552=" "),IF(SUM(F$4:F1551)=0,1,LARGE(F$4:F1551,1)+1),IF($B1552=" ",IF(AND(DAY(G1552)=DAY(TODAY()),HOUR(G1552)&lt;=HOUR(NOW())+1),IF(AND(HOUR(G1552)+2&lt;=HOUR(NOW()),DAY(G1552)&lt;=DAY(TODAY()),MINUTE(G1552)&lt;=MINUTE(NOW())),IF(SUM(F$4:F1551)=0,1,LARGE(F$4:F1551,1)+1),IF(OR(MINUTE(G1552)&lt;=MINUTE(NOW()),HOUR(G1552)&lt;=HOUR(NOW())),"!!!","")),""),"")),"")))</f>
        <v>#VALUE!</v>
      </c>
      <c r="G1552" s="188" t="s">
        <v>4601</v>
      </c>
      <c r="H1552" s="239" t="s">
        <v>411</v>
      </c>
      <c r="I1552" s="100">
        <v>1</v>
      </c>
      <c r="J1552" s="80"/>
      <c r="K1552" s="68" t="s">
        <v>21</v>
      </c>
      <c r="L1552" s="69">
        <v>2.97</v>
      </c>
      <c r="M1552" s="70">
        <v>24.3</v>
      </c>
      <c r="N1552" s="241">
        <v>0</v>
      </c>
      <c r="O1552" s="71" t="s">
        <v>2999</v>
      </c>
      <c r="P1552" s="72" t="s">
        <v>3000</v>
      </c>
      <c r="Q1552" s="73" t="s">
        <v>1096</v>
      </c>
      <c r="R1552" s="74">
        <v>0.2127</v>
      </c>
      <c r="S1552" s="75" t="s">
        <v>1876</v>
      </c>
    </row>
    <row r="1553" spans="1:19" ht="14.65" customHeight="1">
      <c r="A1553" s="227"/>
      <c r="B1553" s="236"/>
      <c r="C1553" s="17" t="s">
        <v>28</v>
      </c>
      <c r="D1553" s="274"/>
      <c r="E1553" s="282"/>
      <c r="F1553" s="285"/>
      <c r="G1553" s="182"/>
      <c r="H1553" s="230"/>
      <c r="I1553" s="18" t="s">
        <v>52</v>
      </c>
      <c r="J1553" s="81" t="str">
        <f>IF(OR(I1552="TO",I1552="TU",I1552="TO1",I1552="TU1",I1552="TO2",I1552="TU2"),J1552,IF(OR(I1552="AH1",I1552="AH2"),IF(OR(I1553="AH1",I1553="AH2"),-J1552,IF(OR(I1553="EH1",I1553="EH2"),-J1552+0.5,"")),IF(OR(I1552="EH1",I1552="EH2"),IF(OR(I1553="AH1",I1553="AH2"),-J1552+0.5,IF(OR(I1553="EH1",I1553="EH2"),-J1552+1,"")),IF(AND(OR(I1552="DNB1",I1552="DNB2"),OR(I1553="AH1",I1553="AH2")),0,IF(AND(I1552="Not ScoreBoth",OR(I1553="TO1",I1553="TO2")),0.5,"")))))</f>
        <v/>
      </c>
      <c r="K1553" s="77" t="s">
        <v>22</v>
      </c>
      <c r="L1553" s="21">
        <v>3.73</v>
      </c>
      <c r="M1553" s="22">
        <v>19.329999999999998</v>
      </c>
      <c r="N1553" s="233"/>
      <c r="O1553" s="23" t="s">
        <v>3001</v>
      </c>
      <c r="P1553" s="24" t="s">
        <v>3002</v>
      </c>
      <c r="Q1553" s="25"/>
      <c r="R1553" s="26"/>
      <c r="S1553" s="26"/>
    </row>
    <row r="1554" spans="1:19" ht="14.65" customHeight="1">
      <c r="A1554" s="228"/>
      <c r="B1554" s="237"/>
      <c r="C1554" s="27" t="s">
        <v>28</v>
      </c>
      <c r="D1554" s="275"/>
      <c r="E1554" s="283"/>
      <c r="F1554" s="272"/>
      <c r="G1554" s="183"/>
      <c r="H1554" s="231"/>
      <c r="I1554" s="109">
        <v>2</v>
      </c>
      <c r="J1554" s="31"/>
      <c r="K1554" s="87" t="s">
        <v>21</v>
      </c>
      <c r="L1554" s="88">
        <v>4.55</v>
      </c>
      <c r="M1554" s="33">
        <v>15.85</v>
      </c>
      <c r="N1554" s="234"/>
      <c r="O1554" s="89" t="s">
        <v>2837</v>
      </c>
      <c r="P1554" s="90" t="s">
        <v>3003</v>
      </c>
      <c r="Q1554" s="36"/>
      <c r="R1554" s="28"/>
      <c r="S1554" s="28"/>
    </row>
    <row r="1555" spans="1:19" ht="14.65" customHeight="1">
      <c r="A1555" s="226">
        <f>$A1552+1</f>
        <v>518</v>
      </c>
      <c r="B1555" s="235" t="str">
        <f>IF(OR(C1555="W",C1556="W",C1557="W",C1555="1/2W",C1556="1/2W",C1557="1/2W",C1555="1/2L",C1556="1/2L",C1557="1/2L"),"OK",IF(OR(C1555="L",C1556="L",C1557="L"),"LOSS",IF(OR(C1555="X",C1556="X",C1557="X"),"Anulado"," ")))</f>
        <v>OK</v>
      </c>
      <c r="C1555" s="38" t="s">
        <v>24</v>
      </c>
      <c r="D1555" s="273" t="str">
        <f>IF(G1555="","",$D1552)</f>
        <v>29</v>
      </c>
      <c r="E1555" s="281" t="str">
        <f>IF(G1555=""," ","– "&amp;COUNTIF(D$4:D1557,$D1555))</f>
        <v>– 15</v>
      </c>
      <c r="F1555" s="284" t="e">
        <f ca="1">IF(G1555="","",IF(OR(AND($C1555&lt;&gt;" ",$C1556=" "),AND($C1556&lt;&gt;" ",$C1555=" "),AND(L1557&gt;0,OR(AND($C1557&lt;&gt;" ",OR($C1555=" ",$C1556=" ")),AND($C1557=" ",OR($C1555&lt;&gt;" ",$C1556&lt;&gt;" "))))),IF(SUM(F$4:F1554)=0,1,LARGE(F$4:F1554,1)+1),IF(MONTH(G1555)=MONTH(TODAY()),IF(AND(DAY(G1555)&lt;DAY(TODAY()),$B1555=" "),IF(SUM(F$4:F1554)=0,1,LARGE(F$4:F1554,1)+1),IF($B1555=" ",IF(AND(DAY(G1555)=DAY(TODAY()),HOUR(G1555)&lt;=HOUR(NOW())+1),IF(AND(HOUR(G1555)+2&lt;=HOUR(NOW()),DAY(G1555)&lt;=DAY(TODAY()),MINUTE(G1555)&lt;=MINUTE(NOW())),IF(SUM(F$4:F1554)=0,1,LARGE(F$4:F1554,1)+1),IF(OR(MINUTE(G1555)&lt;=MINUTE(NOW()),HOUR(G1555)&lt;=HOUR(NOW())),"!!!","")),""),"")),"")))</f>
        <v>#VALUE!</v>
      </c>
      <c r="G1555" s="181" t="s">
        <v>4602</v>
      </c>
      <c r="H1555" s="229" t="s">
        <v>412</v>
      </c>
      <c r="I1555" s="39" t="s">
        <v>52</v>
      </c>
      <c r="J1555" s="78"/>
      <c r="K1555" s="41" t="s">
        <v>21</v>
      </c>
      <c r="L1555" s="42">
        <v>4.5999999999999996</v>
      </c>
      <c r="M1555" s="43">
        <v>6.25</v>
      </c>
      <c r="N1555" s="232">
        <v>0</v>
      </c>
      <c r="O1555" s="44" t="s">
        <v>2157</v>
      </c>
      <c r="P1555" s="45" t="s">
        <v>3004</v>
      </c>
      <c r="Q1555" s="46" t="s">
        <v>3005</v>
      </c>
      <c r="R1555" s="47">
        <v>8.8499999999999995E-2</v>
      </c>
      <c r="S1555" s="48" t="s">
        <v>1929</v>
      </c>
    </row>
    <row r="1556" spans="1:19" ht="14.65" customHeight="1">
      <c r="A1556" s="227"/>
      <c r="B1556" s="236"/>
      <c r="C1556" s="49" t="s">
        <v>26</v>
      </c>
      <c r="D1556" s="274"/>
      <c r="E1556" s="282"/>
      <c r="F1556" s="285"/>
      <c r="G1556" s="182"/>
      <c r="H1556" s="230"/>
      <c r="I1556" s="50" t="s">
        <v>71</v>
      </c>
      <c r="J1556" s="85" t="str">
        <f>IF(OR(I1555="TO",I1555="TU",I1555="TO1",I1555="TU1",I1555="TO2",I1555="TU2"),J1555,IF(OR(I1555="AH1",I1555="AH2"),IF(OR(I1556="AH1",I1556="AH2"),-J1555,IF(OR(I1556="EH1",I1556="EH2"),-J1555+0.5,"")),IF(OR(I1555="EH1",I1555="EH2"),IF(OR(I1556="AH1",I1556="AH2"),-J1555+0.5,IF(OR(I1556="EH1",I1556="EH2"),-J1555+1,"")),IF(AND(OR(I1555="DNB1",I1555="DNB2"),OR(I1556="AH1",I1556="AH2")),0,IF(AND(I1555="Not ScoreBoth",OR(I1556="TO1",I1556="TO2")),0.5,"")))))</f>
        <v/>
      </c>
      <c r="K1556" s="52" t="s">
        <v>19</v>
      </c>
      <c r="L1556" s="53">
        <v>3.2</v>
      </c>
      <c r="M1556" s="54">
        <v>20.2</v>
      </c>
      <c r="N1556" s="233"/>
      <c r="O1556" s="55" t="s">
        <v>1262</v>
      </c>
      <c r="P1556" s="56" t="s">
        <v>3006</v>
      </c>
      <c r="Q1556" s="25"/>
      <c r="R1556" s="26"/>
      <c r="S1556" s="26"/>
    </row>
    <row r="1557" spans="1:19" ht="14.65" customHeight="1">
      <c r="A1557" s="228"/>
      <c r="B1557" s="237"/>
      <c r="C1557" s="57" t="s">
        <v>28</v>
      </c>
      <c r="D1557" s="275"/>
      <c r="E1557" s="283"/>
      <c r="F1557" s="272"/>
      <c r="G1557" s="183"/>
      <c r="H1557" s="231"/>
      <c r="I1557" s="58"/>
      <c r="J1557" s="59"/>
      <c r="K1557" s="60"/>
      <c r="L1557" s="61"/>
      <c r="M1557" s="62"/>
      <c r="N1557" s="234"/>
      <c r="O1557" s="63"/>
      <c r="P1557" s="106" t="s">
        <v>3007</v>
      </c>
      <c r="Q1557" s="36"/>
      <c r="R1557" s="28"/>
      <c r="S1557" s="28"/>
    </row>
    <row r="1558" spans="1:19" ht="14.65" customHeight="1">
      <c r="A1558" s="238">
        <f>$A1555+1</f>
        <v>519</v>
      </c>
      <c r="B1558" s="242" t="str">
        <f>IF(OR(C1558="W",C1559="W",C1560="W",C1558="1/2W",C1559="1/2W",C1560="1/2W",C1558="1/2L",C1559="1/2L",C1560="1/2L"),"OK",IF(OR(C1558="L",C1559="L",C1560="L"),"LOSS",IF(OR(C1558="X",C1559="X",C1560="X"),"Anulado"," ")))</f>
        <v>OK</v>
      </c>
      <c r="C1558" s="65" t="s">
        <v>24</v>
      </c>
      <c r="D1558" s="290" t="str">
        <f>IF(G1558="","",$D1555)</f>
        <v>29</v>
      </c>
      <c r="E1558" s="295" t="str">
        <f>IF(G1558=""," ","– "&amp;COUNTIF(D$4:D1560,$D1558))</f>
        <v>– 16</v>
      </c>
      <c r="F1558" s="297" t="e">
        <f ca="1">IF(G1558="","",IF(OR(AND($C1558&lt;&gt;" ",$C1559=" "),AND($C1559&lt;&gt;" ",$C1558=" "),AND(L1560&gt;0,OR(AND($C1560&lt;&gt;" ",OR($C1558=" ",$C1559=" ")),AND($C1560=" ",OR($C1558&lt;&gt;" ",$C1559&lt;&gt;" "))))),IF(SUM(F$4:F1557)=0,1,LARGE(F$4:F1557,1)+1),IF(MONTH(G1558)=MONTH(TODAY()),IF(AND(DAY(G1558)&lt;DAY(TODAY()),$B1558=" "),IF(SUM(F$4:F1557)=0,1,LARGE(F$4:F1557,1)+1),IF($B1558=" ",IF(AND(DAY(G1558)=DAY(TODAY()),HOUR(G1558)&lt;=HOUR(NOW())+1),IF(AND(HOUR(G1558)+2&lt;=HOUR(NOW()),DAY(G1558)&lt;=DAY(TODAY()),MINUTE(G1558)&lt;=MINUTE(NOW())),IF(SUM(F$4:F1557)=0,1,LARGE(F$4:F1557,1)+1),IF(OR(MINUTE(G1558)&lt;=MINUTE(NOW()),HOUR(G1558)&lt;=HOUR(NOW())),"!!!","")),""),"")),"")))</f>
        <v>#VALUE!</v>
      </c>
      <c r="G1558" s="188" t="s">
        <v>4603</v>
      </c>
      <c r="H1558" s="239" t="s">
        <v>413</v>
      </c>
      <c r="I1558" s="66" t="s">
        <v>48</v>
      </c>
      <c r="J1558" s="80"/>
      <c r="K1558" s="68" t="s">
        <v>22</v>
      </c>
      <c r="L1558" s="69">
        <v>1.99</v>
      </c>
      <c r="M1558" s="70"/>
      <c r="N1558" s="241">
        <v>0</v>
      </c>
      <c r="O1558" s="71" t="s">
        <v>3008</v>
      </c>
      <c r="P1558" s="72" t="s">
        <v>3009</v>
      </c>
      <c r="Q1558" s="73" t="s">
        <v>2069</v>
      </c>
      <c r="R1558" s="74">
        <v>5.62E-2</v>
      </c>
      <c r="S1558" s="75" t="s">
        <v>2287</v>
      </c>
    </row>
    <row r="1559" spans="1:19" ht="14.65" customHeight="1">
      <c r="A1559" s="227"/>
      <c r="B1559" s="236"/>
      <c r="C1559" s="17" t="s">
        <v>26</v>
      </c>
      <c r="D1559" s="274"/>
      <c r="E1559" s="282"/>
      <c r="F1559" s="285"/>
      <c r="G1559" s="182"/>
      <c r="H1559" s="230"/>
      <c r="I1559" s="18" t="s">
        <v>47</v>
      </c>
      <c r="J1559" s="81" t="str">
        <f>IF(OR(I1558="TO",I1558="TU",I1558="TO1",I1558="TU1",I1558="TO2",I1558="TU2"),J1558,IF(OR(I1558="AH1",I1558="AH2"),IF(OR(I1559="AH1",I1559="AH2"),-J1558,IF(OR(I1559="EH1",I1559="EH2"),-J1558+0.5,"")),IF(OR(I1558="EH1",I1558="EH2"),IF(OR(I1559="AH1",I1559="AH2"),-J1558+0.5,IF(OR(I1559="EH1",I1559="EH2"),-J1558+1,"")),IF(AND(OR(I1558="DNB1",I1558="DNB2"),OR(I1559="AH1",I1559="AH2")),0,IF(AND(I1558="Not ScoreBoth",OR(I1559="TO1",I1559="TO2")),0.5,"")))))</f>
        <v/>
      </c>
      <c r="K1559" s="77" t="s">
        <v>17</v>
      </c>
      <c r="L1559" s="21">
        <v>2.25</v>
      </c>
      <c r="M1559" s="22">
        <v>16.8</v>
      </c>
      <c r="N1559" s="233"/>
      <c r="O1559" s="23" t="s">
        <v>1597</v>
      </c>
      <c r="P1559" s="24" t="s">
        <v>3010</v>
      </c>
      <c r="Q1559" s="25"/>
      <c r="R1559" s="26"/>
      <c r="S1559" s="26"/>
    </row>
    <row r="1560" spans="1:19" ht="14.65" customHeight="1">
      <c r="A1560" s="228"/>
      <c r="B1560" s="237"/>
      <c r="C1560" s="27" t="s">
        <v>28</v>
      </c>
      <c r="D1560" s="275"/>
      <c r="E1560" s="283"/>
      <c r="F1560" s="272"/>
      <c r="G1560" s="183"/>
      <c r="H1560" s="231"/>
      <c r="I1560" s="30"/>
      <c r="J1560" s="31"/>
      <c r="K1560" s="37"/>
      <c r="L1560" s="32"/>
      <c r="M1560" s="33"/>
      <c r="N1560" s="234"/>
      <c r="O1560" s="34"/>
      <c r="P1560" s="35"/>
      <c r="Q1560" s="36"/>
      <c r="R1560" s="28"/>
      <c r="S1560" s="28"/>
    </row>
    <row r="1561" spans="1:19" ht="14.65" customHeight="1">
      <c r="A1561" s="226">
        <f>$A1558+1</f>
        <v>520</v>
      </c>
      <c r="B1561" s="235" t="str">
        <f>IF(OR(C1561="W",C1562="W",C1563="W",C1561="1/2W",C1562="1/2W",C1563="1/2W",C1561="1/2L",C1562="1/2L",C1563="1/2L"),"OK",IF(OR(C1561="L",C1562="L",C1563="L"),"LOSS",IF(OR(C1561="X",C1562="X",C1563="X"),"Anulado"," ")))</f>
        <v xml:space="preserve"> </v>
      </c>
      <c r="C1561" s="38" t="s">
        <v>28</v>
      </c>
      <c r="D1561" s="273" t="str">
        <f>IF(G1561="","",$D1558)</f>
        <v>29</v>
      </c>
      <c r="E1561" s="281" t="str">
        <f>IF(G1561=""," ","– "&amp;COUNTIF(D$4:D1563,$D1561))</f>
        <v>– 17</v>
      </c>
      <c r="F1561" s="284" t="e">
        <f ca="1">IF(G1561="","",IF(OR(AND($C1561&lt;&gt;" ",$C1562=" "),AND($C1562&lt;&gt;" ",$C1561=" "),AND(L1563&gt;0,OR(AND($C1563&lt;&gt;" ",OR($C1561=" ",$C1562=" ")),AND($C1563=" ",OR($C1561&lt;&gt;" ",$C1562&lt;&gt;" "))))),IF(SUM(F$4:F1560)=0,1,LARGE(F$4:F1560,1)+1),IF(MONTH(G1561)=MONTH(TODAY()),IF(AND(DAY(G1561)&lt;DAY(TODAY()),$B1561=" "),IF(SUM(F$4:F1560)=0,1,LARGE(F$4:F1560,1)+1),IF($B1561=" ",IF(AND(DAY(G1561)=DAY(TODAY()),HOUR(G1561)&lt;=HOUR(NOW())+1),IF(AND(HOUR(G1561)+2&lt;=HOUR(NOW()),DAY(G1561)&lt;=DAY(TODAY()),MINUTE(G1561)&lt;=MINUTE(NOW())),IF(SUM(F$4:F1560)=0,1,LARGE(F$4:F1560,1)+1),IF(OR(MINUTE(G1561)&lt;=MINUTE(NOW()),HOUR(G1561)&lt;=HOUR(NOW())),"!!!","")),""),"")),"")))</f>
        <v>#VALUE!</v>
      </c>
      <c r="G1561" s="181" t="s">
        <v>4604</v>
      </c>
      <c r="H1561" s="229" t="s">
        <v>414</v>
      </c>
      <c r="I1561" s="39" t="s">
        <v>31</v>
      </c>
      <c r="J1561" s="40">
        <v>4</v>
      </c>
      <c r="K1561" s="41" t="s">
        <v>22</v>
      </c>
      <c r="L1561" s="42">
        <v>2.02</v>
      </c>
      <c r="M1561" s="43"/>
      <c r="N1561" s="232">
        <v>0</v>
      </c>
      <c r="O1561" s="44" t="s">
        <v>1111</v>
      </c>
      <c r="P1561" s="45" t="s">
        <v>3011</v>
      </c>
      <c r="Q1561" s="46" t="s">
        <v>1653</v>
      </c>
      <c r="R1561" s="47">
        <v>6.8699999999999997E-2</v>
      </c>
      <c r="S1561" s="48" t="s">
        <v>2287</v>
      </c>
    </row>
    <row r="1562" spans="1:19" ht="14.65" customHeight="1">
      <c r="A1562" s="227"/>
      <c r="B1562" s="236"/>
      <c r="C1562" s="49" t="s">
        <v>28</v>
      </c>
      <c r="D1562" s="274"/>
      <c r="E1562" s="282"/>
      <c r="F1562" s="285"/>
      <c r="G1562" s="182"/>
      <c r="H1562" s="230"/>
      <c r="I1562" s="50" t="s">
        <v>30</v>
      </c>
      <c r="J1562" s="51">
        <f>IF(OR(I1561="TO",I1561="TU",I1561="TO1",I1561="TU1",I1561="TO2",I1561="TU2"),J1561,IF(OR(I1561="AH1",I1561="AH2"),IF(OR(I1562="AH1",I1562="AH2"),-J1561,IF(OR(I1562="EH1",I1562="EH2"),-J1561+0.5,"")),IF(OR(I1561="EH1",I1561="EH2"),IF(OR(I1562="AH1",I1562="AH2"),-J1561+0.5,IF(OR(I1562="EH1",I1562="EH2"),-J1561+1,"")),IF(AND(OR(I1561="DNB1",I1561="DNB2"),OR(I1562="AH1",I1562="AH2")),0,IF(AND(I1561="Not ScoreBoth",OR(I1562="TO1",I1562="TO2")),0.5,"")))))</f>
        <v>-4</v>
      </c>
      <c r="K1562" s="52" t="s">
        <v>23</v>
      </c>
      <c r="L1562" s="53">
        <v>2.27</v>
      </c>
      <c r="M1562" s="54">
        <v>9.59</v>
      </c>
      <c r="N1562" s="233"/>
      <c r="O1562" s="55" t="s">
        <v>1685</v>
      </c>
      <c r="P1562" s="56" t="s">
        <v>2010</v>
      </c>
      <c r="Q1562" s="25"/>
      <c r="R1562" s="26"/>
      <c r="S1562" s="26"/>
    </row>
    <row r="1563" spans="1:19" ht="14.65" customHeight="1">
      <c r="A1563" s="228"/>
      <c r="B1563" s="237"/>
      <c r="C1563" s="57" t="s">
        <v>28</v>
      </c>
      <c r="D1563" s="275"/>
      <c r="E1563" s="283"/>
      <c r="F1563" s="272"/>
      <c r="G1563" s="183"/>
      <c r="H1563" s="231"/>
      <c r="I1563" s="58"/>
      <c r="J1563" s="59"/>
      <c r="K1563" s="60"/>
      <c r="L1563" s="61"/>
      <c r="M1563" s="62"/>
      <c r="N1563" s="234"/>
      <c r="O1563" s="63"/>
      <c r="P1563" s="64"/>
      <c r="Q1563" s="36"/>
      <c r="R1563" s="28"/>
      <c r="S1563" s="28"/>
    </row>
    <row r="1564" spans="1:19" ht="14.65" customHeight="1">
      <c r="A1564" s="238">
        <f>$A1561+1</f>
        <v>521</v>
      </c>
      <c r="B1564" s="242" t="str">
        <f>IF(OR(C1564="W",C1565="W",C1566="W",C1564="1/2W",C1565="1/2W",C1566="1/2W",C1564="1/2L",C1565="1/2L",C1566="1/2L"),"OK",IF(OR(C1564="L",C1565="L",C1566="L"),"LOSS",IF(OR(C1564="X",C1565="X",C1566="X"),"Anulado"," ")))</f>
        <v>LOSS</v>
      </c>
      <c r="C1564" s="65" t="s">
        <v>24</v>
      </c>
      <c r="D1564" s="290" t="str">
        <f>IF(G1564="","",$D1561)</f>
        <v>29</v>
      </c>
      <c r="E1564" s="295" t="str">
        <f>IF(G1564=""," ","– "&amp;COUNTIF(D$4:D1566,$D1564))</f>
        <v>– 18</v>
      </c>
      <c r="F1564" s="297" t="e">
        <f ca="1">IF(G1564="","",IF(OR(AND($C1564&lt;&gt;" ",$C1565=" "),AND($C1565&lt;&gt;" ",$C1564=" "),AND(L1566&gt;0,OR(AND($C1566&lt;&gt;" ",OR($C1564=" ",$C1565=" ")),AND($C1566=" ",OR($C1564&lt;&gt;" ",$C1565&lt;&gt;" "))))),IF(SUM(F$4:F1563)=0,1,LARGE(F$4:F1563,1)+1),IF(MONTH(G1564)=MONTH(TODAY()),IF(AND(DAY(G1564)&lt;DAY(TODAY()),$B1564=" "),IF(SUM(F$4:F1563)=0,1,LARGE(F$4:F1563,1)+1),IF($B1564=" ",IF(AND(DAY(G1564)=DAY(TODAY()),HOUR(G1564)&lt;=HOUR(NOW())+1),IF(AND(HOUR(G1564)+2&lt;=HOUR(NOW()),DAY(G1564)&lt;=DAY(TODAY()),MINUTE(G1564)&lt;=MINUTE(NOW())),IF(SUM(F$4:F1563)=0,1,LARGE(F$4:F1563,1)+1),IF(OR(MINUTE(G1564)&lt;=MINUTE(NOW()),HOUR(G1564)&lt;=HOUR(NOW())),"!!!","")),""),"")),"")))</f>
        <v>#VALUE!</v>
      </c>
      <c r="G1564" s="188" t="s">
        <v>4605</v>
      </c>
      <c r="H1564" s="239" t="s">
        <v>415</v>
      </c>
      <c r="I1564" s="66" t="s">
        <v>31</v>
      </c>
      <c r="J1564" s="67">
        <v>39.5</v>
      </c>
      <c r="K1564" s="68" t="s">
        <v>21</v>
      </c>
      <c r="L1564" s="69">
        <v>2.16</v>
      </c>
      <c r="M1564" s="70">
        <v>48.49</v>
      </c>
      <c r="N1564" s="241">
        <v>0.1</v>
      </c>
      <c r="O1564" s="71" t="s">
        <v>2494</v>
      </c>
      <c r="P1564" s="72" t="s">
        <v>3012</v>
      </c>
      <c r="Q1564" s="73" t="s">
        <v>2391</v>
      </c>
      <c r="R1564" s="74">
        <v>-0.55110000000000003</v>
      </c>
      <c r="S1564" s="75" t="s">
        <v>3013</v>
      </c>
    </row>
    <row r="1565" spans="1:19" ht="14.65" customHeight="1">
      <c r="A1565" s="227"/>
      <c r="B1565" s="236"/>
      <c r="C1565" s="17" t="s">
        <v>52</v>
      </c>
      <c r="D1565" s="274"/>
      <c r="E1565" s="282"/>
      <c r="F1565" s="285"/>
      <c r="G1565" s="182"/>
      <c r="H1565" s="230"/>
      <c r="I1565" s="18" t="s">
        <v>30</v>
      </c>
      <c r="J1565" s="76">
        <f>IF(OR(I1564="TO",I1564="TU",I1564="TO1",I1564="TU1",I1564="TO2",I1564="TU2"),J1564,IF(OR(I1564="AH1",I1564="AH2"),IF(OR(I1565="AH1",I1565="AH2"),-J1564,IF(OR(I1565="EH1",I1565="EH2"),-J1564+0.5,"")),IF(OR(I1564="EH1",I1564="EH2"),IF(OR(I1565="AH1",I1565="AH2"),-J1564+0.5,IF(OR(I1565="EH1",I1565="EH2"),-J1564+1,"")),IF(AND(OR(I1564="DNB1",I1564="DNB2"),OR(I1565="AH1",I1565="AH2")),0,IF(AND(I1564="Not ScoreBoth",OR(I1565="TO1",I1565="TO2")),0.5,"")))))</f>
        <v>-39.5</v>
      </c>
      <c r="K1565" s="77" t="s">
        <v>45</v>
      </c>
      <c r="L1565" s="21">
        <v>2.65</v>
      </c>
      <c r="M1565" s="22"/>
      <c r="N1565" s="233"/>
      <c r="O1565" s="23" t="s">
        <v>3014</v>
      </c>
      <c r="P1565" s="24" t="s">
        <v>3015</v>
      </c>
      <c r="Q1565" s="25"/>
      <c r="R1565" s="26"/>
      <c r="S1565" s="26"/>
    </row>
    <row r="1566" spans="1:19" ht="14.65" customHeight="1">
      <c r="A1566" s="228"/>
      <c r="B1566" s="237"/>
      <c r="C1566" s="27" t="s">
        <v>28</v>
      </c>
      <c r="D1566" s="275"/>
      <c r="E1566" s="283"/>
      <c r="F1566" s="272"/>
      <c r="G1566" s="183"/>
      <c r="H1566" s="231"/>
      <c r="I1566" s="30"/>
      <c r="J1566" s="31"/>
      <c r="K1566" s="37"/>
      <c r="L1566" s="32"/>
      <c r="M1566" s="33"/>
      <c r="N1566" s="234"/>
      <c r="O1566" s="34"/>
      <c r="P1566" s="35"/>
      <c r="Q1566" s="36"/>
      <c r="R1566" s="28"/>
      <c r="S1566" s="28"/>
    </row>
    <row r="1567" spans="1:19" ht="14.65" customHeight="1">
      <c r="A1567" s="226">
        <f>$A1564+1</f>
        <v>522</v>
      </c>
      <c r="B1567" s="235" t="str">
        <f>IF(OR(C1567="W",C1568="W",C1569="W",C1567="1/2W",C1568="1/2W",C1569="1/2W",C1567="1/2L",C1568="1/2L",C1569="1/2L"),"OK",IF(OR(C1567="L",C1568="L",C1569="L"),"LOSS",IF(OR(C1567="X",C1568="X",C1569="X"),"Anulado"," ")))</f>
        <v>LOSS</v>
      </c>
      <c r="C1567" s="38" t="s">
        <v>24</v>
      </c>
      <c r="D1567" s="273" t="str">
        <f>IF(G1567="","",$D1564)</f>
        <v>29</v>
      </c>
      <c r="E1567" s="281" t="str">
        <f>IF(G1567=""," ","– "&amp;COUNTIF(D$4:D1569,$D1567))</f>
        <v>– 19</v>
      </c>
      <c r="F1567" s="284" t="e">
        <f ca="1">IF(G1567="","",IF(OR(AND($C1567&lt;&gt;" ",$C1568=" "),AND($C1568&lt;&gt;" ",$C1567=" "),AND(L1569&gt;0,OR(AND($C1569&lt;&gt;" ",OR($C1567=" ",$C1568=" ")),AND($C1569=" ",OR($C1567&lt;&gt;" ",$C1568&lt;&gt;" "))))),IF(SUM(F$4:F1566)=0,1,LARGE(F$4:F1566,1)+1),IF(MONTH(G1567)=MONTH(TODAY()),IF(AND(DAY(G1567)&lt;DAY(TODAY()),$B1567=" "),IF(SUM(F$4:F1566)=0,1,LARGE(F$4:F1566,1)+1),IF($B1567=" ",IF(AND(DAY(G1567)=DAY(TODAY()),HOUR(G1567)&lt;=HOUR(NOW())+1),IF(AND(HOUR(G1567)+2&lt;=HOUR(NOW()),DAY(G1567)&lt;=DAY(TODAY()),MINUTE(G1567)&lt;=MINUTE(NOW())),IF(SUM(F$4:F1566)=0,1,LARGE(F$4:F1566,1)+1),IF(OR(MINUTE(G1567)&lt;=MINUTE(NOW()),HOUR(G1567)&lt;=HOUR(NOW())),"!!!","")),""),"")),"")))</f>
        <v>#VALUE!</v>
      </c>
      <c r="G1567" s="181" t="s">
        <v>4605</v>
      </c>
      <c r="H1567" s="229" t="s">
        <v>415</v>
      </c>
      <c r="I1567" s="39" t="s">
        <v>31</v>
      </c>
      <c r="J1567" s="40">
        <v>38.5</v>
      </c>
      <c r="K1567" s="41" t="s">
        <v>22</v>
      </c>
      <c r="L1567" s="42">
        <v>1.98</v>
      </c>
      <c r="M1567" s="43"/>
      <c r="N1567" s="232">
        <v>0</v>
      </c>
      <c r="O1567" s="44" t="s">
        <v>3016</v>
      </c>
      <c r="P1567" s="45" t="s">
        <v>3017</v>
      </c>
      <c r="Q1567" s="46" t="s">
        <v>3018</v>
      </c>
      <c r="R1567" s="47">
        <v>-0.55200000000000005</v>
      </c>
      <c r="S1567" s="48" t="s">
        <v>3019</v>
      </c>
    </row>
    <row r="1568" spans="1:19" ht="14.65" customHeight="1">
      <c r="A1568" s="227"/>
      <c r="B1568" s="236"/>
      <c r="C1568" s="49" t="s">
        <v>52</v>
      </c>
      <c r="D1568" s="274"/>
      <c r="E1568" s="282"/>
      <c r="F1568" s="285"/>
      <c r="G1568" s="182"/>
      <c r="H1568" s="230"/>
      <c r="I1568" s="50" t="s">
        <v>30</v>
      </c>
      <c r="J1568" s="51">
        <f>IF(OR(I1567="TO",I1567="TU",I1567="TO1",I1567="TU1",I1567="TO2",I1567="TU2"),J1567,IF(OR(I1567="AH1",I1567="AH2"),IF(OR(I1568="AH1",I1568="AH2"),-J1567,IF(OR(I1568="EH1",I1568="EH2"),-J1567+0.5,"")),IF(OR(I1567="EH1",I1567="EH2"),IF(OR(I1568="AH1",I1568="AH2"),-J1567+0.5,IF(OR(I1568="EH1",I1568="EH2"),-J1567+1,"")),IF(AND(OR(I1567="DNB1",I1567="DNB2"),OR(I1568="AH1",I1568="AH2")),0,IF(AND(I1567="Not ScoreBoth",OR(I1568="TO1",I1568="TO2")),0.5,"")))))</f>
        <v>-38.5</v>
      </c>
      <c r="K1568" s="52" t="s">
        <v>45</v>
      </c>
      <c r="L1568" s="53">
        <v>2.44</v>
      </c>
      <c r="M1568" s="54">
        <v>100</v>
      </c>
      <c r="N1568" s="233"/>
      <c r="O1568" s="55" t="s">
        <v>1541</v>
      </c>
      <c r="P1568" s="56" t="s">
        <v>3017</v>
      </c>
      <c r="Q1568" s="25"/>
      <c r="R1568" s="26"/>
      <c r="S1568" s="26"/>
    </row>
    <row r="1569" spans="1:19" ht="14.65" customHeight="1">
      <c r="A1569" s="228"/>
      <c r="B1569" s="237"/>
      <c r="C1569" s="57" t="s">
        <v>28</v>
      </c>
      <c r="D1569" s="275"/>
      <c r="E1569" s="283"/>
      <c r="F1569" s="272"/>
      <c r="G1569" s="183"/>
      <c r="H1569" s="231"/>
      <c r="I1569" s="58"/>
      <c r="J1569" s="59"/>
      <c r="K1569" s="60"/>
      <c r="L1569" s="61"/>
      <c r="M1569" s="62"/>
      <c r="N1569" s="234"/>
      <c r="O1569" s="63"/>
      <c r="P1569" s="64"/>
      <c r="Q1569" s="36"/>
      <c r="R1569" s="28"/>
      <c r="S1569" s="28"/>
    </row>
    <row r="1570" spans="1:19" ht="14.65" customHeight="1">
      <c r="A1570" s="238">
        <f>$A1567+1</f>
        <v>523</v>
      </c>
      <c r="B1570" s="242" t="str">
        <f>IF(OR(C1570="W",C1571="W",C1572="W",C1570="1/2W",C1571="1/2W",C1572="1/2W",C1570="1/2L",C1571="1/2L",C1572="1/2L"),"OK",IF(OR(C1570="L",C1571="L",C1572="L"),"LOSS",IF(OR(C1570="X",C1571="X",C1572="X"),"Anulado"," ")))</f>
        <v>OK</v>
      </c>
      <c r="C1570" s="65" t="s">
        <v>26</v>
      </c>
      <c r="D1570" s="290" t="str">
        <f>IF(G1570="","",$D1567)</f>
        <v>29</v>
      </c>
      <c r="E1570" s="295" t="str">
        <f>IF(G1570=""," ","– "&amp;COUNTIF(D$4:D1572,$D1570))</f>
        <v>– 20</v>
      </c>
      <c r="F1570" s="297" t="e">
        <f ca="1">IF(G1570="","",IF(OR(AND($C1570&lt;&gt;" ",$C1571=" "),AND($C1571&lt;&gt;" ",$C1570=" "),AND(L1572&gt;0,OR(AND($C1572&lt;&gt;" ",OR($C1570=" ",$C1571=" ")),AND($C1572=" ",OR($C1570&lt;&gt;" ",$C1571&lt;&gt;" "))))),IF(SUM(F$4:F1569)=0,1,LARGE(F$4:F1569,1)+1),IF(MONTH(G1570)=MONTH(TODAY()),IF(AND(DAY(G1570)&lt;DAY(TODAY()),$B1570=" "),IF(SUM(F$4:F1569)=0,1,LARGE(F$4:F1569,1)+1),IF($B1570=" ",IF(AND(DAY(G1570)=DAY(TODAY()),HOUR(G1570)&lt;=HOUR(NOW())+1),IF(AND(HOUR(G1570)+2&lt;=HOUR(NOW()),DAY(G1570)&lt;=DAY(TODAY()),MINUTE(G1570)&lt;=MINUTE(NOW())),IF(SUM(F$4:F1569)=0,1,LARGE(F$4:F1569,1)+1),IF(OR(MINUTE(G1570)&lt;=MINUTE(NOW()),HOUR(G1570)&lt;=HOUR(NOW())),"!!!","")),""),"")),"")))</f>
        <v>#VALUE!</v>
      </c>
      <c r="G1570" s="188" t="s">
        <v>4606</v>
      </c>
      <c r="H1570" s="239" t="s">
        <v>416</v>
      </c>
      <c r="I1570" s="66" t="s">
        <v>30</v>
      </c>
      <c r="J1570" s="67">
        <v>0</v>
      </c>
      <c r="K1570" s="68" t="s">
        <v>22</v>
      </c>
      <c r="L1570" s="69">
        <v>1.5980000000000001</v>
      </c>
      <c r="M1570" s="70"/>
      <c r="N1570" s="241">
        <v>0</v>
      </c>
      <c r="O1570" s="71" t="s">
        <v>2127</v>
      </c>
      <c r="P1570" s="72" t="s">
        <v>3020</v>
      </c>
      <c r="Q1570" s="73" t="s">
        <v>2125</v>
      </c>
      <c r="R1570" s="74">
        <v>0.1205</v>
      </c>
      <c r="S1570" s="75" t="s">
        <v>3021</v>
      </c>
    </row>
    <row r="1571" spans="1:19" ht="14.65" customHeight="1">
      <c r="A1571" s="227"/>
      <c r="B1571" s="236"/>
      <c r="C1571" s="17" t="s">
        <v>24</v>
      </c>
      <c r="D1571" s="274"/>
      <c r="E1571" s="282"/>
      <c r="F1571" s="285"/>
      <c r="G1571" s="182"/>
      <c r="H1571" s="230"/>
      <c r="I1571" s="18" t="s">
        <v>31</v>
      </c>
      <c r="J1571" s="76">
        <f>IF(OR(I1570="TO",I1570="TU",I1570="TO1",I1570="TU1",I1570="TO2",I1570="TU2"),J1570,IF(OR(I1570="AH1",I1570="AH2"),IF(OR(I1571="AH1",I1571="AH2"),-J1570,IF(OR(I1571="EH1",I1571="EH2"),-J1570+0.5,"")),IF(OR(I1570="EH1",I1570="EH2"),IF(OR(I1571="AH1",I1571="AH2"),-J1570+0.5,IF(OR(I1571="EH1",I1571="EH2"),-J1570+1,"")),IF(AND(OR(I1570="DNB1",I1570="DNB2"),OR(I1571="AH1",I1571="AH2")),0,IF(AND(I1570="Not ScoreBoth",OR(I1571="TO1",I1571="TO2")),0.5,"")))))</f>
        <v>0</v>
      </c>
      <c r="K1571" s="77" t="s">
        <v>21</v>
      </c>
      <c r="L1571" s="21">
        <v>3.75</v>
      </c>
      <c r="M1571" s="22">
        <v>4.09</v>
      </c>
      <c r="N1571" s="233"/>
      <c r="O1571" s="23" t="s">
        <v>2869</v>
      </c>
      <c r="P1571" s="24" t="s">
        <v>3020</v>
      </c>
      <c r="Q1571" s="25"/>
      <c r="R1571" s="26"/>
      <c r="S1571" s="26"/>
    </row>
    <row r="1572" spans="1:19" ht="14.65" customHeight="1" thickBot="1">
      <c r="A1572" s="228"/>
      <c r="B1572" s="237"/>
      <c r="C1572" s="27" t="s">
        <v>28</v>
      </c>
      <c r="D1572" s="275"/>
      <c r="E1572" s="283"/>
      <c r="F1572" s="272"/>
      <c r="G1572" s="183"/>
      <c r="H1572" s="240"/>
      <c r="I1572" s="30"/>
      <c r="J1572" s="31"/>
      <c r="K1572" s="37"/>
      <c r="L1572" s="32"/>
      <c r="M1572" s="33"/>
      <c r="N1572" s="234"/>
      <c r="O1572" s="34"/>
      <c r="P1572" s="35"/>
      <c r="Q1572" s="36"/>
      <c r="R1572" s="28"/>
      <c r="S1572" s="28"/>
    </row>
    <row r="1573" spans="1:19" ht="14.65" customHeight="1">
      <c r="A1573" s="226">
        <f>$A1570+1</f>
        <v>524</v>
      </c>
      <c r="B1573" s="235" t="str">
        <f>IF(OR(C1573="W",C1574="W",C1575="W",C1573="1/2W",C1574="1/2W",C1575="1/2W",C1573="1/2L",C1574="1/2L",C1575="1/2L"),"OK",IF(OR(C1573="L",C1574="L",C1575="L"),"LOSS",IF(OR(C1573="X",C1574="X",C1575="X"),"Anulado"," ")))</f>
        <v>OK</v>
      </c>
      <c r="C1573" s="38" t="s">
        <v>26</v>
      </c>
      <c r="D1573" s="273" t="str">
        <f>IF(G1573="","",$D1570)</f>
        <v>29</v>
      </c>
      <c r="E1573" s="281" t="str">
        <f>IF(G1573=""," ","– "&amp;COUNTIF(D$4:D1575,$D1573))</f>
        <v>– 21</v>
      </c>
      <c r="F1573" s="284" t="e">
        <f ca="1">IF(G1573="","",IF(OR(AND($C1573&lt;&gt;" ",$C1574=" "),AND($C1574&lt;&gt;" ",$C1573=" "),AND(L1575&gt;0,OR(AND($C1575&lt;&gt;" ",OR($C1573=" ",$C1574=" ")),AND($C1575=" ",OR($C1573&lt;&gt;" ",$C1574&lt;&gt;" "))))),IF(SUM(F$4:F1572)=0,1,LARGE(F$4:F1572,1)+1),IF(MONTH(G1573)=MONTH(TODAY()),IF(AND(DAY(G1573)&lt;DAY(TODAY()),$B1573=" "),IF(SUM(F$4:F1572)=0,1,LARGE(F$4:F1572,1)+1),IF($B1573=" ",IF(AND(DAY(G1573)=DAY(TODAY()),HOUR(G1573)&lt;=HOUR(NOW())+1),IF(AND(HOUR(G1573)+2&lt;=HOUR(NOW()),DAY(G1573)&lt;=DAY(TODAY()),MINUTE(G1573)&lt;=MINUTE(NOW())),IF(SUM(F$4:F1572)=0,1,LARGE(F$4:F1572,1)+1),IF(OR(MINUTE(G1573)&lt;=MINUTE(NOW()),HOUR(G1573)&lt;=HOUR(NOW())),"!!!","")),""),"")),"")))</f>
        <v>#VALUE!</v>
      </c>
      <c r="G1573" s="181" t="s">
        <v>4607</v>
      </c>
      <c r="H1573" s="302" t="s">
        <v>417</v>
      </c>
      <c r="I1573" s="39" t="s">
        <v>48</v>
      </c>
      <c r="J1573" s="78"/>
      <c r="K1573" s="41" t="s">
        <v>21</v>
      </c>
      <c r="L1573" s="42">
        <v>2.72</v>
      </c>
      <c r="M1573" s="43">
        <v>17.850000000000001</v>
      </c>
      <c r="N1573" s="232">
        <v>0</v>
      </c>
      <c r="O1573" s="44" t="s">
        <v>3022</v>
      </c>
      <c r="P1573" s="45" t="s">
        <v>3023</v>
      </c>
      <c r="Q1573" s="46" t="s">
        <v>1788</v>
      </c>
      <c r="R1573" s="47">
        <v>0.1565</v>
      </c>
      <c r="S1573" s="48" t="s">
        <v>3024</v>
      </c>
    </row>
    <row r="1574" spans="1:19" ht="14.65" customHeight="1">
      <c r="A1574" s="227"/>
      <c r="B1574" s="236"/>
      <c r="C1574" s="49" t="s">
        <v>24</v>
      </c>
      <c r="D1574" s="274"/>
      <c r="E1574" s="282"/>
      <c r="F1574" s="285"/>
      <c r="G1574" s="182"/>
      <c r="H1574" s="230"/>
      <c r="I1574" s="50" t="s">
        <v>30</v>
      </c>
      <c r="J1574" s="51">
        <f>IF(OR(I1573="TO",I1573="TU",I1573="TO1",I1573="TU1",I1573="TO2",I1573="TU2"),J1573,IF(OR(I1573="AH1",I1573="AH2"),IF(OR(I1574="AH1",I1574="AH2"),-J1573,IF(OR(I1574="EH1",I1574="EH2"),-J1573+0.5,"")),IF(OR(I1573="EH1",I1573="EH2"),IF(OR(I1574="AH1",I1574="AH2"),-J1573+0.5,IF(OR(I1574="EH1",I1574="EH2"),-J1573+1,"")),IF(AND(OR(I1573="DNB1",I1573="DNB2"),OR(I1574="AH1",I1574="AH2")),0,IF(AND(I1573="Not ScoreBoth",OR(I1574="TO1",I1574="TO2")),0.5,"")))))</f>
        <v>0</v>
      </c>
      <c r="K1574" s="52" t="s">
        <v>23</v>
      </c>
      <c r="L1574" s="53">
        <v>2.0099999999999998</v>
      </c>
      <c r="M1574" s="54">
        <v>24.13</v>
      </c>
      <c r="N1574" s="233"/>
      <c r="O1574" s="55" t="s">
        <v>1290</v>
      </c>
      <c r="P1574" s="56" t="s">
        <v>3025</v>
      </c>
      <c r="Q1574" s="25"/>
      <c r="R1574" s="26"/>
      <c r="S1574" s="26"/>
    </row>
    <row r="1575" spans="1:19" ht="14.65" customHeight="1">
      <c r="A1575" s="228"/>
      <c r="B1575" s="237"/>
      <c r="C1575" s="57" t="s">
        <v>28</v>
      </c>
      <c r="D1575" s="275"/>
      <c r="E1575" s="283"/>
      <c r="F1575" s="272"/>
      <c r="G1575" s="183"/>
      <c r="H1575" s="231"/>
      <c r="I1575" s="58"/>
      <c r="J1575" s="59"/>
      <c r="K1575" s="60"/>
      <c r="L1575" s="61"/>
      <c r="M1575" s="62"/>
      <c r="N1575" s="234"/>
      <c r="O1575" s="63"/>
      <c r="P1575" s="64"/>
      <c r="Q1575" s="36"/>
      <c r="R1575" s="28"/>
      <c r="S1575" s="28"/>
    </row>
    <row r="1576" spans="1:19" ht="14.65" customHeight="1">
      <c r="A1576" s="238">
        <f>$A1573+1</f>
        <v>525</v>
      </c>
      <c r="B1576" s="242" t="str">
        <f>IF(OR(C1576="W",C1577="W",C1578="W",C1576="1/2W",C1577="1/2W",C1578="1/2W",C1576="1/2L",C1577="1/2L",C1578="1/2L"),"OK",IF(OR(C1576="L",C1577="L",C1578="L"),"LOSS",IF(OR(C1576="X",C1577="X",C1578="X"),"Anulado"," ")))</f>
        <v>OK</v>
      </c>
      <c r="C1576" s="65" t="s">
        <v>26</v>
      </c>
      <c r="D1576" s="290" t="str">
        <f>IF(G1576="","",$D1573)</f>
        <v>29</v>
      </c>
      <c r="E1576" s="295" t="str">
        <f>IF(G1576=""," ","– "&amp;COUNTIF(D$4:D1578,$D1576))</f>
        <v>– 22</v>
      </c>
      <c r="F1576" s="297" t="e">
        <f ca="1">IF(G1576="","",IF(OR(AND($C1576&lt;&gt;" ",$C1577=" "),AND($C1577&lt;&gt;" ",$C1576=" "),AND(L1578&gt;0,OR(AND($C1578&lt;&gt;" ",OR($C1576=" ",$C1577=" ")),AND($C1578=" ",OR($C1576&lt;&gt;" ",$C1577&lt;&gt;" "))))),IF(SUM(F$4:F1575)=0,1,LARGE(F$4:F1575,1)+1),IF(MONTH(G1576)=MONTH(TODAY()),IF(AND(DAY(G1576)&lt;DAY(TODAY()),$B1576=" "),IF(SUM(F$4:F1575)=0,1,LARGE(F$4:F1575,1)+1),IF($B1576=" ",IF(AND(DAY(G1576)=DAY(TODAY()),HOUR(G1576)&lt;=HOUR(NOW())+1),IF(AND(HOUR(G1576)+2&lt;=HOUR(NOW()),DAY(G1576)&lt;=DAY(TODAY()),MINUTE(G1576)&lt;=MINUTE(NOW())),IF(SUM(F$4:F1575)=0,1,LARGE(F$4:F1575,1)+1),IF(OR(MINUTE(G1576)&lt;=MINUTE(NOW()),HOUR(G1576)&lt;=HOUR(NOW())),"!!!","")),""),"")),"")))</f>
        <v>#VALUE!</v>
      </c>
      <c r="G1576" s="188" t="s">
        <v>4608</v>
      </c>
      <c r="H1576" s="239" t="s">
        <v>418</v>
      </c>
      <c r="I1576" s="66" t="s">
        <v>42</v>
      </c>
      <c r="J1576" s="67">
        <v>6.5</v>
      </c>
      <c r="K1576" s="68" t="s">
        <v>21</v>
      </c>
      <c r="L1576" s="69">
        <v>2.4700000000000002</v>
      </c>
      <c r="M1576" s="70">
        <v>15.95</v>
      </c>
      <c r="N1576" s="241">
        <v>0</v>
      </c>
      <c r="O1576" s="71" t="s">
        <v>3026</v>
      </c>
      <c r="P1576" s="72" t="s">
        <v>2256</v>
      </c>
      <c r="Q1576" s="73" t="s">
        <v>2850</v>
      </c>
      <c r="R1576" s="74">
        <v>4.1500000000000002E-2</v>
      </c>
      <c r="S1576" s="75" t="s">
        <v>3027</v>
      </c>
    </row>
    <row r="1577" spans="1:19" ht="14.65" customHeight="1">
      <c r="A1577" s="227"/>
      <c r="B1577" s="236"/>
      <c r="C1577" s="17" t="s">
        <v>24</v>
      </c>
      <c r="D1577" s="274"/>
      <c r="E1577" s="282"/>
      <c r="F1577" s="285"/>
      <c r="G1577" s="182"/>
      <c r="H1577" s="230"/>
      <c r="I1577" s="18" t="s">
        <v>43</v>
      </c>
      <c r="J1577" s="76">
        <f>IF(OR(I1576="TO",I1576="TU",I1576="TO1",I1576="TU1",I1576="TO2",I1576="TU2"),J1576,IF(OR(I1576="AH1",I1576="AH2"),IF(OR(I1577="AH1",I1577="AH2"),-J1576,IF(OR(I1577="EH1",I1577="EH2"),-J1576+0.5,"")),IF(OR(I1576="EH1",I1576="EH2"),IF(OR(I1577="AH1",I1577="AH2"),-J1576+0.5,IF(OR(I1577="EH1",I1577="EH2"),-J1576+1,"")),IF(AND(OR(I1576="DNB1",I1576="DNB2"),OR(I1577="AH1",I1577="AH2")),0,IF(AND(I1576="Not ScoreBoth",OR(I1577="TO1",I1577="TO2")),0.5,"")))))</f>
        <v>6.5</v>
      </c>
      <c r="K1577" s="77" t="s">
        <v>17</v>
      </c>
      <c r="L1577" s="21">
        <v>1.8</v>
      </c>
      <c r="M1577" s="22">
        <v>21.88</v>
      </c>
      <c r="N1577" s="233"/>
      <c r="O1577" s="23" t="s">
        <v>893</v>
      </c>
      <c r="P1577" s="24" t="s">
        <v>894</v>
      </c>
      <c r="Q1577" s="25"/>
      <c r="R1577" s="26"/>
      <c r="S1577" s="26"/>
    </row>
    <row r="1578" spans="1:19" ht="14.65" customHeight="1">
      <c r="A1578" s="228"/>
      <c r="B1578" s="237"/>
      <c r="C1578" s="27" t="s">
        <v>28</v>
      </c>
      <c r="D1578" s="275"/>
      <c r="E1578" s="283"/>
      <c r="F1578" s="272"/>
      <c r="G1578" s="183"/>
      <c r="H1578" s="231"/>
      <c r="I1578" s="30"/>
      <c r="J1578" s="31"/>
      <c r="K1578" s="37"/>
      <c r="L1578" s="32"/>
      <c r="M1578" s="33"/>
      <c r="N1578" s="234"/>
      <c r="O1578" s="34"/>
      <c r="P1578" s="35"/>
      <c r="Q1578" s="36"/>
      <c r="R1578" s="28"/>
      <c r="S1578" s="28"/>
    </row>
    <row r="1579" spans="1:19" ht="14.65" customHeight="1">
      <c r="A1579" s="226">
        <f>$A1576+1</f>
        <v>526</v>
      </c>
      <c r="B1579" s="235" t="str">
        <f>IF(OR(C1579="W",C1580="W",C1581="W",C1579="1/2W",C1580="1/2W",C1581="1/2W",C1579="1/2L",C1580="1/2L",C1581="1/2L"),"OK",IF(OR(C1579="L",C1580="L",C1581="L"),"LOSS",IF(OR(C1579="X",C1580="X",C1581="X"),"Anulado"," ")))</f>
        <v>OK</v>
      </c>
      <c r="C1579" s="38" t="s">
        <v>24</v>
      </c>
      <c r="D1579" s="273" t="str">
        <f>IF(G1579="","",$D1576)</f>
        <v>29</v>
      </c>
      <c r="E1579" s="281" t="str">
        <f>IF(G1579=""," ","– "&amp;COUNTIF(D$4:D1581,$D1579))</f>
        <v>– 23</v>
      </c>
      <c r="F1579" s="284" t="e">
        <f ca="1">IF(G1579="","",IF(OR(AND($C1579&lt;&gt;" ",$C1580=" "),AND($C1580&lt;&gt;" ",$C1579=" "),AND(L1581&gt;0,OR(AND($C1581&lt;&gt;" ",OR($C1579=" ",$C1580=" ")),AND($C1581=" ",OR($C1579&lt;&gt;" ",$C1580&lt;&gt;" "))))),IF(SUM(F$4:F1578)=0,1,LARGE(F$4:F1578,1)+1),IF(MONTH(G1579)=MONTH(TODAY()),IF(AND(DAY(G1579)&lt;DAY(TODAY()),$B1579=" "),IF(SUM(F$4:F1578)=0,1,LARGE(F$4:F1578,1)+1),IF($B1579=" ",IF(AND(DAY(G1579)=DAY(TODAY()),HOUR(G1579)&lt;=HOUR(NOW())+1),IF(AND(HOUR(G1579)+2&lt;=HOUR(NOW()),DAY(G1579)&lt;=DAY(TODAY()),MINUTE(G1579)&lt;=MINUTE(NOW())),IF(SUM(F$4:F1578)=0,1,LARGE(F$4:F1578,1)+1),IF(OR(MINUTE(G1579)&lt;=MINUTE(NOW()),HOUR(G1579)&lt;=HOUR(NOW())),"!!!","")),""),"")),"")))</f>
        <v>#VALUE!</v>
      </c>
      <c r="G1579" s="181" t="s">
        <v>4609</v>
      </c>
      <c r="H1579" s="229" t="s">
        <v>419</v>
      </c>
      <c r="I1579" s="39" t="s">
        <v>30</v>
      </c>
      <c r="J1579" s="40">
        <v>-1</v>
      </c>
      <c r="K1579" s="41" t="s">
        <v>21</v>
      </c>
      <c r="L1579" s="42">
        <v>1.82</v>
      </c>
      <c r="M1579" s="43"/>
      <c r="N1579" s="232">
        <v>0.1</v>
      </c>
      <c r="O1579" s="44" t="s">
        <v>2289</v>
      </c>
      <c r="P1579" s="45" t="s">
        <v>3028</v>
      </c>
      <c r="Q1579" s="46" t="s">
        <v>1362</v>
      </c>
      <c r="R1579" s="47">
        <v>8.6400000000000005E-2</v>
      </c>
      <c r="S1579" s="48" t="s">
        <v>3029</v>
      </c>
    </row>
    <row r="1580" spans="1:19" ht="14.65" customHeight="1">
      <c r="A1580" s="227"/>
      <c r="B1580" s="236"/>
      <c r="C1580" s="49" t="s">
        <v>26</v>
      </c>
      <c r="D1580" s="274"/>
      <c r="E1580" s="282"/>
      <c r="F1580" s="285"/>
      <c r="G1580" s="182"/>
      <c r="H1580" s="230"/>
      <c r="I1580" s="50" t="s">
        <v>31</v>
      </c>
      <c r="J1580" s="51">
        <f>IF(OR(I1579="TO",I1579="TU",I1579="TO1",I1579="TU1",I1579="TO2",I1579="TU2"),J1579,IF(OR(I1579="AH1",I1579="AH2"),IF(OR(I1580="AH1",I1580="AH2"),-J1579,IF(OR(I1580="EH1",I1580="EH2"),-J1579+0.5,"")),IF(OR(I1579="EH1",I1579="EH2"),IF(OR(I1580="AH1",I1580="AH2"),-J1579+0.5,IF(OR(I1580="EH1",I1580="EH2"),-J1579+1,"")),IF(AND(OR(I1579="DNB1",I1579="DNB2"),OR(I1580="AH1",I1580="AH2")),0,IF(AND(I1579="Not ScoreBoth",OR(I1580="TO1",I1580="TO2")),0.5,"")))))</f>
        <v>1</v>
      </c>
      <c r="K1580" s="52" t="s">
        <v>23</v>
      </c>
      <c r="L1580" s="53">
        <v>2.7</v>
      </c>
      <c r="M1580" s="54">
        <v>14.34</v>
      </c>
      <c r="N1580" s="233"/>
      <c r="O1580" s="55" t="s">
        <v>3030</v>
      </c>
      <c r="P1580" s="56" t="s">
        <v>3031</v>
      </c>
      <c r="Q1580" s="25"/>
      <c r="R1580" s="26"/>
      <c r="S1580" s="26"/>
    </row>
    <row r="1581" spans="1:19" ht="14.65" customHeight="1">
      <c r="A1581" s="228"/>
      <c r="B1581" s="237"/>
      <c r="C1581" s="57" t="s">
        <v>28</v>
      </c>
      <c r="D1581" s="275"/>
      <c r="E1581" s="283"/>
      <c r="F1581" s="272"/>
      <c r="G1581" s="183"/>
      <c r="H1581" s="231"/>
      <c r="I1581" s="58"/>
      <c r="J1581" s="59"/>
      <c r="K1581" s="60"/>
      <c r="L1581" s="61"/>
      <c r="M1581" s="62"/>
      <c r="N1581" s="234"/>
      <c r="O1581" s="63"/>
      <c r="P1581" s="64"/>
      <c r="Q1581" s="36"/>
      <c r="R1581" s="28"/>
      <c r="S1581" s="28"/>
    </row>
    <row r="1582" spans="1:19" ht="14.65" customHeight="1">
      <c r="A1582" s="238">
        <f>$A1579+1</f>
        <v>527</v>
      </c>
      <c r="B1582" s="242" t="str">
        <f>IF(OR(C1582="W",C1583="W",C1584="W",C1582="1/2W",C1583="1/2W",C1584="1/2W",C1582="1/2L",C1583="1/2L",C1584="1/2L"),"OK",IF(OR(C1582="L",C1583="L",C1584="L"),"LOSS",IF(OR(C1582="X",C1583="X",C1584="X"),"Anulado"," ")))</f>
        <v>OK</v>
      </c>
      <c r="C1582" s="65" t="s">
        <v>24</v>
      </c>
      <c r="D1582" s="290" t="str">
        <f>IF(G1582="","",$D1579)</f>
        <v>29</v>
      </c>
      <c r="E1582" s="295" t="str">
        <f>IF(G1582=""," ","– "&amp;COUNTIF(D$4:D1584,$D1582))</f>
        <v>– 24</v>
      </c>
      <c r="F1582" s="297" t="e">
        <f ca="1">IF(G1582="","",IF(OR(AND($C1582&lt;&gt;" ",$C1583=" "),AND($C1583&lt;&gt;" ",$C1582=" "),AND(L1584&gt;0,OR(AND($C1584&lt;&gt;" ",OR($C1582=" ",$C1583=" ")),AND($C1584=" ",OR($C1582&lt;&gt;" ",$C1583&lt;&gt;" "))))),IF(SUM(F$4:F1581)=0,1,LARGE(F$4:F1581,1)+1),IF(MONTH(G1582)=MONTH(TODAY()),IF(AND(DAY(G1582)&lt;DAY(TODAY()),$B1582=" "),IF(SUM(F$4:F1581)=0,1,LARGE(F$4:F1581,1)+1),IF($B1582=" ",IF(AND(DAY(G1582)=DAY(TODAY()),HOUR(G1582)&lt;=HOUR(NOW())+1),IF(AND(HOUR(G1582)+2&lt;=HOUR(NOW()),DAY(G1582)&lt;=DAY(TODAY()),MINUTE(G1582)&lt;=MINUTE(NOW())),IF(SUM(F$4:F1581)=0,1,LARGE(F$4:F1581,1)+1),IF(OR(MINUTE(G1582)&lt;=MINUTE(NOW()),HOUR(G1582)&lt;=HOUR(NOW())),"!!!","")),""),"")),"")))</f>
        <v>#VALUE!</v>
      </c>
      <c r="G1582" s="188" t="s">
        <v>4609</v>
      </c>
      <c r="H1582" s="239" t="s">
        <v>419</v>
      </c>
      <c r="I1582" s="66" t="s">
        <v>30</v>
      </c>
      <c r="J1582" s="67">
        <v>-1.5</v>
      </c>
      <c r="K1582" s="68" t="s">
        <v>21</v>
      </c>
      <c r="L1582" s="69">
        <v>2.23</v>
      </c>
      <c r="M1582" s="70">
        <v>9.15</v>
      </c>
      <c r="N1582" s="241">
        <v>0.1</v>
      </c>
      <c r="O1582" s="71" t="s">
        <v>2311</v>
      </c>
      <c r="P1582" s="72" t="s">
        <v>2042</v>
      </c>
      <c r="Q1582" s="73" t="s">
        <v>2327</v>
      </c>
      <c r="R1582" s="74">
        <v>9.5399999999999999E-2</v>
      </c>
      <c r="S1582" s="75" t="s">
        <v>3032</v>
      </c>
    </row>
    <row r="1583" spans="1:19" ht="14.65" customHeight="1">
      <c r="A1583" s="227"/>
      <c r="B1583" s="236"/>
      <c r="C1583" s="17" t="s">
        <v>26</v>
      </c>
      <c r="D1583" s="274"/>
      <c r="E1583" s="282"/>
      <c r="F1583" s="285"/>
      <c r="G1583" s="182"/>
      <c r="H1583" s="230"/>
      <c r="I1583" s="18" t="s">
        <v>31</v>
      </c>
      <c r="J1583" s="76">
        <f>IF(OR(I1582="TO",I1582="TU",I1582="TO1",I1582="TU1",I1582="TO2",I1582="TU2"),J1582,IF(OR(I1582="AH1",I1582="AH2"),IF(OR(I1583="AH1",I1583="AH2"),-J1582,IF(OR(I1583="EH1",I1583="EH2"),-J1582+0.5,"")),IF(OR(I1582="EH1",I1582="EH2"),IF(OR(I1583="AH1",I1583="AH2"),-J1582+0.5,IF(OR(I1583="EH1",I1583="EH2"),-J1582+1,"")),IF(AND(OR(I1582="DNB1",I1582="DNB2"),OR(I1583="AH1",I1583="AH2")),0,IF(AND(I1582="Not ScoreBoth",OR(I1583="TO1",I1583="TO2")),0.5,"")))))</f>
        <v>1.5</v>
      </c>
      <c r="K1583" s="77" t="s">
        <v>23</v>
      </c>
      <c r="L1583" s="21">
        <v>2.15</v>
      </c>
      <c r="M1583" s="22"/>
      <c r="N1583" s="233"/>
      <c r="O1583" s="23" t="s">
        <v>1445</v>
      </c>
      <c r="P1583" s="24" t="s">
        <v>1470</v>
      </c>
      <c r="Q1583" s="25"/>
      <c r="R1583" s="26"/>
      <c r="S1583" s="26"/>
    </row>
    <row r="1584" spans="1:19" ht="14.65" customHeight="1">
      <c r="A1584" s="228"/>
      <c r="B1584" s="237"/>
      <c r="C1584" s="27" t="s">
        <v>28</v>
      </c>
      <c r="D1584" s="275"/>
      <c r="E1584" s="283"/>
      <c r="F1584" s="272"/>
      <c r="G1584" s="183"/>
      <c r="H1584" s="231"/>
      <c r="I1584" s="30"/>
      <c r="J1584" s="31"/>
      <c r="K1584" s="37"/>
      <c r="L1584" s="32"/>
      <c r="M1584" s="33"/>
      <c r="N1584" s="234"/>
      <c r="O1584" s="34"/>
      <c r="P1584" s="35"/>
      <c r="Q1584" s="36"/>
      <c r="R1584" s="28"/>
      <c r="S1584" s="28"/>
    </row>
    <row r="1585" spans="1:19" ht="14.65" customHeight="1">
      <c r="A1585" s="226">
        <f>$A1582+1</f>
        <v>528</v>
      </c>
      <c r="B1585" s="235" t="str">
        <f>IF(OR(C1585="W",C1586="W",C1587="W",C1585="1/2W",C1586="1/2W",C1587="1/2W",C1585="1/2L",C1586="1/2L",C1587="1/2L"),"OK",IF(OR(C1585="L",C1586="L",C1587="L"),"LOSS",IF(OR(C1585="X",C1586="X",C1587="X"),"Anulado"," ")))</f>
        <v xml:space="preserve"> </v>
      </c>
      <c r="C1585" s="38" t="s">
        <v>28</v>
      </c>
      <c r="D1585" s="273" t="str">
        <f>IF(G1585="","",$D1582)</f>
        <v>29</v>
      </c>
      <c r="E1585" s="281" t="str">
        <f>IF(G1585=""," ","– "&amp;COUNTIF(D$4:D1587,$D1585))</f>
        <v>– 25</v>
      </c>
      <c r="F1585" s="284" t="e">
        <f ca="1">IF(G1585="","",IF(OR(AND($C1585&lt;&gt;" ",$C1586=" "),AND($C1586&lt;&gt;" ",$C1585=" "),AND(L1587&gt;0,OR(AND($C1587&lt;&gt;" ",OR($C1585=" ",$C1586=" ")),AND($C1587=" ",OR($C1585&lt;&gt;" ",$C1586&lt;&gt;" "))))),IF(SUM(F$4:F1584)=0,1,LARGE(F$4:F1584,1)+1),IF(MONTH(G1585)=MONTH(TODAY()),IF(AND(DAY(G1585)&lt;DAY(TODAY()),$B1585=" "),IF(SUM(F$4:F1584)=0,1,LARGE(F$4:F1584,1)+1),IF($B1585=" ",IF(AND(DAY(G1585)=DAY(TODAY()),HOUR(G1585)&lt;=HOUR(NOW())+1),IF(AND(HOUR(G1585)+2&lt;=HOUR(NOW()),DAY(G1585)&lt;=DAY(TODAY()),MINUTE(G1585)&lt;=MINUTE(NOW())),IF(SUM(F$4:F1584)=0,1,LARGE(F$4:F1584,1)+1),IF(OR(MINUTE(G1585)&lt;=MINUTE(NOW()),HOUR(G1585)&lt;=HOUR(NOW())),"!!!","")),""),"")),"")))</f>
        <v>#VALUE!</v>
      </c>
      <c r="G1585" s="181" t="s">
        <v>4517</v>
      </c>
      <c r="H1585" s="229" t="s">
        <v>420</v>
      </c>
      <c r="I1585" s="39" t="s">
        <v>42</v>
      </c>
      <c r="J1585" s="40">
        <v>4</v>
      </c>
      <c r="K1585" s="41" t="s">
        <v>17</v>
      </c>
      <c r="L1585" s="42">
        <v>1.7749999999999999</v>
      </c>
      <c r="M1585" s="43">
        <v>22.58</v>
      </c>
      <c r="N1585" s="232">
        <v>0</v>
      </c>
      <c r="O1585" s="44" t="s">
        <v>1313</v>
      </c>
      <c r="P1585" s="45" t="s">
        <v>3033</v>
      </c>
      <c r="Q1585" s="46" t="s">
        <v>3034</v>
      </c>
      <c r="R1585" s="47">
        <v>5.5E-2</v>
      </c>
      <c r="S1585" s="48" t="s">
        <v>3032</v>
      </c>
    </row>
    <row r="1586" spans="1:19" ht="14.65" customHeight="1">
      <c r="A1586" s="227"/>
      <c r="B1586" s="236"/>
      <c r="C1586" s="49" t="s">
        <v>28</v>
      </c>
      <c r="D1586" s="274"/>
      <c r="E1586" s="282"/>
      <c r="F1586" s="285"/>
      <c r="G1586" s="182"/>
      <c r="H1586" s="230"/>
      <c r="I1586" s="50" t="s">
        <v>43</v>
      </c>
      <c r="J1586" s="51">
        <f>IF(OR(I1585="TO",I1585="TU",I1585="TO1",I1585="TU1",I1585="TO2",I1585="TU2"),J1585,IF(OR(I1585="AH1",I1585="AH2"),IF(OR(I1586="AH1",I1586="AH2"),-J1585,IF(OR(I1586="EH1",I1586="EH2"),-J1585+0.5,"")),IF(OR(I1585="EH1",I1585="EH2"),IF(OR(I1586="AH1",I1586="AH2"),-J1585+0.5,IF(OR(I1586="EH1",I1586="EH2"),-J1585+1,"")),IF(AND(OR(I1585="DNB1",I1585="DNB2"),OR(I1586="AH1",I1586="AH2")),0,IF(AND(I1585="Not ScoreBoth",OR(I1586="TO1",I1586="TO2")),0.5,"")))))</f>
        <v>4</v>
      </c>
      <c r="K1586" s="52" t="s">
        <v>21</v>
      </c>
      <c r="L1586" s="53">
        <v>2.6</v>
      </c>
      <c r="M1586" s="54"/>
      <c r="N1586" s="233"/>
      <c r="O1586" s="55" t="s">
        <v>3035</v>
      </c>
      <c r="P1586" s="56" t="s">
        <v>3036</v>
      </c>
      <c r="Q1586" s="25"/>
      <c r="R1586" s="26"/>
      <c r="S1586" s="26"/>
    </row>
    <row r="1587" spans="1:19" ht="14.65" customHeight="1">
      <c r="A1587" s="228"/>
      <c r="B1587" s="237"/>
      <c r="C1587" s="57" t="s">
        <v>28</v>
      </c>
      <c r="D1587" s="275"/>
      <c r="E1587" s="283"/>
      <c r="F1587" s="272"/>
      <c r="G1587" s="183"/>
      <c r="H1587" s="231"/>
      <c r="I1587" s="58"/>
      <c r="J1587" s="59"/>
      <c r="K1587" s="60"/>
      <c r="L1587" s="61"/>
      <c r="M1587" s="62"/>
      <c r="N1587" s="234"/>
      <c r="O1587" s="63"/>
      <c r="P1587" s="64"/>
      <c r="Q1587" s="36"/>
      <c r="R1587" s="28"/>
      <c r="S1587" s="28"/>
    </row>
    <row r="1588" spans="1:19" ht="14.65" customHeight="1">
      <c r="A1588" s="238">
        <f>$A1585+1</f>
        <v>529</v>
      </c>
      <c r="B1588" s="242" t="str">
        <f>IF(OR(C1588="W",C1589="W",C1590="W",C1588="1/2W",C1589="1/2W",C1590="1/2W",C1588="1/2L",C1589="1/2L",C1590="1/2L"),"OK",IF(OR(C1588="L",C1589="L",C1590="L"),"LOSS",IF(OR(C1588="X",C1589="X",C1590="X"),"Anulado"," ")))</f>
        <v>OK</v>
      </c>
      <c r="C1588" s="65" t="s">
        <v>24</v>
      </c>
      <c r="D1588" s="290" t="str">
        <f>IF(G1588="","",$D1585)</f>
        <v>29</v>
      </c>
      <c r="E1588" s="295" t="str">
        <f>IF(G1588=""," ","– "&amp;COUNTIF(D$4:D1590,$D1588))</f>
        <v>– 26</v>
      </c>
      <c r="F1588" s="297" t="e">
        <f ca="1">IF(G1588="","",IF(OR(AND($C1588&lt;&gt;" ",$C1589=" "),AND($C1589&lt;&gt;" ",$C1588=" "),AND(L1590&gt;0,OR(AND($C1590&lt;&gt;" ",OR($C1588=" ",$C1589=" ")),AND($C1590=" ",OR($C1588&lt;&gt;" ",$C1589&lt;&gt;" "))))),IF(SUM(F$4:F1587)=0,1,LARGE(F$4:F1587,1)+1),IF(MONTH(G1588)=MONTH(TODAY()),IF(AND(DAY(G1588)&lt;DAY(TODAY()),$B1588=" "),IF(SUM(F$4:F1587)=0,1,LARGE(F$4:F1587,1)+1),IF($B1588=" ",IF(AND(DAY(G1588)=DAY(TODAY()),HOUR(G1588)&lt;=HOUR(NOW())+1),IF(AND(HOUR(G1588)+2&lt;=HOUR(NOW()),DAY(G1588)&lt;=DAY(TODAY()),MINUTE(G1588)&lt;=MINUTE(NOW())),IF(SUM(F$4:F1587)=0,1,LARGE(F$4:F1587,1)+1),IF(OR(MINUTE(G1588)&lt;=MINUTE(NOW()),HOUR(G1588)&lt;=HOUR(NOW())),"!!!","")),""),"")),"")))</f>
        <v>#VALUE!</v>
      </c>
      <c r="G1588" s="188" t="s">
        <v>4608</v>
      </c>
      <c r="H1588" s="239" t="s">
        <v>418</v>
      </c>
      <c r="I1588" s="66" t="s">
        <v>42</v>
      </c>
      <c r="J1588" s="67">
        <v>3.5</v>
      </c>
      <c r="K1588" s="68" t="s">
        <v>21</v>
      </c>
      <c r="L1588" s="69">
        <v>1.93</v>
      </c>
      <c r="M1588" s="70"/>
      <c r="N1588" s="241">
        <v>0</v>
      </c>
      <c r="O1588" s="71" t="s">
        <v>3037</v>
      </c>
      <c r="P1588" s="72" t="s">
        <v>3038</v>
      </c>
      <c r="Q1588" s="73" t="s">
        <v>1904</v>
      </c>
      <c r="R1588" s="74">
        <v>6.9800000000000001E-2</v>
      </c>
      <c r="S1588" s="75" t="s">
        <v>3039</v>
      </c>
    </row>
    <row r="1589" spans="1:19" ht="14.65" customHeight="1">
      <c r="A1589" s="227"/>
      <c r="B1589" s="236"/>
      <c r="C1589" s="17" t="s">
        <v>26</v>
      </c>
      <c r="D1589" s="274"/>
      <c r="E1589" s="282"/>
      <c r="F1589" s="285"/>
      <c r="G1589" s="182"/>
      <c r="H1589" s="230"/>
      <c r="I1589" s="18" t="s">
        <v>43</v>
      </c>
      <c r="J1589" s="76">
        <f>IF(OR(I1588="TO",I1588="TU",I1588="TO1",I1588="TU1",I1588="TO2",I1588="TU2"),J1588,IF(OR(I1588="AH1",I1588="AH2"),IF(OR(I1589="AH1",I1589="AH2"),-J1588,IF(OR(I1589="EH1",I1589="EH2"),-J1588+0.5,"")),IF(OR(I1588="EH1",I1588="EH2"),IF(OR(I1589="AH1",I1589="AH2"),-J1588+0.5,IF(OR(I1589="EH1",I1589="EH2"),-J1588+1,"")),IF(AND(OR(I1588="DNB1",I1588="DNB2"),OR(I1589="AH1",I1589="AH2")),0,IF(AND(I1588="Not ScoreBoth",OR(I1589="TO1",I1589="TO2")),0.5,"")))))</f>
        <v>3.5</v>
      </c>
      <c r="K1589" s="77" t="s">
        <v>18</v>
      </c>
      <c r="L1589" s="21">
        <v>2.4</v>
      </c>
      <c r="M1589" s="22">
        <v>15.52</v>
      </c>
      <c r="N1589" s="233"/>
      <c r="O1589" s="23" t="s">
        <v>1726</v>
      </c>
      <c r="P1589" s="24" t="s">
        <v>3038</v>
      </c>
      <c r="Q1589" s="25"/>
      <c r="R1589" s="26"/>
      <c r="S1589" s="26"/>
    </row>
    <row r="1590" spans="1:19" ht="14.65" customHeight="1">
      <c r="A1590" s="228"/>
      <c r="B1590" s="237"/>
      <c r="C1590" s="27" t="s">
        <v>28</v>
      </c>
      <c r="D1590" s="275"/>
      <c r="E1590" s="283"/>
      <c r="F1590" s="272"/>
      <c r="G1590" s="183"/>
      <c r="H1590" s="231"/>
      <c r="I1590" s="30"/>
      <c r="J1590" s="31"/>
      <c r="K1590" s="37"/>
      <c r="L1590" s="32"/>
      <c r="M1590" s="33"/>
      <c r="N1590" s="234"/>
      <c r="O1590" s="34"/>
      <c r="P1590" s="35"/>
      <c r="Q1590" s="36"/>
      <c r="R1590" s="28"/>
      <c r="S1590" s="28"/>
    </row>
    <row r="1591" spans="1:19" ht="14.65" customHeight="1">
      <c r="A1591" s="226">
        <f>$A1588+1</f>
        <v>530</v>
      </c>
      <c r="B1591" s="235" t="str">
        <f>IF(OR(C1591="W",C1592="W",C1593="W",C1591="1/2W",C1592="1/2W",C1593="1/2W",C1591="1/2L",C1592="1/2L",C1593="1/2L"),"OK",IF(OR(C1591="L",C1592="L",C1593="L"),"LOSS",IF(OR(C1591="X",C1592="X",C1593="X"),"Anulado"," ")))</f>
        <v>OK</v>
      </c>
      <c r="C1591" s="38" t="s">
        <v>26</v>
      </c>
      <c r="D1591" s="273" t="str">
        <f>IF(G1591="","",$D1588)</f>
        <v>29</v>
      </c>
      <c r="E1591" s="281" t="str">
        <f>IF(G1591=""," ","– "&amp;COUNTIF(D$4:D1593,$D1591))</f>
        <v>– 27</v>
      </c>
      <c r="F1591" s="284" t="e">
        <f ca="1">IF(G1591="","",IF(OR(AND($C1591&lt;&gt;" ",$C1592=" "),AND($C1592&lt;&gt;" ",$C1591=" "),AND(L1593&gt;0,OR(AND($C1593&lt;&gt;" ",OR($C1591=" ",$C1592=" ")),AND($C1593=" ",OR($C1591&lt;&gt;" ",$C1592&lt;&gt;" "))))),IF(SUM(F$4:F1590)=0,1,LARGE(F$4:F1590,1)+1),IF(MONTH(G1591)=MONTH(TODAY()),IF(AND(DAY(G1591)&lt;DAY(TODAY()),$B1591=" "),IF(SUM(F$4:F1590)=0,1,LARGE(F$4:F1590,1)+1),IF($B1591=" ",IF(AND(DAY(G1591)=DAY(TODAY()),HOUR(G1591)&lt;=HOUR(NOW())+1),IF(AND(HOUR(G1591)+2&lt;=HOUR(NOW()),DAY(G1591)&lt;=DAY(TODAY()),MINUTE(G1591)&lt;=MINUTE(NOW())),IF(SUM(F$4:F1590)=0,1,LARGE(F$4:F1590,1)+1),IF(OR(MINUTE(G1591)&lt;=MINUTE(NOW()),HOUR(G1591)&lt;=HOUR(NOW())),"!!!","")),""),"")),"")))</f>
        <v>#VALUE!</v>
      </c>
      <c r="G1591" s="181" t="s">
        <v>4608</v>
      </c>
      <c r="H1591" s="229" t="s">
        <v>418</v>
      </c>
      <c r="I1591" s="39" t="s">
        <v>42</v>
      </c>
      <c r="J1591" s="40">
        <v>3.5</v>
      </c>
      <c r="K1591" s="41" t="s">
        <v>21</v>
      </c>
      <c r="L1591" s="42">
        <v>2.35</v>
      </c>
      <c r="M1591" s="43"/>
      <c r="N1591" s="232">
        <v>0.1</v>
      </c>
      <c r="O1591" s="44" t="s">
        <v>1575</v>
      </c>
      <c r="P1591" s="45" t="s">
        <v>3040</v>
      </c>
      <c r="Q1591" s="46" t="s">
        <v>1298</v>
      </c>
      <c r="R1591" s="47">
        <v>8.09E-2</v>
      </c>
      <c r="S1591" s="48" t="s">
        <v>3041</v>
      </c>
    </row>
    <row r="1592" spans="1:19" ht="14.65" customHeight="1">
      <c r="A1592" s="227"/>
      <c r="B1592" s="236"/>
      <c r="C1592" s="49" t="s">
        <v>24</v>
      </c>
      <c r="D1592" s="274"/>
      <c r="E1592" s="282"/>
      <c r="F1592" s="285"/>
      <c r="G1592" s="182"/>
      <c r="H1592" s="230"/>
      <c r="I1592" s="50" t="s">
        <v>42</v>
      </c>
      <c r="J1592" s="51">
        <f>IF(OR(I1591="TO",I1591="TU",I1591="TO1",I1591="TU1",I1591="TO2",I1591="TU2"),J1591,IF(OR(I1591="AH1",I1591="AH2"),IF(OR(I1592="AH1",I1592="AH2"),-J1591,IF(OR(I1592="EH1",I1592="EH2"),-J1591+0.5,"")),IF(OR(I1591="EH1",I1591="EH2"),IF(OR(I1592="AH1",I1592="AH2"),-J1591+0.5,IF(OR(I1592="EH1",I1592="EH2"),-J1591+1,"")),IF(AND(OR(I1591="DNB1",I1591="DNB2"),OR(I1592="AH1",I1592="AH2")),0,IF(AND(I1591="Not ScoreBoth",OR(I1592="TO1",I1592="TO2")),0.5,"")))))</f>
        <v>3.5</v>
      </c>
      <c r="K1592" s="52" t="s">
        <v>17</v>
      </c>
      <c r="L1592" s="53">
        <v>2</v>
      </c>
      <c r="M1592" s="54">
        <v>17.5</v>
      </c>
      <c r="N1592" s="233"/>
      <c r="O1592" s="55" t="s">
        <v>2372</v>
      </c>
      <c r="P1592" s="56" t="s">
        <v>2373</v>
      </c>
      <c r="Q1592" s="25"/>
      <c r="R1592" s="26"/>
      <c r="S1592" s="26"/>
    </row>
    <row r="1593" spans="1:19" ht="14.65" customHeight="1">
      <c r="A1593" s="228"/>
      <c r="B1593" s="237"/>
      <c r="C1593" s="57" t="s">
        <v>28</v>
      </c>
      <c r="D1593" s="275"/>
      <c r="E1593" s="283"/>
      <c r="F1593" s="272"/>
      <c r="G1593" s="183"/>
      <c r="H1593" s="231"/>
      <c r="I1593" s="58"/>
      <c r="J1593" s="59"/>
      <c r="K1593" s="60"/>
      <c r="L1593" s="61"/>
      <c r="M1593" s="62"/>
      <c r="N1593" s="234"/>
      <c r="O1593" s="63"/>
      <c r="P1593" s="64"/>
      <c r="Q1593" s="36"/>
      <c r="R1593" s="28"/>
      <c r="S1593" s="28"/>
    </row>
    <row r="1594" spans="1:19" ht="14.65" customHeight="1">
      <c r="A1594" s="238">
        <f>$A1591+1</f>
        <v>531</v>
      </c>
      <c r="B1594" s="242" t="str">
        <f>IF(OR(C1594="W",C1595="W",C1596="W",C1594="1/2W",C1595="1/2W",C1596="1/2W",C1594="1/2L",C1595="1/2L",C1596="1/2L"),"OK",IF(OR(C1594="L",C1595="L",C1596="L"),"LOSS",IF(OR(C1594="X",C1595="X",C1596="X"),"Anulado"," ")))</f>
        <v>OK</v>
      </c>
      <c r="C1594" s="65" t="s">
        <v>24</v>
      </c>
      <c r="D1594" s="290" t="s">
        <v>39</v>
      </c>
      <c r="E1594" s="295" t="str">
        <f>IF(G1594=""," ","– "&amp;COUNTIF(D$4:D1596,$D1594))</f>
        <v>– 1</v>
      </c>
      <c r="F1594" s="297" t="e">
        <f ca="1">IF(G1594="","",IF(OR(AND($C1594&lt;&gt;" ",$C1595=" "),AND($C1595&lt;&gt;" ",$C1594=" "),AND(L1596&gt;0,OR(AND($C1596&lt;&gt;" ",OR($C1594=" ",$C1595=" ")),AND($C1596=" ",OR($C1594&lt;&gt;" ",$C1595&lt;&gt;" "))))),IF(SUM(F$4:F1593)=0,1,LARGE(F$4:F1593,1)+1),IF(MONTH(G1594)=MONTH(TODAY()),IF(AND(DAY(G1594)&lt;DAY(TODAY()),$B1594=" "),IF(SUM(F$4:F1593)=0,1,LARGE(F$4:F1593,1)+1),IF($B1594=" ",IF(AND(DAY(G1594)=DAY(TODAY()),HOUR(G1594)&lt;=HOUR(NOW())+1),IF(AND(HOUR(G1594)+2&lt;=HOUR(NOW()),DAY(G1594)&lt;=DAY(TODAY()),MINUTE(G1594)&lt;=MINUTE(NOW())),IF(SUM(F$4:F1593)=0,1,LARGE(F$4:F1593,1)+1),IF(OR(MINUTE(G1594)&lt;=MINUTE(NOW()),HOUR(G1594)&lt;=HOUR(NOW())),"!!!","")),""),"")),"")))</f>
        <v>#VALUE!</v>
      </c>
      <c r="G1594" s="188" t="s">
        <v>4599</v>
      </c>
      <c r="H1594" s="239" t="s">
        <v>421</v>
      </c>
      <c r="I1594" s="66" t="s">
        <v>31</v>
      </c>
      <c r="J1594" s="67">
        <v>-1</v>
      </c>
      <c r="K1594" s="68" t="s">
        <v>21</v>
      </c>
      <c r="L1594" s="69">
        <v>2.19</v>
      </c>
      <c r="M1594" s="70">
        <v>9.4499999999999993</v>
      </c>
      <c r="N1594" s="241">
        <v>0</v>
      </c>
      <c r="O1594" s="71" t="s">
        <v>1649</v>
      </c>
      <c r="P1594" s="72" t="s">
        <v>2403</v>
      </c>
      <c r="Q1594" s="73" t="s">
        <v>2850</v>
      </c>
      <c r="R1594" s="74">
        <v>8.1799999999999998E-2</v>
      </c>
      <c r="S1594" s="75" t="s">
        <v>2850</v>
      </c>
    </row>
    <row r="1595" spans="1:19" ht="14.65" customHeight="1">
      <c r="A1595" s="227"/>
      <c r="B1595" s="236"/>
      <c r="C1595" s="17" t="s">
        <v>26</v>
      </c>
      <c r="D1595" s="274"/>
      <c r="E1595" s="282"/>
      <c r="F1595" s="285"/>
      <c r="G1595" s="182"/>
      <c r="H1595" s="230"/>
      <c r="I1595" s="18" t="s">
        <v>30</v>
      </c>
      <c r="J1595" s="76">
        <f>IF(OR(I1594="TO",I1594="TU",I1594="TO1",I1594="TU1",I1594="TO2",I1594="TU2"),J1594,IF(OR(I1594="AH1",I1594="AH2"),IF(OR(I1595="AH1",I1595="AH2"),-J1594,IF(OR(I1595="EH1",I1595="EH2"),-J1594+0.5,"")),IF(OR(I1594="EH1",I1594="EH2"),IF(OR(I1595="AH1",I1595="AH2"),-J1594+0.5,IF(OR(I1595="EH1",I1595="EH2"),-J1594+1,"")),IF(AND(OR(I1594="DNB1",I1594="DNB2"),OR(I1595="AH1",I1595="AH2")),0,IF(AND(I1594="Not ScoreBoth",OR(I1595="TO1",I1595="TO2")),0.5,"")))))</f>
        <v>1</v>
      </c>
      <c r="K1595" s="77" t="s">
        <v>23</v>
      </c>
      <c r="L1595" s="21">
        <v>2.13</v>
      </c>
      <c r="M1595" s="22">
        <v>9.75</v>
      </c>
      <c r="N1595" s="233"/>
      <c r="O1595" s="23" t="s">
        <v>1246</v>
      </c>
      <c r="P1595" s="24" t="s">
        <v>953</v>
      </c>
      <c r="Q1595" s="25"/>
      <c r="R1595" s="26"/>
      <c r="S1595" s="26"/>
    </row>
    <row r="1596" spans="1:19" ht="14.65" customHeight="1">
      <c r="A1596" s="228"/>
      <c r="B1596" s="237"/>
      <c r="C1596" s="27" t="s">
        <v>28</v>
      </c>
      <c r="D1596" s="275"/>
      <c r="E1596" s="283"/>
      <c r="F1596" s="272"/>
      <c r="G1596" s="183"/>
      <c r="H1596" s="231"/>
      <c r="I1596" s="30"/>
      <c r="J1596" s="31"/>
      <c r="K1596" s="37"/>
      <c r="L1596" s="32"/>
      <c r="M1596" s="33"/>
      <c r="N1596" s="234"/>
      <c r="O1596" s="34"/>
      <c r="P1596" s="35"/>
      <c r="Q1596" s="36"/>
      <c r="R1596" s="28"/>
      <c r="S1596" s="28"/>
    </row>
    <row r="1597" spans="1:19" ht="14.65" customHeight="1">
      <c r="A1597" s="226">
        <f>$A1594+1</f>
        <v>532</v>
      </c>
      <c r="B1597" s="235" t="str">
        <f>IF(OR(C1597="W",C1598="W",C1599="W",C1597="1/2W",C1598="1/2W",C1599="1/2W",C1597="1/2L",C1598="1/2L",C1599="1/2L"),"OK",IF(OR(C1597="L",C1598="L",C1599="L"),"LOSS",IF(OR(C1597="X",C1598="X",C1599="X"),"Anulado"," ")))</f>
        <v>OK</v>
      </c>
      <c r="C1597" s="38" t="s">
        <v>24</v>
      </c>
      <c r="D1597" s="273" t="str">
        <f>IF(G1597="","",$D1594)</f>
        <v>30</v>
      </c>
      <c r="E1597" s="281" t="str">
        <f>IF(G1597=""," ","– "&amp;COUNTIF(D$4:D1599,$D1597))</f>
        <v>– 2</v>
      </c>
      <c r="F1597" s="284" t="e">
        <f ca="1">IF(G1597="","",IF(OR(AND($C1597&lt;&gt;" ",$C1598=" "),AND($C1598&lt;&gt;" ",$C1597=" "),AND(L1599&gt;0,OR(AND($C1599&lt;&gt;" ",OR($C1597=" ",$C1598=" ")),AND($C1599=" ",OR($C1597&lt;&gt;" ",$C1598&lt;&gt;" "))))),IF(SUM(F$4:F1596)=0,1,LARGE(F$4:F1596,1)+1),IF(MONTH(G1597)=MONTH(TODAY()),IF(AND(DAY(G1597)&lt;DAY(TODAY()),$B1597=" "),IF(SUM(F$4:F1596)=0,1,LARGE(F$4:F1596,1)+1),IF($B1597=" ",IF(AND(DAY(G1597)=DAY(TODAY()),HOUR(G1597)&lt;=HOUR(NOW())+1),IF(AND(HOUR(G1597)+2&lt;=HOUR(NOW()),DAY(G1597)&lt;=DAY(TODAY()),MINUTE(G1597)&lt;=MINUTE(NOW())),IF(SUM(F$4:F1596)=0,1,LARGE(F$4:F1596,1)+1),IF(OR(MINUTE(G1597)&lt;=MINUTE(NOW()),HOUR(G1597)&lt;=HOUR(NOW())),"!!!","")),""),"")),"")))</f>
        <v>#VALUE!</v>
      </c>
      <c r="G1597" s="181" t="s">
        <v>4610</v>
      </c>
      <c r="H1597" s="229" t="s">
        <v>422</v>
      </c>
      <c r="I1597" s="39" t="s">
        <v>42</v>
      </c>
      <c r="J1597" s="40">
        <v>10.5</v>
      </c>
      <c r="K1597" s="41" t="s">
        <v>21</v>
      </c>
      <c r="L1597" s="42">
        <v>2.23</v>
      </c>
      <c r="M1597" s="43">
        <v>18.29</v>
      </c>
      <c r="N1597" s="232">
        <v>0.1</v>
      </c>
      <c r="O1597" s="44" t="s">
        <v>3042</v>
      </c>
      <c r="P1597" s="45" t="s">
        <v>3043</v>
      </c>
      <c r="Q1597" s="46" t="s">
        <v>1429</v>
      </c>
      <c r="R1597" s="47">
        <v>5.45E-2</v>
      </c>
      <c r="S1597" s="48" t="s">
        <v>2408</v>
      </c>
    </row>
    <row r="1598" spans="1:19" ht="14.65" customHeight="1">
      <c r="A1598" s="227"/>
      <c r="B1598" s="236"/>
      <c r="C1598" s="49" t="s">
        <v>26</v>
      </c>
      <c r="D1598" s="274"/>
      <c r="E1598" s="282"/>
      <c r="F1598" s="285"/>
      <c r="G1598" s="182"/>
      <c r="H1598" s="230"/>
      <c r="I1598" s="50" t="s">
        <v>42</v>
      </c>
      <c r="J1598" s="51">
        <f>IF(OR(I1597="TO",I1597="TU",I1597="TO1",I1597="TU1",I1597="TO2",I1597="TU2"),J1597,IF(OR(I1597="AH1",I1597="AH2"),IF(OR(I1598="AH1",I1598="AH2"),-J1597,IF(OR(I1598="EH1",I1598="EH2"),-J1597+0.5,"")),IF(OR(I1597="EH1",I1597="EH2"),IF(OR(I1598="AH1",I1598="AH2"),-J1597+0.5,IF(OR(I1598="EH1",I1598="EH2"),-J1597+1,"")),IF(AND(OR(I1597="DNB1",I1597="DNB2"),OR(I1598="AH1",I1598="AH2")),0,IF(AND(I1597="Not ScoreBoth",OR(I1598="TO1",I1598="TO2")),0.5,"")))))</f>
        <v>10.5</v>
      </c>
      <c r="K1598" s="52" t="s">
        <v>23</v>
      </c>
      <c r="L1598" s="53">
        <v>2</v>
      </c>
      <c r="M1598" s="54"/>
      <c r="N1598" s="233"/>
      <c r="O1598" s="55" t="s">
        <v>2042</v>
      </c>
      <c r="P1598" s="56" t="s">
        <v>3044</v>
      </c>
      <c r="Q1598" s="25"/>
      <c r="R1598" s="26"/>
      <c r="S1598" s="26"/>
    </row>
    <row r="1599" spans="1:19" ht="14.65" customHeight="1">
      <c r="A1599" s="228"/>
      <c r="B1599" s="237"/>
      <c r="C1599" s="57" t="s">
        <v>28</v>
      </c>
      <c r="D1599" s="275"/>
      <c r="E1599" s="283"/>
      <c r="F1599" s="272"/>
      <c r="G1599" s="183"/>
      <c r="H1599" s="231"/>
      <c r="I1599" s="58"/>
      <c r="J1599" s="59"/>
      <c r="K1599" s="60"/>
      <c r="L1599" s="61"/>
      <c r="M1599" s="62"/>
      <c r="N1599" s="234"/>
      <c r="O1599" s="63"/>
      <c r="P1599" s="64"/>
      <c r="Q1599" s="36"/>
      <c r="R1599" s="28"/>
      <c r="S1599" s="28"/>
    </row>
    <row r="1600" spans="1:19" ht="14.65" customHeight="1">
      <c r="A1600" s="238">
        <f>$A1597+1</f>
        <v>533</v>
      </c>
      <c r="B1600" s="242" t="str">
        <f>IF(OR(C1600="W",C1601="W",C1602="W",C1600="1/2W",C1601="1/2W",C1602="1/2W",C1600="1/2L",C1601="1/2L",C1602="1/2L"),"OK",IF(OR(C1600="L",C1601="L",C1602="L"),"LOSS",IF(OR(C1600="X",C1601="X",C1602="X"),"Anulado"," ")))</f>
        <v>Anulado</v>
      </c>
      <c r="C1600" s="65" t="s">
        <v>52</v>
      </c>
      <c r="D1600" s="290" t="str">
        <f>IF(G1600="","",$D1597)</f>
        <v>30</v>
      </c>
      <c r="E1600" s="295" t="str">
        <f>IF(G1600=""," ","– "&amp;COUNTIF(D$4:D1602,$D1600))</f>
        <v>– 3</v>
      </c>
      <c r="F1600" s="297" t="e">
        <f ca="1">IF(G1600="","",IF(OR(AND($C1600&lt;&gt;" ",$C1601=" "),AND($C1601&lt;&gt;" ",$C1600=" "),AND(L1602&gt;0,OR(AND($C1602&lt;&gt;" ",OR($C1600=" ",$C1601=" ")),AND($C1602=" ",OR($C1600&lt;&gt;" ",$C1601&lt;&gt;" "))))),IF(SUM(F$4:F1599)=0,1,LARGE(F$4:F1599,1)+1),IF(MONTH(G1600)=MONTH(TODAY()),IF(AND(DAY(G1600)&lt;DAY(TODAY()),$B1600=" "),IF(SUM(F$4:F1599)=0,1,LARGE(F$4:F1599,1)+1),IF($B1600=" ",IF(AND(DAY(G1600)=DAY(TODAY()),HOUR(G1600)&lt;=HOUR(NOW())+1),IF(AND(HOUR(G1600)+2&lt;=HOUR(NOW()),DAY(G1600)&lt;=DAY(TODAY()),MINUTE(G1600)&lt;=MINUTE(NOW())),IF(SUM(F$4:F1599)=0,1,LARGE(F$4:F1599,1)+1),IF(OR(MINUTE(G1600)&lt;=MINUTE(NOW()),HOUR(G1600)&lt;=HOUR(NOW())),"!!!","")),""),"")),"")))</f>
        <v>#VALUE!</v>
      </c>
      <c r="G1600" s="188" t="s">
        <v>4610</v>
      </c>
      <c r="H1600" s="239" t="s">
        <v>422</v>
      </c>
      <c r="I1600" s="66" t="s">
        <v>42</v>
      </c>
      <c r="J1600" s="67">
        <v>20</v>
      </c>
      <c r="K1600" s="68" t="s">
        <v>21</v>
      </c>
      <c r="L1600" s="69">
        <v>2.0699999999999998</v>
      </c>
      <c r="M1600" s="70">
        <v>21.03</v>
      </c>
      <c r="N1600" s="241">
        <v>0</v>
      </c>
      <c r="O1600" s="71" t="s">
        <v>1601</v>
      </c>
      <c r="P1600" s="72" t="s">
        <v>3045</v>
      </c>
      <c r="Q1600" s="73" t="s">
        <v>1034</v>
      </c>
      <c r="R1600" s="74">
        <v>0</v>
      </c>
      <c r="S1600" s="75" t="s">
        <v>2408</v>
      </c>
    </row>
    <row r="1601" spans="1:19" ht="14.65" customHeight="1">
      <c r="A1601" s="227"/>
      <c r="B1601" s="236"/>
      <c r="C1601" s="17" t="s">
        <v>52</v>
      </c>
      <c r="D1601" s="274"/>
      <c r="E1601" s="282"/>
      <c r="F1601" s="285"/>
      <c r="G1601" s="182"/>
      <c r="H1601" s="230"/>
      <c r="I1601" s="18" t="s">
        <v>43</v>
      </c>
      <c r="J1601" s="76">
        <f>IF(OR(I1600="TO",I1600="TU",I1600="TO1",I1600="TU1",I1600="TO2",I1600="TU2"),J1600,IF(OR(I1600="AH1",I1600="AH2"),IF(OR(I1601="AH1",I1601="AH2"),-J1600,IF(OR(I1601="EH1",I1601="EH2"),-J1600+0.5,"")),IF(OR(I1600="EH1",I1600="EH2"),IF(OR(I1601="AH1",I1601="AH2"),-J1600+0.5,IF(OR(I1601="EH1",I1601="EH2"),-J1600+1,"")),IF(AND(OR(I1600="DNB1",I1600="DNB2"),OR(I1601="AH1",I1601="AH2")),0,IF(AND(I1600="Not ScoreBoth",OR(I1601="TO1",I1601="TO2")),0.5,"")))))</f>
        <v>20</v>
      </c>
      <c r="K1601" s="77" t="s">
        <v>23</v>
      </c>
      <c r="L1601" s="21">
        <v>2.13</v>
      </c>
      <c r="M1601" s="22">
        <v>20.45</v>
      </c>
      <c r="N1601" s="233"/>
      <c r="O1601" s="23" t="s">
        <v>956</v>
      </c>
      <c r="P1601" s="24" t="s">
        <v>3046</v>
      </c>
      <c r="Q1601" s="25"/>
      <c r="R1601" s="26"/>
      <c r="S1601" s="26"/>
    </row>
    <row r="1602" spans="1:19" ht="14.65" customHeight="1">
      <c r="A1602" s="228"/>
      <c r="B1602" s="237"/>
      <c r="C1602" s="27" t="s">
        <v>28</v>
      </c>
      <c r="D1602" s="275"/>
      <c r="E1602" s="283"/>
      <c r="F1602" s="272"/>
      <c r="G1602" s="183"/>
      <c r="H1602" s="231"/>
      <c r="I1602" s="30"/>
      <c r="J1602" s="31"/>
      <c r="K1602" s="37"/>
      <c r="L1602" s="32"/>
      <c r="M1602" s="33"/>
      <c r="N1602" s="234"/>
      <c r="O1602" s="34"/>
      <c r="P1602" s="35"/>
      <c r="Q1602" s="36"/>
      <c r="R1602" s="28"/>
      <c r="S1602" s="28"/>
    </row>
    <row r="1603" spans="1:19" ht="14.65" customHeight="1">
      <c r="A1603" s="226">
        <f>$A1600+1</f>
        <v>534</v>
      </c>
      <c r="B1603" s="235" t="str">
        <f>IF(OR(C1603="W",C1604="W",C1605="W",C1603="1/2W",C1604="1/2W",C1605="1/2W",C1603="1/2L",C1604="1/2L",C1605="1/2L"),"OK",IF(OR(C1603="L",C1604="L",C1605="L"),"LOSS",IF(OR(C1603="X",C1604="X",C1605="X"),"Anulado"," ")))</f>
        <v>OK</v>
      </c>
      <c r="C1603" s="38" t="s">
        <v>26</v>
      </c>
      <c r="D1603" s="273" t="str">
        <f>IF(G1603="","",$D1600)</f>
        <v>30</v>
      </c>
      <c r="E1603" s="281" t="str">
        <f>IF(G1603=""," ","– "&amp;COUNTIF(D$4:D1605,$D1603))</f>
        <v>– 4</v>
      </c>
      <c r="F1603" s="284" t="e">
        <f ca="1">IF(G1603="","",IF(OR(AND($C1603&lt;&gt;" ",$C1604=" "),AND($C1604&lt;&gt;" ",$C1603=" "),AND(L1605&gt;0,OR(AND($C1605&lt;&gt;" ",OR($C1603=" ",$C1604=" ")),AND($C1605=" ",OR($C1603&lt;&gt;" ",$C1604&lt;&gt;" "))))),IF(SUM(F$4:F1602)=0,1,LARGE(F$4:F1602,1)+1),IF(MONTH(G1603)=MONTH(TODAY()),IF(AND(DAY(G1603)&lt;DAY(TODAY()),$B1603=" "),IF(SUM(F$4:F1602)=0,1,LARGE(F$4:F1602,1)+1),IF($B1603=" ",IF(AND(DAY(G1603)=DAY(TODAY()),HOUR(G1603)&lt;=HOUR(NOW())+1),IF(AND(HOUR(G1603)+2&lt;=HOUR(NOW()),DAY(G1603)&lt;=DAY(TODAY()),MINUTE(G1603)&lt;=MINUTE(NOW())),IF(SUM(F$4:F1602)=0,1,LARGE(F$4:F1602,1)+1),IF(OR(MINUTE(G1603)&lt;=MINUTE(NOW()),HOUR(G1603)&lt;=HOUR(NOW())),"!!!","")),""),"")),"")))</f>
        <v>#VALUE!</v>
      </c>
      <c r="G1603" s="181" t="s">
        <v>4610</v>
      </c>
      <c r="H1603" s="229" t="s">
        <v>422</v>
      </c>
      <c r="I1603" s="39" t="s">
        <v>42</v>
      </c>
      <c r="J1603" s="40">
        <v>19</v>
      </c>
      <c r="K1603" s="41" t="s">
        <v>21</v>
      </c>
      <c r="L1603" s="42">
        <v>1.76</v>
      </c>
      <c r="M1603" s="43">
        <v>29.61</v>
      </c>
      <c r="N1603" s="232">
        <v>0</v>
      </c>
      <c r="O1603" s="44" t="s">
        <v>2945</v>
      </c>
      <c r="P1603" s="45" t="s">
        <v>3047</v>
      </c>
      <c r="Q1603" s="46" t="s">
        <v>1043</v>
      </c>
      <c r="R1603" s="47">
        <v>4.1000000000000002E-2</v>
      </c>
      <c r="S1603" s="48" t="s">
        <v>898</v>
      </c>
    </row>
    <row r="1604" spans="1:19" ht="14.65" customHeight="1">
      <c r="A1604" s="227"/>
      <c r="B1604" s="236"/>
      <c r="C1604" s="49" t="s">
        <v>24</v>
      </c>
      <c r="D1604" s="274"/>
      <c r="E1604" s="282"/>
      <c r="F1604" s="285"/>
      <c r="G1604" s="182"/>
      <c r="H1604" s="230"/>
      <c r="I1604" s="50" t="s">
        <v>43</v>
      </c>
      <c r="J1604" s="51">
        <f>IF(OR(I1603="TO",I1603="TU",I1603="TO1",I1603="TU1",I1603="TO2",I1603="TU2"),J1603,IF(OR(I1603="AH1",I1603="AH2"),IF(OR(I1604="AH1",I1604="AH2"),-J1603,IF(OR(I1604="EH1",I1604="EH2"),-J1603+0.5,"")),IF(OR(I1603="EH1",I1603="EH2"),IF(OR(I1604="AH1",I1604="AH2"),-J1603+0.5,IF(OR(I1604="EH1",I1604="EH2"),-J1603+1,"")),IF(AND(OR(I1603="DNB1",I1603="DNB2"),OR(I1604="AH1",I1604="AH2")),0,IF(AND(I1603="Not ScoreBoth",OR(I1604="TO1",I1604="TO2")),0.5,"")))))</f>
        <v>19</v>
      </c>
      <c r="K1604" s="52" t="s">
        <v>23</v>
      </c>
      <c r="L1604" s="53">
        <v>2.5499999999999998</v>
      </c>
      <c r="M1604" s="54">
        <v>20.45</v>
      </c>
      <c r="N1604" s="233"/>
      <c r="O1604" s="55" t="s">
        <v>956</v>
      </c>
      <c r="P1604" s="56" t="s">
        <v>3048</v>
      </c>
      <c r="Q1604" s="25"/>
      <c r="R1604" s="26"/>
      <c r="S1604" s="26"/>
    </row>
    <row r="1605" spans="1:19" ht="14.65" customHeight="1">
      <c r="A1605" s="228"/>
      <c r="B1605" s="237"/>
      <c r="C1605" s="57" t="s">
        <v>28</v>
      </c>
      <c r="D1605" s="275"/>
      <c r="E1605" s="283"/>
      <c r="F1605" s="272"/>
      <c r="G1605" s="183"/>
      <c r="H1605" s="231"/>
      <c r="I1605" s="58"/>
      <c r="J1605" s="59"/>
      <c r="K1605" s="60"/>
      <c r="L1605" s="61"/>
      <c r="M1605" s="62"/>
      <c r="N1605" s="234"/>
      <c r="O1605" s="63"/>
      <c r="P1605" s="64"/>
      <c r="Q1605" s="36"/>
      <c r="R1605" s="28"/>
      <c r="S1605" s="28"/>
    </row>
    <row r="1606" spans="1:19" ht="14.65" customHeight="1">
      <c r="A1606" s="238">
        <f>$A1603+1</f>
        <v>535</v>
      </c>
      <c r="B1606" s="242" t="str">
        <f>IF(OR(C1606="W",C1607="W",C1608="W",C1606="1/2W",C1607="1/2W",C1608="1/2W",C1606="1/2L",C1607="1/2L",C1608="1/2L"),"OK",IF(OR(C1606="L",C1607="L",C1608="L"),"LOSS",IF(OR(C1606="X",C1607="X",C1608="X"),"Anulado"," ")))</f>
        <v xml:space="preserve"> </v>
      </c>
      <c r="C1606" s="65" t="s">
        <v>28</v>
      </c>
      <c r="D1606" s="290" t="str">
        <f>IF(G1606="","",$D1603)</f>
        <v>30</v>
      </c>
      <c r="E1606" s="295" t="str">
        <f>IF(G1606=""," ","– "&amp;COUNTIF(D$4:D1608,$D1606))</f>
        <v>– 5</v>
      </c>
      <c r="F1606" s="297" t="e">
        <f ca="1">IF(G1606="","",IF(OR(AND($C1606&lt;&gt;" ",$C1607=" "),AND($C1607&lt;&gt;" ",$C1606=" "),AND(L1608&gt;0,OR(AND($C1608&lt;&gt;" ",OR($C1606=" ",$C1607=" ")),AND($C1608=" ",OR($C1606&lt;&gt;" ",$C1607&lt;&gt;" "))))),IF(SUM(F$4:F1605)=0,1,LARGE(F$4:F1605,1)+1),IF(MONTH(G1606)=MONTH(TODAY()),IF(AND(DAY(G1606)&lt;DAY(TODAY()),$B1606=" "),IF(SUM(F$4:F1605)=0,1,LARGE(F$4:F1605,1)+1),IF($B1606=" ",IF(AND(DAY(G1606)=DAY(TODAY()),HOUR(G1606)&lt;=HOUR(NOW())+1),IF(AND(HOUR(G1606)+2&lt;=HOUR(NOW()),DAY(G1606)&lt;=DAY(TODAY()),MINUTE(G1606)&lt;=MINUTE(NOW())),IF(SUM(F$4:F1605)=0,1,LARGE(F$4:F1605,1)+1),IF(OR(MINUTE(G1606)&lt;=MINUTE(NOW()),HOUR(G1606)&lt;=HOUR(NOW())),"!!!","")),""),"")),"")))</f>
        <v>#VALUE!</v>
      </c>
      <c r="G1606" s="188" t="s">
        <v>4611</v>
      </c>
      <c r="H1606" s="239" t="s">
        <v>423</v>
      </c>
      <c r="I1606" s="66" t="s">
        <v>31</v>
      </c>
      <c r="J1606" s="67">
        <v>8.5</v>
      </c>
      <c r="K1606" s="68" t="s">
        <v>45</v>
      </c>
      <c r="L1606" s="69">
        <v>1.79</v>
      </c>
      <c r="M1606" s="70"/>
      <c r="N1606" s="241">
        <v>1</v>
      </c>
      <c r="O1606" s="71" t="s">
        <v>2246</v>
      </c>
      <c r="P1606" s="72" t="s">
        <v>3049</v>
      </c>
      <c r="Q1606" s="73" t="s">
        <v>3050</v>
      </c>
      <c r="R1606" s="74">
        <v>7.6100000000000001E-2</v>
      </c>
      <c r="S1606" s="75" t="s">
        <v>898</v>
      </c>
    </row>
    <row r="1607" spans="1:19" ht="14.65" customHeight="1">
      <c r="A1607" s="227"/>
      <c r="B1607" s="236"/>
      <c r="C1607" s="17" t="s">
        <v>28</v>
      </c>
      <c r="D1607" s="274"/>
      <c r="E1607" s="282"/>
      <c r="F1607" s="285"/>
      <c r="G1607" s="182"/>
      <c r="H1607" s="230"/>
      <c r="I1607" s="18" t="s">
        <v>30</v>
      </c>
      <c r="J1607" s="76">
        <f>IF(OR(I1606="TO",I1606="TU",I1606="TO1",I1606="TU1",I1606="TO2",I1606="TU2"),J1606,IF(OR(I1606="AH1",I1606="AH2"),IF(OR(I1607="AH1",I1607="AH2"),-J1606,IF(OR(I1607="EH1",I1607="EH2"),-J1606+0.5,"")),IF(OR(I1606="EH1",I1606="EH2"),IF(OR(I1607="AH1",I1607="AH2"),-J1606+0.5,IF(OR(I1607="EH1",I1607="EH2"),-J1606+1,"")),IF(AND(OR(I1606="DNB1",I1606="DNB2"),OR(I1607="AH1",I1607="AH2")),0,IF(AND(I1606="Not ScoreBoth",OR(I1607="TO1",I1607="TO2")),0.5,"")))))</f>
        <v>-8.5</v>
      </c>
      <c r="K1607" s="77" t="s">
        <v>21</v>
      </c>
      <c r="L1607" s="21">
        <v>2.7</v>
      </c>
      <c r="M1607" s="22">
        <v>16.54</v>
      </c>
      <c r="N1607" s="233"/>
      <c r="O1607" s="23" t="s">
        <v>1807</v>
      </c>
      <c r="P1607" s="24" t="s">
        <v>1540</v>
      </c>
      <c r="Q1607" s="25"/>
      <c r="R1607" s="26"/>
      <c r="S1607" s="26"/>
    </row>
    <row r="1608" spans="1:19" ht="14.65" customHeight="1">
      <c r="A1608" s="228"/>
      <c r="B1608" s="237"/>
      <c r="C1608" s="27" t="s">
        <v>28</v>
      </c>
      <c r="D1608" s="275"/>
      <c r="E1608" s="283"/>
      <c r="F1608" s="272"/>
      <c r="G1608" s="183"/>
      <c r="H1608" s="231"/>
      <c r="I1608" s="30"/>
      <c r="J1608" s="31"/>
      <c r="K1608" s="37"/>
      <c r="L1608" s="32"/>
      <c r="M1608" s="33"/>
      <c r="N1608" s="234"/>
      <c r="O1608" s="34"/>
      <c r="P1608" s="35"/>
      <c r="Q1608" s="36"/>
      <c r="R1608" s="28"/>
      <c r="S1608" s="28"/>
    </row>
    <row r="1609" spans="1:19" ht="14.65" customHeight="1">
      <c r="A1609" s="226">
        <f>$A1606+1</f>
        <v>536</v>
      </c>
      <c r="B1609" s="235" t="str">
        <f>IF(OR(C1609="W",C1610="W",C1611="W",C1609="1/2W",C1610="1/2W",C1611="1/2W",C1609="1/2L",C1610="1/2L",C1611="1/2L"),"OK",IF(OR(C1609="L",C1610="L",C1611="L"),"LOSS",IF(OR(C1609="X",C1610="X",C1611="X"),"Anulado"," ")))</f>
        <v xml:space="preserve"> </v>
      </c>
      <c r="C1609" s="38" t="s">
        <v>28</v>
      </c>
      <c r="D1609" s="273" t="str">
        <f>IF(G1609="","",$D1606)</f>
        <v>30</v>
      </c>
      <c r="E1609" s="281" t="str">
        <f>IF(G1609=""," ","– "&amp;COUNTIF(D$4:D1611,$D1609))</f>
        <v>– 6</v>
      </c>
      <c r="F1609" s="284" t="e">
        <f ca="1">IF(G1609="","",IF(OR(AND($C1609&lt;&gt;" ",$C1610=" "),AND($C1610&lt;&gt;" ",$C1609=" "),AND(L1611&gt;0,OR(AND($C1611&lt;&gt;" ",OR($C1609=" ",$C1610=" ")),AND($C1611=" ",OR($C1609&lt;&gt;" ",$C1610&lt;&gt;" "))))),IF(SUM(F$4:F1608)=0,1,LARGE(F$4:F1608,1)+1),IF(MONTH(G1609)=MONTH(TODAY()),IF(AND(DAY(G1609)&lt;DAY(TODAY()),$B1609=" "),IF(SUM(F$4:F1608)=0,1,LARGE(F$4:F1608,1)+1),IF($B1609=" ",IF(AND(DAY(G1609)=DAY(TODAY()),HOUR(G1609)&lt;=HOUR(NOW())+1),IF(AND(HOUR(G1609)+2&lt;=HOUR(NOW()),DAY(G1609)&lt;=DAY(TODAY()),MINUTE(G1609)&lt;=MINUTE(NOW())),IF(SUM(F$4:F1608)=0,1,LARGE(F$4:F1608,1)+1),IF(OR(MINUTE(G1609)&lt;=MINUTE(NOW()),HOUR(G1609)&lt;=HOUR(NOW())),"!!!","")),""),"")),"")))</f>
        <v>#VALUE!</v>
      </c>
      <c r="G1609" s="181" t="s">
        <v>4611</v>
      </c>
      <c r="H1609" s="229" t="s">
        <v>423</v>
      </c>
      <c r="I1609" s="39" t="s">
        <v>31</v>
      </c>
      <c r="J1609" s="40">
        <v>7.5</v>
      </c>
      <c r="K1609" s="41" t="s">
        <v>45</v>
      </c>
      <c r="L1609" s="42">
        <v>2.25</v>
      </c>
      <c r="M1609" s="43">
        <v>25</v>
      </c>
      <c r="N1609" s="232">
        <v>0</v>
      </c>
      <c r="O1609" s="44" t="s">
        <v>2246</v>
      </c>
      <c r="P1609" s="45" t="s">
        <v>2479</v>
      </c>
      <c r="Q1609" s="46" t="s">
        <v>3051</v>
      </c>
      <c r="R1609" s="47">
        <v>5.8900000000000001E-2</v>
      </c>
      <c r="S1609" s="48" t="s">
        <v>898</v>
      </c>
    </row>
    <row r="1610" spans="1:19" ht="14.65" customHeight="1">
      <c r="A1610" s="227"/>
      <c r="B1610" s="236"/>
      <c r="C1610" s="49" t="s">
        <v>28</v>
      </c>
      <c r="D1610" s="274"/>
      <c r="E1610" s="282"/>
      <c r="F1610" s="285"/>
      <c r="G1610" s="182"/>
      <c r="H1610" s="230"/>
      <c r="I1610" s="50" t="s">
        <v>30</v>
      </c>
      <c r="J1610" s="51">
        <f>IF(OR(I1609="TO",I1609="TU",I1609="TO1",I1609="TU1",I1609="TO2",I1609="TU2"),J1609,IF(OR(I1609="AH1",I1609="AH2"),IF(OR(I1610="AH1",I1610="AH2"),-J1609,IF(OR(I1610="EH1",I1610="EH2"),-J1609+0.5,"")),IF(OR(I1609="EH1",I1609="EH2"),IF(OR(I1610="AH1",I1610="AH2"),-J1609+0.5,IF(OR(I1610="EH1",I1610="EH2"),-J1609+1,"")),IF(AND(OR(I1609="DNB1",I1609="DNB2"),OR(I1610="AH1",I1610="AH2")),0,IF(AND(I1609="Not ScoreBoth",OR(I1610="TO1",I1610="TO2")),0.5,"")))))</f>
        <v>-7.5</v>
      </c>
      <c r="K1610" s="52" t="s">
        <v>21</v>
      </c>
      <c r="L1610" s="53">
        <v>2</v>
      </c>
      <c r="M1610" s="54"/>
      <c r="N1610" s="233"/>
      <c r="O1610" s="55" t="s">
        <v>936</v>
      </c>
      <c r="P1610" s="56" t="s">
        <v>3052</v>
      </c>
      <c r="Q1610" s="25"/>
      <c r="R1610" s="26"/>
      <c r="S1610" s="26"/>
    </row>
    <row r="1611" spans="1:19" ht="14.65" customHeight="1" thickBot="1">
      <c r="A1611" s="228"/>
      <c r="B1611" s="237"/>
      <c r="C1611" s="57" t="s">
        <v>28</v>
      </c>
      <c r="D1611" s="275"/>
      <c r="E1611" s="283"/>
      <c r="F1611" s="272"/>
      <c r="G1611" s="183"/>
      <c r="H1611" s="240"/>
      <c r="I1611" s="58"/>
      <c r="J1611" s="59"/>
      <c r="K1611" s="60"/>
      <c r="L1611" s="61"/>
      <c r="M1611" s="62"/>
      <c r="N1611" s="234"/>
      <c r="O1611" s="63"/>
      <c r="P1611" s="64"/>
      <c r="Q1611" s="36"/>
      <c r="R1611" s="28"/>
      <c r="S1611" s="28"/>
    </row>
    <row r="1612" spans="1:19" ht="14.65" customHeight="1">
      <c r="A1612" s="238">
        <f>$A1609+1</f>
        <v>537</v>
      </c>
      <c r="B1612" s="242" t="str">
        <f>IF(OR(C1612="W",C1613="W",C1614="W",C1612="1/2W",C1613="1/2W",C1614="1/2W",C1612="1/2L",C1613="1/2L",C1614="1/2L"),"OK",IF(OR(C1612="L",C1613="L",C1614="L"),"LOSS",IF(OR(C1612="X",C1613="X",C1614="X"),"Anulado"," ")))</f>
        <v xml:space="preserve"> </v>
      </c>
      <c r="C1612" s="65" t="s">
        <v>28</v>
      </c>
      <c r="D1612" s="290" t="str">
        <f>IF(G1612="","",$D1609)</f>
        <v>30</v>
      </c>
      <c r="E1612" s="295" t="str">
        <f>IF(G1612=""," ","– "&amp;COUNTIF(D$4:D1614,$D1612))</f>
        <v>– 7</v>
      </c>
      <c r="F1612" s="297" t="e">
        <f ca="1">IF(G1612="","",IF(OR(AND($C1612&lt;&gt;" ",$C1613=" "),AND($C1613&lt;&gt;" ",$C1612=" "),AND(L1614&gt;0,OR(AND($C1614&lt;&gt;" ",OR($C1612=" ",$C1613=" ")),AND($C1614=" ",OR($C1612&lt;&gt;" ",$C1613&lt;&gt;" "))))),IF(SUM(F$4:F1611)=0,1,LARGE(F$4:F1611,1)+1),IF(MONTH(G1612)=MONTH(TODAY()),IF(AND(DAY(G1612)&lt;DAY(TODAY()),$B1612=" "),IF(SUM(F$4:F1611)=0,1,LARGE(F$4:F1611,1)+1),IF($B1612=" ",IF(AND(DAY(G1612)=DAY(TODAY()),HOUR(G1612)&lt;=HOUR(NOW())+1),IF(AND(HOUR(G1612)+2&lt;=HOUR(NOW()),DAY(G1612)&lt;=DAY(TODAY()),MINUTE(G1612)&lt;=MINUTE(NOW())),IF(SUM(F$4:F1611)=0,1,LARGE(F$4:F1611,1)+1),IF(OR(MINUTE(G1612)&lt;=MINUTE(NOW()),HOUR(G1612)&lt;=HOUR(NOW())),"!!!","")),""),"")),"")))</f>
        <v>#VALUE!</v>
      </c>
      <c r="G1612" s="188" t="s">
        <v>4611</v>
      </c>
      <c r="H1612" s="303" t="s">
        <v>423</v>
      </c>
      <c r="I1612" s="66" t="s">
        <v>31</v>
      </c>
      <c r="J1612" s="67">
        <v>8.5</v>
      </c>
      <c r="K1612" s="68" t="s">
        <v>45</v>
      </c>
      <c r="L1612" s="69">
        <v>1.79</v>
      </c>
      <c r="M1612" s="70">
        <v>500</v>
      </c>
      <c r="N1612" s="241">
        <v>0.1</v>
      </c>
      <c r="O1612" s="71" t="s">
        <v>3053</v>
      </c>
      <c r="P1612" s="72" t="s">
        <v>3054</v>
      </c>
      <c r="Q1612" s="73" t="s">
        <v>3055</v>
      </c>
      <c r="R1612" s="74">
        <v>5.1700000000000003E-2</v>
      </c>
      <c r="S1612" s="75" t="s">
        <v>898</v>
      </c>
    </row>
    <row r="1613" spans="1:19" ht="14.65" customHeight="1">
      <c r="A1613" s="227"/>
      <c r="B1613" s="236"/>
      <c r="C1613" s="17" t="s">
        <v>28</v>
      </c>
      <c r="D1613" s="274"/>
      <c r="E1613" s="282"/>
      <c r="F1613" s="285"/>
      <c r="G1613" s="182"/>
      <c r="H1613" s="230"/>
      <c r="I1613" s="18" t="s">
        <v>30</v>
      </c>
      <c r="J1613" s="76">
        <f>IF(OR(I1612="TO",I1612="TU",I1612="TO1",I1612="TU1",I1612="TO2",I1612="TU2"),J1612,IF(OR(I1612="AH1",I1612="AH2"),IF(OR(I1613="AH1",I1613="AH2"),-J1612,IF(OR(I1613="EH1",I1613="EH2"),-J1612+0.5,"")),IF(OR(I1612="EH1",I1612="EH2"),IF(OR(I1613="AH1",I1613="AH2"),-J1612+0.5,IF(OR(I1613="EH1",I1613="EH2"),-J1612+1,"")),IF(AND(OR(I1612="DNB1",I1612="DNB2"),OR(I1613="AH1",I1613="AH2")),0,IF(AND(I1612="Not ScoreBoth",OR(I1613="TO1",I1613="TO2")),0.5,"")))))</f>
        <v>-8.5</v>
      </c>
      <c r="K1613" s="77" t="s">
        <v>23</v>
      </c>
      <c r="L1613" s="21">
        <v>2.5499999999999998</v>
      </c>
      <c r="M1613" s="22"/>
      <c r="N1613" s="233"/>
      <c r="O1613" s="23" t="s">
        <v>3056</v>
      </c>
      <c r="P1613" s="24" t="s">
        <v>3057</v>
      </c>
      <c r="Q1613" s="25"/>
      <c r="R1613" s="26"/>
      <c r="S1613" s="26"/>
    </row>
    <row r="1614" spans="1:19" ht="14.65" customHeight="1">
      <c r="A1614" s="228"/>
      <c r="B1614" s="237"/>
      <c r="C1614" s="27" t="s">
        <v>28</v>
      </c>
      <c r="D1614" s="275"/>
      <c r="E1614" s="283"/>
      <c r="F1614" s="272"/>
      <c r="G1614" s="183"/>
      <c r="H1614" s="231"/>
      <c r="I1614" s="30"/>
      <c r="J1614" s="31"/>
      <c r="K1614" s="37"/>
      <c r="L1614" s="32"/>
      <c r="M1614" s="33"/>
      <c r="N1614" s="234"/>
      <c r="O1614" s="34"/>
      <c r="P1614" s="35"/>
      <c r="Q1614" s="36"/>
      <c r="R1614" s="28"/>
      <c r="S1614" s="28"/>
    </row>
    <row r="1615" spans="1:19" ht="14.65" customHeight="1">
      <c r="A1615" s="226">
        <f>$A1612+1</f>
        <v>538</v>
      </c>
      <c r="B1615" s="235" t="str">
        <f>IF(OR(C1615="W",C1616="W",C1617="W",C1615="1/2W",C1616="1/2W",C1617="1/2W",C1615="1/2L",C1616="1/2L",C1617="1/2L"),"OK",IF(OR(C1615="L",C1616="L",C1617="L"),"LOSS",IF(OR(C1615="X",C1616="X",C1617="X"),"Anulado"," ")))</f>
        <v xml:space="preserve"> </v>
      </c>
      <c r="C1615" s="38" t="s">
        <v>28</v>
      </c>
      <c r="D1615" s="273" t="str">
        <f>IF(G1615="","",$D1612)</f>
        <v>30</v>
      </c>
      <c r="E1615" s="281" t="str">
        <f>IF(G1615=""," ","– "&amp;COUNTIF(D$4:D1617,$D1615))</f>
        <v>– 8</v>
      </c>
      <c r="F1615" s="284" t="e">
        <f ca="1">IF(G1615="","",IF(OR(AND($C1615&lt;&gt;" ",$C1616=" "),AND($C1616&lt;&gt;" ",$C1615=" "),AND(L1617&gt;0,OR(AND($C1617&lt;&gt;" ",OR($C1615=" ",$C1616=" ")),AND($C1617=" ",OR($C1615&lt;&gt;" ",$C1616&lt;&gt;" "))))),IF(SUM(F$4:F1614)=0,1,LARGE(F$4:F1614,1)+1),IF(MONTH(G1615)=MONTH(TODAY()),IF(AND(DAY(G1615)&lt;DAY(TODAY()),$B1615=" "),IF(SUM(F$4:F1614)=0,1,LARGE(F$4:F1614,1)+1),IF($B1615=" ",IF(AND(DAY(G1615)=DAY(TODAY()),HOUR(G1615)&lt;=HOUR(NOW())+1),IF(AND(HOUR(G1615)+2&lt;=HOUR(NOW()),DAY(G1615)&lt;=DAY(TODAY()),MINUTE(G1615)&lt;=MINUTE(NOW())),IF(SUM(F$4:F1614)=0,1,LARGE(F$4:F1614,1)+1),IF(OR(MINUTE(G1615)&lt;=MINUTE(NOW()),HOUR(G1615)&lt;=HOUR(NOW())),"!!!","")),""),"")),"")))</f>
        <v>#VALUE!</v>
      </c>
      <c r="G1615" s="181" t="s">
        <v>4612</v>
      </c>
      <c r="H1615" s="229" t="s">
        <v>424</v>
      </c>
      <c r="I1615" s="39" t="s">
        <v>31</v>
      </c>
      <c r="J1615" s="78"/>
      <c r="K1615" s="41" t="s">
        <v>17</v>
      </c>
      <c r="L1615" s="42">
        <v>1.9750000000000001</v>
      </c>
      <c r="M1615" s="43">
        <v>17.95</v>
      </c>
      <c r="N1615" s="232">
        <v>0</v>
      </c>
      <c r="O1615" s="44" t="s">
        <v>3058</v>
      </c>
      <c r="P1615" s="45" t="s">
        <v>3059</v>
      </c>
      <c r="Q1615" s="46" t="s">
        <v>3060</v>
      </c>
      <c r="R1615" s="47">
        <v>8.3400000000000002E-2</v>
      </c>
      <c r="S1615" s="48" t="s">
        <v>898</v>
      </c>
    </row>
    <row r="1616" spans="1:19" ht="14.65" customHeight="1">
      <c r="A1616" s="227"/>
      <c r="B1616" s="236"/>
      <c r="C1616" s="49" t="s">
        <v>28</v>
      </c>
      <c r="D1616" s="274"/>
      <c r="E1616" s="282"/>
      <c r="F1616" s="285"/>
      <c r="G1616" s="182"/>
      <c r="H1616" s="230"/>
      <c r="I1616" s="84">
        <v>1</v>
      </c>
      <c r="J1616" s="85" t="str">
        <f>IF(OR(I1615="TO",I1615="TU",I1615="TO1",I1615="TU1",I1615="TO2",I1615="TU2"),J1615,IF(OR(I1615="AH1",I1615="AH2"),IF(OR(I1616="AH1",I1616="AH2"),-J1615,IF(OR(I1616="EH1",I1616="EH2"),-J1615+0.5,"")),IF(OR(I1615="EH1",I1615="EH2"),IF(OR(I1616="AH1",I1616="AH2"),-J1615+0.5,IF(OR(I1616="EH1",I1616="EH2"),-J1615+1,"")),IF(AND(OR(I1615="DNB1",I1615="DNB2"),OR(I1616="AH1",I1616="AH2")),0,IF(AND(I1615="Not ScoreBoth",OR(I1616="TO1",I1616="TO2")),0.5,"")))))</f>
        <v/>
      </c>
      <c r="K1616" s="52" t="s">
        <v>18</v>
      </c>
      <c r="L1616" s="53">
        <v>2.4</v>
      </c>
      <c r="M1616" s="54">
        <v>14.77</v>
      </c>
      <c r="N1616" s="233"/>
      <c r="O1616" s="55" t="s">
        <v>2393</v>
      </c>
      <c r="P1616" s="56" t="s">
        <v>3059</v>
      </c>
      <c r="Q1616" s="25"/>
      <c r="R1616" s="26"/>
      <c r="S1616" s="26"/>
    </row>
    <row r="1617" spans="1:19" ht="14.65" customHeight="1" thickBot="1">
      <c r="A1617" s="228"/>
      <c r="B1617" s="237"/>
      <c r="C1617" s="57" t="s">
        <v>28</v>
      </c>
      <c r="D1617" s="275"/>
      <c r="E1617" s="283"/>
      <c r="F1617" s="272"/>
      <c r="G1617" s="183"/>
      <c r="H1617" s="240"/>
      <c r="I1617" s="58"/>
      <c r="J1617" s="59"/>
      <c r="K1617" s="60"/>
      <c r="L1617" s="61"/>
      <c r="M1617" s="62"/>
      <c r="N1617" s="234"/>
      <c r="O1617" s="63"/>
      <c r="P1617" s="64"/>
      <c r="Q1617" s="36"/>
      <c r="R1617" s="28"/>
      <c r="S1617" s="28"/>
    </row>
    <row r="1618" spans="1:19" ht="14.65" customHeight="1">
      <c r="A1618" s="238">
        <f>$A1615+1</f>
        <v>539</v>
      </c>
      <c r="B1618" s="242" t="str">
        <f>IF(OR(C1618="W",C1619="W",C1620="W",C1618="1/2W",C1619="1/2W",C1620="1/2W",C1618="1/2L",C1619="1/2L",C1620="1/2L"),"OK",IF(OR(C1618="L",C1619="L",C1620="L"),"LOSS",IF(OR(C1618="X",C1619="X",C1620="X"),"Anulado"," ")))</f>
        <v>OK</v>
      </c>
      <c r="C1618" s="65" t="s">
        <v>26</v>
      </c>
      <c r="D1618" s="290" t="str">
        <f>IF(G1618="","",$D1615)</f>
        <v>30</v>
      </c>
      <c r="E1618" s="295" t="str">
        <f>IF(G1618=""," ","– "&amp;COUNTIF(D$4:D1620,$D1618))</f>
        <v>– 9</v>
      </c>
      <c r="F1618" s="297" t="e">
        <f ca="1">IF(G1618="","",IF(OR(AND($C1618&lt;&gt;" ",$C1619=" "),AND($C1619&lt;&gt;" ",$C1618=" "),AND(L1620&gt;0,OR(AND($C1620&lt;&gt;" ",OR($C1618=" ",$C1619=" ")),AND($C1620=" ",OR($C1618&lt;&gt;" ",$C1619&lt;&gt;" "))))),IF(SUM(F$4:F1617)=0,1,LARGE(F$4:F1617,1)+1),IF(MONTH(G1618)=MONTH(TODAY()),IF(AND(DAY(G1618)&lt;DAY(TODAY()),$B1618=" "),IF(SUM(F$4:F1617)=0,1,LARGE(F$4:F1617,1)+1),IF($B1618=" ",IF(AND(DAY(G1618)=DAY(TODAY()),HOUR(G1618)&lt;=HOUR(NOW())+1),IF(AND(HOUR(G1618)+2&lt;=HOUR(NOW()),DAY(G1618)&lt;=DAY(TODAY()),MINUTE(G1618)&lt;=MINUTE(NOW())),IF(SUM(F$4:F1617)=0,1,LARGE(F$4:F1617,1)+1),IF(OR(MINUTE(G1618)&lt;=MINUTE(NOW()),HOUR(G1618)&lt;=HOUR(NOW())),"!!!","")),""),"")),"")))</f>
        <v>#VALUE!</v>
      </c>
      <c r="G1618" s="188" t="s">
        <v>4613</v>
      </c>
      <c r="H1618" s="303" t="s">
        <v>425</v>
      </c>
      <c r="I1618" s="66" t="s">
        <v>42</v>
      </c>
      <c r="J1618" s="67">
        <v>0.5</v>
      </c>
      <c r="K1618" s="68" t="s">
        <v>20</v>
      </c>
      <c r="L1618" s="69">
        <v>8.5</v>
      </c>
      <c r="M1618" s="70">
        <v>2.63</v>
      </c>
      <c r="N1618" s="241">
        <v>0</v>
      </c>
      <c r="O1618" s="71" t="s">
        <v>3061</v>
      </c>
      <c r="P1618" s="72" t="s">
        <v>1783</v>
      </c>
      <c r="Q1618" s="73" t="s">
        <v>3062</v>
      </c>
      <c r="R1618" s="74">
        <v>0.24640000000000001</v>
      </c>
      <c r="S1618" s="75" t="s">
        <v>3063</v>
      </c>
    </row>
    <row r="1619" spans="1:19" ht="14.65" customHeight="1">
      <c r="A1619" s="227"/>
      <c r="B1619" s="236"/>
      <c r="C1619" s="17" t="s">
        <v>24</v>
      </c>
      <c r="D1619" s="274"/>
      <c r="E1619" s="282"/>
      <c r="F1619" s="285"/>
      <c r="G1619" s="182"/>
      <c r="H1619" s="230"/>
      <c r="I1619" s="18" t="s">
        <v>43</v>
      </c>
      <c r="J1619" s="76">
        <f>IF(OR(I1618="TO",I1618="TU",I1618="TO1",I1618="TU1",I1618="TO2",I1618="TU2"),J1618,IF(OR(I1618="AH1",I1618="AH2"),IF(OR(I1619="AH1",I1619="AH2"),-J1618,IF(OR(I1619="EH1",I1619="EH2"),-J1618+0.5,"")),IF(OR(I1618="EH1",I1618="EH2"),IF(OR(I1619="AH1",I1619="AH2"),-J1618+0.5,IF(OR(I1619="EH1",I1619="EH2"),-J1618+1,"")),IF(AND(OR(I1618="DNB1",I1618="DNB2"),OR(I1619="AH1",I1619="AH2")),0,IF(AND(I1618="Not ScoreBoth",OR(I1619="TO1",I1619="TO2")),0.5,"")))))</f>
        <v>0.5</v>
      </c>
      <c r="K1619" s="77" t="s">
        <v>22</v>
      </c>
      <c r="L1619" s="21">
        <v>1.46</v>
      </c>
      <c r="M1619" s="22"/>
      <c r="N1619" s="233"/>
      <c r="O1619" s="23" t="s">
        <v>3064</v>
      </c>
      <c r="P1619" s="24" t="s">
        <v>1918</v>
      </c>
      <c r="Q1619" s="25"/>
      <c r="R1619" s="26"/>
      <c r="S1619" s="26"/>
    </row>
    <row r="1620" spans="1:19" ht="14.65" customHeight="1">
      <c r="A1620" s="228"/>
      <c r="B1620" s="237"/>
      <c r="C1620" s="27" t="s">
        <v>28</v>
      </c>
      <c r="D1620" s="275"/>
      <c r="E1620" s="283"/>
      <c r="F1620" s="272"/>
      <c r="G1620" s="183"/>
      <c r="H1620" s="231"/>
      <c r="I1620" s="30"/>
      <c r="J1620" s="31"/>
      <c r="K1620" s="37"/>
      <c r="L1620" s="32"/>
      <c r="M1620" s="33"/>
      <c r="N1620" s="234"/>
      <c r="O1620" s="34"/>
      <c r="P1620" s="35"/>
      <c r="Q1620" s="36"/>
      <c r="R1620" s="28"/>
      <c r="S1620" s="28"/>
    </row>
    <row r="1621" spans="1:19" ht="14.65" customHeight="1">
      <c r="A1621" s="226">
        <f>$A1618+1</f>
        <v>540</v>
      </c>
      <c r="B1621" s="235" t="str">
        <f>IF(OR(C1621="W",C1622="W",C1623="W",C1621="1/2W",C1622="1/2W",C1623="1/2W",C1621="1/2L",C1622="1/2L",C1623="1/2L"),"OK",IF(OR(C1621="L",C1622="L",C1623="L"),"LOSS",IF(OR(C1621="X",C1622="X",C1623="X"),"Anulado"," ")))</f>
        <v>OK</v>
      </c>
      <c r="C1621" s="38" t="s">
        <v>24</v>
      </c>
      <c r="D1621" s="273" t="str">
        <f>IF(G1621="","",$D1618)</f>
        <v>30</v>
      </c>
      <c r="E1621" s="281" t="str">
        <f>IF(G1621=""," ","– "&amp;COUNTIF(D$4:D1623,$D1621))</f>
        <v>– 10</v>
      </c>
      <c r="F1621" s="284" t="e">
        <f ca="1">IF(G1621="","",IF(OR(AND($C1621&lt;&gt;" ",$C1622=" "),AND($C1622&lt;&gt;" ",$C1621=" "),AND(L1623&gt;0,OR(AND($C1623&lt;&gt;" ",OR($C1621=" ",$C1622=" ")),AND($C1623=" ",OR($C1621&lt;&gt;" ",$C1622&lt;&gt;" "))))),IF(SUM(F$4:F1620)=0,1,LARGE(F$4:F1620,1)+1),IF(MONTH(G1621)=MONTH(TODAY()),IF(AND(DAY(G1621)&lt;DAY(TODAY()),$B1621=" "),IF(SUM(F$4:F1620)=0,1,LARGE(F$4:F1620,1)+1),IF($B1621=" ",IF(AND(DAY(G1621)=DAY(TODAY()),HOUR(G1621)&lt;=HOUR(NOW())+1),IF(AND(HOUR(G1621)+2&lt;=HOUR(NOW()),DAY(G1621)&lt;=DAY(TODAY()),MINUTE(G1621)&lt;=MINUTE(NOW())),IF(SUM(F$4:F1620)=0,1,LARGE(F$4:F1620,1)+1),IF(OR(MINUTE(G1621)&lt;=MINUTE(NOW()),HOUR(G1621)&lt;=HOUR(NOW())),"!!!","")),""),"")),"")))</f>
        <v>#VALUE!</v>
      </c>
      <c r="G1621" s="181" t="s">
        <v>4613</v>
      </c>
      <c r="H1621" s="229" t="s">
        <v>425</v>
      </c>
      <c r="I1621" s="39" t="s">
        <v>224</v>
      </c>
      <c r="J1621" s="78"/>
      <c r="K1621" s="41" t="s">
        <v>21</v>
      </c>
      <c r="L1621" s="42">
        <v>1.46</v>
      </c>
      <c r="M1621" s="43"/>
      <c r="N1621" s="232">
        <v>0.1</v>
      </c>
      <c r="O1621" s="44" t="s">
        <v>2917</v>
      </c>
      <c r="P1621" s="45" t="s">
        <v>3065</v>
      </c>
      <c r="Q1621" s="46" t="s">
        <v>3066</v>
      </c>
      <c r="R1621" s="47">
        <v>0.23549999999999999</v>
      </c>
      <c r="S1621" s="48" t="s">
        <v>3067</v>
      </c>
    </row>
    <row r="1622" spans="1:19" ht="14.65" customHeight="1">
      <c r="A1622" s="227"/>
      <c r="B1622" s="236"/>
      <c r="C1622" s="49" t="s">
        <v>26</v>
      </c>
      <c r="D1622" s="274"/>
      <c r="E1622" s="282"/>
      <c r="F1622" s="285"/>
      <c r="G1622" s="182"/>
      <c r="H1622" s="230"/>
      <c r="I1622" s="50" t="s">
        <v>225</v>
      </c>
      <c r="J1622" s="85" t="str">
        <f>IF(OR(I1621="TO",I1621="TU",I1621="TO1",I1621="TU1",I1621="TO2",I1621="TU2"),J1621,IF(OR(I1621="AH1",I1621="AH2"),IF(OR(I1622="AH1",I1622="AH2"),-J1621,IF(OR(I1622="EH1",I1622="EH2"),-J1621+0.5,"")),IF(OR(I1621="EH1",I1621="EH2"),IF(OR(I1622="AH1",I1622="AH2"),-J1621+0.5,IF(OR(I1622="EH1",I1622="EH2"),-J1621+1,"")),IF(AND(OR(I1621="DNB1",I1621="DNB2"),OR(I1622="AH1",I1622="AH2")),0,IF(AND(I1621="Not ScoreBoth",OR(I1622="TO1",I1622="TO2")),0.5,"")))))</f>
        <v/>
      </c>
      <c r="K1622" s="52" t="s">
        <v>20</v>
      </c>
      <c r="L1622" s="53">
        <v>8</v>
      </c>
      <c r="M1622" s="54">
        <v>2.63</v>
      </c>
      <c r="N1622" s="233"/>
      <c r="O1622" s="55" t="s">
        <v>3061</v>
      </c>
      <c r="P1622" s="56" t="s">
        <v>3068</v>
      </c>
      <c r="Q1622" s="25"/>
      <c r="R1622" s="26"/>
      <c r="S1622" s="26"/>
    </row>
    <row r="1623" spans="1:19" ht="14.65" customHeight="1">
      <c r="A1623" s="228"/>
      <c r="B1623" s="237"/>
      <c r="C1623" s="57" t="s">
        <v>28</v>
      </c>
      <c r="D1623" s="275"/>
      <c r="E1623" s="283"/>
      <c r="F1623" s="272"/>
      <c r="G1623" s="183"/>
      <c r="H1623" s="231"/>
      <c r="I1623" s="58"/>
      <c r="J1623" s="59"/>
      <c r="K1623" s="60"/>
      <c r="L1623" s="61"/>
      <c r="M1623" s="62"/>
      <c r="N1623" s="234"/>
      <c r="O1623" s="63"/>
      <c r="P1623" s="64"/>
      <c r="Q1623" s="36"/>
      <c r="R1623" s="28"/>
      <c r="S1623" s="28"/>
    </row>
    <row r="1624" spans="1:19" ht="14.65" customHeight="1">
      <c r="A1624" s="238">
        <f>$A1621+1</f>
        <v>541</v>
      </c>
      <c r="B1624" s="242" t="str">
        <f>IF(OR(C1624="W",C1625="W",C1626="W",C1624="1/2W",C1625="1/2W",C1626="1/2W",C1624="1/2L",C1625="1/2L",C1626="1/2L"),"OK",IF(OR(C1624="L",C1625="L",C1626="L"),"LOSS",IF(OR(C1624="X",C1625="X",C1626="X"),"Anulado"," ")))</f>
        <v xml:space="preserve"> </v>
      </c>
      <c r="C1624" s="65" t="s">
        <v>28</v>
      </c>
      <c r="D1624" s="290" t="str">
        <f>IF(G1624="","",$D1621)</f>
        <v>30</v>
      </c>
      <c r="E1624" s="295" t="str">
        <f>IF(G1624=""," ","– "&amp;COUNTIF(D$4:D1626,$D1624))</f>
        <v>– 11</v>
      </c>
      <c r="F1624" s="297" t="e">
        <f ca="1">IF(G1624="","",IF(OR(AND($C1624&lt;&gt;" ",$C1625=" "),AND($C1625&lt;&gt;" ",$C1624=" "),AND(L1626&gt;0,OR(AND($C1626&lt;&gt;" ",OR($C1624=" ",$C1625=" ")),AND($C1626=" ",OR($C1624&lt;&gt;" ",$C1625&lt;&gt;" "))))),IF(SUM(F$4:F1623)=0,1,LARGE(F$4:F1623,1)+1),IF(MONTH(G1624)=MONTH(TODAY()),IF(AND(DAY(G1624)&lt;DAY(TODAY()),$B1624=" "),IF(SUM(F$4:F1623)=0,1,LARGE(F$4:F1623,1)+1),IF($B1624=" ",IF(AND(DAY(G1624)=DAY(TODAY()),HOUR(G1624)&lt;=HOUR(NOW())+1),IF(AND(HOUR(G1624)+2&lt;=HOUR(NOW()),DAY(G1624)&lt;=DAY(TODAY()),MINUTE(G1624)&lt;=MINUTE(NOW())),IF(SUM(F$4:F1623)=0,1,LARGE(F$4:F1623,1)+1),IF(OR(MINUTE(G1624)&lt;=MINUTE(NOW()),HOUR(G1624)&lt;=HOUR(NOW())),"!!!","")),""),"")),"")))</f>
        <v>#VALUE!</v>
      </c>
      <c r="G1624" s="188" t="s">
        <v>4614</v>
      </c>
      <c r="H1624" s="239" t="s">
        <v>426</v>
      </c>
      <c r="I1624" s="66" t="s">
        <v>42</v>
      </c>
      <c r="J1624" s="80"/>
      <c r="K1624" s="68" t="s">
        <v>22</v>
      </c>
      <c r="L1624" s="69">
        <v>2.13</v>
      </c>
      <c r="M1624" s="70"/>
      <c r="N1624" s="241">
        <v>0</v>
      </c>
      <c r="O1624" s="71" t="s">
        <v>1823</v>
      </c>
      <c r="P1624" s="72" t="s">
        <v>3069</v>
      </c>
      <c r="Q1624" s="73" t="s">
        <v>1530</v>
      </c>
      <c r="R1624" s="74">
        <v>5.4800000000000001E-2</v>
      </c>
      <c r="S1624" s="75" t="s">
        <v>3067</v>
      </c>
    </row>
    <row r="1625" spans="1:19" ht="14.65" customHeight="1">
      <c r="A1625" s="227"/>
      <c r="B1625" s="236"/>
      <c r="C1625" s="17" t="s">
        <v>28</v>
      </c>
      <c r="D1625" s="274"/>
      <c r="E1625" s="282"/>
      <c r="F1625" s="285"/>
      <c r="G1625" s="182"/>
      <c r="H1625" s="230"/>
      <c r="I1625" s="18" t="s">
        <v>43</v>
      </c>
      <c r="J1625" s="76">
        <f>IF(OR(I1624="TO",I1624="TU",I1624="TO1",I1624="TU1",I1624="TO2",I1624="TU2"),J1624,IF(OR(I1624="AH1",I1624="AH2"),IF(OR(I1625="AH1",I1625="AH2"),-J1624,IF(OR(I1625="EH1",I1625="EH2"),-J1624+0.5,"")),IF(OR(I1624="EH1",I1624="EH2"),IF(OR(I1625="AH1",I1625="AH2"),-J1624+0.5,IF(OR(I1625="EH1",I1625="EH2"),-J1624+1,"")),IF(AND(OR(I1624="DNB1",I1624="DNB2"),OR(I1625="AH1",I1625="AH2")),0,IF(AND(I1624="Not ScoreBoth",OR(I1625="TO1",I1625="TO2")),0.5,"")))))</f>
        <v>0</v>
      </c>
      <c r="K1625" s="77" t="s">
        <v>21</v>
      </c>
      <c r="L1625" s="21">
        <v>2.09</v>
      </c>
      <c r="M1625" s="22">
        <v>10.32</v>
      </c>
      <c r="N1625" s="233"/>
      <c r="O1625" s="23" t="s">
        <v>2472</v>
      </c>
      <c r="P1625" s="24" t="s">
        <v>2473</v>
      </c>
      <c r="Q1625" s="25"/>
      <c r="R1625" s="26"/>
      <c r="S1625" s="26"/>
    </row>
    <row r="1626" spans="1:19" ht="14.65" customHeight="1">
      <c r="A1626" s="228"/>
      <c r="B1626" s="237"/>
      <c r="C1626" s="27" t="s">
        <v>28</v>
      </c>
      <c r="D1626" s="275"/>
      <c r="E1626" s="283"/>
      <c r="F1626" s="272"/>
      <c r="G1626" s="183"/>
      <c r="H1626" s="231"/>
      <c r="I1626" s="30"/>
      <c r="J1626" s="31"/>
      <c r="K1626" s="37"/>
      <c r="L1626" s="32"/>
      <c r="M1626" s="33"/>
      <c r="N1626" s="234"/>
      <c r="O1626" s="34"/>
      <c r="P1626" s="35"/>
      <c r="Q1626" s="36"/>
      <c r="R1626" s="28"/>
      <c r="S1626" s="28"/>
    </row>
    <row r="1627" spans="1:19" ht="14.65" customHeight="1">
      <c r="A1627" s="226">
        <f>$A1624+1</f>
        <v>542</v>
      </c>
      <c r="B1627" s="235" t="str">
        <f>IF(OR(C1627="W",C1628="W",C1629="W",C1627="1/2W",C1628="1/2W",C1629="1/2W",C1627="1/2L",C1628="1/2L",C1629="1/2L"),"OK",IF(OR(C1627="L",C1628="L",C1629="L"),"LOSS",IF(OR(C1627="X",C1628="X",C1629="X"),"Anulado"," ")))</f>
        <v xml:space="preserve"> </v>
      </c>
      <c r="C1627" s="38" t="s">
        <v>28</v>
      </c>
      <c r="D1627" s="273" t="str">
        <f>IF(G1627="","",$D1624)</f>
        <v>30</v>
      </c>
      <c r="E1627" s="281" t="str">
        <f>IF(G1627=""," ","– "&amp;COUNTIF(D$4:D1629,$D1627))</f>
        <v>– 12</v>
      </c>
      <c r="F1627" s="284" t="e">
        <f ca="1">IF(G1627="","",IF(OR(AND($C1627&lt;&gt;" ",$C1628=" "),AND($C1628&lt;&gt;" ",$C1627=" "),AND(L1629&gt;0,OR(AND($C1629&lt;&gt;" ",OR($C1627=" ",$C1628=" ")),AND($C1629=" ",OR($C1627&lt;&gt;" ",$C1628&lt;&gt;" "))))),IF(SUM(F$4:F1626)=0,1,LARGE(F$4:F1626,1)+1),IF(MONTH(G1627)=MONTH(TODAY()),IF(AND(DAY(G1627)&lt;DAY(TODAY()),$B1627=" "),IF(SUM(F$4:F1626)=0,1,LARGE(F$4:F1626,1)+1),IF($B1627=" ",IF(AND(DAY(G1627)=DAY(TODAY()),HOUR(G1627)&lt;=HOUR(NOW())+1),IF(AND(HOUR(G1627)+2&lt;=HOUR(NOW()),DAY(G1627)&lt;=DAY(TODAY()),MINUTE(G1627)&lt;=MINUTE(NOW())),IF(SUM(F$4:F1626)=0,1,LARGE(F$4:F1626,1)+1),IF(OR(MINUTE(G1627)&lt;=MINUTE(NOW()),HOUR(G1627)&lt;=HOUR(NOW())),"!!!","")),""),"")),"")))</f>
        <v>#VALUE!</v>
      </c>
      <c r="G1627" s="181" t="s">
        <v>4517</v>
      </c>
      <c r="H1627" s="229" t="s">
        <v>395</v>
      </c>
      <c r="I1627" s="39" t="s">
        <v>31</v>
      </c>
      <c r="J1627" s="40">
        <v>-2.5</v>
      </c>
      <c r="K1627" s="41" t="s">
        <v>21</v>
      </c>
      <c r="L1627" s="42">
        <v>1.55</v>
      </c>
      <c r="M1627" s="43"/>
      <c r="N1627" s="232">
        <v>0.1</v>
      </c>
      <c r="O1627" s="44" t="s">
        <v>978</v>
      </c>
      <c r="P1627" s="45" t="s">
        <v>3070</v>
      </c>
      <c r="Q1627" s="46" t="s">
        <v>2155</v>
      </c>
      <c r="R1627" s="47">
        <v>6.4600000000000005E-2</v>
      </c>
      <c r="S1627" s="48" t="s">
        <v>3067</v>
      </c>
    </row>
    <row r="1628" spans="1:19" ht="14.65" customHeight="1">
      <c r="A1628" s="227"/>
      <c r="B1628" s="236"/>
      <c r="C1628" s="49" t="s">
        <v>28</v>
      </c>
      <c r="D1628" s="274"/>
      <c r="E1628" s="282"/>
      <c r="F1628" s="285"/>
      <c r="G1628" s="182"/>
      <c r="H1628" s="230"/>
      <c r="I1628" s="50" t="s">
        <v>30</v>
      </c>
      <c r="J1628" s="51">
        <f>IF(OR(I1627="TO",I1627="TU",I1627="TO1",I1627="TU1",I1627="TO2",I1627="TU2"),J1627,IF(OR(I1627="AH1",I1627="AH2"),IF(OR(I1628="AH1",I1628="AH2"),-J1627,IF(OR(I1628="EH1",I1628="EH2"),-J1627+0.5,"")),IF(OR(I1627="EH1",I1627="EH2"),IF(OR(I1628="AH1",I1628="AH2"),-J1627+0.5,IF(OR(I1628="EH1",I1628="EH2"),-J1627+1,"")),IF(AND(OR(I1627="DNB1",I1627="DNB2"),OR(I1628="AH1",I1628="AH2")),0,IF(AND(I1627="Not ScoreBoth",OR(I1628="TO1",I1628="TO2")),0.5,"")))))</f>
        <v>2.5</v>
      </c>
      <c r="K1628" s="52" t="s">
        <v>17</v>
      </c>
      <c r="L1628" s="53">
        <v>3.4</v>
      </c>
      <c r="M1628" s="54">
        <v>29.17</v>
      </c>
      <c r="N1628" s="233"/>
      <c r="O1628" s="55" t="s">
        <v>1845</v>
      </c>
      <c r="P1628" s="56" t="s">
        <v>3071</v>
      </c>
      <c r="Q1628" s="25"/>
      <c r="R1628" s="26"/>
      <c r="S1628" s="26"/>
    </row>
    <row r="1629" spans="1:19" ht="14.65" customHeight="1">
      <c r="A1629" s="228"/>
      <c r="B1629" s="237"/>
      <c r="C1629" s="57" t="s">
        <v>28</v>
      </c>
      <c r="D1629" s="275"/>
      <c r="E1629" s="283"/>
      <c r="F1629" s="272"/>
      <c r="G1629" s="183"/>
      <c r="H1629" s="231"/>
      <c r="I1629" s="58"/>
      <c r="J1629" s="59"/>
      <c r="K1629" s="60"/>
      <c r="L1629" s="61"/>
      <c r="M1629" s="62"/>
      <c r="N1629" s="234"/>
      <c r="O1629" s="63"/>
      <c r="P1629" s="64"/>
      <c r="Q1629" s="36"/>
      <c r="R1629" s="28"/>
      <c r="S1629" s="28"/>
    </row>
    <row r="1630" spans="1:19" ht="14.65" customHeight="1">
      <c r="A1630" s="238">
        <f>$A1627+1</f>
        <v>543</v>
      </c>
      <c r="B1630" s="242" t="str">
        <f>IF(OR(C1630="W",C1631="W",C1632="W",C1630="1/2W",C1631="1/2W",C1632="1/2W",C1630="1/2L",C1631="1/2L",C1632="1/2L"),"OK",IF(OR(C1630="L",C1631="L",C1632="L"),"LOSS",IF(OR(C1630="X",C1631="X",C1632="X"),"Anulado"," ")))</f>
        <v xml:space="preserve"> </v>
      </c>
      <c r="C1630" s="65" t="s">
        <v>28</v>
      </c>
      <c r="D1630" s="290" t="str">
        <f>IF(G1630="","",$D1627)</f>
        <v>30</v>
      </c>
      <c r="E1630" s="295" t="str">
        <f>IF(G1630=""," ","– "&amp;COUNTIF(D$4:D1632,$D1630))</f>
        <v>– 13</v>
      </c>
      <c r="F1630" s="297" t="e">
        <f ca="1">IF(G1630="","",IF(OR(AND($C1630&lt;&gt;" ",$C1631=" "),AND($C1631&lt;&gt;" ",$C1630=" "),AND(L1632&gt;0,OR(AND($C1632&lt;&gt;" ",OR($C1630=" ",$C1631=" ")),AND($C1632=" ",OR($C1630&lt;&gt;" ",$C1631&lt;&gt;" "))))),IF(SUM(F$4:F1629)=0,1,LARGE(F$4:F1629,1)+1),IF(MONTH(G1630)=MONTH(TODAY()),IF(AND(DAY(G1630)&lt;DAY(TODAY()),$B1630=" "),IF(SUM(F$4:F1629)=0,1,LARGE(F$4:F1629,1)+1),IF($B1630=" ",IF(AND(DAY(G1630)=DAY(TODAY()),HOUR(G1630)&lt;=HOUR(NOW())+1),IF(AND(HOUR(G1630)+2&lt;=HOUR(NOW()),DAY(G1630)&lt;=DAY(TODAY()),MINUTE(G1630)&lt;=MINUTE(NOW())),IF(SUM(F$4:F1629)=0,1,LARGE(F$4:F1629,1)+1),IF(OR(MINUTE(G1630)&lt;=MINUTE(NOW()),HOUR(G1630)&lt;=HOUR(NOW())),"!!!","")),""),"")),"")))</f>
        <v>#VALUE!</v>
      </c>
      <c r="G1630" s="188" t="s">
        <v>4517</v>
      </c>
      <c r="H1630" s="239" t="s">
        <v>395</v>
      </c>
      <c r="I1630" s="66" t="s">
        <v>42</v>
      </c>
      <c r="J1630" s="67">
        <v>3.5</v>
      </c>
      <c r="K1630" s="68" t="s">
        <v>22</v>
      </c>
      <c r="L1630" s="69">
        <v>3.31</v>
      </c>
      <c r="M1630" s="70"/>
      <c r="N1630" s="241">
        <v>0</v>
      </c>
      <c r="O1630" s="71" t="s">
        <v>897</v>
      </c>
      <c r="P1630" s="72" t="s">
        <v>3072</v>
      </c>
      <c r="Q1630" s="73" t="s">
        <v>3073</v>
      </c>
      <c r="R1630" s="74">
        <v>5.11E-2</v>
      </c>
      <c r="S1630" s="75" t="s">
        <v>3067</v>
      </c>
    </row>
    <row r="1631" spans="1:19" ht="14.65" customHeight="1">
      <c r="A1631" s="227"/>
      <c r="B1631" s="236"/>
      <c r="C1631" s="17" t="s">
        <v>28</v>
      </c>
      <c r="D1631" s="274"/>
      <c r="E1631" s="282"/>
      <c r="F1631" s="285"/>
      <c r="G1631" s="182"/>
      <c r="H1631" s="230"/>
      <c r="I1631" s="18" t="s">
        <v>43</v>
      </c>
      <c r="J1631" s="76">
        <f>IF(OR(I1630="TO",I1630="TU",I1630="TO1",I1630="TU1",I1630="TO2",I1630="TU2"),J1630,IF(OR(I1630="AH1",I1630="AH2"),IF(OR(I1631="AH1",I1631="AH2"),-J1630,IF(OR(I1631="EH1",I1631="EH2"),-J1630+0.5,"")),IF(OR(I1630="EH1",I1630="EH2"),IF(OR(I1631="AH1",I1631="AH2"),-J1630+0.5,IF(OR(I1631="EH1",I1631="EH2"),-J1630+1,"")),IF(AND(OR(I1630="DNB1",I1630="DNB2"),OR(I1631="AH1",I1631="AH2")),0,IF(AND(I1630="Not ScoreBoth",OR(I1631="TO1",I1631="TO2")),0.5,"")))))</f>
        <v>3.5</v>
      </c>
      <c r="K1631" s="77" t="s">
        <v>21</v>
      </c>
      <c r="L1631" s="21">
        <v>1.54</v>
      </c>
      <c r="M1631" s="22">
        <v>43.57</v>
      </c>
      <c r="N1631" s="233"/>
      <c r="O1631" s="23" t="s">
        <v>3074</v>
      </c>
      <c r="P1631" s="24" t="s">
        <v>3075</v>
      </c>
      <c r="Q1631" s="25"/>
      <c r="R1631" s="26"/>
      <c r="S1631" s="26"/>
    </row>
    <row r="1632" spans="1:19" ht="14.65" customHeight="1">
      <c r="A1632" s="228"/>
      <c r="B1632" s="237"/>
      <c r="C1632" s="27" t="s">
        <v>28</v>
      </c>
      <c r="D1632" s="275"/>
      <c r="E1632" s="283"/>
      <c r="F1632" s="272"/>
      <c r="G1632" s="183"/>
      <c r="H1632" s="231"/>
      <c r="I1632" s="30"/>
      <c r="J1632" s="31"/>
      <c r="K1632" s="37"/>
      <c r="L1632" s="32"/>
      <c r="M1632" s="33"/>
      <c r="N1632" s="234"/>
      <c r="O1632" s="34"/>
      <c r="P1632" s="35"/>
      <c r="Q1632" s="36"/>
      <c r="R1632" s="28"/>
      <c r="S1632" s="28"/>
    </row>
    <row r="1633" spans="1:19" ht="14.65" customHeight="1">
      <c r="A1633" s="226">
        <f>$A1630+1</f>
        <v>544</v>
      </c>
      <c r="B1633" s="235" t="str">
        <f>IF(OR(C1633="W",C1634="W",C1635="W",C1633="1/2W",C1634="1/2W",C1635="1/2W",C1633="1/2L",C1634="1/2L",C1635="1/2L"),"OK",IF(OR(C1633="L",C1634="L",C1635="L"),"LOSS",IF(OR(C1633="X",C1634="X",C1635="X"),"Anulado"," ")))</f>
        <v xml:space="preserve"> </v>
      </c>
      <c r="C1633" s="38" t="s">
        <v>28</v>
      </c>
      <c r="D1633" s="273" t="str">
        <f>IF(G1633="","",$D1630)</f>
        <v>30</v>
      </c>
      <c r="E1633" s="281" t="str">
        <f>IF(G1633=""," ","– "&amp;COUNTIF(D$4:D1635,$D1633))</f>
        <v>– 14</v>
      </c>
      <c r="F1633" s="284" t="e">
        <f ca="1">IF(G1633="","",IF(OR(AND($C1633&lt;&gt;" ",$C1634=" "),AND($C1634&lt;&gt;" ",$C1633=" "),AND(L1635&gt;0,OR(AND($C1635&lt;&gt;" ",OR($C1633=" ",$C1634=" ")),AND($C1635=" ",OR($C1633&lt;&gt;" ",$C1634&lt;&gt;" "))))),IF(SUM(F$4:F1632)=0,1,LARGE(F$4:F1632,1)+1),IF(MONTH(G1633)=MONTH(TODAY()),IF(AND(DAY(G1633)&lt;DAY(TODAY()),$B1633=" "),IF(SUM(F$4:F1632)=0,1,LARGE(F$4:F1632,1)+1),IF($B1633=" ",IF(AND(DAY(G1633)=DAY(TODAY()),HOUR(G1633)&lt;=HOUR(NOW())+1),IF(AND(HOUR(G1633)+2&lt;=HOUR(NOW()),DAY(G1633)&lt;=DAY(TODAY()),MINUTE(G1633)&lt;=MINUTE(NOW())),IF(SUM(F$4:F1632)=0,1,LARGE(F$4:F1632,1)+1),IF(OR(MINUTE(G1633)&lt;=MINUTE(NOW()),HOUR(G1633)&lt;=HOUR(NOW())),"!!!","")),""),"")),"")))</f>
        <v>#VALUE!</v>
      </c>
      <c r="G1633" s="181" t="s">
        <v>4615</v>
      </c>
      <c r="H1633" s="229" t="s">
        <v>427</v>
      </c>
      <c r="I1633" s="39" t="s">
        <v>31</v>
      </c>
      <c r="J1633" s="40">
        <v>-9</v>
      </c>
      <c r="K1633" s="41" t="s">
        <v>21</v>
      </c>
      <c r="L1633" s="42">
        <v>2.4500000000000002</v>
      </c>
      <c r="M1633" s="43">
        <v>23.28</v>
      </c>
      <c r="N1633" s="232">
        <v>0.1</v>
      </c>
      <c r="O1633" s="44" t="s">
        <v>3076</v>
      </c>
      <c r="P1633" s="45" t="s">
        <v>3077</v>
      </c>
      <c r="Q1633" s="46" t="s">
        <v>2847</v>
      </c>
      <c r="R1633" s="47">
        <v>0.13370000000000001</v>
      </c>
      <c r="S1633" s="48" t="s">
        <v>3067</v>
      </c>
    </row>
    <row r="1634" spans="1:19" ht="14.65" customHeight="1">
      <c r="A1634" s="227"/>
      <c r="B1634" s="236"/>
      <c r="C1634" s="49" t="s">
        <v>28</v>
      </c>
      <c r="D1634" s="274"/>
      <c r="E1634" s="282"/>
      <c r="F1634" s="285"/>
      <c r="G1634" s="182"/>
      <c r="H1634" s="230"/>
      <c r="I1634" s="50" t="s">
        <v>30</v>
      </c>
      <c r="J1634" s="51">
        <f>IF(OR(I1633="TO",I1633="TU",I1633="TO1",I1633="TU1",I1633="TO2",I1633="TU2"),J1633,IF(OR(I1633="AH1",I1633="AH2"),IF(OR(I1634="AH1",I1634="AH2"),-J1633,IF(OR(I1634="EH1",I1634="EH2"),-J1633+0.5,"")),IF(OR(I1633="EH1",I1633="EH2"),IF(OR(I1634="AH1",I1634="AH2"),-J1633+0.5,IF(OR(I1634="EH1",I1634="EH2"),-J1633+1,"")),IF(AND(OR(I1633="DNB1",I1633="DNB2"),OR(I1634="AH1",I1634="AH2")),0,IF(AND(I1633="Not ScoreBoth",OR(I1634="TO1",I1634="TO2")),0.5,"")))))</f>
        <v>9</v>
      </c>
      <c r="K1634" s="52" t="s">
        <v>23</v>
      </c>
      <c r="L1634" s="53">
        <v>2.11</v>
      </c>
      <c r="M1634" s="54"/>
      <c r="N1634" s="233"/>
      <c r="O1634" s="55" t="s">
        <v>1826</v>
      </c>
      <c r="P1634" s="56" t="s">
        <v>3078</v>
      </c>
      <c r="Q1634" s="25"/>
      <c r="R1634" s="26"/>
      <c r="S1634" s="26"/>
    </row>
    <row r="1635" spans="1:19" ht="14.65" customHeight="1">
      <c r="A1635" s="228"/>
      <c r="B1635" s="237"/>
      <c r="C1635" s="57" t="s">
        <v>28</v>
      </c>
      <c r="D1635" s="275"/>
      <c r="E1635" s="283"/>
      <c r="F1635" s="272"/>
      <c r="G1635" s="183"/>
      <c r="H1635" s="231"/>
      <c r="I1635" s="58"/>
      <c r="J1635" s="59"/>
      <c r="K1635" s="60"/>
      <c r="L1635" s="61"/>
      <c r="M1635" s="62"/>
      <c r="N1635" s="234"/>
      <c r="O1635" s="63"/>
      <c r="P1635" s="64"/>
      <c r="Q1635" s="36"/>
      <c r="R1635" s="28"/>
      <c r="S1635" s="28"/>
    </row>
    <row r="1636" spans="1:19" ht="14.65" customHeight="1">
      <c r="A1636" s="238">
        <f>$A1633+1</f>
        <v>545</v>
      </c>
      <c r="B1636" s="242" t="str">
        <f>IF(OR(C1636="W",C1637="W",C1638="W",C1636="1/2W",C1637="1/2W",C1638="1/2W",C1636="1/2L",C1637="1/2L",C1638="1/2L"),"OK",IF(OR(C1636="L",C1637="L",C1638="L"),"LOSS",IF(OR(C1636="X",C1637="X",C1638="X"),"Anulado"," ")))</f>
        <v xml:space="preserve"> </v>
      </c>
      <c r="C1636" s="65" t="s">
        <v>28</v>
      </c>
      <c r="D1636" s="290" t="str">
        <f>IF(G1636="","",$D1633)</f>
        <v>30</v>
      </c>
      <c r="E1636" s="295" t="str">
        <f>IF(G1636=""," ","– "&amp;COUNTIF(D$4:D1638,$D1636))</f>
        <v>– 15</v>
      </c>
      <c r="F1636" s="297" t="e">
        <f ca="1">IF(G1636="","",IF(OR(AND($C1636&lt;&gt;" ",$C1637=" "),AND($C1637&lt;&gt;" ",$C1636=" "),AND(L1638&gt;0,OR(AND($C1638&lt;&gt;" ",OR($C1636=" ",$C1637=" ")),AND($C1638=" ",OR($C1636&lt;&gt;" ",$C1637&lt;&gt;" "))))),IF(SUM(F$4:F1635)=0,1,LARGE(F$4:F1635,1)+1),IF(MONTH(G1636)=MONTH(TODAY()),IF(AND(DAY(G1636)&lt;DAY(TODAY()),$B1636=" "),IF(SUM(F$4:F1635)=0,1,LARGE(F$4:F1635,1)+1),IF($B1636=" ",IF(AND(DAY(G1636)=DAY(TODAY()),HOUR(G1636)&lt;=HOUR(NOW())+1),IF(AND(HOUR(G1636)+2&lt;=HOUR(NOW()),DAY(G1636)&lt;=DAY(TODAY()),MINUTE(G1636)&lt;=MINUTE(NOW())),IF(SUM(F$4:F1635)=0,1,LARGE(F$4:F1635,1)+1),IF(OR(MINUTE(G1636)&lt;=MINUTE(NOW()),HOUR(G1636)&lt;=HOUR(NOW())),"!!!","")),""),"")),"")))</f>
        <v>#VALUE!</v>
      </c>
      <c r="G1636" s="188" t="s">
        <v>4615</v>
      </c>
      <c r="H1636" s="239" t="s">
        <v>427</v>
      </c>
      <c r="I1636" s="66" t="s">
        <v>31</v>
      </c>
      <c r="J1636" s="67">
        <v>-9.5</v>
      </c>
      <c r="K1636" s="68" t="s">
        <v>45</v>
      </c>
      <c r="L1636" s="69">
        <v>2.9</v>
      </c>
      <c r="M1636" s="70">
        <v>27.67</v>
      </c>
      <c r="N1636" s="241">
        <v>0</v>
      </c>
      <c r="O1636" s="71" t="s">
        <v>2225</v>
      </c>
      <c r="P1636" s="72" t="s">
        <v>3079</v>
      </c>
      <c r="Q1636" s="73" t="s">
        <v>3080</v>
      </c>
      <c r="R1636" s="74">
        <v>0.1144</v>
      </c>
      <c r="S1636" s="75" t="s">
        <v>3067</v>
      </c>
    </row>
    <row r="1637" spans="1:19" ht="14.65" customHeight="1">
      <c r="A1637" s="227"/>
      <c r="B1637" s="236"/>
      <c r="C1637" s="17" t="s">
        <v>28</v>
      </c>
      <c r="D1637" s="274"/>
      <c r="E1637" s="282"/>
      <c r="F1637" s="285"/>
      <c r="G1637" s="182"/>
      <c r="H1637" s="230"/>
      <c r="I1637" s="18" t="s">
        <v>30</v>
      </c>
      <c r="J1637" s="76">
        <f>IF(OR(I1636="TO",I1636="TU",I1636="TO1",I1636="TU1",I1636="TO2",I1636="TU2"),J1636,IF(OR(I1636="AH1",I1636="AH2"),IF(OR(I1637="AH1",I1637="AH2"),-J1636,IF(OR(I1637="EH1",I1637="EH2"),-J1636+0.5,"")),IF(OR(I1636="EH1",I1636="EH2"),IF(OR(I1637="AH1",I1637="AH2"),-J1636+0.5,IF(OR(I1637="EH1",I1637="EH2"),-J1636+1,"")),IF(AND(OR(I1636="DNB1",I1636="DNB2"),OR(I1637="AH1",I1637="AH2")),0,IF(AND(I1636="Not ScoreBoth",OR(I1637="TO1",I1637="TO2")),0.5,"")))))</f>
        <v>9.5</v>
      </c>
      <c r="K1637" s="77" t="s">
        <v>23</v>
      </c>
      <c r="L1637" s="21">
        <v>1.81</v>
      </c>
      <c r="M1637" s="22">
        <v>44.35</v>
      </c>
      <c r="N1637" s="233"/>
      <c r="O1637" s="23" t="s">
        <v>3081</v>
      </c>
      <c r="P1637" s="24" t="s">
        <v>3082</v>
      </c>
      <c r="Q1637" s="25"/>
      <c r="R1637" s="26"/>
      <c r="S1637" s="26"/>
    </row>
    <row r="1638" spans="1:19" ht="14.65" customHeight="1">
      <c r="A1638" s="228"/>
      <c r="B1638" s="237"/>
      <c r="C1638" s="27" t="s">
        <v>28</v>
      </c>
      <c r="D1638" s="275"/>
      <c r="E1638" s="283"/>
      <c r="F1638" s="272"/>
      <c r="G1638" s="183"/>
      <c r="H1638" s="231"/>
      <c r="I1638" s="30"/>
      <c r="J1638" s="31"/>
      <c r="K1638" s="37"/>
      <c r="L1638" s="32"/>
      <c r="M1638" s="33"/>
      <c r="N1638" s="234"/>
      <c r="O1638" s="34"/>
      <c r="P1638" s="35"/>
      <c r="Q1638" s="36"/>
      <c r="R1638" s="28"/>
      <c r="S1638" s="28"/>
    </row>
    <row r="1639" spans="1:19" ht="14.65" customHeight="1">
      <c r="A1639" s="226">
        <f>$A1636+1</f>
        <v>546</v>
      </c>
      <c r="B1639" s="235" t="str">
        <f>IF(OR(C1639="W",C1640="W",C1641="W",C1639="1/2W",C1640="1/2W",C1641="1/2W",C1639="1/2L",C1640="1/2L",C1641="1/2L"),"OK",IF(OR(C1639="L",C1640="L",C1641="L"),"LOSS",IF(OR(C1639="X",C1640="X",C1641="X"),"Anulado"," ")))</f>
        <v xml:space="preserve"> </v>
      </c>
      <c r="C1639" s="38" t="s">
        <v>28</v>
      </c>
      <c r="D1639" s="273" t="s">
        <v>50</v>
      </c>
      <c r="E1639" s="281" t="str">
        <f>IF(G1639=""," ","– "&amp;COUNTIF(D$4:D1641,$D1639))</f>
        <v>– 1</v>
      </c>
      <c r="F1639" s="284" t="e">
        <f ca="1">IF(G1639="","",IF(OR(AND($C1639&lt;&gt;" ",$C1640=" "),AND($C1640&lt;&gt;" ",$C1639=" "),AND(L1641&gt;0,OR(AND($C1641&lt;&gt;" ",OR($C1639=" ",$C1640=" ")),AND($C1641=" ",OR($C1639&lt;&gt;" ",$C1640&lt;&gt;" "))))),IF(SUM(F$4:F1638)=0,1,LARGE(F$4:F1638,1)+1),IF(MONTH(G1639)=MONTH(TODAY()),IF(AND(DAY(G1639)&lt;DAY(TODAY()),$B1639=" "),IF(SUM(F$4:F1638)=0,1,LARGE(F$4:F1638,1)+1),IF($B1639=" ",IF(AND(DAY(G1639)=DAY(TODAY()),HOUR(G1639)&lt;=HOUR(NOW())+1),IF(AND(HOUR(G1639)+2&lt;=HOUR(NOW()),DAY(G1639)&lt;=DAY(TODAY()),MINUTE(G1639)&lt;=MINUTE(NOW())),IF(SUM(F$4:F1638)=0,1,LARGE(F$4:F1638,1)+1),IF(OR(MINUTE(G1639)&lt;=MINUTE(NOW()),HOUR(G1639)&lt;=HOUR(NOW())),"!!!","")),""),"")),"")))</f>
        <v>#VALUE!</v>
      </c>
      <c r="G1639" s="181" t="s">
        <v>4616</v>
      </c>
      <c r="H1639" s="229" t="s">
        <v>428</v>
      </c>
      <c r="I1639" s="39" t="s">
        <v>31</v>
      </c>
      <c r="J1639" s="40">
        <v>1.25</v>
      </c>
      <c r="K1639" s="41" t="s">
        <v>22</v>
      </c>
      <c r="L1639" s="42">
        <v>2.42</v>
      </c>
      <c r="M1639" s="43">
        <v>16.489999999999998</v>
      </c>
      <c r="N1639" s="232">
        <v>0</v>
      </c>
      <c r="O1639" s="44" t="s">
        <v>3083</v>
      </c>
      <c r="P1639" s="45" t="s">
        <v>3084</v>
      </c>
      <c r="Q1639" s="46" t="s">
        <v>3085</v>
      </c>
      <c r="R1639" s="47">
        <v>-8.1699999999999995E-2</v>
      </c>
      <c r="S1639" s="48" t="s">
        <v>1034</v>
      </c>
    </row>
    <row r="1640" spans="1:19" ht="14.65" customHeight="1">
      <c r="A1640" s="227"/>
      <c r="B1640" s="236"/>
      <c r="C1640" s="49" t="s">
        <v>28</v>
      </c>
      <c r="D1640" s="274"/>
      <c r="E1640" s="282"/>
      <c r="F1640" s="285"/>
      <c r="G1640" s="182"/>
      <c r="H1640" s="230"/>
      <c r="I1640" s="50" t="s">
        <v>30</v>
      </c>
      <c r="J1640" s="51">
        <f>IF(OR(I1639="TO",I1639="TU",I1639="TO1",I1639="TU1",I1639="TO2",I1639="TU2"),J1639,IF(OR(I1639="AH1",I1639="AH2"),IF(OR(I1640="AH1",I1640="AH2"),-J1639,IF(OR(I1640="EH1",I1640="EH2"),-J1639+0.5,"")),IF(OR(I1639="EH1",I1639="EH2"),IF(OR(I1640="AH1",I1640="AH2"),-J1639+0.5,IF(OR(I1640="EH1",I1640="EH2"),-J1639+1,"")),IF(AND(OR(I1639="DNB1",I1639="DNB2"),OR(I1640="AH1",I1640="AH2")),0,IF(AND(I1639="Not ScoreBoth",OR(I1640="TO1",I1640="TO2")),0.5,"")))))</f>
        <v>-1.25</v>
      </c>
      <c r="K1640" s="52" t="s">
        <v>23</v>
      </c>
      <c r="L1640" s="53">
        <v>1.48</v>
      </c>
      <c r="M1640" s="54"/>
      <c r="N1640" s="233"/>
      <c r="O1640" s="55" t="s">
        <v>3086</v>
      </c>
      <c r="P1640" s="56" t="s">
        <v>3087</v>
      </c>
      <c r="Q1640" s="25"/>
      <c r="R1640" s="26"/>
      <c r="S1640" s="26"/>
    </row>
    <row r="1641" spans="1:19" ht="14.65" customHeight="1">
      <c r="A1641" s="228"/>
      <c r="B1641" s="237"/>
      <c r="C1641" s="57" t="s">
        <v>28</v>
      </c>
      <c r="D1641" s="275"/>
      <c r="E1641" s="283"/>
      <c r="F1641" s="272"/>
      <c r="G1641" s="183"/>
      <c r="H1641" s="231"/>
      <c r="I1641" s="58"/>
      <c r="J1641" s="59"/>
      <c r="K1641" s="60"/>
      <c r="L1641" s="61"/>
      <c r="M1641" s="62"/>
      <c r="N1641" s="234"/>
      <c r="O1641" s="63"/>
      <c r="P1641" s="64"/>
      <c r="Q1641" s="36"/>
      <c r="R1641" s="28"/>
      <c r="S1641" s="28"/>
    </row>
    <row r="1642" spans="1:19" ht="14.65" customHeight="1">
      <c r="A1642" s="238">
        <f>$A1639+1</f>
        <v>547</v>
      </c>
      <c r="B1642" s="242" t="str">
        <f>IF(OR(C1642="W",C1643="W",C1644="W",C1642="1/2W",C1643="1/2W",C1644="1/2W",C1642="1/2L",C1643="1/2L",C1644="1/2L"),"OK",IF(OR(C1642="L",C1643="L",C1644="L"),"LOSS",IF(OR(C1642="X",C1643="X",C1644="X"),"Anulado"," ")))</f>
        <v xml:space="preserve"> </v>
      </c>
      <c r="C1642" s="65" t="s">
        <v>28</v>
      </c>
      <c r="D1642" s="290" t="str">
        <f>IF(G1642="","",$D1639)</f>
        <v>31</v>
      </c>
      <c r="E1642" s="295" t="str">
        <f>IF(G1642=""," ","– "&amp;COUNTIF(D$4:D1644,$D1642))</f>
        <v>– 2</v>
      </c>
      <c r="F1642" s="297" t="e">
        <f ca="1">IF(G1642="","",IF(OR(AND($C1642&lt;&gt;" ",$C1643=" "),AND($C1643&lt;&gt;" ",$C1642=" "),AND(L1644&gt;0,OR(AND($C1644&lt;&gt;" ",OR($C1642=" ",$C1643=" ")),AND($C1644=" ",OR($C1642&lt;&gt;" ",$C1643&lt;&gt;" "))))),IF(SUM(F$4:F1641)=0,1,LARGE(F$4:F1641,1)+1),IF(MONTH(G1642)=MONTH(TODAY()),IF(AND(DAY(G1642)&lt;DAY(TODAY()),$B1642=" "),IF(SUM(F$4:F1641)=0,1,LARGE(F$4:F1641,1)+1),IF($B1642=" ",IF(AND(DAY(G1642)=DAY(TODAY()),HOUR(G1642)&lt;=HOUR(NOW())+1),IF(AND(HOUR(G1642)+2&lt;=HOUR(NOW()),DAY(G1642)&lt;=DAY(TODAY()),MINUTE(G1642)&lt;=MINUTE(NOW())),IF(SUM(F$4:F1641)=0,1,LARGE(F$4:F1641,1)+1),IF(OR(MINUTE(G1642)&lt;=MINUTE(NOW()),HOUR(G1642)&lt;=HOUR(NOW())),"!!!","")),""),"")),"")))</f>
        <v>#VALUE!</v>
      </c>
      <c r="G1642" s="188" t="s">
        <v>4616</v>
      </c>
      <c r="H1642" s="239" t="s">
        <v>429</v>
      </c>
      <c r="I1642" s="66" t="s">
        <v>42</v>
      </c>
      <c r="J1642" s="67">
        <v>3.5</v>
      </c>
      <c r="K1642" s="68" t="s">
        <v>18</v>
      </c>
      <c r="L1642" s="69">
        <v>2</v>
      </c>
      <c r="M1642" s="70">
        <v>14.36</v>
      </c>
      <c r="N1642" s="241">
        <v>0</v>
      </c>
      <c r="O1642" s="71" t="s">
        <v>3088</v>
      </c>
      <c r="P1642" s="72" t="s">
        <v>1837</v>
      </c>
      <c r="Q1642" s="73" t="s">
        <v>1218</v>
      </c>
      <c r="R1642" s="74">
        <v>4.7800000000000002E-2</v>
      </c>
      <c r="S1642" s="75" t="s">
        <v>1034</v>
      </c>
    </row>
    <row r="1643" spans="1:19" ht="14.65" customHeight="1">
      <c r="A1643" s="227"/>
      <c r="B1643" s="236"/>
      <c r="C1643" s="17" t="s">
        <v>28</v>
      </c>
      <c r="D1643" s="274"/>
      <c r="E1643" s="282"/>
      <c r="F1643" s="285"/>
      <c r="G1643" s="182"/>
      <c r="H1643" s="230"/>
      <c r="I1643" s="18" t="s">
        <v>43</v>
      </c>
      <c r="J1643" s="76">
        <f>IF(OR(I1642="TO",I1642="TU",I1642="TO1",I1642="TU1",I1642="TO2",I1642="TU2"),J1642,IF(OR(I1642="AH1",I1642="AH2"),IF(OR(I1643="AH1",I1643="AH2"),-J1642,IF(OR(I1643="EH1",I1643="EH2"),-J1642+0.5,"")),IF(OR(I1642="EH1",I1642="EH2"),IF(OR(I1643="AH1",I1643="AH2"),-J1642+0.5,IF(OR(I1643="EH1",I1643="EH2"),-J1642+1,"")),IF(AND(OR(I1642="DNB1",I1642="DNB2"),OR(I1643="AH1",I1643="AH2")),0,IF(AND(I1642="Not ScoreBoth",OR(I1643="TO1",I1643="TO2")),0.5,"")))))</f>
        <v>3.5</v>
      </c>
      <c r="K1643" s="77" t="s">
        <v>22</v>
      </c>
      <c r="L1643" s="21">
        <v>2.2000000000000002</v>
      </c>
      <c r="M1643" s="22"/>
      <c r="N1643" s="233"/>
      <c r="O1643" s="23" t="s">
        <v>1196</v>
      </c>
      <c r="P1643" s="24" t="s">
        <v>1714</v>
      </c>
      <c r="Q1643" s="25"/>
      <c r="R1643" s="26"/>
      <c r="S1643" s="26"/>
    </row>
    <row r="1644" spans="1:19" ht="14.65" customHeight="1">
      <c r="A1644" s="228"/>
      <c r="B1644" s="237"/>
      <c r="C1644" s="27" t="s">
        <v>28</v>
      </c>
      <c r="D1644" s="275"/>
      <c r="E1644" s="283"/>
      <c r="F1644" s="272"/>
      <c r="G1644" s="183"/>
      <c r="H1644" s="231"/>
      <c r="I1644" s="30"/>
      <c r="J1644" s="31"/>
      <c r="K1644" s="37"/>
      <c r="L1644" s="32"/>
      <c r="M1644" s="33"/>
      <c r="N1644" s="234"/>
      <c r="O1644" s="34"/>
      <c r="P1644" s="35"/>
      <c r="Q1644" s="36"/>
      <c r="R1644" s="28"/>
      <c r="S1644" s="28"/>
    </row>
    <row r="1645" spans="1:19" ht="14.65" customHeight="1">
      <c r="A1645" s="226">
        <f>$A1642+1</f>
        <v>548</v>
      </c>
      <c r="B1645" s="235" t="str">
        <f>IF(OR(C1645="W",C1646="W",C1647="W",C1645="1/2W",C1646="1/2W",C1647="1/2W",C1645="1/2L",C1646="1/2L",C1647="1/2L"),"OK",IF(OR(C1645="L",C1646="L",C1647="L"),"LOSS",IF(OR(C1645="X",C1646="X",C1647="X"),"Anulado"," ")))</f>
        <v xml:space="preserve"> </v>
      </c>
      <c r="C1645" s="38" t="s">
        <v>28</v>
      </c>
      <c r="D1645" s="273" t="str">
        <f>IF(G1645="","",$D1642)</f>
        <v>31</v>
      </c>
      <c r="E1645" s="281" t="str">
        <f>IF(G1645=""," ","– "&amp;COUNTIF(D$4:D1647,$D1645))</f>
        <v>– 3</v>
      </c>
      <c r="F1645" s="284" t="e">
        <f ca="1">IF(G1645="","",IF(OR(AND($C1645&lt;&gt;" ",$C1646=" "),AND($C1646&lt;&gt;" ",$C1645=" "),AND(L1647&gt;0,OR(AND($C1647&lt;&gt;" ",OR($C1645=" ",$C1646=" ")),AND($C1647=" ",OR($C1645&lt;&gt;" ",$C1646&lt;&gt;" "))))),IF(SUM(F$4:F1644)=0,1,LARGE(F$4:F1644,1)+1),IF(MONTH(G1645)=MONTH(TODAY()),IF(AND(DAY(G1645)&lt;DAY(TODAY()),$B1645=" "),IF(SUM(F$4:F1644)=0,1,LARGE(F$4:F1644,1)+1),IF($B1645=" ",IF(AND(DAY(G1645)=DAY(TODAY()),HOUR(G1645)&lt;=HOUR(NOW())+1),IF(AND(HOUR(G1645)+2&lt;=HOUR(NOW()),DAY(G1645)&lt;=DAY(TODAY()),MINUTE(G1645)&lt;=MINUTE(NOW())),IF(SUM(F$4:F1644)=0,1,LARGE(F$4:F1644,1)+1),IF(OR(MINUTE(G1645)&lt;=MINUTE(NOW()),HOUR(G1645)&lt;=HOUR(NOW())),"!!!","")),""),"")),"")))</f>
        <v>#VALUE!</v>
      </c>
      <c r="G1645" s="181" t="s">
        <v>4616</v>
      </c>
      <c r="H1645" s="229" t="s">
        <v>428</v>
      </c>
      <c r="I1645" s="39" t="s">
        <v>42</v>
      </c>
      <c r="J1645" s="40">
        <v>3.5</v>
      </c>
      <c r="K1645" s="41" t="s">
        <v>18</v>
      </c>
      <c r="L1645" s="42">
        <v>2.8</v>
      </c>
      <c r="M1645" s="43">
        <v>5.33</v>
      </c>
      <c r="N1645" s="232">
        <v>0</v>
      </c>
      <c r="O1645" s="44" t="s">
        <v>1993</v>
      </c>
      <c r="P1645" s="45" t="s">
        <v>1579</v>
      </c>
      <c r="Q1645" s="46" t="s">
        <v>2313</v>
      </c>
      <c r="R1645" s="47">
        <v>8.6599999999999996E-2</v>
      </c>
      <c r="S1645" s="48" t="s">
        <v>1034</v>
      </c>
    </row>
    <row r="1646" spans="1:19" ht="14.65" customHeight="1">
      <c r="A1646" s="227"/>
      <c r="B1646" s="236"/>
      <c r="C1646" s="49" t="s">
        <v>28</v>
      </c>
      <c r="D1646" s="274"/>
      <c r="E1646" s="282"/>
      <c r="F1646" s="285"/>
      <c r="G1646" s="182"/>
      <c r="H1646" s="230"/>
      <c r="I1646" s="50" t="s">
        <v>43</v>
      </c>
      <c r="J1646" s="51">
        <f>IF(OR(I1645="TO",I1645="TU",I1645="TO1",I1645="TU1",I1645="TO2",I1645="TU2"),J1645,IF(OR(I1645="AH1",I1645="AH2"),IF(OR(I1646="AH1",I1646="AH2"),-J1645,IF(OR(I1646="EH1",I1646="EH2"),-J1645+0.5,"")),IF(OR(I1645="EH1",I1645="EH2"),IF(OR(I1646="AH1",I1646="AH2"),-J1645+0.5,IF(OR(I1646="EH1",I1646="EH2"),-J1645+1,"")),IF(AND(OR(I1645="DNB1",I1645="DNB2"),OR(I1646="AH1",I1646="AH2")),0,IF(AND(I1645="Not ScoreBoth",OR(I1646="TO1",I1646="TO2")),0.5,"")))))</f>
        <v>3.5</v>
      </c>
      <c r="K1646" s="52" t="s">
        <v>22</v>
      </c>
      <c r="L1646" s="53">
        <v>1.7749999999999999</v>
      </c>
      <c r="M1646" s="54"/>
      <c r="N1646" s="233"/>
      <c r="O1646" s="55" t="s">
        <v>3089</v>
      </c>
      <c r="P1646" s="56" t="s">
        <v>970</v>
      </c>
      <c r="Q1646" s="25"/>
      <c r="R1646" s="26"/>
      <c r="S1646" s="26"/>
    </row>
    <row r="1647" spans="1:19" ht="14.65" customHeight="1">
      <c r="A1647" s="228"/>
      <c r="B1647" s="237"/>
      <c r="C1647" s="57" t="s">
        <v>28</v>
      </c>
      <c r="D1647" s="275"/>
      <c r="E1647" s="283"/>
      <c r="F1647" s="272"/>
      <c r="G1647" s="183"/>
      <c r="H1647" s="231"/>
      <c r="I1647" s="58"/>
      <c r="J1647" s="59"/>
      <c r="K1647" s="60"/>
      <c r="L1647" s="61"/>
      <c r="M1647" s="62"/>
      <c r="N1647" s="234"/>
      <c r="O1647" s="63"/>
      <c r="P1647" s="64"/>
      <c r="Q1647" s="36"/>
      <c r="R1647" s="28"/>
      <c r="S1647" s="28"/>
    </row>
    <row r="1648" spans="1:19" ht="14.65" customHeight="1">
      <c r="A1648" s="238">
        <f>$A1645+1</f>
        <v>549</v>
      </c>
      <c r="B1648" s="242" t="str">
        <f>IF(OR(C1648="W",C1649="W",C1650="W",C1648="1/2W",C1649="1/2W",C1650="1/2W",C1648="1/2L",C1649="1/2L",C1650="1/2L"),"OK",IF(OR(C1648="L",C1649="L",C1650="L"),"LOSS",IF(OR(C1648="X",C1649="X",C1650="X"),"Anulado"," ")))</f>
        <v xml:space="preserve"> </v>
      </c>
      <c r="C1648" s="65" t="s">
        <v>28</v>
      </c>
      <c r="D1648" s="290" t="str">
        <f>IF(G1648="","",$D1645)</f>
        <v>31</v>
      </c>
      <c r="E1648" s="295" t="str">
        <f>IF(G1648=""," ","– "&amp;COUNTIF(D$4:D1650,$D1648))</f>
        <v>– 4</v>
      </c>
      <c r="F1648" s="297" t="e">
        <f ca="1">IF(G1648="","",IF(OR(AND($C1648&lt;&gt;" ",$C1649=" "),AND($C1649&lt;&gt;" ",$C1648=" "),AND(L1650&gt;0,OR(AND($C1650&lt;&gt;" ",OR($C1648=" ",$C1649=" ")),AND($C1650=" ",OR($C1648&lt;&gt;" ",$C1649&lt;&gt;" "))))),IF(SUM(F$4:F1647)=0,1,LARGE(F$4:F1647,1)+1),IF(MONTH(G1648)=MONTH(TODAY()),IF(AND(DAY(G1648)&lt;DAY(TODAY()),$B1648=" "),IF(SUM(F$4:F1647)=0,1,LARGE(F$4:F1647,1)+1),IF($B1648=" ",IF(AND(DAY(G1648)=DAY(TODAY()),HOUR(G1648)&lt;=HOUR(NOW())+1),IF(AND(HOUR(G1648)+2&lt;=HOUR(NOW()),DAY(G1648)&lt;=DAY(TODAY()),MINUTE(G1648)&lt;=MINUTE(NOW())),IF(SUM(F$4:F1647)=0,1,LARGE(F$4:F1647,1)+1),IF(OR(MINUTE(G1648)&lt;=MINUTE(NOW()),HOUR(G1648)&lt;=HOUR(NOW())),"!!!","")),""),"")),"")))</f>
        <v>#VALUE!</v>
      </c>
      <c r="G1648" s="188" t="s">
        <v>4616</v>
      </c>
      <c r="H1648" s="239" t="s">
        <v>430</v>
      </c>
      <c r="I1648" s="100">
        <v>1</v>
      </c>
      <c r="J1648" s="80"/>
      <c r="K1648" s="68" t="s">
        <v>17</v>
      </c>
      <c r="L1648" s="69">
        <v>1.61</v>
      </c>
      <c r="M1648" s="70">
        <v>56.87</v>
      </c>
      <c r="N1648" s="241">
        <v>0</v>
      </c>
      <c r="O1648" s="71" t="s">
        <v>3090</v>
      </c>
      <c r="P1648" s="72" t="s">
        <v>3091</v>
      </c>
      <c r="Q1648" s="73" t="s">
        <v>1241</v>
      </c>
      <c r="R1648" s="74">
        <v>4.6399999999999997E-2</v>
      </c>
      <c r="S1648" s="75" t="s">
        <v>1034</v>
      </c>
    </row>
    <row r="1649" spans="1:19" ht="14.65" customHeight="1">
      <c r="A1649" s="227"/>
      <c r="B1649" s="236"/>
      <c r="C1649" s="17" t="s">
        <v>28</v>
      </c>
      <c r="D1649" s="274"/>
      <c r="E1649" s="282"/>
      <c r="F1649" s="285"/>
      <c r="G1649" s="182"/>
      <c r="H1649" s="230"/>
      <c r="I1649" s="18" t="s">
        <v>71</v>
      </c>
      <c r="J1649" s="81" t="str">
        <f>IF(OR(I1648="TO",I1648="TU",I1648="TO1",I1648="TU1",I1648="TO2",I1648="TU2"),J1648,IF(OR(I1648="AH1",I1648="AH2"),IF(OR(I1649="AH1",I1649="AH2"),-J1648,IF(OR(I1649="EH1",I1649="EH2"),-J1648+0.5,"")),IF(OR(I1648="EH1",I1648="EH2"),IF(OR(I1649="AH1",I1649="AH2"),-J1648+0.5,IF(OR(I1649="EH1",I1649="EH2"),-J1648+1,"")),IF(AND(OR(I1648="DNB1",I1648="DNB2"),OR(I1649="AH1",I1649="AH2")),0,IF(AND(I1648="Not ScoreBoth",OR(I1649="TO1",I1649="TO2")),0.5,"")))))</f>
        <v/>
      </c>
      <c r="K1649" s="77" t="s">
        <v>19</v>
      </c>
      <c r="L1649" s="21">
        <v>1.47</v>
      </c>
      <c r="M1649" s="22"/>
      <c r="N1649" s="233"/>
      <c r="O1649" s="23" t="s">
        <v>3092</v>
      </c>
      <c r="P1649" s="24" t="s">
        <v>3091</v>
      </c>
      <c r="Q1649" s="25"/>
      <c r="R1649" s="26"/>
      <c r="S1649" s="26"/>
    </row>
    <row r="1650" spans="1:19" ht="14.65" customHeight="1">
      <c r="A1650" s="228"/>
      <c r="B1650" s="237"/>
      <c r="C1650" s="27" t="s">
        <v>28</v>
      </c>
      <c r="D1650" s="275"/>
      <c r="E1650" s="283"/>
      <c r="F1650" s="272"/>
      <c r="G1650" s="183"/>
      <c r="H1650" s="231"/>
      <c r="I1650" s="30"/>
      <c r="J1650" s="31"/>
      <c r="K1650" s="37"/>
      <c r="L1650" s="32"/>
      <c r="M1650" s="33"/>
      <c r="N1650" s="234"/>
      <c r="O1650" s="34"/>
      <c r="P1650" s="90" t="s">
        <v>3093</v>
      </c>
      <c r="Q1650" s="36"/>
      <c r="R1650" s="28"/>
      <c r="S1650" s="28"/>
    </row>
    <row r="1651" spans="1:19" ht="14.65" customHeight="1">
      <c r="A1651" s="226">
        <f>$A1648+1</f>
        <v>550</v>
      </c>
      <c r="B1651" s="235" t="str">
        <f>IF(OR(C1651="W",C1652="W",C1653="W",C1651="1/2W",C1652="1/2W",C1653="1/2W",C1651="1/2L",C1652="1/2L",C1653="1/2L"),"OK",IF(OR(C1651="L",C1652="L",C1653="L"),"LOSS",IF(OR(C1651="X",C1652="X",C1653="X"),"Anulado"," ")))</f>
        <v xml:space="preserve"> </v>
      </c>
      <c r="C1651" s="38" t="s">
        <v>28</v>
      </c>
      <c r="D1651" s="273" t="str">
        <f>IF(G1651="","",$D1648)</f>
        <v>31</v>
      </c>
      <c r="E1651" s="281" t="str">
        <f>IF(G1651=""," ","– "&amp;COUNTIF(D$4:D1653,$D1651))</f>
        <v>– 5</v>
      </c>
      <c r="F1651" s="284" t="e">
        <f ca="1">IF(G1651="","",IF(OR(AND($C1651&lt;&gt;" ",$C1652=" "),AND($C1652&lt;&gt;" ",$C1651=" "),AND(L1653&gt;0,OR(AND($C1653&lt;&gt;" ",OR($C1651=" ",$C1652=" ")),AND($C1653=" ",OR($C1651&lt;&gt;" ",$C1652&lt;&gt;" "))))),IF(SUM(F$4:F1650)=0,1,LARGE(F$4:F1650,1)+1),IF(MONTH(G1651)=MONTH(TODAY()),IF(AND(DAY(G1651)&lt;DAY(TODAY()),$B1651=" "),IF(SUM(F$4:F1650)=0,1,LARGE(F$4:F1650,1)+1),IF($B1651=" ",IF(AND(DAY(G1651)=DAY(TODAY()),HOUR(G1651)&lt;=HOUR(NOW())+1),IF(AND(HOUR(G1651)+2&lt;=HOUR(NOW()),DAY(G1651)&lt;=DAY(TODAY()),MINUTE(G1651)&lt;=MINUTE(NOW())),IF(SUM(F$4:F1650)=0,1,LARGE(F$4:F1650,1)+1),IF(OR(MINUTE(G1651)&lt;=MINUTE(NOW()),HOUR(G1651)&lt;=HOUR(NOW())),"!!!","")),""),"")),"")))</f>
        <v>#VALUE!</v>
      </c>
      <c r="G1651" s="181" t="s">
        <v>4617</v>
      </c>
      <c r="H1651" s="229" t="s">
        <v>431</v>
      </c>
      <c r="I1651" s="39" t="s">
        <v>31</v>
      </c>
      <c r="J1651" s="78"/>
      <c r="K1651" s="41" t="s">
        <v>22</v>
      </c>
      <c r="L1651" s="42">
        <v>1.877</v>
      </c>
      <c r="M1651" s="43">
        <v>25.57</v>
      </c>
      <c r="N1651" s="232">
        <v>0</v>
      </c>
      <c r="O1651" s="44" t="s">
        <v>3094</v>
      </c>
      <c r="P1651" s="45" t="s">
        <v>3095</v>
      </c>
      <c r="Q1651" s="46" t="s">
        <v>1904</v>
      </c>
      <c r="R1651" s="47">
        <v>5.33E-2</v>
      </c>
      <c r="S1651" s="48" t="s">
        <v>1034</v>
      </c>
    </row>
    <row r="1652" spans="1:19" ht="14.65" customHeight="1">
      <c r="A1652" s="227"/>
      <c r="B1652" s="236"/>
      <c r="C1652" s="49" t="s">
        <v>28</v>
      </c>
      <c r="D1652" s="274"/>
      <c r="E1652" s="282"/>
      <c r="F1652" s="285"/>
      <c r="G1652" s="182"/>
      <c r="H1652" s="230"/>
      <c r="I1652" s="84">
        <v>1</v>
      </c>
      <c r="J1652" s="85" t="str">
        <f>IF(OR(I1651="TO",I1651="TU",I1651="TO1",I1651="TU1",I1651="TO2",I1651="TU2"),J1651,IF(OR(I1651="AH1",I1651="AH2"),IF(OR(I1652="AH1",I1652="AH2"),-J1651,IF(OR(I1652="EH1",I1652="EH2"),-J1651+0.5,"")),IF(OR(I1651="EH1",I1651="EH2"),IF(OR(I1652="AH1",I1652="AH2"),-J1651+0.5,IF(OR(I1652="EH1",I1652="EH2"),-J1651+1,"")),IF(AND(OR(I1651="DNB1",I1651="DNB2"),OR(I1652="AH1",I1652="AH2")),0,IF(AND(I1651="Not ScoreBoth",OR(I1652="TO1",I1652="TO2")),0.5,"")))))</f>
        <v/>
      </c>
      <c r="K1652" s="52" t="s">
        <v>45</v>
      </c>
      <c r="L1652" s="53">
        <v>2.4</v>
      </c>
      <c r="M1652" s="54">
        <v>20</v>
      </c>
      <c r="N1652" s="233"/>
      <c r="O1652" s="55" t="s">
        <v>2675</v>
      </c>
      <c r="P1652" s="56" t="s">
        <v>3096</v>
      </c>
      <c r="Q1652" s="25"/>
      <c r="R1652" s="26"/>
      <c r="S1652" s="26"/>
    </row>
    <row r="1653" spans="1:19" ht="14.65" customHeight="1">
      <c r="A1653" s="228"/>
      <c r="B1653" s="237"/>
      <c r="C1653" s="57" t="s">
        <v>28</v>
      </c>
      <c r="D1653" s="275"/>
      <c r="E1653" s="283"/>
      <c r="F1653" s="272"/>
      <c r="G1653" s="183"/>
      <c r="H1653" s="231"/>
      <c r="I1653" s="58"/>
      <c r="J1653" s="59"/>
      <c r="K1653" s="60"/>
      <c r="L1653" s="61"/>
      <c r="M1653" s="62"/>
      <c r="N1653" s="234"/>
      <c r="O1653" s="63"/>
      <c r="P1653" s="64"/>
      <c r="Q1653" s="36"/>
      <c r="R1653" s="28"/>
      <c r="S1653" s="28"/>
    </row>
    <row r="1654" spans="1:19" ht="14.65" customHeight="1">
      <c r="A1654" s="238">
        <f>$A1651+1</f>
        <v>551</v>
      </c>
      <c r="B1654" s="242" t="str">
        <f>IF(OR(C1654="W",C1655="W",C1656="W",C1654="1/2W",C1655="1/2W",C1656="1/2W",C1654="1/2L",C1655="1/2L",C1656="1/2L"),"OK",IF(OR(C1654="L",C1655="L",C1656="L"),"LOSS",IF(OR(C1654="X",C1655="X",C1656="X"),"Anulado"," ")))</f>
        <v>Anulado</v>
      </c>
      <c r="C1654" s="65" t="s">
        <v>52</v>
      </c>
      <c r="D1654" s="290" t="str">
        <f>IF(G1654="","",$D1651)</f>
        <v>31</v>
      </c>
      <c r="E1654" s="295" t="str">
        <f>IF(G1654=""," ","– "&amp;COUNTIF(D$4:D1656,$D1654))</f>
        <v>– 6</v>
      </c>
      <c r="F1654" s="297" t="e">
        <f ca="1">IF(G1654="","",IF(OR(AND($C1654&lt;&gt;" ",$C1655=" "),AND($C1655&lt;&gt;" ",$C1654=" "),AND(L1656&gt;0,OR(AND($C1656&lt;&gt;" ",OR($C1654=" ",$C1655=" ")),AND($C1656=" ",OR($C1654&lt;&gt;" ",$C1655&lt;&gt;" "))))),IF(SUM(F$4:F1653)=0,1,LARGE(F$4:F1653,1)+1),IF(MONTH(G1654)=MONTH(TODAY()),IF(AND(DAY(G1654)&lt;DAY(TODAY()),$B1654=" "),IF(SUM(F$4:F1653)=0,1,LARGE(F$4:F1653,1)+1),IF($B1654=" ",IF(AND(DAY(G1654)=DAY(TODAY()),HOUR(G1654)&lt;=HOUR(NOW())+1),IF(AND(HOUR(G1654)+2&lt;=HOUR(NOW()),DAY(G1654)&lt;=DAY(TODAY()),MINUTE(G1654)&lt;=MINUTE(NOW())),IF(SUM(F$4:F1653)=0,1,LARGE(F$4:F1653,1)+1),IF(OR(MINUTE(G1654)&lt;=MINUTE(NOW()),HOUR(G1654)&lt;=HOUR(NOW())),"!!!","")),""),"")),"")))</f>
        <v>#VALUE!</v>
      </c>
      <c r="G1654" s="188" t="s">
        <v>4618</v>
      </c>
      <c r="H1654" s="239" t="s">
        <v>432</v>
      </c>
      <c r="I1654" s="66" t="s">
        <v>47</v>
      </c>
      <c r="J1654" s="80"/>
      <c r="K1654" s="68" t="s">
        <v>23</v>
      </c>
      <c r="L1654" s="69">
        <v>2.8</v>
      </c>
      <c r="M1654" s="70">
        <v>40.44</v>
      </c>
      <c r="N1654" s="241">
        <v>0</v>
      </c>
      <c r="O1654" s="71" t="s">
        <v>3097</v>
      </c>
      <c r="P1654" s="72" t="s">
        <v>3098</v>
      </c>
      <c r="Q1654" s="73" t="s">
        <v>1034</v>
      </c>
      <c r="R1654" s="74">
        <v>0</v>
      </c>
      <c r="S1654" s="75" t="s">
        <v>1034</v>
      </c>
    </row>
    <row r="1655" spans="1:19" ht="14.65" customHeight="1">
      <c r="A1655" s="227"/>
      <c r="B1655" s="236"/>
      <c r="C1655" s="17" t="s">
        <v>52</v>
      </c>
      <c r="D1655" s="274"/>
      <c r="E1655" s="282"/>
      <c r="F1655" s="285"/>
      <c r="G1655" s="182"/>
      <c r="H1655" s="230"/>
      <c r="I1655" s="18" t="s">
        <v>48</v>
      </c>
      <c r="J1655" s="81" t="str">
        <f>IF(OR(I1654="TO",I1654="TU",I1654="TO1",I1654="TU1",I1654="TO2",I1654="TU2"),J1654,IF(OR(I1654="AH1",I1654="AH2"),IF(OR(I1655="AH1",I1655="AH2"),-J1654,IF(OR(I1655="EH1",I1655="EH2"),-J1654+0.5,"")),IF(OR(I1654="EH1",I1654="EH2"),IF(OR(I1655="AH1",I1655="AH2"),-J1654+0.5,IF(OR(I1655="EH1",I1655="EH2"),-J1654+1,"")),IF(AND(OR(I1654="DNB1",I1654="DNB2"),OR(I1655="AH1",I1655="AH2")),0,IF(AND(I1654="Not ScoreBoth",OR(I1655="TO1",I1655="TO2")),0.5,"")))))</f>
        <v/>
      </c>
      <c r="K1655" s="77" t="s">
        <v>22</v>
      </c>
      <c r="L1655" s="21">
        <v>1.724</v>
      </c>
      <c r="M1655" s="22"/>
      <c r="N1655" s="233"/>
      <c r="O1655" s="23" t="s">
        <v>3099</v>
      </c>
      <c r="P1655" s="24" t="s">
        <v>3098</v>
      </c>
      <c r="Q1655" s="25"/>
      <c r="R1655" s="26"/>
      <c r="S1655" s="26"/>
    </row>
    <row r="1656" spans="1:19" ht="14.65" customHeight="1">
      <c r="A1656" s="228"/>
      <c r="B1656" s="237"/>
      <c r="C1656" s="27" t="s">
        <v>28</v>
      </c>
      <c r="D1656" s="275"/>
      <c r="E1656" s="283"/>
      <c r="F1656" s="272"/>
      <c r="G1656" s="183"/>
      <c r="H1656" s="231"/>
      <c r="I1656" s="30"/>
      <c r="J1656" s="31"/>
      <c r="K1656" s="37"/>
      <c r="L1656" s="32"/>
      <c r="M1656" s="33"/>
      <c r="N1656" s="234"/>
      <c r="O1656" s="34"/>
      <c r="P1656" s="35"/>
      <c r="Q1656" s="36"/>
      <c r="R1656" s="28"/>
      <c r="S1656" s="28"/>
    </row>
    <row r="1657" spans="1:19" ht="14.65" customHeight="1">
      <c r="A1657" s="226">
        <f>$A1654+1</f>
        <v>552</v>
      </c>
      <c r="B1657" s="235" t="str">
        <f>IF(OR(C1657="W",C1658="W",C1659="W",C1657="1/2W",C1658="1/2W",C1659="1/2W",C1657="1/2L",C1658="1/2L",C1659="1/2L"),"OK",IF(OR(C1657="L",C1658="L",C1659="L"),"LOSS",IF(OR(C1657="X",C1658="X",C1659="X"),"Anulado"," ")))</f>
        <v xml:space="preserve"> </v>
      </c>
      <c r="C1657" s="38" t="s">
        <v>28</v>
      </c>
      <c r="D1657" s="273" t="str">
        <f>IF(G1657="","",$D1654)</f>
        <v>31</v>
      </c>
      <c r="E1657" s="281" t="str">
        <f>IF(G1657=""," ","– "&amp;COUNTIF(D$4:D1659,$D1657))</f>
        <v>– 7</v>
      </c>
      <c r="F1657" s="284" t="e">
        <f ca="1">IF(G1657="","",IF(OR(AND($C1657&lt;&gt;" ",$C1658=" "),AND($C1658&lt;&gt;" ",$C1657=" "),AND(L1659&gt;0,OR(AND($C1659&lt;&gt;" ",OR($C1657=" ",$C1658=" ")),AND($C1659=" ",OR($C1657&lt;&gt;" ",$C1658&lt;&gt;" "))))),IF(SUM(F$4:F1656)=0,1,LARGE(F$4:F1656,1)+1),IF(MONTH(G1657)=MONTH(TODAY()),IF(AND(DAY(G1657)&lt;DAY(TODAY()),$B1657=" "),IF(SUM(F$4:F1656)=0,1,LARGE(F$4:F1656,1)+1),IF($B1657=" ",IF(AND(DAY(G1657)=DAY(TODAY()),HOUR(G1657)&lt;=HOUR(NOW())+1),IF(AND(HOUR(G1657)+2&lt;=HOUR(NOW()),DAY(G1657)&lt;=DAY(TODAY()),MINUTE(G1657)&lt;=MINUTE(NOW())),IF(SUM(F$4:F1656)=0,1,LARGE(F$4:F1656,1)+1),IF(OR(MINUTE(G1657)&lt;=MINUTE(NOW()),HOUR(G1657)&lt;=HOUR(NOW())),"!!!","")),""),"")),"")))</f>
        <v>#VALUE!</v>
      </c>
      <c r="G1657" s="181" t="s">
        <v>4619</v>
      </c>
      <c r="H1657" s="229" t="s">
        <v>433</v>
      </c>
      <c r="I1657" s="39" t="s">
        <v>42</v>
      </c>
      <c r="J1657" s="40">
        <v>2.5</v>
      </c>
      <c r="K1657" s="41" t="s">
        <v>17</v>
      </c>
      <c r="L1657" s="42">
        <v>1.615</v>
      </c>
      <c r="M1657" s="43"/>
      <c r="N1657" s="232">
        <v>0.1</v>
      </c>
      <c r="O1657" s="44" t="s">
        <v>2991</v>
      </c>
      <c r="P1657" s="45" t="s">
        <v>1798</v>
      </c>
      <c r="Q1657" s="46" t="s">
        <v>3100</v>
      </c>
      <c r="R1657" s="47">
        <v>7.3099999999999998E-2</v>
      </c>
      <c r="S1657" s="48" t="s">
        <v>1034</v>
      </c>
    </row>
    <row r="1658" spans="1:19" ht="14.65" customHeight="1">
      <c r="A1658" s="227"/>
      <c r="B1658" s="236"/>
      <c r="C1658" s="49" t="s">
        <v>28</v>
      </c>
      <c r="D1658" s="274"/>
      <c r="E1658" s="282"/>
      <c r="F1658" s="285"/>
      <c r="G1658" s="182"/>
      <c r="H1658" s="230"/>
      <c r="I1658" s="50" t="s">
        <v>43</v>
      </c>
      <c r="J1658" s="51">
        <f>IF(OR(I1657="TO",I1657="TU",I1657="TO1",I1657="TU1",I1657="TO2",I1657="TU2"),J1657,IF(OR(I1657="AH1",I1657="AH2"),IF(OR(I1658="AH1",I1658="AH2"),-J1657,IF(OR(I1658="EH1",I1658="EH2"),-J1657+0.5,"")),IF(OR(I1657="EH1",I1657="EH2"),IF(OR(I1658="AH1",I1658="AH2"),-J1657+0.5,IF(OR(I1658="EH1",I1658="EH2"),-J1657+1,"")),IF(AND(OR(I1657="DNB1",I1657="DNB2"),OR(I1658="AH1",I1658="AH2")),0,IF(AND(I1657="Not ScoreBoth",OR(I1658="TO1",I1658="TO2")),0.5,"")))))</f>
        <v>2.5</v>
      </c>
      <c r="K1658" s="52" t="s">
        <v>18</v>
      </c>
      <c r="L1658" s="53">
        <v>3.2</v>
      </c>
      <c r="M1658" s="54">
        <v>6.6</v>
      </c>
      <c r="N1658" s="233"/>
      <c r="O1658" s="55" t="s">
        <v>2374</v>
      </c>
      <c r="P1658" s="56" t="s">
        <v>2478</v>
      </c>
      <c r="Q1658" s="25"/>
      <c r="R1658" s="26"/>
      <c r="S1658" s="26"/>
    </row>
    <row r="1659" spans="1:19" ht="14.65" customHeight="1">
      <c r="A1659" s="228"/>
      <c r="B1659" s="237"/>
      <c r="C1659" s="57" t="s">
        <v>28</v>
      </c>
      <c r="D1659" s="275"/>
      <c r="E1659" s="283"/>
      <c r="F1659" s="272"/>
      <c r="G1659" s="183"/>
      <c r="H1659" s="231"/>
      <c r="I1659" s="58"/>
      <c r="J1659" s="59"/>
      <c r="K1659" s="60"/>
      <c r="L1659" s="61"/>
      <c r="M1659" s="62"/>
      <c r="N1659" s="234"/>
      <c r="O1659" s="63"/>
      <c r="P1659" s="64"/>
      <c r="Q1659" s="36"/>
      <c r="R1659" s="28"/>
      <c r="S1659" s="28"/>
    </row>
    <row r="1660" spans="1:19" ht="14.65" customHeight="1">
      <c r="A1660" s="238">
        <f>$A1657+1</f>
        <v>553</v>
      </c>
      <c r="B1660" s="242" t="str">
        <f>IF(OR(C1660="W",C1661="W",C1662="W",C1660="1/2W",C1661="1/2W",C1662="1/2W",C1660="1/2L",C1661="1/2L",C1662="1/2L"),"OK",IF(OR(C1660="L",C1661="L",C1662="L"),"LOSS",IF(OR(C1660="X",C1661="X",C1662="X"),"Anulado"," ")))</f>
        <v xml:space="preserve"> </v>
      </c>
      <c r="C1660" s="65" t="s">
        <v>28</v>
      </c>
      <c r="D1660" s="290" t="str">
        <f>IF(G1660="","",$D1657)</f>
        <v>31</v>
      </c>
      <c r="E1660" s="295" t="str">
        <f>IF(G1660=""," ","– "&amp;COUNTIF(D$4:D1662,$D1660))</f>
        <v>– 8</v>
      </c>
      <c r="F1660" s="297" t="e">
        <f ca="1">IF(G1660="","",IF(OR(AND($C1660&lt;&gt;" ",$C1661=" "),AND($C1661&lt;&gt;" ",$C1660=" "),AND(L1662&gt;0,OR(AND($C1662&lt;&gt;" ",OR($C1660=" ",$C1661=" ")),AND($C1662=" ",OR($C1660&lt;&gt;" ",$C1661&lt;&gt;" "))))),IF(SUM(F$4:F1659)=0,1,LARGE(F$4:F1659,1)+1),IF(MONTH(G1660)=MONTH(TODAY()),IF(AND(DAY(G1660)&lt;DAY(TODAY()),$B1660=" "),IF(SUM(F$4:F1659)=0,1,LARGE(F$4:F1659,1)+1),IF($B1660=" ",IF(AND(DAY(G1660)=DAY(TODAY()),HOUR(G1660)&lt;=HOUR(NOW())+1),IF(AND(HOUR(G1660)+2&lt;=HOUR(NOW()),DAY(G1660)&lt;=DAY(TODAY()),MINUTE(G1660)&lt;=MINUTE(NOW())),IF(SUM(F$4:F1659)=0,1,LARGE(F$4:F1659,1)+1),IF(OR(MINUTE(G1660)&lt;=MINUTE(NOW()),HOUR(G1660)&lt;=HOUR(NOW())),"!!!","")),""),"")),"")))</f>
        <v>#VALUE!</v>
      </c>
      <c r="G1660" s="188" t="s">
        <v>4620</v>
      </c>
      <c r="H1660" s="239" t="s">
        <v>434</v>
      </c>
      <c r="I1660" s="66" t="s">
        <v>30</v>
      </c>
      <c r="J1660" s="80"/>
      <c r="K1660" s="68" t="s">
        <v>17</v>
      </c>
      <c r="L1660" s="69">
        <v>8.25</v>
      </c>
      <c r="M1660" s="70">
        <v>5.39</v>
      </c>
      <c r="N1660" s="241">
        <v>0</v>
      </c>
      <c r="O1660" s="71" t="s">
        <v>889</v>
      </c>
      <c r="P1660" s="72" t="s">
        <v>3101</v>
      </c>
      <c r="Q1660" s="73" t="s">
        <v>3102</v>
      </c>
      <c r="R1660" s="74">
        <v>0.33660000000000001</v>
      </c>
      <c r="S1660" s="75" t="s">
        <v>1034</v>
      </c>
    </row>
    <row r="1661" spans="1:19" ht="14.65" customHeight="1">
      <c r="A1661" s="227"/>
      <c r="B1661" s="236"/>
      <c r="C1661" s="17" t="s">
        <v>28</v>
      </c>
      <c r="D1661" s="274"/>
      <c r="E1661" s="282"/>
      <c r="F1661" s="285"/>
      <c r="G1661" s="182"/>
      <c r="H1661" s="230"/>
      <c r="I1661" s="18" t="s">
        <v>31</v>
      </c>
      <c r="J1661" s="76">
        <f>IF(OR(I1660="TO",I1660="TU",I1660="TO1",I1660="TU1",I1660="TO2",I1660="TU2"),J1660,IF(OR(I1660="AH1",I1660="AH2"),IF(OR(I1661="AH1",I1661="AH2"),-J1660,IF(OR(I1661="EH1",I1661="EH2"),-J1660+0.5,"")),IF(OR(I1660="EH1",I1660="EH2"),IF(OR(I1661="AH1",I1661="AH2"),-J1660+0.5,IF(OR(I1661="EH1",I1661="EH2"),-J1660+1,"")),IF(AND(OR(I1660="DNB1",I1660="DNB2"),OR(I1661="AH1",I1661="AH2")),0,IF(AND(I1660="Not ScoreBoth",OR(I1661="TO1",I1661="TO2")),0.5,"")))))</f>
        <v>0</v>
      </c>
      <c r="K1661" s="77" t="s">
        <v>21</v>
      </c>
      <c r="L1661" s="21">
        <v>1.6</v>
      </c>
      <c r="M1661" s="22">
        <v>28</v>
      </c>
      <c r="N1661" s="233"/>
      <c r="O1661" s="23" t="s">
        <v>3103</v>
      </c>
      <c r="P1661" s="24" t="s">
        <v>3104</v>
      </c>
      <c r="Q1661" s="25"/>
      <c r="R1661" s="26"/>
      <c r="S1661" s="26"/>
    </row>
    <row r="1662" spans="1:19" ht="14.65" customHeight="1" thickBot="1">
      <c r="A1662" s="228"/>
      <c r="B1662" s="237"/>
      <c r="C1662" s="27" t="s">
        <v>28</v>
      </c>
      <c r="D1662" s="275"/>
      <c r="E1662" s="283"/>
      <c r="F1662" s="272"/>
      <c r="G1662" s="183"/>
      <c r="H1662" s="240"/>
      <c r="I1662" s="30"/>
      <c r="J1662" s="31"/>
      <c r="K1662" s="37"/>
      <c r="L1662" s="32"/>
      <c r="M1662" s="33"/>
      <c r="N1662" s="234"/>
      <c r="O1662" s="34"/>
      <c r="P1662" s="35"/>
      <c r="Q1662" s="36"/>
      <c r="R1662" s="28"/>
      <c r="S1662" s="28"/>
    </row>
    <row r="1663" spans="1:19" ht="14.65" customHeight="1">
      <c r="A1663" s="226">
        <f>$A1660+1</f>
        <v>554</v>
      </c>
      <c r="B1663" s="235" t="str">
        <f>IF(OR(C1663="W",C1664="W",C1665="W",C1663="1/2W",C1664="1/2W",C1665="1/2W",C1663="1/2L",C1664="1/2L",C1665="1/2L"),"OK",IF(OR(C1663="L",C1664="L",C1665="L"),"LOSS",IF(OR(C1663="X",C1664="X",C1665="X"),"Anulado"," ")))</f>
        <v xml:space="preserve"> </v>
      </c>
      <c r="C1663" s="38" t="s">
        <v>28</v>
      </c>
      <c r="D1663" s="273" t="str">
        <f>IF(G1663="","",$D1660)</f>
        <v>31</v>
      </c>
      <c r="E1663" s="281" t="str">
        <f>IF(G1663=""," ","– "&amp;COUNTIF(D$4:D1665,$D1663))</f>
        <v>– 9</v>
      </c>
      <c r="F1663" s="284" t="e">
        <f ca="1">IF(G1663="","",IF(OR(AND($C1663&lt;&gt;" ",$C1664=" "),AND($C1664&lt;&gt;" ",$C1663=" "),AND(L1665&gt;0,OR(AND($C1665&lt;&gt;" ",OR($C1663=" ",$C1664=" ")),AND($C1665=" ",OR($C1663&lt;&gt;" ",$C1664&lt;&gt;" "))))),IF(SUM(F$4:F1662)=0,1,LARGE(F$4:F1662,1)+1),IF(MONTH(G1663)=MONTH(TODAY()),IF(AND(DAY(G1663)&lt;DAY(TODAY()),$B1663=" "),IF(SUM(F$4:F1662)=0,1,LARGE(F$4:F1662,1)+1),IF($B1663=" ",IF(AND(DAY(G1663)=DAY(TODAY()),HOUR(G1663)&lt;=HOUR(NOW())+1),IF(AND(HOUR(G1663)+2&lt;=HOUR(NOW()),DAY(G1663)&lt;=DAY(TODAY()),MINUTE(G1663)&lt;=MINUTE(NOW())),IF(SUM(F$4:F1662)=0,1,LARGE(F$4:F1662,1)+1),IF(OR(MINUTE(G1663)&lt;=MINUTE(NOW()),HOUR(G1663)&lt;=HOUR(NOW())),"!!!","")),""),"")),"")))</f>
        <v>#VALUE!</v>
      </c>
      <c r="G1663" s="181" t="s">
        <v>4620</v>
      </c>
      <c r="H1663" s="302" t="s">
        <v>434</v>
      </c>
      <c r="I1663" s="39" t="s">
        <v>42</v>
      </c>
      <c r="J1663" s="40">
        <v>4.5</v>
      </c>
      <c r="K1663" s="41" t="s">
        <v>22</v>
      </c>
      <c r="L1663" s="42">
        <v>13.99</v>
      </c>
      <c r="M1663" s="43">
        <v>3.56</v>
      </c>
      <c r="N1663" s="232">
        <v>0</v>
      </c>
      <c r="O1663" s="44" t="s">
        <v>3105</v>
      </c>
      <c r="P1663" s="45" t="s">
        <v>3106</v>
      </c>
      <c r="Q1663" s="46" t="s">
        <v>3107</v>
      </c>
      <c r="R1663" s="47">
        <v>0.23569999999999999</v>
      </c>
      <c r="S1663" s="48" t="s">
        <v>1034</v>
      </c>
    </row>
    <row r="1664" spans="1:19" ht="14.65" customHeight="1">
      <c r="A1664" s="227"/>
      <c r="B1664" s="236"/>
      <c r="C1664" s="49" t="s">
        <v>28</v>
      </c>
      <c r="D1664" s="274"/>
      <c r="E1664" s="282"/>
      <c r="F1664" s="285"/>
      <c r="G1664" s="182"/>
      <c r="H1664" s="230"/>
      <c r="I1664" s="138"/>
      <c r="J1664" s="51">
        <v>4</v>
      </c>
      <c r="K1664" s="52" t="s">
        <v>33</v>
      </c>
      <c r="L1664" s="53">
        <v>9.25</v>
      </c>
      <c r="M1664" s="54">
        <v>5.39</v>
      </c>
      <c r="N1664" s="233"/>
      <c r="O1664" s="55" t="s">
        <v>889</v>
      </c>
      <c r="P1664" s="56" t="s">
        <v>908</v>
      </c>
      <c r="Q1664" s="25"/>
      <c r="R1664" s="26"/>
      <c r="S1664" s="26"/>
    </row>
    <row r="1665" spans="1:19" ht="14.65" customHeight="1">
      <c r="A1665" s="228"/>
      <c r="B1665" s="237"/>
      <c r="C1665" s="57" t="s">
        <v>28</v>
      </c>
      <c r="D1665" s="275"/>
      <c r="E1665" s="283"/>
      <c r="F1665" s="272"/>
      <c r="G1665" s="183"/>
      <c r="H1665" s="231"/>
      <c r="I1665" s="101" t="s">
        <v>43</v>
      </c>
      <c r="J1665" s="102">
        <v>3.5</v>
      </c>
      <c r="K1665" s="103" t="s">
        <v>21</v>
      </c>
      <c r="L1665" s="104">
        <v>1.59</v>
      </c>
      <c r="M1665" s="62">
        <v>31.4</v>
      </c>
      <c r="N1665" s="234"/>
      <c r="O1665" s="105" t="s">
        <v>1341</v>
      </c>
      <c r="P1665" s="106" t="s">
        <v>2736</v>
      </c>
      <c r="Q1665" s="36"/>
      <c r="R1665" s="28"/>
      <c r="S1665" s="28"/>
    </row>
    <row r="1666" spans="1:19" ht="14.65" customHeight="1">
      <c r="A1666" s="238">
        <f>$A1663+1</f>
        <v>555</v>
      </c>
      <c r="B1666" s="242" t="str">
        <f>IF(OR(C1666="W",C1667="W",C1668="W",C1666="1/2W",C1667="1/2W",C1668="1/2W",C1666="1/2L",C1667="1/2L",C1668="1/2L"),"OK",IF(OR(C1666="L",C1667="L",C1668="L"),"LOSS",IF(OR(C1666="X",C1667="X",C1668="X"),"Anulado"," ")))</f>
        <v xml:space="preserve"> </v>
      </c>
      <c r="C1666" s="65" t="s">
        <v>28</v>
      </c>
      <c r="D1666" s="290" t="str">
        <f>IF(G1666="","",$D1663)</f>
        <v>31</v>
      </c>
      <c r="E1666" s="295" t="str">
        <f>IF(G1666=""," ","– "&amp;COUNTIF(D$4:D1668,$D1666))</f>
        <v>– 10</v>
      </c>
      <c r="F1666" s="297" t="e">
        <f ca="1">IF(G1666="","",IF(OR(AND($C1666&lt;&gt;" ",$C1667=" "),AND($C1667&lt;&gt;" ",$C1666=" "),AND(L1668&gt;0,OR(AND($C1668&lt;&gt;" ",OR($C1666=" ",$C1667=" ")),AND($C1668=" ",OR($C1666&lt;&gt;" ",$C1667&lt;&gt;" "))))),IF(SUM(F$4:F1665)=0,1,LARGE(F$4:F1665,1)+1),IF(MONTH(G1666)=MONTH(TODAY()),IF(AND(DAY(G1666)&lt;DAY(TODAY()),$B1666=" "),IF(SUM(F$4:F1665)=0,1,LARGE(F$4:F1665,1)+1),IF($B1666=" ",IF(AND(DAY(G1666)=DAY(TODAY()),HOUR(G1666)&lt;=HOUR(NOW())+1),IF(AND(HOUR(G1666)+2&lt;=HOUR(NOW()),DAY(G1666)&lt;=DAY(TODAY()),MINUTE(G1666)&lt;=MINUTE(NOW())),IF(SUM(F$4:F1665)=0,1,LARGE(F$4:F1665,1)+1),IF(OR(MINUTE(G1666)&lt;=MINUTE(NOW()),HOUR(G1666)&lt;=HOUR(NOW())),"!!!","")),""),"")),"")))</f>
        <v>#VALUE!</v>
      </c>
      <c r="G1666" s="188" t="s">
        <v>4620</v>
      </c>
      <c r="H1666" s="239" t="s">
        <v>434</v>
      </c>
      <c r="I1666" s="66" t="s">
        <v>42</v>
      </c>
      <c r="J1666" s="67">
        <v>3.5</v>
      </c>
      <c r="K1666" s="68" t="s">
        <v>22</v>
      </c>
      <c r="L1666" s="69">
        <v>3.56</v>
      </c>
      <c r="M1666" s="70"/>
      <c r="N1666" s="241">
        <v>0</v>
      </c>
      <c r="O1666" s="71" t="s">
        <v>3108</v>
      </c>
      <c r="P1666" s="72" t="s">
        <v>3109</v>
      </c>
      <c r="Q1666" s="73" t="s">
        <v>3110</v>
      </c>
      <c r="R1666" s="74">
        <v>9.4299999999999995E-2</v>
      </c>
      <c r="S1666" s="75" t="s">
        <v>1034</v>
      </c>
    </row>
    <row r="1667" spans="1:19" ht="14.65" customHeight="1">
      <c r="A1667" s="227"/>
      <c r="B1667" s="236"/>
      <c r="C1667" s="17" t="s">
        <v>28</v>
      </c>
      <c r="D1667" s="274"/>
      <c r="E1667" s="282"/>
      <c r="F1667" s="285"/>
      <c r="G1667" s="182"/>
      <c r="H1667" s="230"/>
      <c r="I1667" s="18" t="s">
        <v>43</v>
      </c>
      <c r="J1667" s="76">
        <f>IF(OR(I1666="TO",I1666="TU",I1666="TO1",I1666="TU1",I1666="TO2",I1666="TU2"),J1666,IF(OR(I1666="AH1",I1666="AH2"),IF(OR(I1667="AH1",I1667="AH2"),-J1666,IF(OR(I1667="EH1",I1667="EH2"),-J1666+0.5,"")),IF(OR(I1666="EH1",I1666="EH2"),IF(OR(I1667="AH1",I1667="AH2"),-J1666+0.5,IF(OR(I1667="EH1",I1667="EH2"),-J1666+1,"")),IF(AND(OR(I1666="DNB1",I1666="DNB2"),OR(I1667="AH1",I1667="AH2")),0,IF(AND(I1666="Not ScoreBoth",OR(I1667="TO1",I1667="TO2")),0.5,"")))))</f>
        <v>3.5</v>
      </c>
      <c r="K1667" s="77" t="s">
        <v>21</v>
      </c>
      <c r="L1667" s="21">
        <v>1.58</v>
      </c>
      <c r="M1667" s="22">
        <v>77.59</v>
      </c>
      <c r="N1667" s="233"/>
      <c r="O1667" s="23" t="s">
        <v>3111</v>
      </c>
      <c r="P1667" s="24" t="s">
        <v>3112</v>
      </c>
      <c r="Q1667" s="25"/>
      <c r="R1667" s="26"/>
      <c r="S1667" s="26"/>
    </row>
    <row r="1668" spans="1:19" ht="14.65" customHeight="1">
      <c r="A1668" s="228"/>
      <c r="B1668" s="237"/>
      <c r="C1668" s="27" t="s">
        <v>28</v>
      </c>
      <c r="D1668" s="275"/>
      <c r="E1668" s="283"/>
      <c r="F1668" s="272"/>
      <c r="G1668" s="183"/>
      <c r="H1668" s="231"/>
      <c r="I1668" s="30"/>
      <c r="J1668" s="31"/>
      <c r="K1668" s="37"/>
      <c r="L1668" s="32"/>
      <c r="M1668" s="33"/>
      <c r="N1668" s="234"/>
      <c r="O1668" s="34"/>
      <c r="P1668" s="35"/>
      <c r="Q1668" s="36"/>
      <c r="R1668" s="28"/>
      <c r="S1668" s="28"/>
    </row>
    <row r="1669" spans="1:19" ht="14.65" customHeight="1">
      <c r="A1669" s="226">
        <f>$A1666+1</f>
        <v>556</v>
      </c>
      <c r="B1669" s="235" t="str">
        <f>IF(OR(C1669="W",C1670="W",C1671="W",C1669="1/2W",C1670="1/2W",C1671="1/2W",C1669="1/2L",C1670="1/2L",C1671="1/2L"),"OK",IF(OR(C1669="L",C1670="L",C1671="L"),"LOSS",IF(OR(C1669="X",C1670="X",C1671="X"),"Anulado"," ")))</f>
        <v xml:space="preserve"> </v>
      </c>
      <c r="C1669" s="38" t="s">
        <v>28</v>
      </c>
      <c r="D1669" s="273" t="str">
        <f>IF(G1669="","",$D1666)</f>
        <v>31</v>
      </c>
      <c r="E1669" s="281" t="str">
        <f>IF(G1669=""," ","– "&amp;COUNTIF(D$4:D1671,$D1669))</f>
        <v>– 11</v>
      </c>
      <c r="F1669" s="284" t="e">
        <f ca="1">IF(G1669="","",IF(OR(AND($C1669&lt;&gt;" ",$C1670=" "),AND($C1670&lt;&gt;" ",$C1669=" "),AND(L1671&gt;0,OR(AND($C1671&lt;&gt;" ",OR($C1669=" ",$C1670=" ")),AND($C1671=" ",OR($C1669&lt;&gt;" ",$C1670&lt;&gt;" "))))),IF(SUM(F$4:F1668)=0,1,LARGE(F$4:F1668,1)+1),IF(MONTH(G1669)=MONTH(TODAY()),IF(AND(DAY(G1669)&lt;DAY(TODAY()),$B1669=" "),IF(SUM(F$4:F1668)=0,1,LARGE(F$4:F1668,1)+1),IF($B1669=" ",IF(AND(DAY(G1669)=DAY(TODAY()),HOUR(G1669)&lt;=HOUR(NOW())+1),IF(AND(HOUR(G1669)+2&lt;=HOUR(NOW()),DAY(G1669)&lt;=DAY(TODAY()),MINUTE(G1669)&lt;=MINUTE(NOW())),IF(SUM(F$4:F1668)=0,1,LARGE(F$4:F1668,1)+1),IF(OR(MINUTE(G1669)&lt;=MINUTE(NOW()),HOUR(G1669)&lt;=HOUR(NOW())),"!!!","")),""),"")),"")))</f>
        <v>#VALUE!</v>
      </c>
      <c r="G1669" s="181" t="s">
        <v>4620</v>
      </c>
      <c r="H1669" s="229" t="s">
        <v>434</v>
      </c>
      <c r="I1669" s="39" t="s">
        <v>30</v>
      </c>
      <c r="J1669" s="40">
        <v>2.5</v>
      </c>
      <c r="K1669" s="41" t="s">
        <v>22</v>
      </c>
      <c r="L1669" s="42">
        <v>3.47</v>
      </c>
      <c r="M1669" s="43"/>
      <c r="N1669" s="232">
        <v>0</v>
      </c>
      <c r="O1669" s="44" t="s">
        <v>3113</v>
      </c>
      <c r="P1669" s="45" t="s">
        <v>3114</v>
      </c>
      <c r="Q1669" s="46" t="s">
        <v>1039</v>
      </c>
      <c r="R1669" s="47">
        <v>9.0399999999999994E-2</v>
      </c>
      <c r="S1669" s="48" t="s">
        <v>1034</v>
      </c>
    </row>
    <row r="1670" spans="1:19" ht="14.65" customHeight="1">
      <c r="A1670" s="227"/>
      <c r="B1670" s="236"/>
      <c r="C1670" s="49" t="s">
        <v>28</v>
      </c>
      <c r="D1670" s="274"/>
      <c r="E1670" s="282"/>
      <c r="F1670" s="285"/>
      <c r="G1670" s="182"/>
      <c r="H1670" s="230"/>
      <c r="I1670" s="50" t="s">
        <v>31</v>
      </c>
      <c r="J1670" s="51">
        <f>IF(OR(I1669="TO",I1669="TU",I1669="TO1",I1669="TU1",I1669="TO2",I1669="TU2"),J1669,IF(OR(I1669="AH1",I1669="AH2"),IF(OR(I1670="AH1",I1670="AH2"),-J1669,IF(OR(I1670="EH1",I1670="EH2"),-J1669+0.5,"")),IF(OR(I1669="EH1",I1669="EH2"),IF(OR(I1670="AH1",I1670="AH2"),-J1669+0.5,IF(OR(I1670="EH1",I1670="EH2"),-J1669+1,"")),IF(AND(OR(I1669="DNB1",I1669="DNB2"),OR(I1670="AH1",I1670="AH2")),0,IF(AND(I1669="Not ScoreBoth",OR(I1670="TO1",I1670="TO2")),0.5,"")))))</f>
        <v>-2.5</v>
      </c>
      <c r="K1670" s="52" t="s">
        <v>21</v>
      </c>
      <c r="L1670" s="53">
        <v>1.59</v>
      </c>
      <c r="M1670" s="54">
        <v>76.27</v>
      </c>
      <c r="N1670" s="233"/>
      <c r="O1670" s="55" t="s">
        <v>3115</v>
      </c>
      <c r="P1670" s="56" t="s">
        <v>3116</v>
      </c>
      <c r="Q1670" s="25"/>
      <c r="R1670" s="26"/>
      <c r="S1670" s="26"/>
    </row>
    <row r="1671" spans="1:19" ht="14.65" customHeight="1">
      <c r="A1671" s="228"/>
      <c r="B1671" s="237"/>
      <c r="C1671" s="57" t="s">
        <v>28</v>
      </c>
      <c r="D1671" s="275"/>
      <c r="E1671" s="283"/>
      <c r="F1671" s="272"/>
      <c r="G1671" s="183"/>
      <c r="H1671" s="231"/>
      <c r="I1671" s="58"/>
      <c r="J1671" s="59"/>
      <c r="K1671" s="60"/>
      <c r="L1671" s="61"/>
      <c r="M1671" s="62"/>
      <c r="N1671" s="234"/>
      <c r="O1671" s="63"/>
      <c r="P1671" s="64"/>
      <c r="Q1671" s="36"/>
      <c r="R1671" s="28"/>
      <c r="S1671" s="28"/>
    </row>
    <row r="1672" spans="1:19" ht="14.65" customHeight="1">
      <c r="A1672" s="238">
        <f>$A1669+1</f>
        <v>557</v>
      </c>
      <c r="B1672" s="242" t="str">
        <f>IF(OR(C1672="W",C1673="W",C1674="W",C1672="1/2W",C1673="1/2W",C1674="1/2W",C1672="1/2L",C1673="1/2L",C1674="1/2L"),"OK",IF(OR(C1672="L",C1673="L",C1674="L"),"LOSS",IF(OR(C1672="X",C1673="X",C1674="X"),"Anulado"," ")))</f>
        <v xml:space="preserve"> </v>
      </c>
      <c r="C1672" s="65" t="s">
        <v>28</v>
      </c>
      <c r="D1672" s="290" t="str">
        <f>IF(G1672="","",$D1669)</f>
        <v>31</v>
      </c>
      <c r="E1672" s="295" t="str">
        <f>IF(G1672=""," ","– "&amp;COUNTIF(D$4:D1674,$D1672))</f>
        <v>– 12</v>
      </c>
      <c r="F1672" s="297" t="e">
        <f ca="1">IF(G1672="","",IF(OR(AND($C1672&lt;&gt;" ",$C1673=" "),AND($C1673&lt;&gt;" ",$C1672=" "),AND(L1674&gt;0,OR(AND($C1674&lt;&gt;" ",OR($C1672=" ",$C1673=" ")),AND($C1674=" ",OR($C1672&lt;&gt;" ",$C1673&lt;&gt;" "))))),IF(SUM(F$4:F1671)=0,1,LARGE(F$4:F1671,1)+1),IF(MONTH(G1672)=MONTH(TODAY()),IF(AND(DAY(G1672)&lt;DAY(TODAY()),$B1672=" "),IF(SUM(F$4:F1671)=0,1,LARGE(F$4:F1671,1)+1),IF($B1672=" ",IF(AND(DAY(G1672)=DAY(TODAY()),HOUR(G1672)&lt;=HOUR(NOW())+1),IF(AND(HOUR(G1672)+2&lt;=HOUR(NOW()),DAY(G1672)&lt;=DAY(TODAY()),MINUTE(G1672)&lt;=MINUTE(NOW())),IF(SUM(F$4:F1671)=0,1,LARGE(F$4:F1671,1)+1),IF(OR(MINUTE(G1672)&lt;=MINUTE(NOW()),HOUR(G1672)&lt;=HOUR(NOW())),"!!!","")),""),"")),"")))</f>
        <v>#VALUE!</v>
      </c>
      <c r="G1672" s="188" t="s">
        <v>4620</v>
      </c>
      <c r="H1672" s="239" t="s">
        <v>434</v>
      </c>
      <c r="I1672" s="66" t="s">
        <v>42</v>
      </c>
      <c r="J1672" s="67">
        <v>3.5</v>
      </c>
      <c r="K1672" s="68" t="s">
        <v>22</v>
      </c>
      <c r="L1672" s="69">
        <v>3.91</v>
      </c>
      <c r="M1672" s="70"/>
      <c r="N1672" s="241">
        <v>0</v>
      </c>
      <c r="O1672" s="71" t="s">
        <v>3117</v>
      </c>
      <c r="P1672" s="72" t="s">
        <v>3118</v>
      </c>
      <c r="Q1672" s="73" t="s">
        <v>2687</v>
      </c>
      <c r="R1672" s="74">
        <v>9.9599999999999994E-2</v>
      </c>
      <c r="S1672" s="75" t="s">
        <v>1034</v>
      </c>
    </row>
    <row r="1673" spans="1:19" ht="14.65" customHeight="1">
      <c r="A1673" s="227"/>
      <c r="B1673" s="236"/>
      <c r="C1673" s="17" t="s">
        <v>28</v>
      </c>
      <c r="D1673" s="274"/>
      <c r="E1673" s="282"/>
      <c r="F1673" s="285"/>
      <c r="G1673" s="182"/>
      <c r="H1673" s="230"/>
      <c r="I1673" s="18" t="s">
        <v>43</v>
      </c>
      <c r="J1673" s="76">
        <f>IF(OR(I1672="TO",I1672="TU",I1672="TO1",I1672="TU1",I1672="TO2",I1672="TU2"),J1672,IF(OR(I1672="AH1",I1672="AH2"),IF(OR(I1673="AH1",I1673="AH2"),-J1672,IF(OR(I1673="EH1",I1673="EH2"),-J1672+0.5,"")),IF(OR(I1672="EH1",I1672="EH2"),IF(OR(I1673="AH1",I1673="AH2"),-J1672+0.5,IF(OR(I1673="EH1",I1673="EH2"),-J1672+1,"")),IF(AND(OR(I1672="DNB1",I1672="DNB2"),OR(I1673="AH1",I1673="AH2")),0,IF(AND(I1672="Not ScoreBoth",OR(I1673="TO1",I1673="TO2")),0.5,"")))))</f>
        <v>3.5</v>
      </c>
      <c r="K1673" s="77" t="s">
        <v>21</v>
      </c>
      <c r="L1673" s="21">
        <v>1.53</v>
      </c>
      <c r="M1673" s="22">
        <v>18.25</v>
      </c>
      <c r="N1673" s="233"/>
      <c r="O1673" s="23" t="s">
        <v>3119</v>
      </c>
      <c r="P1673" s="24" t="s">
        <v>3118</v>
      </c>
      <c r="Q1673" s="25"/>
      <c r="R1673" s="26"/>
      <c r="S1673" s="26"/>
    </row>
    <row r="1674" spans="1:19" ht="14.65" customHeight="1">
      <c r="A1674" s="228"/>
      <c r="B1674" s="237"/>
      <c r="C1674" s="27" t="s">
        <v>28</v>
      </c>
      <c r="D1674" s="275"/>
      <c r="E1674" s="283"/>
      <c r="F1674" s="272"/>
      <c r="G1674" s="183"/>
      <c r="H1674" s="231"/>
      <c r="I1674" s="30"/>
      <c r="J1674" s="31"/>
      <c r="K1674" s="37"/>
      <c r="L1674" s="32"/>
      <c r="M1674" s="33"/>
      <c r="N1674" s="234"/>
      <c r="O1674" s="34"/>
      <c r="P1674" s="35"/>
      <c r="Q1674" s="36"/>
      <c r="R1674" s="28"/>
      <c r="S1674" s="28"/>
    </row>
    <row r="1675" spans="1:19" ht="14.65" customHeight="1">
      <c r="A1675" s="226">
        <f>$A1672+1</f>
        <v>558</v>
      </c>
      <c r="B1675" s="235" t="str">
        <f>IF(OR(C1675="W",C1676="W",C1677="W",C1675="1/2W",C1676="1/2W",C1677="1/2W",C1675="1/2L",C1676="1/2L",C1677="1/2L"),"OK",IF(OR(C1675="L",C1676="L",C1677="L"),"LOSS",IF(OR(C1675="X",C1676="X",C1677="X"),"Anulado"," ")))</f>
        <v xml:space="preserve"> </v>
      </c>
      <c r="C1675" s="38" t="s">
        <v>28</v>
      </c>
      <c r="D1675" s="273" t="str">
        <f>IF(G1675="","",$D1672)</f>
        <v>31</v>
      </c>
      <c r="E1675" s="281" t="str">
        <f>IF(G1675=""," ","– "&amp;COUNTIF(D$4:D1677,$D1675))</f>
        <v>– 13</v>
      </c>
      <c r="F1675" s="284" t="e">
        <f ca="1">IF(G1675="","",IF(OR(AND($C1675&lt;&gt;" ",$C1676=" "),AND($C1676&lt;&gt;" ",$C1675=" "),AND(L1677&gt;0,OR(AND($C1677&lt;&gt;" ",OR($C1675=" ",$C1676=" ")),AND($C1677=" ",OR($C1675&lt;&gt;" ",$C1676&lt;&gt;" "))))),IF(SUM(F$4:F1674)=0,1,LARGE(F$4:F1674,1)+1),IF(MONTH(G1675)=MONTH(TODAY()),IF(AND(DAY(G1675)&lt;DAY(TODAY()),$B1675=" "),IF(SUM(F$4:F1674)=0,1,LARGE(F$4:F1674,1)+1),IF($B1675=" ",IF(AND(DAY(G1675)=DAY(TODAY()),HOUR(G1675)&lt;=HOUR(NOW())+1),IF(AND(HOUR(G1675)+2&lt;=HOUR(NOW()),DAY(G1675)&lt;=DAY(TODAY()),MINUTE(G1675)&lt;=MINUTE(NOW())),IF(SUM(F$4:F1674)=0,1,LARGE(F$4:F1674,1)+1),IF(OR(MINUTE(G1675)&lt;=MINUTE(NOW()),HOUR(G1675)&lt;=HOUR(NOW())),"!!!","")),""),"")),"")))</f>
        <v>#VALUE!</v>
      </c>
      <c r="G1675" s="181" t="s">
        <v>4619</v>
      </c>
      <c r="H1675" s="229" t="s">
        <v>435</v>
      </c>
      <c r="I1675" s="39" t="s">
        <v>30</v>
      </c>
      <c r="J1675" s="40">
        <v>-1</v>
      </c>
      <c r="K1675" s="41" t="s">
        <v>21</v>
      </c>
      <c r="L1675" s="42">
        <v>2.5499999999999998</v>
      </c>
      <c r="M1675" s="43">
        <v>7.26</v>
      </c>
      <c r="N1675" s="232">
        <v>0</v>
      </c>
      <c r="O1675" s="44" t="s">
        <v>2094</v>
      </c>
      <c r="P1675" s="45" t="s">
        <v>2095</v>
      </c>
      <c r="Q1675" s="46" t="s">
        <v>1386</v>
      </c>
      <c r="R1675" s="47">
        <v>5.7099999999999998E-2</v>
      </c>
      <c r="S1675" s="48" t="s">
        <v>1034</v>
      </c>
    </row>
    <row r="1676" spans="1:19" ht="14.65" customHeight="1">
      <c r="A1676" s="227"/>
      <c r="B1676" s="236"/>
      <c r="C1676" s="49" t="s">
        <v>28</v>
      </c>
      <c r="D1676" s="274"/>
      <c r="E1676" s="282"/>
      <c r="F1676" s="285"/>
      <c r="G1676" s="182"/>
      <c r="H1676" s="230"/>
      <c r="I1676" s="50" t="s">
        <v>31</v>
      </c>
      <c r="J1676" s="51">
        <f>IF(OR(I1675="TO",I1675="TU",I1675="TO1",I1675="TU1",I1675="TO2",I1675="TU2"),J1675,IF(OR(I1675="AH1",I1675="AH2"),IF(OR(I1676="AH1",I1676="AH2"),-J1675,IF(OR(I1676="EH1",I1676="EH2"),-J1675+0.5,"")),IF(OR(I1675="EH1",I1675="EH2"),IF(OR(I1676="AH1",I1676="AH2"),-J1675+0.5,IF(OR(I1676="EH1",I1676="EH2"),-J1675+1,"")),IF(AND(OR(I1675="DNB1",I1675="DNB2"),OR(I1676="AH1",I1676="AH2")),0,IF(AND(I1675="Not ScoreBoth",OR(I1676="TO1",I1676="TO2")),0.5,"")))))</f>
        <v>1</v>
      </c>
      <c r="K1676" s="52" t="s">
        <v>22</v>
      </c>
      <c r="L1676" s="53">
        <v>1.806</v>
      </c>
      <c r="M1676" s="54"/>
      <c r="N1676" s="233"/>
      <c r="O1676" s="55" t="s">
        <v>3120</v>
      </c>
      <c r="P1676" s="56" t="s">
        <v>2095</v>
      </c>
      <c r="Q1676" s="25"/>
      <c r="R1676" s="26"/>
      <c r="S1676" s="26"/>
    </row>
    <row r="1677" spans="1:19" ht="14.65" customHeight="1">
      <c r="A1677" s="228"/>
      <c r="B1677" s="237"/>
      <c r="C1677" s="57" t="s">
        <v>28</v>
      </c>
      <c r="D1677" s="275"/>
      <c r="E1677" s="283"/>
      <c r="F1677" s="272"/>
      <c r="G1677" s="183"/>
      <c r="H1677" s="231"/>
      <c r="I1677" s="58"/>
      <c r="J1677" s="59"/>
      <c r="K1677" s="60"/>
      <c r="L1677" s="61"/>
      <c r="M1677" s="62"/>
      <c r="N1677" s="234"/>
      <c r="O1677" s="63"/>
      <c r="P1677" s="64"/>
      <c r="Q1677" s="36"/>
      <c r="R1677" s="28"/>
      <c r="S1677" s="28"/>
    </row>
    <row r="1678" spans="1:19" ht="14.65" customHeight="1">
      <c r="A1678" s="238">
        <f>$A1675+1</f>
        <v>559</v>
      </c>
      <c r="B1678" s="242" t="str">
        <f>IF(OR(C1678="W",C1679="W",C1680="W",C1678="1/2W",C1679="1/2W",C1680="1/2W",C1678="1/2L",C1679="1/2L",C1680="1/2L"),"OK",IF(OR(C1678="L",C1679="L",C1680="L"),"LOSS",IF(OR(C1678="X",C1679="X",C1680="X"),"Anulado"," ")))</f>
        <v xml:space="preserve"> </v>
      </c>
      <c r="C1678" s="65" t="s">
        <v>28</v>
      </c>
      <c r="D1678" s="290" t="str">
        <f>IF(G1678="","",$D1675)</f>
        <v>31</v>
      </c>
      <c r="E1678" s="295" t="str">
        <f>IF(G1678=""," ","– "&amp;COUNTIF(D$4:D1680,$D1678))</f>
        <v>– 14</v>
      </c>
      <c r="F1678" s="297" t="e">
        <f ca="1">IF(G1678="","",IF(OR(AND($C1678&lt;&gt;" ",$C1679=" "),AND($C1679&lt;&gt;" ",$C1678=" "),AND(L1680&gt;0,OR(AND($C1680&lt;&gt;" ",OR($C1678=" ",$C1679=" ")),AND($C1680=" ",OR($C1678&lt;&gt;" ",$C1679&lt;&gt;" "))))),IF(SUM(F$4:F1677)=0,1,LARGE(F$4:F1677,1)+1),IF(MONTH(G1678)=MONTH(TODAY()),IF(AND(DAY(G1678)&lt;DAY(TODAY()),$B1678=" "),IF(SUM(F$4:F1677)=0,1,LARGE(F$4:F1677,1)+1),IF($B1678=" ",IF(AND(DAY(G1678)=DAY(TODAY()),HOUR(G1678)&lt;=HOUR(NOW())+1),IF(AND(HOUR(G1678)+2&lt;=HOUR(NOW()),DAY(G1678)&lt;=DAY(TODAY()),MINUTE(G1678)&lt;=MINUTE(NOW())),IF(SUM(F$4:F1677)=0,1,LARGE(F$4:F1677,1)+1),IF(OR(MINUTE(G1678)&lt;=MINUTE(NOW()),HOUR(G1678)&lt;=HOUR(NOW())),"!!!","")),""),"")),"")))</f>
        <v>#VALUE!</v>
      </c>
      <c r="G1678" s="188" t="s">
        <v>4621</v>
      </c>
      <c r="H1678" s="239" t="s">
        <v>436</v>
      </c>
      <c r="I1678" s="66" t="s">
        <v>30</v>
      </c>
      <c r="J1678" s="67">
        <v>0</v>
      </c>
      <c r="K1678" s="68" t="s">
        <v>22</v>
      </c>
      <c r="L1678" s="69">
        <v>2.1</v>
      </c>
      <c r="M1678" s="70"/>
      <c r="N1678" s="241">
        <v>0</v>
      </c>
      <c r="O1678" s="71" t="s">
        <v>1087</v>
      </c>
      <c r="P1678" s="72" t="s">
        <v>1483</v>
      </c>
      <c r="Q1678" s="73" t="s">
        <v>1607</v>
      </c>
      <c r="R1678" s="74">
        <v>0.05</v>
      </c>
      <c r="S1678" s="75" t="s">
        <v>1034</v>
      </c>
    </row>
    <row r="1679" spans="1:19" ht="14.65" customHeight="1">
      <c r="A1679" s="227"/>
      <c r="B1679" s="236"/>
      <c r="C1679" s="17" t="s">
        <v>28</v>
      </c>
      <c r="D1679" s="274"/>
      <c r="E1679" s="282"/>
      <c r="F1679" s="285"/>
      <c r="G1679" s="182"/>
      <c r="H1679" s="230"/>
      <c r="I1679" s="18" t="s">
        <v>31</v>
      </c>
      <c r="J1679" s="76">
        <f>IF(OR(I1678="TO",I1678="TU",I1678="TO1",I1678="TU1",I1678="TO2",I1678="TU2"),J1678,IF(OR(I1678="AH1",I1678="AH2"),IF(OR(I1679="AH1",I1679="AH2"),-J1678,IF(OR(I1679="EH1",I1679="EH2"),-J1678+0.5,"")),IF(OR(I1678="EH1",I1678="EH2"),IF(OR(I1679="AH1",I1679="AH2"),-J1678+0.5,IF(OR(I1679="EH1",I1679="EH2"),-J1678+1,"")),IF(AND(OR(I1678="DNB1",I1678="DNB2"),OR(I1679="AH1",I1679="AH2")),0,IF(AND(I1678="Not ScoreBoth",OR(I1679="TO1",I1679="TO2")),0.5,"")))))</f>
        <v>0</v>
      </c>
      <c r="K1679" s="77" t="s">
        <v>45</v>
      </c>
      <c r="L1679" s="21">
        <v>2.1</v>
      </c>
      <c r="M1679" s="22">
        <v>50</v>
      </c>
      <c r="N1679" s="233"/>
      <c r="O1679" s="23" t="s">
        <v>1087</v>
      </c>
      <c r="P1679" s="24" t="s">
        <v>1483</v>
      </c>
      <c r="Q1679" s="25"/>
      <c r="R1679" s="26"/>
      <c r="S1679" s="26"/>
    </row>
    <row r="1680" spans="1:19" ht="14.65" customHeight="1" thickBot="1">
      <c r="A1680" s="228"/>
      <c r="B1680" s="237"/>
      <c r="C1680" s="27" t="s">
        <v>28</v>
      </c>
      <c r="D1680" s="275"/>
      <c r="E1680" s="283"/>
      <c r="F1680" s="272"/>
      <c r="G1680" s="183"/>
      <c r="H1680" s="240"/>
      <c r="I1680" s="30"/>
      <c r="J1680" s="31"/>
      <c r="K1680" s="37"/>
      <c r="L1680" s="32"/>
      <c r="M1680" s="33"/>
      <c r="N1680" s="234"/>
      <c r="O1680" s="34"/>
      <c r="P1680" s="35"/>
      <c r="Q1680" s="36"/>
      <c r="R1680" s="28"/>
      <c r="S1680" s="28"/>
    </row>
    <row r="1681" spans="1:19" ht="14.65" customHeight="1">
      <c r="A1681" s="226">
        <f>$A1678+1</f>
        <v>560</v>
      </c>
      <c r="B1681" s="235" t="str">
        <f>IF(OR(C1681="W",C1682="W",C1683="W",C1681="1/2W",C1682="1/2W",C1683="1/2W",C1681="1/2L",C1682="1/2L",C1683="1/2L"),"OK",IF(OR(C1681="L",C1682="L",C1683="L"),"LOSS",IF(OR(C1681="X",C1682="X",C1683="X"),"Anulado"," ")))</f>
        <v xml:space="preserve"> </v>
      </c>
      <c r="C1681" s="38" t="s">
        <v>28</v>
      </c>
      <c r="D1681" s="273" t="str">
        <f>IF(G1681="","",$D1678)</f>
        <v>31</v>
      </c>
      <c r="E1681" s="281" t="str">
        <f>IF(G1681=""," ","– "&amp;COUNTIF(D$4:D1683,$D1681))</f>
        <v>– 15</v>
      </c>
      <c r="F1681" s="284" t="e">
        <f ca="1">IF(G1681="","",IF(OR(AND($C1681&lt;&gt;" ",$C1682=" "),AND($C1682&lt;&gt;" ",$C1681=" "),AND(L1683&gt;0,OR(AND($C1683&lt;&gt;" ",OR($C1681=" ",$C1682=" ")),AND($C1683=" ",OR($C1681&lt;&gt;" ",$C1682&lt;&gt;" "))))),IF(SUM(F$4:F1680)=0,1,LARGE(F$4:F1680,1)+1),IF(MONTH(G1681)=MONTH(TODAY()),IF(AND(DAY(G1681)&lt;DAY(TODAY()),$B1681=" "),IF(SUM(F$4:F1680)=0,1,LARGE(F$4:F1680,1)+1),IF($B1681=" ",IF(AND(DAY(G1681)=DAY(TODAY()),HOUR(G1681)&lt;=HOUR(NOW())+1),IF(AND(HOUR(G1681)+2&lt;=HOUR(NOW()),DAY(G1681)&lt;=DAY(TODAY()),MINUTE(G1681)&lt;=MINUTE(NOW())),IF(SUM(F$4:F1680)=0,1,LARGE(F$4:F1680,1)+1),IF(OR(MINUTE(G1681)&lt;=MINUTE(NOW()),HOUR(G1681)&lt;=HOUR(NOW())),"!!!","")),""),"")),"")))</f>
        <v>#VALUE!</v>
      </c>
      <c r="G1681" s="181" t="s">
        <v>4579</v>
      </c>
      <c r="H1681" s="302" t="s">
        <v>437</v>
      </c>
      <c r="I1681" s="39" t="s">
        <v>42</v>
      </c>
      <c r="J1681" s="40">
        <v>6</v>
      </c>
      <c r="K1681" s="41" t="s">
        <v>21</v>
      </c>
      <c r="L1681" s="42">
        <v>2.5099999999999998</v>
      </c>
      <c r="M1681" s="43"/>
      <c r="N1681" s="232">
        <v>0.1</v>
      </c>
      <c r="O1681" s="44" t="s">
        <v>1102</v>
      </c>
      <c r="P1681" s="45" t="s">
        <v>3121</v>
      </c>
      <c r="Q1681" s="46" t="s">
        <v>3122</v>
      </c>
      <c r="R1681" s="47">
        <v>5.8400000000000001E-2</v>
      </c>
      <c r="S1681" s="48" t="s">
        <v>1034</v>
      </c>
    </row>
    <row r="1682" spans="1:19" ht="14.65" customHeight="1">
      <c r="A1682" s="227"/>
      <c r="B1682" s="236"/>
      <c r="C1682" s="49" t="s">
        <v>28</v>
      </c>
      <c r="D1682" s="274"/>
      <c r="E1682" s="282"/>
      <c r="F1682" s="285"/>
      <c r="G1682" s="182"/>
      <c r="H1682" s="230"/>
      <c r="I1682" s="50" t="s">
        <v>43</v>
      </c>
      <c r="J1682" s="51">
        <v>6.5</v>
      </c>
      <c r="K1682" s="52" t="s">
        <v>17</v>
      </c>
      <c r="L1682" s="53">
        <v>1.83</v>
      </c>
      <c r="M1682" s="54">
        <v>21</v>
      </c>
      <c r="N1682" s="233"/>
      <c r="O1682" s="55" t="s">
        <v>1164</v>
      </c>
      <c r="P1682" s="56" t="s">
        <v>1467</v>
      </c>
      <c r="Q1682" s="25"/>
      <c r="R1682" s="26"/>
      <c r="S1682" s="26"/>
    </row>
    <row r="1683" spans="1:19" ht="14.65" customHeight="1">
      <c r="A1683" s="228"/>
      <c r="B1683" s="237"/>
      <c r="C1683" s="57" t="s">
        <v>28</v>
      </c>
      <c r="D1683" s="275"/>
      <c r="E1683" s="283"/>
      <c r="F1683" s="272"/>
      <c r="G1683" s="183"/>
      <c r="H1683" s="231"/>
      <c r="I1683" s="58"/>
      <c r="J1683" s="59"/>
      <c r="K1683" s="60"/>
      <c r="L1683" s="61"/>
      <c r="M1683" s="62"/>
      <c r="N1683" s="234"/>
      <c r="O1683" s="63"/>
      <c r="P1683" s="64"/>
      <c r="Q1683" s="36"/>
      <c r="R1683" s="28"/>
      <c r="S1683" s="28"/>
    </row>
    <row r="1684" spans="1:19" ht="14.65" customHeight="1">
      <c r="A1684" s="238">
        <f>$A1681+1</f>
        <v>561</v>
      </c>
      <c r="B1684" s="242" t="str">
        <f>IF(OR(C1684="W",C1685="W",C1686="W",C1684="1/2W",C1685="1/2W",C1686="1/2W",C1684="1/2L",C1685="1/2L",C1686="1/2L"),"OK",IF(OR(C1684="L",C1685="L",C1686="L"),"LOSS",IF(OR(C1684="X",C1685="X",C1686="X"),"Anulado"," ")))</f>
        <v xml:space="preserve"> </v>
      </c>
      <c r="C1684" s="65" t="s">
        <v>28</v>
      </c>
      <c r="D1684" s="290" t="str">
        <f>IF(G1684="","",$D1681)</f>
        <v>31</v>
      </c>
      <c r="E1684" s="295" t="str">
        <f>IF(G1684=""," ","– "&amp;COUNTIF(D$4:D1686,$D1684))</f>
        <v>– 16</v>
      </c>
      <c r="F1684" s="297" t="e">
        <f ca="1">IF(G1684="","",IF(OR(AND($C1684&lt;&gt;" ",$C1685=" "),AND($C1685&lt;&gt;" ",$C1684=" "),AND(L1686&gt;0,OR(AND($C1686&lt;&gt;" ",OR($C1684=" ",$C1685=" ")),AND($C1686=" ",OR($C1684&lt;&gt;" ",$C1685&lt;&gt;" "))))),IF(SUM(F$4:F1683)=0,1,LARGE(F$4:F1683,1)+1),IF(MONTH(G1684)=MONTH(TODAY()),IF(AND(DAY(G1684)&lt;DAY(TODAY()),$B1684=" "),IF(SUM(F$4:F1683)=0,1,LARGE(F$4:F1683,1)+1),IF($B1684=" ",IF(AND(DAY(G1684)=DAY(TODAY()),HOUR(G1684)&lt;=HOUR(NOW())+1),IF(AND(HOUR(G1684)+2&lt;=HOUR(NOW()),DAY(G1684)&lt;=DAY(TODAY()),MINUTE(G1684)&lt;=MINUTE(NOW())),IF(SUM(F$4:F1683)=0,1,LARGE(F$4:F1683,1)+1),IF(OR(MINUTE(G1684)&lt;=MINUTE(NOW()),HOUR(G1684)&lt;=HOUR(NOW())),"!!!","")),""),"")),"")))</f>
        <v>#VALUE!</v>
      </c>
      <c r="G1684" s="188" t="s">
        <v>4621</v>
      </c>
      <c r="H1684" s="239" t="s">
        <v>438</v>
      </c>
      <c r="I1684" s="66" t="s">
        <v>30</v>
      </c>
      <c r="J1684" s="67">
        <v>-1</v>
      </c>
      <c r="K1684" s="68" t="s">
        <v>22</v>
      </c>
      <c r="L1684" s="69">
        <v>2.0499999999999998</v>
      </c>
      <c r="M1684" s="70"/>
      <c r="N1684" s="241">
        <v>0</v>
      </c>
      <c r="O1684" s="71" t="s">
        <v>1878</v>
      </c>
      <c r="P1684" s="72" t="s">
        <v>1614</v>
      </c>
      <c r="Q1684" s="73" t="s">
        <v>1117</v>
      </c>
      <c r="R1684" s="74">
        <v>5.1700000000000003E-2</v>
      </c>
      <c r="S1684" s="75" t="s">
        <v>1034</v>
      </c>
    </row>
    <row r="1685" spans="1:19" ht="14.65" customHeight="1">
      <c r="A1685" s="227"/>
      <c r="B1685" s="236"/>
      <c r="C1685" s="17" t="s">
        <v>28</v>
      </c>
      <c r="D1685" s="274"/>
      <c r="E1685" s="282"/>
      <c r="F1685" s="285"/>
      <c r="G1685" s="182"/>
      <c r="H1685" s="230"/>
      <c r="I1685" s="18" t="s">
        <v>31</v>
      </c>
      <c r="J1685" s="76">
        <f>IF(OR(I1684="TO",I1684="TU",I1684="TO1",I1684="TU1",I1684="TO2",I1684="TU2"),J1684,IF(OR(I1684="AH1",I1684="AH2"),IF(OR(I1685="AH1",I1685="AH2"),-J1684,IF(OR(I1685="EH1",I1685="EH2"),-J1684+0.5,"")),IF(OR(I1684="EH1",I1684="EH2"),IF(OR(I1685="AH1",I1685="AH2"),-J1684+0.5,IF(OR(I1685="EH1",I1685="EH2"),-J1684+1,"")),IF(AND(OR(I1684="DNB1",I1684="DNB2"),OR(I1685="AH1",I1685="AH2")),0,IF(AND(I1684="Not ScoreBoth",OR(I1685="TO1",I1685="TO2")),0.5,"")))))</f>
        <v>1</v>
      </c>
      <c r="K1685" s="77" t="s">
        <v>21</v>
      </c>
      <c r="L1685" s="21">
        <v>2.16</v>
      </c>
      <c r="M1685" s="22">
        <v>9.6999999999999993</v>
      </c>
      <c r="N1685" s="233"/>
      <c r="O1685" s="23" t="s">
        <v>1143</v>
      </c>
      <c r="P1685" s="24" t="s">
        <v>1614</v>
      </c>
      <c r="Q1685" s="25"/>
      <c r="R1685" s="26"/>
      <c r="S1685" s="26"/>
    </row>
    <row r="1686" spans="1:19" ht="14.65" customHeight="1">
      <c r="A1686" s="228"/>
      <c r="B1686" s="237"/>
      <c r="C1686" s="27" t="s">
        <v>28</v>
      </c>
      <c r="D1686" s="275"/>
      <c r="E1686" s="283"/>
      <c r="F1686" s="272"/>
      <c r="G1686" s="183"/>
      <c r="H1686" s="231"/>
      <c r="I1686" s="30"/>
      <c r="J1686" s="31"/>
      <c r="K1686" s="37"/>
      <c r="L1686" s="32"/>
      <c r="M1686" s="33"/>
      <c r="N1686" s="234"/>
      <c r="O1686" s="34"/>
      <c r="P1686" s="35"/>
      <c r="Q1686" s="36"/>
      <c r="R1686" s="28"/>
      <c r="S1686" s="28"/>
    </row>
    <row r="1687" spans="1:19" ht="14.65" customHeight="1">
      <c r="A1687" s="226">
        <f>$A1684+1</f>
        <v>562</v>
      </c>
      <c r="B1687" s="235" t="str">
        <f>IF(OR(C1687="W",C1688="W",C1689="W",C1687="1/2W",C1688="1/2W",C1689="1/2W",C1687="1/2L",C1688="1/2L",C1689="1/2L"),"OK",IF(OR(C1687="L",C1688="L",C1689="L"),"LOSS",IF(OR(C1687="X",C1688="X",C1689="X"),"Anulado"," ")))</f>
        <v xml:space="preserve"> </v>
      </c>
      <c r="C1687" s="38" t="s">
        <v>28</v>
      </c>
      <c r="D1687" s="273" t="str">
        <f>IF(G1687="","",$D1684)</f>
        <v>31</v>
      </c>
      <c r="E1687" s="281" t="str">
        <f>IF(G1687=""," ","– "&amp;COUNTIF(D$4:D1689,$D1687))</f>
        <v>– 17</v>
      </c>
      <c r="F1687" s="284" t="e">
        <f ca="1">IF(G1687="","",IF(OR(AND($C1687&lt;&gt;" ",$C1688=" "),AND($C1688&lt;&gt;" ",$C1687=" "),AND(L1689&gt;0,OR(AND($C1689&lt;&gt;" ",OR($C1687=" ",$C1688=" ")),AND($C1689=" ",OR($C1687&lt;&gt;" ",$C1688&lt;&gt;" "))))),IF(SUM(F$4:F1686)=0,1,LARGE(F$4:F1686,1)+1),IF(MONTH(G1687)=MONTH(TODAY()),IF(AND(DAY(G1687)&lt;DAY(TODAY()),$B1687=" "),IF(SUM(F$4:F1686)=0,1,LARGE(F$4:F1686,1)+1),IF($B1687=" ",IF(AND(DAY(G1687)=DAY(TODAY()),HOUR(G1687)&lt;=HOUR(NOW())+1),IF(AND(HOUR(G1687)+2&lt;=HOUR(NOW()),DAY(G1687)&lt;=DAY(TODAY()),MINUTE(G1687)&lt;=MINUTE(NOW())),IF(SUM(F$4:F1686)=0,1,LARGE(F$4:F1686,1)+1),IF(OR(MINUTE(G1687)&lt;=MINUTE(NOW()),HOUR(G1687)&lt;=HOUR(NOW())),"!!!","")),""),"")),"")))</f>
        <v>#VALUE!</v>
      </c>
      <c r="G1687" s="181" t="s">
        <v>4537</v>
      </c>
      <c r="H1687" s="229" t="s">
        <v>439</v>
      </c>
      <c r="I1687" s="39" t="s">
        <v>30</v>
      </c>
      <c r="J1687" s="40">
        <v>-1</v>
      </c>
      <c r="K1687" s="41" t="s">
        <v>21</v>
      </c>
      <c r="L1687" s="42">
        <v>2.2400000000000002</v>
      </c>
      <c r="M1687" s="43">
        <v>36.29</v>
      </c>
      <c r="N1687" s="232">
        <v>0</v>
      </c>
      <c r="O1687" s="44" t="s">
        <v>1130</v>
      </c>
      <c r="P1687" s="45" t="s">
        <v>1131</v>
      </c>
      <c r="Q1687" s="46" t="s">
        <v>1978</v>
      </c>
      <c r="R1687" s="47">
        <v>6.2399999999999997E-2</v>
      </c>
      <c r="S1687" s="48" t="s">
        <v>1034</v>
      </c>
    </row>
    <row r="1688" spans="1:19" ht="14.65" customHeight="1">
      <c r="A1688" s="227"/>
      <c r="B1688" s="236"/>
      <c r="C1688" s="49" t="s">
        <v>28</v>
      </c>
      <c r="D1688" s="274"/>
      <c r="E1688" s="282"/>
      <c r="F1688" s="285"/>
      <c r="G1688" s="182"/>
      <c r="H1688" s="230"/>
      <c r="I1688" s="50" t="s">
        <v>31</v>
      </c>
      <c r="J1688" s="51">
        <f>IF(OR(I1687="TO",I1687="TU",I1687="TO1",I1687="TU1",I1687="TO2",I1687="TU2"),J1687,IF(OR(I1687="AH1",I1687="AH2"),IF(OR(I1688="AH1",I1688="AH2"),-J1687,IF(OR(I1688="EH1",I1688="EH2"),-J1687+0.5,"")),IF(OR(I1687="EH1",I1687="EH2"),IF(OR(I1688="AH1",I1688="AH2"),-J1687+0.5,IF(OR(I1688="EH1",I1688="EH2"),-J1687+1,"")),IF(AND(OR(I1687="DNB1",I1687="DNB2"),OR(I1688="AH1",I1688="AH2")),0,IF(AND(I1687="Not ScoreBoth",OR(I1688="TO1",I1688="TO2")),0.5,"")))))</f>
        <v>1</v>
      </c>
      <c r="K1688" s="52" t="s">
        <v>22</v>
      </c>
      <c r="L1688" s="53">
        <v>2.02</v>
      </c>
      <c r="M1688" s="54">
        <v>39.85</v>
      </c>
      <c r="N1688" s="233"/>
      <c r="O1688" s="55" t="s">
        <v>3123</v>
      </c>
      <c r="P1688" s="56" t="s">
        <v>3124</v>
      </c>
      <c r="Q1688" s="25"/>
      <c r="R1688" s="26"/>
      <c r="S1688" s="26"/>
    </row>
    <row r="1689" spans="1:19" ht="14.65" customHeight="1">
      <c r="A1689" s="228"/>
      <c r="B1689" s="237"/>
      <c r="C1689" s="57" t="s">
        <v>28</v>
      </c>
      <c r="D1689" s="275"/>
      <c r="E1689" s="283"/>
      <c r="F1689" s="272"/>
      <c r="G1689" s="183"/>
      <c r="H1689" s="231"/>
      <c r="I1689" s="58"/>
      <c r="J1689" s="59"/>
      <c r="K1689" s="60"/>
      <c r="L1689" s="61"/>
      <c r="M1689" s="62"/>
      <c r="N1689" s="234"/>
      <c r="O1689" s="63"/>
      <c r="P1689" s="64"/>
      <c r="Q1689" s="36"/>
      <c r="R1689" s="28"/>
      <c r="S1689" s="28"/>
    </row>
    <row r="1690" spans="1:19" ht="14.65" customHeight="1">
      <c r="A1690" s="238">
        <f>$A1687+1</f>
        <v>563</v>
      </c>
      <c r="B1690" s="242" t="str">
        <f>IF(OR(C1690="W",C1691="W",C1692="W",C1690="1/2W",C1691="1/2W",C1692="1/2W",C1690="1/2L",C1691="1/2L",C1692="1/2L"),"OK",IF(OR(C1690="L",C1691="L",C1692="L"),"LOSS",IF(OR(C1690="X",C1691="X",C1692="X"),"Anulado"," ")))</f>
        <v xml:space="preserve"> </v>
      </c>
      <c r="C1690" s="65" t="s">
        <v>28</v>
      </c>
      <c r="D1690" s="290" t="str">
        <f>IF(G1690="","",$D1687)</f>
        <v>31</v>
      </c>
      <c r="E1690" s="295" t="str">
        <f>IF(G1690=""," ","– "&amp;COUNTIF(D$4:D1692,$D1690))</f>
        <v>– 18</v>
      </c>
      <c r="F1690" s="297" t="e">
        <f ca="1">IF(G1690="","",IF(OR(AND($C1690&lt;&gt;" ",$C1691=" "),AND($C1691&lt;&gt;" ",$C1690=" "),AND(L1692&gt;0,OR(AND($C1692&lt;&gt;" ",OR($C1690=" ",$C1691=" ")),AND($C1692=" ",OR($C1690&lt;&gt;" ",$C1691&lt;&gt;" "))))),IF(SUM(F$4:F1689)=0,1,LARGE(F$4:F1689,1)+1),IF(MONTH(G1690)=MONTH(TODAY()),IF(AND(DAY(G1690)&lt;DAY(TODAY()),$B1690=" "),IF(SUM(F$4:F1689)=0,1,LARGE(F$4:F1689,1)+1),IF($B1690=" ",IF(AND(DAY(G1690)=DAY(TODAY()),HOUR(G1690)&lt;=HOUR(NOW())+1),IF(AND(HOUR(G1690)+2&lt;=HOUR(NOW()),DAY(G1690)&lt;=DAY(TODAY()),MINUTE(G1690)&lt;=MINUTE(NOW())),IF(SUM(F$4:F1689)=0,1,LARGE(F$4:F1689,1)+1),IF(OR(MINUTE(G1690)&lt;=MINUTE(NOW()),HOUR(G1690)&lt;=HOUR(NOW())),"!!!","")),""),"")),"")))</f>
        <v>#VALUE!</v>
      </c>
      <c r="G1690" s="188" t="s">
        <v>4622</v>
      </c>
      <c r="H1690" s="239" t="s">
        <v>440</v>
      </c>
      <c r="I1690" s="66" t="s">
        <v>42</v>
      </c>
      <c r="J1690" s="67">
        <v>3</v>
      </c>
      <c r="K1690" s="68" t="s">
        <v>23</v>
      </c>
      <c r="L1690" s="69">
        <v>1.96</v>
      </c>
      <c r="M1690" s="70">
        <v>25.05</v>
      </c>
      <c r="N1690" s="241">
        <v>0</v>
      </c>
      <c r="O1690" s="71" t="s">
        <v>3125</v>
      </c>
      <c r="P1690" s="72" t="s">
        <v>3126</v>
      </c>
      <c r="Q1690" s="73" t="s">
        <v>3127</v>
      </c>
      <c r="R1690" s="74">
        <v>4.0899999999999999E-2</v>
      </c>
      <c r="S1690" s="75" t="s">
        <v>1034</v>
      </c>
    </row>
    <row r="1691" spans="1:19" ht="14.65" customHeight="1">
      <c r="A1691" s="227"/>
      <c r="B1691" s="236"/>
      <c r="C1691" s="17" t="s">
        <v>28</v>
      </c>
      <c r="D1691" s="274"/>
      <c r="E1691" s="282"/>
      <c r="F1691" s="285"/>
      <c r="G1691" s="182"/>
      <c r="H1691" s="230"/>
      <c r="I1691" s="18" t="s">
        <v>43</v>
      </c>
      <c r="J1691" s="76">
        <f>IF(OR(I1690="TO",I1690="TU",I1690="TO1",I1690="TU1",I1690="TO2",I1690="TU2"),J1690,IF(OR(I1690="AH1",I1690="AH2"),IF(OR(I1691="AH1",I1691="AH2"),-J1690,IF(OR(I1691="EH1",I1691="EH2"),-J1690+0.5,"")),IF(OR(I1690="EH1",I1690="EH2"),IF(OR(I1691="AH1",I1691="AH2"),-J1690+0.5,IF(OR(I1691="EH1",I1691="EH2"),-J1690+1,"")),IF(AND(OR(I1690="DNB1",I1690="DNB2"),OR(I1691="AH1",I1691="AH2")),0,IF(AND(I1690="Not ScoreBoth",OR(I1691="TO1",I1691="TO2")),0.5,"")))))</f>
        <v>3</v>
      </c>
      <c r="K1691" s="77" t="s">
        <v>21</v>
      </c>
      <c r="L1691" s="21">
        <v>2.2200000000000002</v>
      </c>
      <c r="M1691" s="22">
        <v>22.13</v>
      </c>
      <c r="N1691" s="233"/>
      <c r="O1691" s="23" t="s">
        <v>1570</v>
      </c>
      <c r="P1691" s="24" t="s">
        <v>1571</v>
      </c>
      <c r="Q1691" s="25"/>
      <c r="R1691" s="26"/>
      <c r="S1691" s="26"/>
    </row>
    <row r="1692" spans="1:19" ht="14.65" customHeight="1">
      <c r="A1692" s="228"/>
      <c r="B1692" s="237"/>
      <c r="C1692" s="27" t="s">
        <v>28</v>
      </c>
      <c r="D1692" s="275"/>
      <c r="E1692" s="283"/>
      <c r="F1692" s="272"/>
      <c r="G1692" s="183"/>
      <c r="H1692" s="231"/>
      <c r="I1692" s="30"/>
      <c r="J1692" s="31"/>
      <c r="K1692" s="37"/>
      <c r="L1692" s="32"/>
      <c r="M1692" s="33"/>
      <c r="N1692" s="234"/>
      <c r="O1692" s="34"/>
      <c r="P1692" s="35"/>
      <c r="Q1692" s="36"/>
      <c r="R1692" s="28"/>
      <c r="S1692" s="28"/>
    </row>
    <row r="1693" spans="1:19" ht="14.65" customHeight="1">
      <c r="A1693" s="226">
        <f>$A1690+1</f>
        <v>564</v>
      </c>
      <c r="B1693" s="235" t="str">
        <f>IF(OR(C1693="W",C1694="W",C1695="W",C1693="1/2W",C1694="1/2W",C1695="1/2W",C1693="1/2L",C1694="1/2L",C1695="1/2L"),"OK",IF(OR(C1693="L",C1694="L",C1695="L"),"LOSS",IF(OR(C1693="X",C1694="X",C1695="X"),"Anulado"," ")))</f>
        <v xml:space="preserve"> </v>
      </c>
      <c r="C1693" s="38" t="s">
        <v>28</v>
      </c>
      <c r="D1693" s="273" t="str">
        <f>IF(G1693="","",$D1690)</f>
        <v>31</v>
      </c>
      <c r="E1693" s="281" t="str">
        <f>IF(G1693=""," ","– "&amp;COUNTIF(D$4:D1695,$D1693))</f>
        <v>– 19</v>
      </c>
      <c r="F1693" s="284" t="e">
        <f ca="1">IF(G1693="","",IF(OR(AND($C1693&lt;&gt;" ",$C1694=" "),AND($C1694&lt;&gt;" ",$C1693=" "),AND(L1695&gt;0,OR(AND($C1695&lt;&gt;" ",OR($C1693=" ",$C1694=" ")),AND($C1695=" ",OR($C1693&lt;&gt;" ",$C1694&lt;&gt;" "))))),IF(SUM(F$4:F1692)=0,1,LARGE(F$4:F1692,1)+1),IF(MONTH(G1693)=MONTH(TODAY()),IF(AND(DAY(G1693)&lt;DAY(TODAY()),$B1693=" "),IF(SUM(F$4:F1692)=0,1,LARGE(F$4:F1692,1)+1),IF($B1693=" ",IF(AND(DAY(G1693)=DAY(TODAY()),HOUR(G1693)&lt;=HOUR(NOW())+1),IF(AND(HOUR(G1693)+2&lt;=HOUR(NOW()),DAY(G1693)&lt;=DAY(TODAY()),MINUTE(G1693)&lt;=MINUTE(NOW())),IF(SUM(F$4:F1692)=0,1,LARGE(F$4:F1692,1)+1),IF(OR(MINUTE(G1693)&lt;=MINUTE(NOW()),HOUR(G1693)&lt;=HOUR(NOW())),"!!!","")),""),"")),"")))</f>
        <v>#VALUE!</v>
      </c>
      <c r="G1693" s="181" t="s">
        <v>4623</v>
      </c>
      <c r="H1693" s="229" t="s">
        <v>441</v>
      </c>
      <c r="I1693" s="39" t="s">
        <v>47</v>
      </c>
      <c r="J1693" s="78"/>
      <c r="K1693" s="41" t="s">
        <v>23</v>
      </c>
      <c r="L1693" s="42">
        <v>1.9</v>
      </c>
      <c r="M1693" s="43">
        <v>81.510000000000005</v>
      </c>
      <c r="N1693" s="232">
        <v>0</v>
      </c>
      <c r="O1693" s="44" t="s">
        <v>3128</v>
      </c>
      <c r="P1693" s="45" t="s">
        <v>3129</v>
      </c>
      <c r="Q1693" s="46" t="s">
        <v>2990</v>
      </c>
      <c r="R1693" s="47">
        <v>6.2399999999999997E-2</v>
      </c>
      <c r="S1693" s="48" t="s">
        <v>1034</v>
      </c>
    </row>
    <row r="1694" spans="1:19" ht="14.65" customHeight="1">
      <c r="A1694" s="227"/>
      <c r="B1694" s="236"/>
      <c r="C1694" s="49" t="s">
        <v>28</v>
      </c>
      <c r="D1694" s="274"/>
      <c r="E1694" s="282"/>
      <c r="F1694" s="285"/>
      <c r="G1694" s="182"/>
      <c r="H1694" s="230"/>
      <c r="I1694" s="50" t="s">
        <v>48</v>
      </c>
      <c r="J1694" s="85" t="str">
        <f>IF(OR(I1693="TO",I1693="TU",I1693="TO1",I1693="TU1",I1693="TO2",I1693="TU2"),J1693,IF(OR(I1693="AH1",I1693="AH2"),IF(OR(I1694="AH1",I1694="AH2"),-J1693,IF(OR(I1694="EH1",I1694="EH2"),-J1693+0.5,"")),IF(OR(I1693="EH1",I1693="EH2"),IF(OR(I1694="AH1",I1694="AH2"),-J1693+0.5,IF(OR(I1694="EH1",I1694="EH2"),-J1693+1,"")),IF(AND(OR(I1693="DNB1",I1693="DNB2"),OR(I1694="AH1",I1694="AH2")),0,IF(AND(I1693="Not ScoreBoth",OR(I1694="TO1",I1694="TO2")),0.5,"")))))</f>
        <v/>
      </c>
      <c r="K1694" s="52" t="s">
        <v>22</v>
      </c>
      <c r="L1694" s="53">
        <v>2.41</v>
      </c>
      <c r="M1694" s="54"/>
      <c r="N1694" s="233"/>
      <c r="O1694" s="55" t="s">
        <v>3130</v>
      </c>
      <c r="P1694" s="56" t="s">
        <v>3129</v>
      </c>
      <c r="Q1694" s="25"/>
      <c r="R1694" s="26"/>
      <c r="S1694" s="26"/>
    </row>
    <row r="1695" spans="1:19" ht="14.65" customHeight="1">
      <c r="A1695" s="228"/>
      <c r="B1695" s="237"/>
      <c r="C1695" s="57" t="s">
        <v>28</v>
      </c>
      <c r="D1695" s="275"/>
      <c r="E1695" s="283"/>
      <c r="F1695" s="272"/>
      <c r="G1695" s="183"/>
      <c r="H1695" s="231"/>
      <c r="I1695" s="58"/>
      <c r="J1695" s="59"/>
      <c r="K1695" s="60"/>
      <c r="L1695" s="61"/>
      <c r="M1695" s="62"/>
      <c r="N1695" s="234"/>
      <c r="O1695" s="63"/>
      <c r="P1695" s="64"/>
      <c r="Q1695" s="36"/>
      <c r="R1695" s="28"/>
      <c r="S1695" s="28"/>
    </row>
    <row r="1696" spans="1:19" ht="14.65" customHeight="1">
      <c r="A1696" s="238">
        <f>$A1693+1</f>
        <v>565</v>
      </c>
      <c r="B1696" s="242" t="str">
        <f>IF(OR(C1696="W",C1697="W",C1698="W",C1696="1/2W",C1697="1/2W",C1698="1/2W",C1696="1/2L",C1697="1/2L",C1698="1/2L"),"OK",IF(OR(C1696="L",C1697="L",C1698="L"),"LOSS",IF(OR(C1696="X",C1697="X",C1698="X"),"Anulado"," ")))</f>
        <v xml:space="preserve"> </v>
      </c>
      <c r="C1696" s="65" t="s">
        <v>28</v>
      </c>
      <c r="D1696" s="290" t="str">
        <f>IF(G1696="","",$D1693)</f>
        <v>31</v>
      </c>
      <c r="E1696" s="295" t="str">
        <f>IF(G1696=""," ","– "&amp;COUNTIF(D$4:D1698,$D1696))</f>
        <v>– 20</v>
      </c>
      <c r="F1696" s="297" t="e">
        <f ca="1">IF(G1696="","",IF(OR(AND($C1696&lt;&gt;" ",$C1697=" "),AND($C1697&lt;&gt;" ",$C1696=" "),AND(L1698&gt;0,OR(AND($C1698&lt;&gt;" ",OR($C1696=" ",$C1697=" ")),AND($C1698=" ",OR($C1696&lt;&gt;" ",$C1697&lt;&gt;" "))))),IF(SUM(F$4:F1695)=0,1,LARGE(F$4:F1695,1)+1),IF(MONTH(G1696)=MONTH(TODAY()),IF(AND(DAY(G1696)&lt;DAY(TODAY()),$B1696=" "),IF(SUM(F$4:F1695)=0,1,LARGE(F$4:F1695,1)+1),IF($B1696=" ",IF(AND(DAY(G1696)=DAY(TODAY()),HOUR(G1696)&lt;=HOUR(NOW())+1),IF(AND(HOUR(G1696)+2&lt;=HOUR(NOW()),DAY(G1696)&lt;=DAY(TODAY()),MINUTE(G1696)&lt;=MINUTE(NOW())),IF(SUM(F$4:F1695)=0,1,LARGE(F$4:F1695,1)+1),IF(OR(MINUTE(G1696)&lt;=MINUTE(NOW()),HOUR(G1696)&lt;=HOUR(NOW())),"!!!","")),""),"")),"")))</f>
        <v>#VALUE!</v>
      </c>
      <c r="G1696" s="188" t="s">
        <v>4624</v>
      </c>
      <c r="H1696" s="239" t="s">
        <v>442</v>
      </c>
      <c r="I1696" s="66" t="s">
        <v>42</v>
      </c>
      <c r="J1696" s="67">
        <v>0.5</v>
      </c>
      <c r="K1696" s="68" t="s">
        <v>21</v>
      </c>
      <c r="L1696" s="69">
        <v>8</v>
      </c>
      <c r="M1696" s="70">
        <v>6.25</v>
      </c>
      <c r="N1696" s="241">
        <v>0</v>
      </c>
      <c r="O1696" s="71" t="s">
        <v>2157</v>
      </c>
      <c r="P1696" s="72" t="s">
        <v>1087</v>
      </c>
      <c r="Q1696" s="73" t="s">
        <v>1750</v>
      </c>
      <c r="R1696" s="74">
        <v>0.1166</v>
      </c>
      <c r="S1696" s="75" t="s">
        <v>1034</v>
      </c>
    </row>
    <row r="1697" spans="1:19" ht="14.65" customHeight="1">
      <c r="A1697" s="227"/>
      <c r="B1697" s="236"/>
      <c r="C1697" s="17" t="s">
        <v>28</v>
      </c>
      <c r="D1697" s="274"/>
      <c r="E1697" s="282"/>
      <c r="F1697" s="285"/>
      <c r="G1697" s="182"/>
      <c r="H1697" s="230"/>
      <c r="I1697" s="18" t="s">
        <v>43</v>
      </c>
      <c r="J1697" s="76">
        <f>IF(OR(I1696="TO",I1696="TU",I1696="TO1",I1696="TU1",I1696="TO2",I1696="TU2"),J1696,IF(OR(I1696="AH1",I1696="AH2"),IF(OR(I1697="AH1",I1697="AH2"),-J1696,IF(OR(I1697="EH1",I1697="EH2"),-J1696+0.5,"")),IF(OR(I1696="EH1",I1696="EH2"),IF(OR(I1697="AH1",I1697="AH2"),-J1696+0.5,IF(OR(I1697="EH1",I1697="EH2"),-J1696+1,"")),IF(AND(OR(I1696="DNB1",I1696="DNB2"),OR(I1697="AH1",I1697="AH2")),0,IF(AND(I1696="Not ScoreBoth",OR(I1697="TO1",I1697="TO2")),0.5,"")))))</f>
        <v>0.5</v>
      </c>
      <c r="K1697" s="77" t="s">
        <v>17</v>
      </c>
      <c r="L1697" s="21">
        <v>1.3</v>
      </c>
      <c r="M1697" s="22">
        <v>38.619999999999997</v>
      </c>
      <c r="N1697" s="233"/>
      <c r="O1697" s="23" t="s">
        <v>3131</v>
      </c>
      <c r="P1697" s="24" t="s">
        <v>3132</v>
      </c>
      <c r="Q1697" s="25"/>
      <c r="R1697" s="26"/>
      <c r="S1697" s="26"/>
    </row>
    <row r="1698" spans="1:19" ht="14.65" customHeight="1">
      <c r="A1698" s="228"/>
      <c r="B1698" s="237"/>
      <c r="C1698" s="27" t="s">
        <v>28</v>
      </c>
      <c r="D1698" s="275"/>
      <c r="E1698" s="283"/>
      <c r="F1698" s="272"/>
      <c r="G1698" s="183"/>
      <c r="H1698" s="231"/>
      <c r="I1698" s="30"/>
      <c r="J1698" s="31"/>
      <c r="K1698" s="37"/>
      <c r="L1698" s="32"/>
      <c r="M1698" s="33"/>
      <c r="N1698" s="234"/>
      <c r="O1698" s="34"/>
      <c r="P1698" s="35"/>
      <c r="Q1698" s="36"/>
      <c r="R1698" s="28"/>
      <c r="S1698" s="28"/>
    </row>
    <row r="1699" spans="1:19" ht="14.65" customHeight="1">
      <c r="A1699" s="226">
        <f>$A1696+1</f>
        <v>566</v>
      </c>
      <c r="B1699" s="235" t="str">
        <f>IF(OR(C1699="W",C1700="W",C1701="W",C1699="1/2W",C1700="1/2W",C1701="1/2W",C1699="1/2L",C1700="1/2L",C1701="1/2L"),"OK",IF(OR(C1699="L",C1700="L",C1701="L"),"LOSS",IF(OR(C1699="X",C1700="X",C1701="X"),"Anulado"," ")))</f>
        <v xml:space="preserve"> </v>
      </c>
      <c r="C1699" s="38" t="s">
        <v>28</v>
      </c>
      <c r="D1699" s="273" t="str">
        <f>IF(G1699="","",$D1696)</f>
        <v>31</v>
      </c>
      <c r="E1699" s="281" t="str">
        <f>IF(G1699=""," ","– "&amp;COUNTIF(D$4:D1701,$D1699))</f>
        <v>– 21</v>
      </c>
      <c r="F1699" s="284" t="e">
        <f ca="1">IF(G1699="","",IF(OR(AND($C1699&lt;&gt;" ",$C1700=" "),AND($C1700&lt;&gt;" ",$C1699=" "),AND(L1701&gt;0,OR(AND($C1701&lt;&gt;" ",OR($C1699=" ",$C1700=" ")),AND($C1701=" ",OR($C1699&lt;&gt;" ",$C1700&lt;&gt;" "))))),IF(SUM(F$4:F1698)=0,1,LARGE(F$4:F1698,1)+1),IF(MONTH(G1699)=MONTH(TODAY()),IF(AND(DAY(G1699)&lt;DAY(TODAY()),$B1699=" "),IF(SUM(F$4:F1698)=0,1,LARGE(F$4:F1698,1)+1),IF($B1699=" ",IF(AND(DAY(G1699)=DAY(TODAY()),HOUR(G1699)&lt;=HOUR(NOW())+1),IF(AND(HOUR(G1699)+2&lt;=HOUR(NOW()),DAY(G1699)&lt;=DAY(TODAY()),MINUTE(G1699)&lt;=MINUTE(NOW())),IF(SUM(F$4:F1698)=0,1,LARGE(F$4:F1698,1)+1),IF(OR(MINUTE(G1699)&lt;=MINUTE(NOW()),HOUR(G1699)&lt;=HOUR(NOW())),"!!!","")),""),"")),"")))</f>
        <v>#VALUE!</v>
      </c>
      <c r="G1699" s="181" t="s">
        <v>4624</v>
      </c>
      <c r="H1699" s="229" t="s">
        <v>442</v>
      </c>
      <c r="I1699" s="39" t="s">
        <v>60</v>
      </c>
      <c r="J1699" s="78"/>
      <c r="K1699" s="41" t="s">
        <v>21</v>
      </c>
      <c r="L1699" s="42">
        <v>6.5</v>
      </c>
      <c r="M1699" s="43"/>
      <c r="N1699" s="232">
        <v>0.1</v>
      </c>
      <c r="O1699" s="44" t="s">
        <v>1468</v>
      </c>
      <c r="P1699" s="45" t="s">
        <v>3133</v>
      </c>
      <c r="Q1699" s="46" t="s">
        <v>3134</v>
      </c>
      <c r="R1699" s="47">
        <v>0.1099</v>
      </c>
      <c r="S1699" s="48" t="s">
        <v>1034</v>
      </c>
    </row>
    <row r="1700" spans="1:19" ht="14.65" customHeight="1">
      <c r="A1700" s="227"/>
      <c r="B1700" s="236"/>
      <c r="C1700" s="49" t="s">
        <v>28</v>
      </c>
      <c r="D1700" s="274"/>
      <c r="E1700" s="282"/>
      <c r="F1700" s="285"/>
      <c r="G1700" s="182"/>
      <c r="H1700" s="230"/>
      <c r="I1700" s="50" t="s">
        <v>63</v>
      </c>
      <c r="J1700" s="85" t="str">
        <f>IF(OR(I1699="TO",I1699="TU",I1699="TO1",I1699="TU1",I1699="TO2",I1699="TU2"),J1699,IF(OR(I1699="AH1",I1699="AH2"),IF(OR(I1700="AH1",I1700="AH2"),-J1699,IF(OR(I1700="EH1",I1700="EH2"),-J1699+0.5,"")),IF(OR(I1699="EH1",I1699="EH2"),IF(OR(I1700="AH1",I1700="AH2"),-J1699+0.5,IF(OR(I1700="EH1",I1700="EH2"),-J1699+1,"")),IF(AND(OR(I1699="DNB1",I1699="DNB2"),OR(I1700="AH1",I1700="AH2")),0,IF(AND(I1699="Not ScoreBoth",OR(I1700="TO1",I1700="TO2")),0.5,"")))))</f>
        <v/>
      </c>
      <c r="K1700" s="52" t="s">
        <v>18</v>
      </c>
      <c r="L1700" s="53">
        <v>1.34</v>
      </c>
      <c r="M1700" s="54">
        <v>34.049999999999997</v>
      </c>
      <c r="N1700" s="233"/>
      <c r="O1700" s="55" t="s">
        <v>3135</v>
      </c>
      <c r="P1700" s="56" t="s">
        <v>3136</v>
      </c>
      <c r="Q1700" s="25"/>
      <c r="R1700" s="26"/>
      <c r="S1700" s="26"/>
    </row>
    <row r="1701" spans="1:19" ht="14.65" customHeight="1">
      <c r="A1701" s="228"/>
      <c r="B1701" s="237"/>
      <c r="C1701" s="57" t="s">
        <v>28</v>
      </c>
      <c r="D1701" s="275"/>
      <c r="E1701" s="283"/>
      <c r="F1701" s="272"/>
      <c r="G1701" s="183"/>
      <c r="H1701" s="231"/>
      <c r="I1701" s="58"/>
      <c r="J1701" s="59"/>
      <c r="K1701" s="60"/>
      <c r="L1701" s="61"/>
      <c r="M1701" s="62"/>
      <c r="N1701" s="234"/>
      <c r="O1701" s="63"/>
      <c r="P1701" s="64"/>
      <c r="Q1701" s="36"/>
      <c r="R1701" s="28"/>
      <c r="S1701" s="28"/>
    </row>
    <row r="1702" spans="1:19" ht="14.65" customHeight="1">
      <c r="A1702" s="238">
        <f>$A1699+1</f>
        <v>567</v>
      </c>
      <c r="B1702" s="242" t="str">
        <f>IF(OR(C1702="W",C1703="W",C1704="W",C1702="1/2W",C1703="1/2W",C1704="1/2W",C1702="1/2L",C1703="1/2L",C1704="1/2L"),"OK",IF(OR(C1702="L",C1703="L",C1704="L"),"LOSS",IF(OR(C1702="X",C1703="X",C1704="X"),"Anulado"," ")))</f>
        <v xml:space="preserve"> </v>
      </c>
      <c r="C1702" s="65" t="s">
        <v>28</v>
      </c>
      <c r="D1702" s="290" t="str">
        <f>IF(G1702="","",$D1699)</f>
        <v>31</v>
      </c>
      <c r="E1702" s="295" t="str">
        <f>IF(G1702=""," ","– "&amp;COUNTIF(D$4:D1704,$D1702))</f>
        <v>– 22</v>
      </c>
      <c r="F1702" s="297" t="e">
        <f ca="1">IF(G1702="","",IF(OR(AND($C1702&lt;&gt;" ",$C1703=" "),AND($C1703&lt;&gt;" ",$C1702=" "),AND(L1704&gt;0,OR(AND($C1704&lt;&gt;" ",OR($C1702=" ",$C1703=" ")),AND($C1704=" ",OR($C1702&lt;&gt;" ",$C1703&lt;&gt;" "))))),IF(SUM(F$4:F1701)=0,1,LARGE(F$4:F1701,1)+1),IF(MONTH(G1702)=MONTH(TODAY()),IF(AND(DAY(G1702)&lt;DAY(TODAY()),$B1702=" "),IF(SUM(F$4:F1701)=0,1,LARGE(F$4:F1701,1)+1),IF($B1702=" ",IF(AND(DAY(G1702)=DAY(TODAY()),HOUR(G1702)&lt;=HOUR(NOW())+1),IF(AND(HOUR(G1702)+2&lt;=HOUR(NOW()),DAY(G1702)&lt;=DAY(TODAY()),MINUTE(G1702)&lt;=MINUTE(NOW())),IF(SUM(F$4:F1701)=0,1,LARGE(F$4:F1701,1)+1),IF(OR(MINUTE(G1702)&lt;=MINUTE(NOW()),HOUR(G1702)&lt;=HOUR(NOW())),"!!!","")),""),"")),"")))</f>
        <v>#VALUE!</v>
      </c>
      <c r="G1702" s="188" t="s">
        <v>4625</v>
      </c>
      <c r="H1702" s="239" t="s">
        <v>443</v>
      </c>
      <c r="I1702" s="66" t="s">
        <v>42</v>
      </c>
      <c r="J1702" s="67">
        <v>5.5</v>
      </c>
      <c r="K1702" s="68" t="s">
        <v>18</v>
      </c>
      <c r="L1702" s="69">
        <v>3</v>
      </c>
      <c r="M1702" s="70">
        <v>4.34</v>
      </c>
      <c r="N1702" s="241">
        <v>0</v>
      </c>
      <c r="O1702" s="71" t="s">
        <v>1585</v>
      </c>
      <c r="P1702" s="72" t="s">
        <v>3137</v>
      </c>
      <c r="Q1702" s="73" t="s">
        <v>2484</v>
      </c>
      <c r="R1702" s="74">
        <v>8.14E-2</v>
      </c>
      <c r="S1702" s="75" t="s">
        <v>1034</v>
      </c>
    </row>
    <row r="1703" spans="1:19" ht="14.65" customHeight="1">
      <c r="A1703" s="227"/>
      <c r="B1703" s="236"/>
      <c r="C1703" s="17" t="s">
        <v>28</v>
      </c>
      <c r="D1703" s="274"/>
      <c r="E1703" s="282"/>
      <c r="F1703" s="285"/>
      <c r="G1703" s="182"/>
      <c r="H1703" s="230"/>
      <c r="I1703" s="18" t="s">
        <v>43</v>
      </c>
      <c r="J1703" s="76">
        <f>IF(OR(I1702="TO",I1702="TU",I1702="TO1",I1702="TU1",I1702="TO2",I1702="TU2"),J1702,IF(OR(I1702="AH1",I1702="AH2"),IF(OR(I1703="AH1",I1703="AH2"),-J1702,IF(OR(I1703="EH1",I1703="EH2"),-J1702+0.5,"")),IF(OR(I1702="EH1",I1702="EH2"),IF(OR(I1703="AH1",I1703="AH2"),-J1702+0.5,IF(OR(I1703="EH1",I1703="EH2"),-J1702+1,"")),IF(AND(OR(I1702="DNB1",I1702="DNB2"),OR(I1703="AH1",I1703="AH2")),0,IF(AND(I1702="Not ScoreBoth",OR(I1703="TO1",I1703="TO2")),0.5,"")))))</f>
        <v>5.5</v>
      </c>
      <c r="K1703" s="77" t="s">
        <v>23</v>
      </c>
      <c r="L1703" s="21">
        <v>1.69</v>
      </c>
      <c r="M1703" s="22"/>
      <c r="N1703" s="233"/>
      <c r="O1703" s="23" t="s">
        <v>2031</v>
      </c>
      <c r="P1703" s="24" t="s">
        <v>955</v>
      </c>
      <c r="Q1703" s="25"/>
      <c r="R1703" s="26"/>
      <c r="S1703" s="26"/>
    </row>
    <row r="1704" spans="1:19" ht="14.65" customHeight="1">
      <c r="A1704" s="228"/>
      <c r="B1704" s="237"/>
      <c r="C1704" s="27" t="s">
        <v>28</v>
      </c>
      <c r="D1704" s="275"/>
      <c r="E1704" s="283"/>
      <c r="F1704" s="272"/>
      <c r="G1704" s="183"/>
      <c r="H1704" s="231"/>
      <c r="I1704" s="30"/>
      <c r="J1704" s="31"/>
      <c r="K1704" s="37"/>
      <c r="L1704" s="32"/>
      <c r="M1704" s="33"/>
      <c r="N1704" s="234"/>
      <c r="O1704" s="34"/>
      <c r="P1704" s="35"/>
      <c r="Q1704" s="36"/>
      <c r="R1704" s="28"/>
      <c r="S1704" s="28"/>
    </row>
    <row r="1705" spans="1:19" ht="14.65" customHeight="1">
      <c r="A1705" s="226">
        <f>$A1702+1</f>
        <v>568</v>
      </c>
      <c r="B1705" s="235" t="str">
        <f>IF(OR(C1705="W",C1706="W",C1707="W",C1705="1/2W",C1706="1/2W",C1707="1/2W",C1705="1/2L",C1706="1/2L",C1707="1/2L"),"OK",IF(OR(C1705="L",C1706="L",C1707="L"),"LOSS",IF(OR(C1705="X",C1706="X",C1707="X"),"Anulado"," ")))</f>
        <v xml:space="preserve"> </v>
      </c>
      <c r="C1705" s="38" t="s">
        <v>28</v>
      </c>
      <c r="D1705" s="273" t="str">
        <f>IF(G1705="","",$D1702)</f>
        <v/>
      </c>
      <c r="E1705" s="281" t="str">
        <f>IF(G1705=""," ","– "&amp;COUNTIF(D$4:D1707,$D1705))</f>
        <v xml:space="preserve"> </v>
      </c>
      <c r="F1705" s="284" t="str">
        <f ca="1">IF(G1705="","",IF(OR(AND($C1705&lt;&gt;" ",$C1706=" "),AND($C1706&lt;&gt;" ",$C1705=" "),AND(L1707&gt;0,OR(AND($C1707&lt;&gt;" ",OR($C1705=" ",$C1706=" ")),AND($C1707=" ",OR($C1705&lt;&gt;" ",$C1706&lt;&gt;" "))))),IF(SUM(F$4:F1704)=0,1,LARGE(F$4:F1704,1)+1),IF(MONTH(G1705)=MONTH(TODAY()),IF(AND(DAY(G1705)&lt;DAY(TODAY()),$B1705=" "),IF(SUM(F$4:F1704)=0,1,LARGE(F$4:F1704,1)+1),IF($B1705=" ",IF(AND(DAY(G1705)=DAY(TODAY()),HOUR(G1705)&lt;=HOUR(NOW())+1),IF(AND(HOUR(G1705)+2&lt;=HOUR(NOW()),DAY(G1705)&lt;=DAY(TODAY()),MINUTE(G1705)&lt;=MINUTE(NOW())),IF(SUM(F$4:F1704)=0,1,LARGE(F$4:F1704,1)+1),IF(OR(MINUTE(G1705)&lt;=MINUTE(NOW()),HOUR(G1705)&lt;=HOUR(NOW())),"!!!","")),""),"")),"")))</f>
        <v/>
      </c>
      <c r="G1705" s="301"/>
      <c r="H1705" s="280"/>
      <c r="I1705" s="108"/>
      <c r="J1705" s="78"/>
      <c r="K1705" s="41"/>
      <c r="L1705" s="139"/>
      <c r="M1705" s="43"/>
      <c r="N1705" s="232">
        <v>0</v>
      </c>
      <c r="O1705" s="140" t="e">
        <f>IF(OR(#REF!="",#REF!=""),"",ROUND(IF(L1707&gt;0,IF(M1705&gt;0,M1705,IF(M1706&gt;0,ROUND((M1706*#REF!)/#REF!,IF(N1705=0,2,IF(N1705=0.1,1,0))),ROUND((M1707*#REF!)/#REF!,IF(N1705=0,2,IF(N1705=0.1,1,0))))),IF(M1705&gt;0,M1705,ROUND((M1706*#REF!)/#REF!,IF(N1705=0,2,IF(N1705=0.1,1,0))))),2))</f>
        <v>#REF!</v>
      </c>
      <c r="P1705" s="141" t="e">
        <f>IF(OR(L1705="",O1705=""),"",IF($C1705="1/2W",O1705/2+O1705/2*L1705,IF($C1705="1/2L",O1705/2,IF(I1705="Lay",(O1705*(L1705/(L1705-1))-O1705)*(1-_xlfn.XLOOKUP(K1705,#REF!,#REF!,0))+O1705,(O1705*L1705-O1705)*(1-_xlfn.XLOOKUP(K1705,#REF!,#REF!,0))+O1705))))</f>
        <v>#REF!</v>
      </c>
      <c r="Q1705" s="277" t="e">
        <f ca="1">IF($B1705="Anulado",0,ROUND(IF(OR($B1705="LOSS",$B1705="OK"),IF(OR($C1705="W",$C1705="1/2W",$C1705="1/2L"),P1705-O1705,IF($C1705="L",-O1705,0))+IF(OR($C1706="W",$C1706="1/2W",$C1706="1/2L"),P1706-O1706,IF($C1706="L",-O1706,0))+IF(OR($C1707="W",$C1707="1/2W",$C1707="1/2L"),P1707-O1707,IF($C1707="L",-O1707,0)),IF(AND(OR($C1705="W",$C1705="1/2W",$C1705="1/2L"),C1706="W"),P1705+P1706-SUM(O1705:O1707)+_xlfn.XLOOKUP("X",C1705:C1707,O1705:O1707,0),IF(AND(C1705=TRUE,C1707="W"),P1705+P1707-SUM(O1705:O1707),IF(AND(C1706="W",C1707="W"),P1706+P1707-SUM(O1705:O1707)+_xlfn.XLOOKUP("X",C1705:C1707,O1705:O1707,0),IF(L1707&gt;0,IF(OR($C1705="W",$C1705="1/2W",$C1705="1/2L"),P1705-SUM(O1705:O1707)+_xlfn.XLOOKUP("X",C1705:C1707,O1705:O1707,0),IF(OR($C1705="W",$C1705="1/2W",$C1705="1/2L"),P1706-SUM(O1705:O1707)+_xlfn.XLOOKUP("X",C1705:C1707,O1705:O1707,0),IF(OR($C1705="W",$C1705="1/2W",$C1705="1/2L"),P1707-SUM(O1705:O1707)+_xlfn.XLOOKUP("X",C1705:C1707,O1705:O1707,0),IF(SUM(P1705:P1707)/3-SUM(O1705:O1707)+_xlfn.XLOOKUP("X",C1705:C1707,O1705:O1707,0)&gt;0,SUM(P1705:P1707)/3-SUM(O1705:O1707)+_xlfn.XLOOKUP("X",C1705:C1707,O1705:O1707,0),LARGE(P1705:P1707,1)-SUM(O1705:O1707))))),IF(OR($C1705="W",$C1705="1/2W",$C1705="1/2L"),P1705-SUM(O1705:O1706)+_xlfn.XLOOKUP("X",C1705:C1707,O1705:O1707,0),IF(OR($C1705="W",$C1705="1/2W",$C1705="1/2L"),P1706-SUM(O1705:O1706)+_xlfn.XLOOKUP("X",C1705:C1707,O1705:O1707,0),SUM(P1705:P1706)/2-SUM(O1705:O1706)+_xlfn.XLOOKUP("X",C1705:C1707,O1705:O1707,0)))))))),2))</f>
        <v>#REF!</v>
      </c>
      <c r="R1705" s="270" t="e">
        <f ca="1">IF(Q1705=0,0,Q1705/SUM(O1705:O1707))</f>
        <v>#REF!</v>
      </c>
      <c r="S1705" s="276">
        <f>IF($D1705=$D1702,IF(OR($B1705="LOSS",$B1705="OK",$B1705="Anulada"),Q1705,0)+S1702,IF(OR($B1705="LOSS",$B1705="OK",$B1705="Anulada"),Q1705,0))</f>
        <v>0</v>
      </c>
    </row>
    <row r="1706" spans="1:19" ht="14.65" customHeight="1">
      <c r="A1706" s="227"/>
      <c r="B1706" s="236"/>
      <c r="C1706" s="49" t="s">
        <v>28</v>
      </c>
      <c r="D1706" s="274"/>
      <c r="E1706" s="282"/>
      <c r="F1706" s="285"/>
      <c r="G1706" s="287"/>
      <c r="H1706" s="230"/>
      <c r="I1706" s="50"/>
      <c r="J1706" s="79"/>
      <c r="K1706" s="52"/>
      <c r="L1706" s="142"/>
      <c r="M1706" s="54"/>
      <c r="N1706" s="233"/>
      <c r="O1706" s="143" t="e">
        <f>IF(OR(#REF!="",#REF!=""),"",ROUND(IF(L1707&gt;0,IF(M1706&gt;0,M1706,IF(M1705&gt;0,IF(N1705=TRUE,ROUND((M1705*#REF!)/#REF!,0),(M1705*#REF!)/#REF!),IF(M1706&gt;0,ROUND(M1706,IF(N1705=0,2,IF(N1705=0.1,1,0))),IF(M1707&gt;0,ROUND(O1707*#REF!/#REF!,IF(N1705=0,2,IF(N1705=0.1,1,0))),0)))),IF(M1706&gt;0,M1706,ROUND((M1705*#REF!)/#REF!,IF(N1705=0,2,IF(N1705=0.1,1,0))))),2))</f>
        <v>#REF!</v>
      </c>
      <c r="P1706" s="144" t="e">
        <f>IF(OR(L1706="",O1706=""),"",IF($C1706="1/2W",O1706/2+O1706/2*L1706,IF($C1706="1/2L",O1706/2,IF(I1706="Lay",((O1706*(L1706/(L1706-1)))-O1706)*(1-_xlfn.XLOOKUP(K1706,#REF!,#REF!,0))+O1706,(O1706*L1706-O1706)*(1-_xlfn.XLOOKUP(K1706,#REF!,#REF!,0))+O1706))))</f>
        <v>#REF!</v>
      </c>
      <c r="Q1706" s="278"/>
      <c r="R1706" s="271"/>
      <c r="S1706" s="271"/>
    </row>
    <row r="1707" spans="1:19" ht="14.65" customHeight="1">
      <c r="A1707" s="228"/>
      <c r="B1707" s="237"/>
      <c r="C1707" s="57" t="s">
        <v>28</v>
      </c>
      <c r="D1707" s="275"/>
      <c r="E1707" s="283"/>
      <c r="F1707" s="272"/>
      <c r="G1707" s="288"/>
      <c r="H1707" s="231"/>
      <c r="I1707" s="58"/>
      <c r="J1707" s="59"/>
      <c r="K1707" s="60"/>
      <c r="L1707" s="61"/>
      <c r="M1707" s="62"/>
      <c r="N1707" s="234"/>
      <c r="O1707" s="63" t="e">
        <f>IF(OR(#REF!="",#REF!=""),"",IF(L1707&gt;0,ROUND(IF(M1707&gt;0,M1707,IF(M1705&gt;0,ROUND((M1705*#REF!)/#REF!,IF(N1705=0,2,IF(N1705=0.1,1,0))),IF(M1706&gt;0,ROUND((M1706*#REF!)/#REF!,IF(N1705=0,2,IF(N1705=0.1,1,0))),IF(M1707&gt;0,M1707,0)))),2),""))</f>
        <v>#REF!</v>
      </c>
      <c r="P1707" s="64" t="e">
        <f>IF(I1706="Lay",O1706*(L1706/(L1706-1))-O1706,IF(I1705="Lay",O1705*(L1705/(L1705-1))-O1705,IF(OR(L1707="",O1707=""),"",IF($C1707="1/2W",O1707/2+O1707/2*L1707,IF($C1707="1/2L",O1707/2,(O1707*L1707-O1707)*(1-_xlfn.XLOOKUP(K1707,#REF!,#REF!,0))+O1707)))))</f>
        <v>#REF!</v>
      </c>
      <c r="Q1707" s="279"/>
      <c r="R1707" s="272"/>
      <c r="S1707" s="272"/>
    </row>
    <row r="1708" spans="1:19" ht="14.65" customHeight="1">
      <c r="A1708" s="238">
        <f>$A1705+1</f>
        <v>569</v>
      </c>
      <c r="B1708" s="242" t="str">
        <f>IF(OR(C1708="W",C1709="W",C1710="W",C1708="1/2W",C1709="1/2W",C1710="1/2W",C1708="1/2L",C1709="1/2L",C1710="1/2L"),"OK",IF(OR(C1708="L",C1709="L",C1710="L"),"LOSS",IF(OR(C1708="X",C1709="X",C1710="X"),"Anulado"," ")))</f>
        <v xml:space="preserve"> </v>
      </c>
      <c r="C1708" s="65" t="s">
        <v>28</v>
      </c>
      <c r="D1708" s="290" t="str">
        <f>IF(G1708="","",$D1705)</f>
        <v/>
      </c>
      <c r="E1708" s="295" t="str">
        <f>IF(G1708=""," ","– "&amp;COUNTIF(D$4:D1710,$D1708))</f>
        <v xml:space="preserve"> </v>
      </c>
      <c r="F1708" s="297" t="str">
        <f ca="1">IF(G1708="","",IF(OR(AND($C1708&lt;&gt;" ",$C1709=" "),AND($C1709&lt;&gt;" ",$C1708=" "),AND(L1710&gt;0,OR(AND($C1710&lt;&gt;" ",OR($C1708=" ",$C1709=" ")),AND($C1710=" ",OR($C1708&lt;&gt;" ",$C1709&lt;&gt;" "))))),IF(SUM(F$4:F1707)=0,1,LARGE(F$4:F1707,1)+1),IF(MONTH(G1708)=MONTH(TODAY()),IF(AND(DAY(G1708)&lt;DAY(TODAY()),$B1708=" "),IF(SUM(F$4:F1707)=0,1,LARGE(F$4:F1707,1)+1),IF($B1708=" ",IF(AND(DAY(G1708)=DAY(TODAY()),HOUR(G1708)&lt;=HOUR(NOW())+1),IF(AND(HOUR(G1708)+2&lt;=HOUR(NOW()),DAY(G1708)&lt;=DAY(TODAY()),MINUTE(G1708)&lt;=MINUTE(NOW())),IF(SUM(F$4:F1707)=0,1,LARGE(F$4:F1707,1)+1),IF(OR(MINUTE(G1708)&lt;=MINUTE(NOW()),HOUR(G1708)&lt;=HOUR(NOW())),"!!!","")),""),"")),"")))</f>
        <v/>
      </c>
      <c r="G1708" s="299" t="str">
        <f>IF(H1708="","",_xlfn.XLOOKUP(H1708,$H$4:H1707,$G$4:G1707,""))</f>
        <v/>
      </c>
      <c r="H1708" s="294"/>
      <c r="I1708" s="145"/>
      <c r="J1708" s="80"/>
      <c r="K1708" s="146"/>
      <c r="L1708" s="147"/>
      <c r="M1708" s="70"/>
      <c r="N1708" s="241">
        <v>0</v>
      </c>
      <c r="O1708" s="148" t="e">
        <f>IF(OR(#REF!="",#REF!=""),"",ROUND(IF(L1710&gt;0,IF(M1708&gt;0,M1708,IF(M1709&gt;0,ROUND((M1709*#REF!)/#REF!,IF(N1708=0,2,IF(N1708=0.1,1,0))),ROUND((M1710*#REF!)/#REF!,IF(N1708=0,2,IF(N1708=0.1,1,0))))),IF(M1708&gt;0,M1708,ROUND((M1709*#REF!)/#REF!,IF(N1708=0,2,IF(N1708=0.1,1,0))))),2))</f>
        <v>#REF!</v>
      </c>
      <c r="P1708" s="149" t="e">
        <f>IF(OR(L1708="",O1708=""),"",IF($C1708="1/2W",O1708/2+O1708/2*L1708,IF($C1708="1/2L",O1708/2,IF(I1708="Lay",(O1708*(L1708/(L1708-1))-O1708)*(1-_xlfn.XLOOKUP(K1708,#REF!,#REF!,0))+O1708,(O1708*L1708-O1708)*(1-_xlfn.XLOOKUP(K1708,#REF!,#REF!,0))+O1708))))</f>
        <v>#REF!</v>
      </c>
      <c r="Q1708" s="293" t="e">
        <f ca="1">IF($B1708="Anulado",0,ROUND(IF(OR($B1708="LOSS",$B1708="OK"),IF(OR($C1708="W",$C1708="1/2W",$C1708="1/2L"),P1708-O1708,IF($C1708="L",-O1708,0))+IF(OR($C1709="W",$C1709="1/2W",$C1709="1/2L"),P1709-O1709,IF($C1709="L",-O1709,0))+IF(OR($C1710="W",$C1710="1/2W",$C1710="1/2L"),P1710-O1710,IF($C1710="L",-O1710,0)),IF(AND(OR($C1708="W",$C1708="1/2W",$C1708="1/2L"),C1709="W"),P1708+P1709-SUM(O1708:O1710)+_xlfn.XLOOKUP("X",C1708:C1710,O1708:O1710,0),IF(AND(C1708=TRUE,C1710="W"),P1708+P1710-SUM(O1708:O1710),IF(AND(C1709="W",C1710="W"),P1709+P1710-SUM(O1708:O1710)+_xlfn.XLOOKUP("X",C1708:C1710,O1708:O1710,0),IF(L1710&gt;0,IF(OR($C1708="W",$C1708="1/2W",$C1708="1/2L"),P1708-SUM(O1708:O1710)+_xlfn.XLOOKUP("X",C1708:C1710,O1708:O1710,0),IF(OR($C1708="W",$C1708="1/2W",$C1708="1/2L"),P1709-SUM(O1708:O1710)+_xlfn.XLOOKUP("X",C1708:C1710,O1708:O1710,0),IF(OR($C1708="W",$C1708="1/2W",$C1708="1/2L"),P1710-SUM(O1708:O1710)+_xlfn.XLOOKUP("X",C1708:C1710,O1708:O1710,0),IF(SUM(P1708:P1710)/3-SUM(O1708:O1710)+_xlfn.XLOOKUP("X",C1708:C1710,O1708:O1710,0)&gt;0,SUM(P1708:P1710)/3-SUM(O1708:O1710)+_xlfn.XLOOKUP("X",C1708:C1710,O1708:O1710,0),LARGE(P1708:P1710,1)-SUM(O1708:O1710))))),IF(OR($C1708="W",$C1708="1/2W",$C1708="1/2L"),P1708-SUM(O1708:O1709)+_xlfn.XLOOKUP("X",C1708:C1710,O1708:O1710,0),IF(OR($C1708="W",$C1708="1/2W",$C1708="1/2L"),P1709-SUM(O1708:O1709)+_xlfn.XLOOKUP("X",C1708:C1710,O1708:O1710,0),SUM(P1708:P1709)/2-SUM(O1708:O1709)+_xlfn.XLOOKUP("X",C1708:C1710,O1708:O1710,0)))))))),2))</f>
        <v>#REF!</v>
      </c>
      <c r="R1708" s="289" t="e">
        <f ca="1">IF(Q1708=0,0,Q1708/SUM(O1708:O1710))</f>
        <v>#REF!</v>
      </c>
      <c r="S1708" s="292">
        <f>IF($D1708=$D1705,IF(OR($B1708="LOSS",$B1708="OK",$B1708="Anulada"),Q1708,0)+S1705,IF(OR($B1708="LOSS",$B1708="OK",$B1708="Anulada"),Q1708,0))</f>
        <v>0</v>
      </c>
    </row>
    <row r="1709" spans="1:19" ht="14.65" customHeight="1">
      <c r="A1709" s="227"/>
      <c r="B1709" s="236"/>
      <c r="C1709" s="17" t="s">
        <v>28</v>
      </c>
      <c r="D1709" s="274"/>
      <c r="E1709" s="282"/>
      <c r="F1709" s="285"/>
      <c r="G1709" s="287"/>
      <c r="H1709" s="230"/>
      <c r="I1709" s="150"/>
      <c r="J1709" s="81" t="str">
        <f>IF(OR(I1708="TO",I1708="TU",I1708="TO1",I1708="TU1",I1708="TO2",I1708="TU2"),J1708,IF(OR(I1708="AH1",I1708="AH2"),IF(OR(I1709="AH1",I1709="AH2"),-J1708,IF(OR(I1709="EH1",I1709="EH2"),-J1708+0.5,"")),IF(OR(I1708="EH1",I1708="EH2"),IF(OR(I1709="AH1",I1709="AH2"),-J1708+0.5,IF(OR(I1709="EH1",I1709="EH2"),-J1708+1,"")),IF(AND(OR(I1708="DNB1",I1708="DNB2"),OR(I1709="AH1",I1709="AH2")),0,IF(AND(I1708="Not ScoreBoth",OR(I1709="TO1",I1709="TO2")),0.5,"")))))</f>
        <v/>
      </c>
      <c r="K1709" s="127"/>
      <c r="L1709" s="128"/>
      <c r="M1709" s="22"/>
      <c r="N1709" s="233"/>
      <c r="O1709" s="151" t="e">
        <f>IF(OR(#REF!="",#REF!=""),"",ROUND(IF(L1710&gt;0,IF(M1709&gt;0,M1709,IF(M1708&gt;0,IF(N1708=TRUE,ROUND((M1708*#REF!)/#REF!,0),(M1708*#REF!)/#REF!),IF(M1709&gt;0,ROUND(M1709,IF(N1708=0,2,IF(N1708=0.1,1,0))),IF(M1710&gt;0,ROUND(O1710*#REF!/#REF!,IF(N1708=0,2,IF(N1708=0.1,1,0))),0)))),IF(M1709&gt;0,M1709,ROUND((M1708*#REF!)/#REF!,IF(N1708=0,2,IF(N1708=0.1,1,0))))),2))</f>
        <v>#REF!</v>
      </c>
      <c r="P1709" s="152" t="e">
        <f>IF(OR(L1709="",O1709=""),"",IF($C1709="1/2W",O1709/2+O1709/2*L1709,IF($C1709="1/2L",O1709/2,IF(I1709="Lay",((O1709*(L1709/(L1709-1)))-O1709)*(1-_xlfn.XLOOKUP(K1709,#REF!,#REF!,0))+O1709,(O1709*L1709-O1709)*(1-_xlfn.XLOOKUP(K1709,#REF!,#REF!,0))+O1709))))</f>
        <v>#REF!</v>
      </c>
      <c r="Q1709" s="278"/>
      <c r="R1709" s="271"/>
      <c r="S1709" s="271"/>
    </row>
    <row r="1710" spans="1:19" ht="14.65" customHeight="1">
      <c r="A1710" s="228"/>
      <c r="B1710" s="237"/>
      <c r="C1710" s="27" t="s">
        <v>28</v>
      </c>
      <c r="D1710" s="275"/>
      <c r="E1710" s="283"/>
      <c r="F1710" s="272"/>
      <c r="G1710" s="288"/>
      <c r="H1710" s="231"/>
      <c r="I1710" s="30"/>
      <c r="J1710" s="31"/>
      <c r="K1710" s="37"/>
      <c r="L1710" s="32"/>
      <c r="M1710" s="33"/>
      <c r="N1710" s="234"/>
      <c r="O1710" s="34" t="e">
        <f>IF(OR(#REF!="",#REF!=""),"",IF(L1710&gt;0,ROUND(IF(M1710&gt;0,M1710,IF(M1708&gt;0,ROUND((M1708*#REF!)/#REF!,IF(N1708=0,2,IF(N1708=0.1,1,0))),IF(M1709&gt;0,ROUND((M1709*#REF!)/#REF!,IF(N1708=0,2,IF(N1708=0.1,1,0))),IF(M1710&gt;0,M1710,0)))),2),""))</f>
        <v>#REF!</v>
      </c>
      <c r="P1710" s="35" t="e">
        <f>IF(I1709="Lay",O1709*(L1709/(L1709-1))-O1709,IF(I1708="Lay",O1708*(L1708/(L1708-1))-O1708,IF(OR(L1710="",O1710=""),"",IF($C1710="1/2W",O1710/2+O1710/2*L1710,IF($C1710="1/2L",O1710/2,(O1710*L1710-O1710)*(1-_xlfn.XLOOKUP(K1710,#REF!,#REF!,0))+O1710)))))</f>
        <v>#REF!</v>
      </c>
      <c r="Q1710" s="279"/>
      <c r="R1710" s="272"/>
      <c r="S1710" s="272"/>
    </row>
    <row r="1711" spans="1:19" ht="14.65" customHeight="1">
      <c r="A1711" s="226">
        <f>$A1708+1</f>
        <v>570</v>
      </c>
      <c r="B1711" s="235" t="str">
        <f>IF(OR(C1711="W",C1712="W",C1713="W",C1711="1/2W",C1712="1/2W",C1713="1/2W",C1711="1/2L",C1712="1/2L",C1713="1/2L"),"OK",IF(OR(C1711="L",C1712="L",C1713="L"),"LOSS",IF(OR(C1711="X",C1712="X",C1713="X"),"Anulado"," ")))</f>
        <v xml:space="preserve"> </v>
      </c>
      <c r="C1711" s="38" t="s">
        <v>28</v>
      </c>
      <c r="D1711" s="273" t="str">
        <f>IF(G1711="","",$D1708)</f>
        <v/>
      </c>
      <c r="E1711" s="281" t="str">
        <f>IF(G1711=""," ","– "&amp;COUNTIF(D$4:D1713,$D1711))</f>
        <v xml:space="preserve"> </v>
      </c>
      <c r="F1711" s="284" t="str">
        <f ca="1">IF(G1711="","",IF(OR(AND($C1711&lt;&gt;" ",$C1712=" "),AND($C1712&lt;&gt;" ",$C1711=" "),AND(L1713&gt;0,OR(AND($C1713&lt;&gt;" ",OR($C1711=" ",$C1712=" ")),AND($C1713=" ",OR($C1711&lt;&gt;" ",$C1712&lt;&gt;" "))))),IF(SUM(F$4:F1710)=0,1,LARGE(F$4:F1710,1)+1),IF(MONTH(G1711)=MONTH(TODAY()),IF(AND(DAY(G1711)&lt;DAY(TODAY()),$B1711=" "),IF(SUM(F$4:F1710)=0,1,LARGE(F$4:F1710,1)+1),IF($B1711=" ",IF(AND(DAY(G1711)=DAY(TODAY()),HOUR(G1711)&lt;=HOUR(NOW())+1),IF(AND(HOUR(G1711)+2&lt;=HOUR(NOW()),DAY(G1711)&lt;=DAY(TODAY()),MINUTE(G1711)&lt;=MINUTE(NOW())),IF(SUM(F$4:F1710)=0,1,LARGE(F$4:F1710,1)+1),IF(OR(MINUTE(G1711)&lt;=MINUTE(NOW()),HOUR(G1711)&lt;=HOUR(NOW())),"!!!","")),""),"")),"")))</f>
        <v/>
      </c>
      <c r="G1711" s="286" t="str">
        <f>IF(H1711="","",_xlfn.XLOOKUP(H1711,$H$4:H1710,$G$4:G1710,""))</f>
        <v/>
      </c>
      <c r="H1711" s="280"/>
      <c r="I1711" s="153"/>
      <c r="J1711" s="78"/>
      <c r="K1711" s="154"/>
      <c r="L1711" s="139"/>
      <c r="M1711" s="43"/>
      <c r="N1711" s="232">
        <v>0</v>
      </c>
      <c r="O1711" s="140" t="e">
        <f>IF(OR(#REF!="",#REF!=""),"",ROUND(IF(L1713&gt;0,IF(M1711&gt;0,M1711,IF(M1712&gt;0,ROUND((M1712*#REF!)/#REF!,IF(N1711=0,2,IF(N1711=0.1,1,0))),ROUND((M1713*#REF!)/#REF!,IF(N1711=0,2,IF(N1711=0.1,1,0))))),IF(M1711&gt;0,M1711,ROUND((M1712*#REF!)/#REF!,IF(N1711=0,2,IF(N1711=0.1,1,0))))),2))</f>
        <v>#REF!</v>
      </c>
      <c r="P1711" s="141" t="e">
        <f>IF(OR(L1711="",O1711=""),"",IF($C1711="1/2W",O1711/2+O1711/2*L1711,IF($C1711="1/2L",O1711/2,IF(I1711="Lay",(O1711*(L1711/(L1711-1))-O1711)*(1-_xlfn.XLOOKUP(K1711,#REF!,#REF!,0))+O1711,(O1711*L1711-O1711)*(1-_xlfn.XLOOKUP(K1711,#REF!,#REF!,0))+O1711))))</f>
        <v>#REF!</v>
      </c>
      <c r="Q1711" s="277" t="e">
        <f ca="1">IF($B1711="Anulado",0,ROUND(IF(OR($B1711="LOSS",$B1711="OK"),IF(OR($C1711="W",$C1711="1/2W",$C1711="1/2L"),P1711-O1711,IF($C1711="L",-O1711,0))+IF(OR($C1712="W",$C1712="1/2W",$C1712="1/2L"),P1712-O1712,IF($C1712="L",-O1712,0))+IF(OR($C1713="W",$C1713="1/2W",$C1713="1/2L"),P1713-O1713,IF($C1713="L",-O1713,0)),IF(AND(OR($C1711="W",$C1711="1/2W",$C1711="1/2L"),C1712="W"),P1711+P1712-SUM(O1711:O1713)+_xlfn.XLOOKUP("X",C1711:C1713,O1711:O1713,0),IF(AND(C1711=TRUE,C1713="W"),P1711+P1713-SUM(O1711:O1713),IF(AND(C1712="W",C1713="W"),P1712+P1713-SUM(O1711:O1713)+_xlfn.XLOOKUP("X",C1711:C1713,O1711:O1713,0),IF(L1713&gt;0,IF(OR($C1711="W",$C1711="1/2W",$C1711="1/2L"),P1711-SUM(O1711:O1713)+_xlfn.XLOOKUP("X",C1711:C1713,O1711:O1713,0),IF(OR($C1711="W",$C1711="1/2W",$C1711="1/2L"),P1712-SUM(O1711:O1713)+_xlfn.XLOOKUP("X",C1711:C1713,O1711:O1713,0),IF(OR($C1711="W",$C1711="1/2W",$C1711="1/2L"),P1713-SUM(O1711:O1713)+_xlfn.XLOOKUP("X",C1711:C1713,O1711:O1713,0),IF(SUM(P1711:P1713)/3-SUM(O1711:O1713)+_xlfn.XLOOKUP("X",C1711:C1713,O1711:O1713,0)&gt;0,SUM(P1711:P1713)/3-SUM(O1711:O1713)+_xlfn.XLOOKUP("X",C1711:C1713,O1711:O1713,0),LARGE(P1711:P1713,1)-SUM(O1711:O1713))))),IF(OR($C1711="W",$C1711="1/2W",$C1711="1/2L"),P1711-SUM(O1711:O1712)+_xlfn.XLOOKUP("X",C1711:C1713,O1711:O1713,0),IF(OR($C1711="W",$C1711="1/2W",$C1711="1/2L"),P1712-SUM(O1711:O1712)+_xlfn.XLOOKUP("X",C1711:C1713,O1711:O1713,0),SUM(P1711:P1712)/2-SUM(O1711:O1712)+_xlfn.XLOOKUP("X",C1711:C1713,O1711:O1713,0)))))))),2))</f>
        <v>#REF!</v>
      </c>
      <c r="R1711" s="270" t="e">
        <f ca="1">IF(Q1711=0,0,Q1711/SUM(O1711:O1713))</f>
        <v>#REF!</v>
      </c>
      <c r="S1711" s="276">
        <f>IF($D1711=$D1708,IF(OR($B1711="LOSS",$B1711="OK",$B1711="Anulada"),Q1711,0)+S1708,IF(OR($B1711="LOSS",$B1711="OK",$B1711="Anulada"),Q1711,0))</f>
        <v>0</v>
      </c>
    </row>
    <row r="1712" spans="1:19" ht="14.65" customHeight="1">
      <c r="A1712" s="227"/>
      <c r="B1712" s="236"/>
      <c r="C1712" s="49" t="s">
        <v>28</v>
      </c>
      <c r="D1712" s="274"/>
      <c r="E1712" s="282"/>
      <c r="F1712" s="285"/>
      <c r="G1712" s="287"/>
      <c r="H1712" s="230"/>
      <c r="I1712" s="138"/>
      <c r="J1712" s="85" t="str">
        <f>IF(OR(I1711="TO",I1711="TU",I1711="TO1",I1711="TU1",I1711="TO2",I1711="TU2"),J1711,IF(OR(I1711="AH1",I1711="AH2"),IF(OR(I1712="AH1",I1712="AH2"),-J1711,IF(OR(I1712="EH1",I1712="EH2"),-J1711+0.5,"")),IF(OR(I1711="EH1",I1711="EH2"),IF(OR(I1712="AH1",I1712="AH2"),-J1711+0.5,IF(OR(I1712="EH1",I1712="EH2"),-J1711+1,"")),IF(AND(OR(I1711="DNB1",I1711="DNB2"),OR(I1712="AH1",I1712="AH2")),0,IF(AND(I1711="Not ScoreBoth",OR(I1712="TO1",I1712="TO2")),0.5,"")))))</f>
        <v/>
      </c>
      <c r="K1712" s="155"/>
      <c r="L1712" s="142"/>
      <c r="M1712" s="54"/>
      <c r="N1712" s="233"/>
      <c r="O1712" s="143" t="e">
        <f>IF(OR(#REF!="",#REF!=""),"",ROUND(IF(L1713&gt;0,IF(M1712&gt;0,M1712,IF(M1711&gt;0,IF(N1711=TRUE,ROUND((M1711*#REF!)/#REF!,0),(M1711*#REF!)/#REF!),IF(M1712&gt;0,ROUND(M1712,IF(N1711=0,2,IF(N1711=0.1,1,0))),IF(M1713&gt;0,ROUND(O1713*#REF!/#REF!,IF(N1711=0,2,IF(N1711=0.1,1,0))),0)))),IF(M1712&gt;0,M1712,ROUND((M1711*#REF!)/#REF!,IF(N1711=0,2,IF(N1711=0.1,1,0))))),2))</f>
        <v>#REF!</v>
      </c>
      <c r="P1712" s="144" t="e">
        <f>IF(OR(L1712="",O1712=""),"",IF($C1712="1/2W",O1712/2+O1712/2*L1712,IF($C1712="1/2L",O1712/2,IF(I1712="Lay",((O1712*(L1712/(L1712-1)))-O1712)*(1-_xlfn.XLOOKUP(K1712,#REF!,#REF!,0))+O1712,(O1712*L1712-O1712)*(1-_xlfn.XLOOKUP(K1712,#REF!,#REF!,0))+O1712))))</f>
        <v>#REF!</v>
      </c>
      <c r="Q1712" s="278"/>
      <c r="R1712" s="271"/>
      <c r="S1712" s="271"/>
    </row>
    <row r="1713" spans="1:19" ht="14.65" customHeight="1">
      <c r="A1713" s="228"/>
      <c r="B1713" s="237"/>
      <c r="C1713" s="57" t="s">
        <v>28</v>
      </c>
      <c r="D1713" s="275"/>
      <c r="E1713" s="283"/>
      <c r="F1713" s="272"/>
      <c r="G1713" s="288"/>
      <c r="H1713" s="231"/>
      <c r="I1713" s="58"/>
      <c r="J1713" s="59"/>
      <c r="K1713" s="60"/>
      <c r="L1713" s="61"/>
      <c r="M1713" s="62"/>
      <c r="N1713" s="234"/>
      <c r="O1713" s="63" t="e">
        <f>IF(OR(#REF!="",#REF!=""),"",IF(L1713&gt;0,ROUND(IF(M1713&gt;0,M1713,IF(M1711&gt;0,ROUND((M1711*#REF!)/#REF!,IF(N1711=0,2,IF(N1711=0.1,1,0))),IF(M1712&gt;0,ROUND((M1712*#REF!)/#REF!,IF(N1711=0,2,IF(N1711=0.1,1,0))),IF(M1713&gt;0,M1713,0)))),2),""))</f>
        <v>#REF!</v>
      </c>
      <c r="P1713" s="64" t="e">
        <f>IF(I1712="Lay",O1712*(L1712/(L1712-1))-O1712,IF(I1711="Lay",O1711*(L1711/(L1711-1))-O1711,IF(OR(L1713="",O1713=""),"",IF($C1713="1/2W",O1713/2+O1713/2*L1713,IF($C1713="1/2L",O1713/2,(O1713*L1713-O1713)*(1-_xlfn.XLOOKUP(K1713,#REF!,#REF!,0))+O1713)))))</f>
        <v>#REF!</v>
      </c>
      <c r="Q1713" s="279"/>
      <c r="R1713" s="272"/>
      <c r="S1713" s="272"/>
    </row>
    <row r="1714" spans="1:19" ht="14.65" customHeight="1">
      <c r="A1714" s="238">
        <f>$A1711+1</f>
        <v>571</v>
      </c>
      <c r="B1714" s="242" t="str">
        <f>IF(OR(C1714="W",C1715="W",C1716="W",C1714="1/2W",C1715="1/2W",C1716="1/2W",C1714="1/2L",C1715="1/2L",C1716="1/2L"),"OK",IF(OR(C1714="L",C1715="L",C1716="L"),"LOSS",IF(OR(C1714="X",C1715="X",C1716="X"),"Anulado"," ")))</f>
        <v xml:space="preserve"> </v>
      </c>
      <c r="C1714" s="65" t="s">
        <v>28</v>
      </c>
      <c r="D1714" s="290" t="str">
        <f>IF(G1714="","",$D1711)</f>
        <v/>
      </c>
      <c r="E1714" s="295" t="str">
        <f>IF(G1714=""," ","– "&amp;COUNTIF(D$4:D1716,$D1714))</f>
        <v xml:space="preserve"> </v>
      </c>
      <c r="F1714" s="297" t="str">
        <f ca="1">IF(G1714="","",IF(OR(AND($C1714&lt;&gt;" ",$C1715=" "),AND($C1715&lt;&gt;" ",$C1714=" "),AND(L1716&gt;0,OR(AND($C1716&lt;&gt;" ",OR($C1714=" ",$C1715=" ")),AND($C1716=" ",OR($C1714&lt;&gt;" ",$C1715&lt;&gt;" "))))),IF(SUM(F$4:F1713)=0,1,LARGE(F$4:F1713,1)+1),IF(MONTH(G1714)=MONTH(TODAY()),IF(AND(DAY(G1714)&lt;DAY(TODAY()),$B1714=" "),IF(SUM(F$4:F1713)=0,1,LARGE(F$4:F1713,1)+1),IF($B1714=" ",IF(AND(DAY(G1714)=DAY(TODAY()),HOUR(G1714)&lt;=HOUR(NOW())+1),IF(AND(HOUR(G1714)+2&lt;=HOUR(NOW()),DAY(G1714)&lt;=DAY(TODAY()),MINUTE(G1714)&lt;=MINUTE(NOW())),IF(SUM(F$4:F1713)=0,1,LARGE(F$4:F1713,1)+1),IF(OR(MINUTE(G1714)&lt;=MINUTE(NOW()),HOUR(G1714)&lt;=HOUR(NOW())),"!!!","")),""),"")),"")))</f>
        <v/>
      </c>
      <c r="G1714" s="299" t="str">
        <f>IF(H1714="","",_xlfn.XLOOKUP(H1714,$H$4:H1713,$G$4:G1713,""))</f>
        <v/>
      </c>
      <c r="H1714" s="294"/>
      <c r="I1714" s="145"/>
      <c r="J1714" s="80"/>
      <c r="K1714" s="146"/>
      <c r="L1714" s="147"/>
      <c r="M1714" s="70"/>
      <c r="N1714" s="241">
        <v>0</v>
      </c>
      <c r="O1714" s="148" t="e">
        <f>IF(OR(#REF!="",#REF!=""),"",ROUND(IF(L1716&gt;0,IF(M1714&gt;0,M1714,IF(M1715&gt;0,ROUND((M1715*#REF!)/#REF!,IF(N1714=0,2,IF(N1714=0.1,1,0))),ROUND((M1716*#REF!)/#REF!,IF(N1714=0,2,IF(N1714=0.1,1,0))))),IF(M1714&gt;0,M1714,ROUND((M1715*#REF!)/#REF!,IF(N1714=0,2,IF(N1714=0.1,1,0))))),2))</f>
        <v>#REF!</v>
      </c>
      <c r="P1714" s="149" t="e">
        <f>IF(OR(L1714="",O1714=""),"",IF($C1714="1/2W",O1714/2+O1714/2*L1714,IF($C1714="1/2L",O1714/2,IF(I1714="Lay",(O1714*(L1714/(L1714-1))-O1714)*(1-_xlfn.XLOOKUP(K1714,#REF!,#REF!,0))+O1714,(O1714*L1714-O1714)*(1-_xlfn.XLOOKUP(K1714,#REF!,#REF!,0))+O1714))))</f>
        <v>#REF!</v>
      </c>
      <c r="Q1714" s="293" t="e">
        <f ca="1">IF($B1714="Anulado",0,ROUND(IF(OR($B1714="LOSS",$B1714="OK"),IF(OR($C1714="W",$C1714="1/2W",$C1714="1/2L"),P1714-O1714,IF($C1714="L",-O1714,0))+IF(OR($C1715="W",$C1715="1/2W",$C1715="1/2L"),P1715-O1715,IF($C1715="L",-O1715,0))+IF(OR($C1716="W",$C1716="1/2W",$C1716="1/2L"),P1716-O1716,IF($C1716="L",-O1716,0)),IF(AND(OR($C1714="W",$C1714="1/2W",$C1714="1/2L"),C1715="W"),P1714+P1715-SUM(O1714:O1716)+_xlfn.XLOOKUP("X",C1714:C1716,O1714:O1716,0),IF(AND(C1714=TRUE,C1716="W"),P1714+P1716-SUM(O1714:O1716),IF(AND(C1715="W",C1716="W"),P1715+P1716-SUM(O1714:O1716)+_xlfn.XLOOKUP("X",C1714:C1716,O1714:O1716,0),IF(L1716&gt;0,IF(OR($C1714="W",$C1714="1/2W",$C1714="1/2L"),P1714-SUM(O1714:O1716)+_xlfn.XLOOKUP("X",C1714:C1716,O1714:O1716,0),IF(OR($C1714="W",$C1714="1/2W",$C1714="1/2L"),P1715-SUM(O1714:O1716)+_xlfn.XLOOKUP("X",C1714:C1716,O1714:O1716,0),IF(OR($C1714="W",$C1714="1/2W",$C1714="1/2L"),P1716-SUM(O1714:O1716)+_xlfn.XLOOKUP("X",C1714:C1716,O1714:O1716,0),IF(SUM(P1714:P1716)/3-SUM(O1714:O1716)+_xlfn.XLOOKUP("X",C1714:C1716,O1714:O1716,0)&gt;0,SUM(P1714:P1716)/3-SUM(O1714:O1716)+_xlfn.XLOOKUP("X",C1714:C1716,O1714:O1716,0),LARGE(P1714:P1716,1)-SUM(O1714:O1716))))),IF(OR($C1714="W",$C1714="1/2W",$C1714="1/2L"),P1714-SUM(O1714:O1715)+_xlfn.XLOOKUP("X",C1714:C1716,O1714:O1716,0),IF(OR($C1714="W",$C1714="1/2W",$C1714="1/2L"),P1715-SUM(O1714:O1715)+_xlfn.XLOOKUP("X",C1714:C1716,O1714:O1716,0),SUM(P1714:P1715)/2-SUM(O1714:O1715)+_xlfn.XLOOKUP("X",C1714:C1716,O1714:O1716,0)))))))),2))</f>
        <v>#REF!</v>
      </c>
      <c r="R1714" s="289" t="e">
        <f ca="1">IF(Q1714=0,0,Q1714/SUM(O1714:O1716))</f>
        <v>#REF!</v>
      </c>
      <c r="S1714" s="292">
        <f>IF($D1714=$D1711,IF(OR($B1714="LOSS",$B1714="OK",$B1714="Anulada"),Q1714,0)+S1711,IF(OR($B1714="LOSS",$B1714="OK",$B1714="Anulada"),Q1714,0))</f>
        <v>0</v>
      </c>
    </row>
    <row r="1715" spans="1:19" ht="14.65" customHeight="1">
      <c r="A1715" s="227"/>
      <c r="B1715" s="236"/>
      <c r="C1715" s="17" t="s">
        <v>28</v>
      </c>
      <c r="D1715" s="274"/>
      <c r="E1715" s="282"/>
      <c r="F1715" s="285"/>
      <c r="G1715" s="287"/>
      <c r="H1715" s="230"/>
      <c r="I1715" s="150"/>
      <c r="J1715" s="81" t="str">
        <f>IF(OR(I1714="TO",I1714="TU",I1714="TO1",I1714="TU1",I1714="TO2",I1714="TU2"),J1714,IF(OR(I1714="AH1",I1714="AH2"),IF(OR(I1715="AH1",I1715="AH2"),-J1714,IF(OR(I1715="EH1",I1715="EH2"),-J1714+0.5,"")),IF(OR(I1714="EH1",I1714="EH2"),IF(OR(I1715="AH1",I1715="AH2"),-J1714+0.5,IF(OR(I1715="EH1",I1715="EH2"),-J1714+1,"")),IF(AND(OR(I1714="DNB1",I1714="DNB2"),OR(I1715="AH1",I1715="AH2")),0,IF(AND(I1714="Not ScoreBoth",OR(I1715="TO1",I1715="TO2")),0.5,"")))))</f>
        <v/>
      </c>
      <c r="K1715" s="127"/>
      <c r="L1715" s="128"/>
      <c r="M1715" s="22"/>
      <c r="N1715" s="233"/>
      <c r="O1715" s="151" t="e">
        <f>IF(OR(#REF!="",#REF!=""),"",ROUND(IF(L1716&gt;0,IF(M1715&gt;0,M1715,IF(M1714&gt;0,IF(N1714=TRUE,ROUND((M1714*#REF!)/#REF!,0),(M1714*#REF!)/#REF!),IF(M1715&gt;0,ROUND(M1715,IF(N1714=0,2,IF(N1714=0.1,1,0))),IF(M1716&gt;0,ROUND(O1716*#REF!/#REF!,IF(N1714=0,2,IF(N1714=0.1,1,0))),0)))),IF(M1715&gt;0,M1715,ROUND((M1714*#REF!)/#REF!,IF(N1714=0,2,IF(N1714=0.1,1,0))))),2))</f>
        <v>#REF!</v>
      </c>
      <c r="P1715" s="152" t="e">
        <f>IF(OR(L1715="",O1715=""),"",IF($C1715="1/2W",O1715/2+O1715/2*L1715,IF($C1715="1/2L",O1715/2,IF(I1715="Lay",((O1715*(L1715/(L1715-1)))-O1715)*(1-_xlfn.XLOOKUP(K1715,#REF!,#REF!,0))+O1715,(O1715*L1715-O1715)*(1-_xlfn.XLOOKUP(K1715,#REF!,#REF!,0))+O1715))))</f>
        <v>#REF!</v>
      </c>
      <c r="Q1715" s="278"/>
      <c r="R1715" s="271"/>
      <c r="S1715" s="271"/>
    </row>
    <row r="1716" spans="1:19" ht="14.65" customHeight="1">
      <c r="A1716" s="228"/>
      <c r="B1716" s="237"/>
      <c r="C1716" s="27" t="s">
        <v>28</v>
      </c>
      <c r="D1716" s="275"/>
      <c r="E1716" s="283"/>
      <c r="F1716" s="272"/>
      <c r="G1716" s="288"/>
      <c r="H1716" s="231"/>
      <c r="I1716" s="30"/>
      <c r="J1716" s="31"/>
      <c r="K1716" s="37"/>
      <c r="L1716" s="32"/>
      <c r="M1716" s="33"/>
      <c r="N1716" s="234"/>
      <c r="O1716" s="34" t="e">
        <f>IF(OR(#REF!="",#REF!=""),"",IF(L1716&gt;0,ROUND(IF(M1716&gt;0,M1716,IF(M1714&gt;0,ROUND((M1714*#REF!)/#REF!,IF(N1714=0,2,IF(N1714=0.1,1,0))),IF(M1715&gt;0,ROUND((M1715*#REF!)/#REF!,IF(N1714=0,2,IF(N1714=0.1,1,0))),IF(M1716&gt;0,M1716,0)))),2),""))</f>
        <v>#REF!</v>
      </c>
      <c r="P1716" s="35" t="e">
        <f>IF(I1715="Lay",O1715*(L1715/(L1715-1))-O1715,IF(I1714="Lay",O1714*(L1714/(L1714-1))-O1714,IF(OR(L1716="",O1716=""),"",IF($C1716="1/2W",O1716/2+O1716/2*L1716,IF($C1716="1/2L",O1716/2,(O1716*L1716-O1716)*(1-_xlfn.XLOOKUP(K1716,#REF!,#REF!,0))+O1716)))))</f>
        <v>#REF!</v>
      </c>
      <c r="Q1716" s="279"/>
      <c r="R1716" s="272"/>
      <c r="S1716" s="272"/>
    </row>
    <row r="1717" spans="1:19" ht="14.65" customHeight="1">
      <c r="A1717" s="226">
        <f>$A1714+1</f>
        <v>572</v>
      </c>
      <c r="B1717" s="235" t="str">
        <f>IF(OR(C1717="W",C1718="W",C1719="W",C1717="1/2W",C1718="1/2W",C1719="1/2W",C1717="1/2L",C1718="1/2L",C1719="1/2L"),"OK",IF(OR(C1717="L",C1718="L",C1719="L"),"LOSS",IF(OR(C1717="X",C1718="X",C1719="X"),"Anulado"," ")))</f>
        <v xml:space="preserve"> </v>
      </c>
      <c r="C1717" s="38" t="s">
        <v>28</v>
      </c>
      <c r="D1717" s="273" t="str">
        <f>IF(G1717="","",$D1714)</f>
        <v/>
      </c>
      <c r="E1717" s="281" t="str">
        <f>IF(G1717=""," ","– "&amp;COUNTIF(D$4:D1719,$D1717))</f>
        <v xml:space="preserve"> </v>
      </c>
      <c r="F1717" s="284" t="str">
        <f ca="1">IF(G1717="","",IF(OR(AND($C1717&lt;&gt;" ",$C1718=" "),AND($C1718&lt;&gt;" ",$C1717=" "),AND(L1719&gt;0,OR(AND($C1719&lt;&gt;" ",OR($C1717=" ",$C1718=" ")),AND($C1719=" ",OR($C1717&lt;&gt;" ",$C1718&lt;&gt;" "))))),IF(SUM(F$4:F1716)=0,1,LARGE(F$4:F1716,1)+1),IF(MONTH(G1717)=MONTH(TODAY()),IF(AND(DAY(G1717)&lt;DAY(TODAY()),$B1717=" "),IF(SUM(F$4:F1716)=0,1,LARGE(F$4:F1716,1)+1),IF($B1717=" ",IF(AND(DAY(G1717)=DAY(TODAY()),HOUR(G1717)&lt;=HOUR(NOW())+1),IF(AND(HOUR(G1717)+2&lt;=HOUR(NOW()),DAY(G1717)&lt;=DAY(TODAY()),MINUTE(G1717)&lt;=MINUTE(NOW())),IF(SUM(F$4:F1716)=0,1,LARGE(F$4:F1716,1)+1),IF(OR(MINUTE(G1717)&lt;=MINUTE(NOW()),HOUR(G1717)&lt;=HOUR(NOW())),"!!!","")),""),"")),"")))</f>
        <v/>
      </c>
      <c r="G1717" s="286" t="str">
        <f>IF(H1717="","",_xlfn.XLOOKUP(H1717,$H$4:H1716,$G$4:G1716,""))</f>
        <v/>
      </c>
      <c r="H1717" s="280"/>
      <c r="I1717" s="153"/>
      <c r="J1717" s="78"/>
      <c r="K1717" s="154"/>
      <c r="L1717" s="139"/>
      <c r="M1717" s="43"/>
      <c r="N1717" s="232">
        <v>0</v>
      </c>
      <c r="O1717" s="140" t="e">
        <f>IF(OR(#REF!="",#REF!=""),"",ROUND(IF(L1719&gt;0,IF(M1717&gt;0,M1717,IF(M1718&gt;0,ROUND((M1718*#REF!)/#REF!,IF(N1717=0,2,IF(N1717=0.1,1,0))),ROUND((M1719*#REF!)/#REF!,IF(N1717=0,2,IF(N1717=0.1,1,0))))),IF(M1717&gt;0,M1717,ROUND((M1718*#REF!)/#REF!,IF(N1717=0,2,IF(N1717=0.1,1,0))))),2))</f>
        <v>#REF!</v>
      </c>
      <c r="P1717" s="141" t="e">
        <f>IF(OR(L1717="",O1717=""),"",IF($C1717="1/2W",O1717/2+O1717/2*L1717,IF($C1717="1/2L",O1717/2,IF(I1717="Lay",(O1717*(L1717/(L1717-1))-O1717)*(1-_xlfn.XLOOKUP(K1717,#REF!,#REF!,0))+O1717,(O1717*L1717-O1717)*(1-_xlfn.XLOOKUP(K1717,#REF!,#REF!,0))+O1717))))</f>
        <v>#REF!</v>
      </c>
      <c r="Q1717" s="277" t="e">
        <f ca="1">IF($B1717="Anulado",0,ROUND(IF(OR($B1717="LOSS",$B1717="OK"),IF(OR($C1717="W",$C1717="1/2W",$C1717="1/2L"),P1717-O1717,IF($C1717="L",-O1717,0))+IF(OR($C1718="W",$C1718="1/2W",$C1718="1/2L"),P1718-O1718,IF($C1718="L",-O1718,0))+IF(OR($C1719="W",$C1719="1/2W",$C1719="1/2L"),P1719-O1719,IF($C1719="L",-O1719,0)),IF(AND(OR($C1717="W",$C1717="1/2W",$C1717="1/2L"),C1718="W"),P1717+P1718-SUM(O1717:O1719)+_xlfn.XLOOKUP("X",C1717:C1719,O1717:O1719,0),IF(AND(C1717=TRUE,C1719="W"),P1717+P1719-SUM(O1717:O1719),IF(AND(C1718="W",C1719="W"),P1718+P1719-SUM(O1717:O1719)+_xlfn.XLOOKUP("X",C1717:C1719,O1717:O1719,0),IF(L1719&gt;0,IF(OR($C1717="W",$C1717="1/2W",$C1717="1/2L"),P1717-SUM(O1717:O1719)+_xlfn.XLOOKUP("X",C1717:C1719,O1717:O1719,0),IF(OR($C1717="W",$C1717="1/2W",$C1717="1/2L"),P1718-SUM(O1717:O1719)+_xlfn.XLOOKUP("X",C1717:C1719,O1717:O1719,0),IF(OR($C1717="W",$C1717="1/2W",$C1717="1/2L"),P1719-SUM(O1717:O1719)+_xlfn.XLOOKUP("X",C1717:C1719,O1717:O1719,0),IF(SUM(P1717:P1719)/3-SUM(O1717:O1719)+_xlfn.XLOOKUP("X",C1717:C1719,O1717:O1719,0)&gt;0,SUM(P1717:P1719)/3-SUM(O1717:O1719)+_xlfn.XLOOKUP("X",C1717:C1719,O1717:O1719,0),LARGE(P1717:P1719,1)-SUM(O1717:O1719))))),IF(OR($C1717="W",$C1717="1/2W",$C1717="1/2L"),P1717-SUM(O1717:O1718)+_xlfn.XLOOKUP("X",C1717:C1719,O1717:O1719,0),IF(OR($C1717="W",$C1717="1/2W",$C1717="1/2L"),P1718-SUM(O1717:O1718)+_xlfn.XLOOKUP("X",C1717:C1719,O1717:O1719,0),SUM(P1717:P1718)/2-SUM(O1717:O1718)+_xlfn.XLOOKUP("X",C1717:C1719,O1717:O1719,0)))))))),2))</f>
        <v>#REF!</v>
      </c>
      <c r="R1717" s="270" t="e">
        <f ca="1">IF(Q1717=0,0,Q1717/SUM(O1717:O1719))</f>
        <v>#REF!</v>
      </c>
      <c r="S1717" s="276">
        <f>IF($D1717=$D1714,IF(OR($B1717="LOSS",$B1717="OK",$B1717="Anulada"),Q1717,0)+S1714,IF(OR($B1717="LOSS",$B1717="OK",$B1717="Anulada"),Q1717,0))</f>
        <v>0</v>
      </c>
    </row>
    <row r="1718" spans="1:19" ht="14.65" customHeight="1">
      <c r="A1718" s="227"/>
      <c r="B1718" s="236"/>
      <c r="C1718" s="49" t="s">
        <v>28</v>
      </c>
      <c r="D1718" s="274"/>
      <c r="E1718" s="282"/>
      <c r="F1718" s="285"/>
      <c r="G1718" s="287"/>
      <c r="H1718" s="230"/>
      <c r="I1718" s="138"/>
      <c r="J1718" s="85" t="str">
        <f>IF(OR(I1717="TO",I1717="TU",I1717="TO1",I1717="TU1",I1717="TO2",I1717="TU2"),J1717,IF(OR(I1717="AH1",I1717="AH2"),IF(OR(I1718="AH1",I1718="AH2"),-J1717,IF(OR(I1718="EH1",I1718="EH2"),-J1717+0.5,"")),IF(OR(I1717="EH1",I1717="EH2"),IF(OR(I1718="AH1",I1718="AH2"),-J1717+0.5,IF(OR(I1718="EH1",I1718="EH2"),-J1717+1,"")),IF(AND(OR(I1717="DNB1",I1717="DNB2"),OR(I1718="AH1",I1718="AH2")),0,IF(AND(I1717="Not ScoreBoth",OR(I1718="TO1",I1718="TO2")),0.5,"")))))</f>
        <v/>
      </c>
      <c r="K1718" s="155"/>
      <c r="L1718" s="142"/>
      <c r="M1718" s="54"/>
      <c r="N1718" s="233"/>
      <c r="O1718" s="143" t="e">
        <f>IF(OR(#REF!="",#REF!=""),"",ROUND(IF(L1719&gt;0,IF(M1718&gt;0,M1718,IF(M1717&gt;0,IF(N1717=TRUE,ROUND((M1717*#REF!)/#REF!,0),(M1717*#REF!)/#REF!),IF(M1718&gt;0,ROUND(M1718,IF(N1717=0,2,IF(N1717=0.1,1,0))),IF(M1719&gt;0,ROUND(O1719*#REF!/#REF!,IF(N1717=0,2,IF(N1717=0.1,1,0))),0)))),IF(M1718&gt;0,M1718,ROUND((M1717*#REF!)/#REF!,IF(N1717=0,2,IF(N1717=0.1,1,0))))),2))</f>
        <v>#REF!</v>
      </c>
      <c r="P1718" s="144" t="e">
        <f>IF(OR(L1718="",O1718=""),"",IF($C1718="1/2W",O1718/2+O1718/2*L1718,IF($C1718="1/2L",O1718/2,IF(I1718="Lay",((O1718*(L1718/(L1718-1)))-O1718)*(1-_xlfn.XLOOKUP(K1718,#REF!,#REF!,0))+O1718,(O1718*L1718-O1718)*(1-_xlfn.XLOOKUP(K1718,#REF!,#REF!,0))+O1718))))</f>
        <v>#REF!</v>
      </c>
      <c r="Q1718" s="278"/>
      <c r="R1718" s="271"/>
      <c r="S1718" s="271"/>
    </row>
    <row r="1719" spans="1:19" ht="14.65" customHeight="1">
      <c r="A1719" s="228"/>
      <c r="B1719" s="237"/>
      <c r="C1719" s="57" t="s">
        <v>28</v>
      </c>
      <c r="D1719" s="275"/>
      <c r="E1719" s="283"/>
      <c r="F1719" s="272"/>
      <c r="G1719" s="288"/>
      <c r="H1719" s="231"/>
      <c r="I1719" s="58"/>
      <c r="J1719" s="59"/>
      <c r="K1719" s="60"/>
      <c r="L1719" s="61"/>
      <c r="M1719" s="62"/>
      <c r="N1719" s="234"/>
      <c r="O1719" s="63" t="e">
        <f>IF(OR(#REF!="",#REF!=""),"",IF(L1719&gt;0,ROUND(IF(M1719&gt;0,M1719,IF(M1717&gt;0,ROUND((M1717*#REF!)/#REF!,IF(N1717=0,2,IF(N1717=0.1,1,0))),IF(M1718&gt;0,ROUND((M1718*#REF!)/#REF!,IF(N1717=0,2,IF(N1717=0.1,1,0))),IF(M1719&gt;0,M1719,0)))),2),""))</f>
        <v>#REF!</v>
      </c>
      <c r="P1719" s="64" t="e">
        <f>IF(I1718="Lay",O1718*(L1718/(L1718-1))-O1718,IF(I1717="Lay",O1717*(L1717/(L1717-1))-O1717,IF(OR(L1719="",O1719=""),"",IF($C1719="1/2W",O1719/2+O1719/2*L1719,IF($C1719="1/2L",O1719/2,(O1719*L1719-O1719)*(1-_xlfn.XLOOKUP(K1719,#REF!,#REF!,0))+O1719)))))</f>
        <v>#REF!</v>
      </c>
      <c r="Q1719" s="279"/>
      <c r="R1719" s="272"/>
      <c r="S1719" s="272"/>
    </row>
    <row r="1720" spans="1:19" ht="14.65" customHeight="1">
      <c r="A1720" s="238">
        <f>$A1717+1</f>
        <v>573</v>
      </c>
      <c r="B1720" s="242" t="str">
        <f>IF(OR(C1720="W",C1721="W",C1722="W",C1720="1/2W",C1721="1/2W",C1722="1/2W",C1720="1/2L",C1721="1/2L",C1722="1/2L"),"OK",IF(OR(C1720="L",C1721="L",C1722="L"),"LOSS",IF(OR(C1720="X",C1721="X",C1722="X"),"Anulado"," ")))</f>
        <v xml:space="preserve"> </v>
      </c>
      <c r="C1720" s="65" t="s">
        <v>28</v>
      </c>
      <c r="D1720" s="290" t="str">
        <f>IF(G1720="","",$D1717)</f>
        <v/>
      </c>
      <c r="E1720" s="295" t="str">
        <f>IF(G1720=""," ","– "&amp;COUNTIF(D$4:D1722,$D1720))</f>
        <v xml:space="preserve"> </v>
      </c>
      <c r="F1720" s="297" t="str">
        <f ca="1">IF(G1720="","",IF(OR(AND($C1720&lt;&gt;" ",$C1721=" "),AND($C1721&lt;&gt;" ",$C1720=" "),AND(L1722&gt;0,OR(AND($C1722&lt;&gt;" ",OR($C1720=" ",$C1721=" ")),AND($C1722=" ",OR($C1720&lt;&gt;" ",$C1721&lt;&gt;" "))))),IF(SUM(F$4:F1719)=0,1,LARGE(F$4:F1719,1)+1),IF(MONTH(G1720)=MONTH(TODAY()),IF(AND(DAY(G1720)&lt;DAY(TODAY()),$B1720=" "),IF(SUM(F$4:F1719)=0,1,LARGE(F$4:F1719,1)+1),IF($B1720=" ",IF(AND(DAY(G1720)=DAY(TODAY()),HOUR(G1720)&lt;=HOUR(NOW())+1),IF(AND(HOUR(G1720)+2&lt;=HOUR(NOW()),DAY(G1720)&lt;=DAY(TODAY()),MINUTE(G1720)&lt;=MINUTE(NOW())),IF(SUM(F$4:F1719)=0,1,LARGE(F$4:F1719,1)+1),IF(OR(MINUTE(G1720)&lt;=MINUTE(NOW()),HOUR(G1720)&lt;=HOUR(NOW())),"!!!","")),""),"")),"")))</f>
        <v/>
      </c>
      <c r="G1720" s="299" t="str">
        <f>IF(H1720="","",_xlfn.XLOOKUP(H1720,$H$4:H1719,$G$4:G1719,""))</f>
        <v/>
      </c>
      <c r="H1720" s="294"/>
      <c r="I1720" s="145"/>
      <c r="J1720" s="80"/>
      <c r="K1720" s="146"/>
      <c r="L1720" s="147"/>
      <c r="M1720" s="70"/>
      <c r="N1720" s="241">
        <v>0</v>
      </c>
      <c r="O1720" s="148" t="e">
        <f>IF(OR(#REF!="",#REF!=""),"",ROUND(IF(L1722&gt;0,IF(M1720&gt;0,M1720,IF(M1721&gt;0,ROUND((M1721*#REF!)/#REF!,IF(N1720=0,2,IF(N1720=0.1,1,0))),ROUND((M1722*#REF!)/#REF!,IF(N1720=0,2,IF(N1720=0.1,1,0))))),IF(M1720&gt;0,M1720,ROUND((M1721*#REF!)/#REF!,IF(N1720=0,2,IF(N1720=0.1,1,0))))),2))</f>
        <v>#REF!</v>
      </c>
      <c r="P1720" s="149" t="e">
        <f>IF(OR(L1720="",O1720=""),"",IF($C1720="1/2W",O1720/2+O1720/2*L1720,IF($C1720="1/2L",O1720/2,IF(I1720="Lay",(O1720*(L1720/(L1720-1))-O1720)*(1-_xlfn.XLOOKUP(K1720,#REF!,#REF!,0))+O1720,(O1720*L1720-O1720)*(1-_xlfn.XLOOKUP(K1720,#REF!,#REF!,0))+O1720))))</f>
        <v>#REF!</v>
      </c>
      <c r="Q1720" s="293" t="e">
        <f ca="1">IF($B1720="Anulado",0,ROUND(IF(OR($B1720="LOSS",$B1720="OK"),IF(OR($C1720="W",$C1720="1/2W",$C1720="1/2L"),P1720-O1720,IF($C1720="L",-O1720,0))+IF(OR($C1721="W",$C1721="1/2W",$C1721="1/2L"),P1721-O1721,IF($C1721="L",-O1721,0))+IF(OR($C1722="W",$C1722="1/2W",$C1722="1/2L"),P1722-O1722,IF($C1722="L",-O1722,0)),IF(AND(OR($C1720="W",$C1720="1/2W",$C1720="1/2L"),C1721="W"),P1720+P1721-SUM(O1720:O1722)+_xlfn.XLOOKUP("X",C1720:C1722,O1720:O1722,0),IF(AND(C1720=TRUE,C1722="W"),P1720+P1722-SUM(O1720:O1722),IF(AND(C1721="W",C1722="W"),P1721+P1722-SUM(O1720:O1722)+_xlfn.XLOOKUP("X",C1720:C1722,O1720:O1722,0),IF(L1722&gt;0,IF(OR($C1720="W",$C1720="1/2W",$C1720="1/2L"),P1720-SUM(O1720:O1722)+_xlfn.XLOOKUP("X",C1720:C1722,O1720:O1722,0),IF(OR($C1720="W",$C1720="1/2W",$C1720="1/2L"),P1721-SUM(O1720:O1722)+_xlfn.XLOOKUP("X",C1720:C1722,O1720:O1722,0),IF(OR($C1720="W",$C1720="1/2W",$C1720="1/2L"),P1722-SUM(O1720:O1722)+_xlfn.XLOOKUP("X",C1720:C1722,O1720:O1722,0),IF(SUM(P1720:P1722)/3-SUM(O1720:O1722)+_xlfn.XLOOKUP("X",C1720:C1722,O1720:O1722,0)&gt;0,SUM(P1720:P1722)/3-SUM(O1720:O1722)+_xlfn.XLOOKUP("X",C1720:C1722,O1720:O1722,0),LARGE(P1720:P1722,1)-SUM(O1720:O1722))))),IF(OR($C1720="W",$C1720="1/2W",$C1720="1/2L"),P1720-SUM(O1720:O1721)+_xlfn.XLOOKUP("X",C1720:C1722,O1720:O1722,0),IF(OR($C1720="W",$C1720="1/2W",$C1720="1/2L"),P1721-SUM(O1720:O1721)+_xlfn.XLOOKUP("X",C1720:C1722,O1720:O1722,0),SUM(P1720:P1721)/2-SUM(O1720:O1721)+_xlfn.XLOOKUP("X",C1720:C1722,O1720:O1722,0)))))))),2))</f>
        <v>#REF!</v>
      </c>
      <c r="R1720" s="289" t="e">
        <f ca="1">IF(Q1720=0,0,Q1720/SUM(O1720:O1722))</f>
        <v>#REF!</v>
      </c>
      <c r="S1720" s="292">
        <f>IF($D1720=$D1717,IF(OR($B1720="LOSS",$B1720="OK",$B1720="Anulada"),Q1720,0)+S1717,IF(OR($B1720="LOSS",$B1720="OK",$B1720="Anulada"),Q1720,0))</f>
        <v>0</v>
      </c>
    </row>
    <row r="1721" spans="1:19" ht="14.65" customHeight="1">
      <c r="A1721" s="227"/>
      <c r="B1721" s="236"/>
      <c r="C1721" s="17" t="s">
        <v>28</v>
      </c>
      <c r="D1721" s="274"/>
      <c r="E1721" s="282"/>
      <c r="F1721" s="285"/>
      <c r="G1721" s="287"/>
      <c r="H1721" s="230"/>
      <c r="I1721" s="150"/>
      <c r="J1721" s="81" t="str">
        <f>IF(OR(I1720="TO",I1720="TU",I1720="TO1",I1720="TU1",I1720="TO2",I1720="TU2"),J1720,IF(OR(I1720="AH1",I1720="AH2"),IF(OR(I1721="AH1",I1721="AH2"),-J1720,IF(OR(I1721="EH1",I1721="EH2"),-J1720+0.5,"")),IF(OR(I1720="EH1",I1720="EH2"),IF(OR(I1721="AH1",I1721="AH2"),-J1720+0.5,IF(OR(I1721="EH1",I1721="EH2"),-J1720+1,"")),IF(AND(OR(I1720="DNB1",I1720="DNB2"),OR(I1721="AH1",I1721="AH2")),0,IF(AND(I1720="Not ScoreBoth",OR(I1721="TO1",I1721="TO2")),0.5,"")))))</f>
        <v/>
      </c>
      <c r="K1721" s="127"/>
      <c r="L1721" s="128"/>
      <c r="M1721" s="22"/>
      <c r="N1721" s="233"/>
      <c r="O1721" s="151" t="e">
        <f>IF(OR(#REF!="",#REF!=""),"",ROUND(IF(L1722&gt;0,IF(M1721&gt;0,M1721,IF(M1720&gt;0,IF(N1720=TRUE,ROUND((M1720*#REF!)/#REF!,0),(M1720*#REF!)/#REF!),IF(M1721&gt;0,ROUND(M1721,IF(N1720=0,2,IF(N1720=0.1,1,0))),IF(M1722&gt;0,ROUND(O1722*#REF!/#REF!,IF(N1720=0,2,IF(N1720=0.1,1,0))),0)))),IF(M1721&gt;0,M1721,ROUND((M1720*#REF!)/#REF!,IF(N1720=0,2,IF(N1720=0.1,1,0))))),2))</f>
        <v>#REF!</v>
      </c>
      <c r="P1721" s="152" t="e">
        <f>IF(OR(L1721="",O1721=""),"",IF($C1721="1/2W",O1721/2+O1721/2*L1721,IF($C1721="1/2L",O1721/2,IF(I1721="Lay",((O1721*(L1721/(L1721-1)))-O1721)*(1-_xlfn.XLOOKUP(K1721,#REF!,#REF!,0))+O1721,(O1721*L1721-O1721)*(1-_xlfn.XLOOKUP(K1721,#REF!,#REF!,0))+O1721))))</f>
        <v>#REF!</v>
      </c>
      <c r="Q1721" s="278"/>
      <c r="R1721" s="271"/>
      <c r="S1721" s="271"/>
    </row>
    <row r="1722" spans="1:19" ht="14.65" customHeight="1">
      <c r="A1722" s="228"/>
      <c r="B1722" s="237"/>
      <c r="C1722" s="27" t="s">
        <v>28</v>
      </c>
      <c r="D1722" s="275"/>
      <c r="E1722" s="283"/>
      <c r="F1722" s="272"/>
      <c r="G1722" s="288"/>
      <c r="H1722" s="231"/>
      <c r="I1722" s="30"/>
      <c r="J1722" s="31"/>
      <c r="K1722" s="37"/>
      <c r="L1722" s="32"/>
      <c r="M1722" s="33"/>
      <c r="N1722" s="234"/>
      <c r="O1722" s="34" t="e">
        <f>IF(OR(#REF!="",#REF!=""),"",IF(L1722&gt;0,ROUND(IF(M1722&gt;0,M1722,IF(M1720&gt;0,ROUND((M1720*#REF!)/#REF!,IF(N1720=0,2,IF(N1720=0.1,1,0))),IF(M1721&gt;0,ROUND((M1721*#REF!)/#REF!,IF(N1720=0,2,IF(N1720=0.1,1,0))),IF(M1722&gt;0,M1722,0)))),2),""))</f>
        <v>#REF!</v>
      </c>
      <c r="P1722" s="35" t="e">
        <f>IF(I1721="Lay",O1721*(L1721/(L1721-1))-O1721,IF(I1720="Lay",O1720*(L1720/(L1720-1))-O1720,IF(OR(L1722="",O1722=""),"",IF($C1722="1/2W",O1722/2+O1722/2*L1722,IF($C1722="1/2L",O1722/2,(O1722*L1722-O1722)*(1-_xlfn.XLOOKUP(K1722,#REF!,#REF!,0))+O1722)))))</f>
        <v>#REF!</v>
      </c>
      <c r="Q1722" s="279"/>
      <c r="R1722" s="272"/>
      <c r="S1722" s="272"/>
    </row>
    <row r="1723" spans="1:19" ht="14.65" customHeight="1">
      <c r="A1723" s="226">
        <f>$A1720+1</f>
        <v>574</v>
      </c>
      <c r="B1723" s="235" t="str">
        <f>IF(OR(C1723="W",C1724="W",C1725="W",C1723="1/2W",C1724="1/2W",C1725="1/2W",C1723="1/2L",C1724="1/2L",C1725="1/2L"),"OK",IF(OR(C1723="L",C1724="L",C1725="L"),"LOSS",IF(OR(C1723="X",C1724="X",C1725="X"),"Anulado"," ")))</f>
        <v xml:space="preserve"> </v>
      </c>
      <c r="C1723" s="38" t="s">
        <v>28</v>
      </c>
      <c r="D1723" s="273" t="str">
        <f>IF(G1723="","",$D1720)</f>
        <v/>
      </c>
      <c r="E1723" s="281" t="str">
        <f>IF(G1723=""," ","– "&amp;COUNTIF(D$4:D1725,$D1723))</f>
        <v xml:space="preserve"> </v>
      </c>
      <c r="F1723" s="284" t="str">
        <f ca="1">IF(G1723="","",IF(OR(AND($C1723&lt;&gt;" ",$C1724=" "),AND($C1724&lt;&gt;" ",$C1723=" "),AND(L1725&gt;0,OR(AND($C1725&lt;&gt;" ",OR($C1723=" ",$C1724=" ")),AND($C1725=" ",OR($C1723&lt;&gt;" ",$C1724&lt;&gt;" "))))),IF(SUM(F$4:F1722)=0,1,LARGE(F$4:F1722,1)+1),IF(MONTH(G1723)=MONTH(TODAY()),IF(AND(DAY(G1723)&lt;DAY(TODAY()),$B1723=" "),IF(SUM(F$4:F1722)=0,1,LARGE(F$4:F1722,1)+1),IF($B1723=" ",IF(AND(DAY(G1723)=DAY(TODAY()),HOUR(G1723)&lt;=HOUR(NOW())+1),IF(AND(HOUR(G1723)+2&lt;=HOUR(NOW()),DAY(G1723)&lt;=DAY(TODAY()),MINUTE(G1723)&lt;=MINUTE(NOW())),IF(SUM(F$4:F1722)=0,1,LARGE(F$4:F1722,1)+1),IF(OR(MINUTE(G1723)&lt;=MINUTE(NOW()),HOUR(G1723)&lt;=HOUR(NOW())),"!!!","")),""),"")),"")))</f>
        <v/>
      </c>
      <c r="G1723" s="286" t="str">
        <f>IF(H1723="","",_xlfn.XLOOKUP(H1723,$H$4:H1722,$G$4:G1722,""))</f>
        <v/>
      </c>
      <c r="H1723" s="280"/>
      <c r="I1723" s="153"/>
      <c r="J1723" s="78"/>
      <c r="K1723" s="154"/>
      <c r="L1723" s="139"/>
      <c r="M1723" s="43"/>
      <c r="N1723" s="232">
        <v>0</v>
      </c>
      <c r="O1723" s="140" t="e">
        <f>IF(OR(#REF!="",#REF!=""),"",ROUND(IF(L1725&gt;0,IF(M1723&gt;0,M1723,IF(M1724&gt;0,ROUND((M1724*#REF!)/#REF!,IF(N1723=0,2,IF(N1723=0.1,1,0))),ROUND((M1725*#REF!)/#REF!,IF(N1723=0,2,IF(N1723=0.1,1,0))))),IF(M1723&gt;0,M1723,ROUND((M1724*#REF!)/#REF!,IF(N1723=0,2,IF(N1723=0.1,1,0))))),2))</f>
        <v>#REF!</v>
      </c>
      <c r="P1723" s="141" t="e">
        <f>IF(OR(L1723="",O1723=""),"",IF($C1723="1/2W",O1723/2+O1723/2*L1723,IF($C1723="1/2L",O1723/2,IF(I1723="Lay",(O1723*(L1723/(L1723-1))-O1723)*(1-_xlfn.XLOOKUP(K1723,#REF!,#REF!,0))+O1723,(O1723*L1723-O1723)*(1-_xlfn.XLOOKUP(K1723,#REF!,#REF!,0))+O1723))))</f>
        <v>#REF!</v>
      </c>
      <c r="Q1723" s="277" t="e">
        <f ca="1">IF($B1723="Anulado",0,ROUND(IF(OR($B1723="LOSS",$B1723="OK"),IF(OR($C1723="W",$C1723="1/2W",$C1723="1/2L"),P1723-O1723,IF($C1723="L",-O1723,0))+IF(OR($C1724="W",$C1724="1/2W",$C1724="1/2L"),P1724-O1724,IF($C1724="L",-O1724,0))+IF(OR($C1725="W",$C1725="1/2W",$C1725="1/2L"),P1725-O1725,IF($C1725="L",-O1725,0)),IF(AND(OR($C1723="W",$C1723="1/2W",$C1723="1/2L"),C1724="W"),P1723+P1724-SUM(O1723:O1725)+_xlfn.XLOOKUP("X",C1723:C1725,O1723:O1725,0),IF(AND(C1723=TRUE,C1725="W"),P1723+P1725-SUM(O1723:O1725),IF(AND(C1724="W",C1725="W"),P1724+P1725-SUM(O1723:O1725)+_xlfn.XLOOKUP("X",C1723:C1725,O1723:O1725,0),IF(L1725&gt;0,IF(OR($C1723="W",$C1723="1/2W",$C1723="1/2L"),P1723-SUM(O1723:O1725)+_xlfn.XLOOKUP("X",C1723:C1725,O1723:O1725,0),IF(OR($C1723="W",$C1723="1/2W",$C1723="1/2L"),P1724-SUM(O1723:O1725)+_xlfn.XLOOKUP("X",C1723:C1725,O1723:O1725,0),IF(OR($C1723="W",$C1723="1/2W",$C1723="1/2L"),P1725-SUM(O1723:O1725)+_xlfn.XLOOKUP("X",C1723:C1725,O1723:O1725,0),IF(SUM(P1723:P1725)/3-SUM(O1723:O1725)+_xlfn.XLOOKUP("X",C1723:C1725,O1723:O1725,0)&gt;0,SUM(P1723:P1725)/3-SUM(O1723:O1725)+_xlfn.XLOOKUP("X",C1723:C1725,O1723:O1725,0),LARGE(P1723:P1725,1)-SUM(O1723:O1725))))),IF(OR($C1723="W",$C1723="1/2W",$C1723="1/2L"),P1723-SUM(O1723:O1724)+_xlfn.XLOOKUP("X",C1723:C1725,O1723:O1725,0),IF(OR($C1723="W",$C1723="1/2W",$C1723="1/2L"),P1724-SUM(O1723:O1724)+_xlfn.XLOOKUP("X",C1723:C1725,O1723:O1725,0),SUM(P1723:P1724)/2-SUM(O1723:O1724)+_xlfn.XLOOKUP("X",C1723:C1725,O1723:O1725,0)))))))),2))</f>
        <v>#REF!</v>
      </c>
      <c r="R1723" s="270" t="e">
        <f ca="1">IF(Q1723=0,0,Q1723/SUM(O1723:O1725))</f>
        <v>#REF!</v>
      </c>
      <c r="S1723" s="276">
        <f>IF($D1723=$D1720,IF(OR($B1723="LOSS",$B1723="OK",$B1723="Anulada"),Q1723,0)+S1720,IF(OR($B1723="LOSS",$B1723="OK",$B1723="Anulada"),Q1723,0))</f>
        <v>0</v>
      </c>
    </row>
    <row r="1724" spans="1:19" ht="14.65" customHeight="1">
      <c r="A1724" s="227"/>
      <c r="B1724" s="236"/>
      <c r="C1724" s="49" t="s">
        <v>28</v>
      </c>
      <c r="D1724" s="274"/>
      <c r="E1724" s="282"/>
      <c r="F1724" s="285"/>
      <c r="G1724" s="287"/>
      <c r="H1724" s="230"/>
      <c r="I1724" s="138"/>
      <c r="J1724" s="85" t="str">
        <f>IF(OR(I1723="TO",I1723="TU",I1723="TO1",I1723="TU1",I1723="TO2",I1723="TU2"),J1723,IF(OR(I1723="AH1",I1723="AH2"),IF(OR(I1724="AH1",I1724="AH2"),-J1723,IF(OR(I1724="EH1",I1724="EH2"),-J1723+0.5,"")),IF(OR(I1723="EH1",I1723="EH2"),IF(OR(I1724="AH1",I1724="AH2"),-J1723+0.5,IF(OR(I1724="EH1",I1724="EH2"),-J1723+1,"")),IF(AND(OR(I1723="DNB1",I1723="DNB2"),OR(I1724="AH1",I1724="AH2")),0,IF(AND(I1723="Not ScoreBoth",OR(I1724="TO1",I1724="TO2")),0.5,"")))))</f>
        <v/>
      </c>
      <c r="K1724" s="155"/>
      <c r="L1724" s="142"/>
      <c r="M1724" s="54"/>
      <c r="N1724" s="233"/>
      <c r="O1724" s="143" t="e">
        <f>IF(OR(#REF!="",#REF!=""),"",ROUND(IF(L1725&gt;0,IF(M1724&gt;0,M1724,IF(M1723&gt;0,IF(N1723=TRUE,ROUND((M1723*#REF!)/#REF!,0),(M1723*#REF!)/#REF!),IF(M1724&gt;0,ROUND(M1724,IF(N1723=0,2,IF(N1723=0.1,1,0))),IF(M1725&gt;0,ROUND(O1725*#REF!/#REF!,IF(N1723=0,2,IF(N1723=0.1,1,0))),0)))),IF(M1724&gt;0,M1724,ROUND((M1723*#REF!)/#REF!,IF(N1723=0,2,IF(N1723=0.1,1,0))))),2))</f>
        <v>#REF!</v>
      </c>
      <c r="P1724" s="144" t="e">
        <f>IF(OR(L1724="",O1724=""),"",IF($C1724="1/2W",O1724/2+O1724/2*L1724,IF($C1724="1/2L",O1724/2,IF(I1724="Lay",((O1724*(L1724/(L1724-1)))-O1724)*(1-_xlfn.XLOOKUP(K1724,#REF!,#REF!,0))+O1724,(O1724*L1724-O1724)*(1-_xlfn.XLOOKUP(K1724,#REF!,#REF!,0))+O1724))))</f>
        <v>#REF!</v>
      </c>
      <c r="Q1724" s="278"/>
      <c r="R1724" s="271"/>
      <c r="S1724" s="271"/>
    </row>
    <row r="1725" spans="1:19" ht="14.65" customHeight="1">
      <c r="A1725" s="228"/>
      <c r="B1725" s="237"/>
      <c r="C1725" s="57" t="s">
        <v>28</v>
      </c>
      <c r="D1725" s="275"/>
      <c r="E1725" s="283"/>
      <c r="F1725" s="272"/>
      <c r="G1725" s="288"/>
      <c r="H1725" s="231"/>
      <c r="I1725" s="58"/>
      <c r="J1725" s="59"/>
      <c r="K1725" s="60"/>
      <c r="L1725" s="61"/>
      <c r="M1725" s="62"/>
      <c r="N1725" s="234"/>
      <c r="O1725" s="63" t="e">
        <f>IF(OR(#REF!="",#REF!=""),"",IF(L1725&gt;0,ROUND(IF(M1725&gt;0,M1725,IF(M1723&gt;0,ROUND((M1723*#REF!)/#REF!,IF(N1723=0,2,IF(N1723=0.1,1,0))),IF(M1724&gt;0,ROUND((M1724*#REF!)/#REF!,IF(N1723=0,2,IF(N1723=0.1,1,0))),IF(M1725&gt;0,M1725,0)))),2),""))</f>
        <v>#REF!</v>
      </c>
      <c r="P1725" s="64" t="e">
        <f>IF(I1724="Lay",O1724*(L1724/(L1724-1))-O1724,IF(I1723="Lay",O1723*(L1723/(L1723-1))-O1723,IF(OR(L1725="",O1725=""),"",IF($C1725="1/2W",O1725/2+O1725/2*L1725,IF($C1725="1/2L",O1725/2,(O1725*L1725-O1725)*(1-_xlfn.XLOOKUP(K1725,#REF!,#REF!,0))+O1725)))))</f>
        <v>#REF!</v>
      </c>
      <c r="Q1725" s="279"/>
      <c r="R1725" s="272"/>
      <c r="S1725" s="272"/>
    </row>
    <row r="1726" spans="1:19" ht="14.65" customHeight="1">
      <c r="A1726" s="238">
        <f>$A1723+1</f>
        <v>575</v>
      </c>
      <c r="B1726" s="242" t="str">
        <f>IF(OR(C1726="W",C1727="W",C1728="W",C1726="1/2W",C1727="1/2W",C1728="1/2W",C1726="1/2L",C1727="1/2L",C1728="1/2L"),"OK",IF(OR(C1726="L",C1727="L",C1728="L"),"LOSS",IF(OR(C1726="X",C1727="X",C1728="X"),"Anulado"," ")))</f>
        <v xml:space="preserve"> </v>
      </c>
      <c r="C1726" s="65" t="s">
        <v>28</v>
      </c>
      <c r="D1726" s="290" t="str">
        <f>IF(G1726="","",$D1723)</f>
        <v/>
      </c>
      <c r="E1726" s="295" t="str">
        <f>IF(G1726=""," ","– "&amp;COUNTIF(D$4:D1728,$D1726))</f>
        <v xml:space="preserve"> </v>
      </c>
      <c r="F1726" s="297" t="str">
        <f ca="1">IF(G1726="","",IF(OR(AND($C1726&lt;&gt;" ",$C1727=" "),AND($C1727&lt;&gt;" ",$C1726=" "),AND(L1728&gt;0,OR(AND($C1728&lt;&gt;" ",OR($C1726=" ",$C1727=" ")),AND($C1728=" ",OR($C1726&lt;&gt;" ",$C1727&lt;&gt;" "))))),IF(SUM(F$4:F1725)=0,1,LARGE(F$4:F1725,1)+1),IF(MONTH(G1726)=MONTH(TODAY()),IF(AND(DAY(G1726)&lt;DAY(TODAY()),$B1726=" "),IF(SUM(F$4:F1725)=0,1,LARGE(F$4:F1725,1)+1),IF($B1726=" ",IF(AND(DAY(G1726)=DAY(TODAY()),HOUR(G1726)&lt;=HOUR(NOW())+1),IF(AND(HOUR(G1726)+2&lt;=HOUR(NOW()),DAY(G1726)&lt;=DAY(TODAY()),MINUTE(G1726)&lt;=MINUTE(NOW())),IF(SUM(F$4:F1725)=0,1,LARGE(F$4:F1725,1)+1),IF(OR(MINUTE(G1726)&lt;=MINUTE(NOW()),HOUR(G1726)&lt;=HOUR(NOW())),"!!!","")),""),"")),"")))</f>
        <v/>
      </c>
      <c r="G1726" s="299" t="str">
        <f>IF(H1726="","",_xlfn.XLOOKUP(H1726,$H$4:H1725,$G$4:G1725,""))</f>
        <v/>
      </c>
      <c r="H1726" s="294"/>
      <c r="I1726" s="145"/>
      <c r="J1726" s="80"/>
      <c r="K1726" s="146"/>
      <c r="L1726" s="147"/>
      <c r="M1726" s="70"/>
      <c r="N1726" s="241">
        <v>0</v>
      </c>
      <c r="O1726" s="148" t="e">
        <f>IF(OR(#REF!="",#REF!=""),"",ROUND(IF(L1728&gt;0,IF(M1726&gt;0,M1726,IF(M1727&gt;0,ROUND((M1727*#REF!)/#REF!,IF(N1726=0,2,IF(N1726=0.1,1,0))),ROUND((M1728*#REF!)/#REF!,IF(N1726=0,2,IF(N1726=0.1,1,0))))),IF(M1726&gt;0,M1726,ROUND((M1727*#REF!)/#REF!,IF(N1726=0,2,IF(N1726=0.1,1,0))))),2))</f>
        <v>#REF!</v>
      </c>
      <c r="P1726" s="149" t="e">
        <f>IF(OR(L1726="",O1726=""),"",IF($C1726="1/2W",O1726/2+O1726/2*L1726,IF($C1726="1/2L",O1726/2,IF(I1726="Lay",(O1726*(L1726/(L1726-1))-O1726)*(1-_xlfn.XLOOKUP(K1726,#REF!,#REF!,0))+O1726,(O1726*L1726-O1726)*(1-_xlfn.XLOOKUP(K1726,#REF!,#REF!,0))+O1726))))</f>
        <v>#REF!</v>
      </c>
      <c r="Q1726" s="293" t="e">
        <f ca="1">IF($B1726="Anulado",0,ROUND(IF(OR($B1726="LOSS",$B1726="OK"),IF(OR($C1726="W",$C1726="1/2W",$C1726="1/2L"),P1726-O1726,IF($C1726="L",-O1726,0))+IF(OR($C1727="W",$C1727="1/2W",$C1727="1/2L"),P1727-O1727,IF($C1727="L",-O1727,0))+IF(OR($C1728="W",$C1728="1/2W",$C1728="1/2L"),P1728-O1728,IF($C1728="L",-O1728,0)),IF(AND(OR($C1726="W",$C1726="1/2W",$C1726="1/2L"),C1727="W"),P1726+P1727-SUM(O1726:O1728)+_xlfn.XLOOKUP("X",C1726:C1728,O1726:O1728,0),IF(AND(C1726=TRUE,C1728="W"),P1726+P1728-SUM(O1726:O1728),IF(AND(C1727="W",C1728="W"),P1727+P1728-SUM(O1726:O1728)+_xlfn.XLOOKUP("X",C1726:C1728,O1726:O1728,0),IF(L1728&gt;0,IF(OR($C1726="W",$C1726="1/2W",$C1726="1/2L"),P1726-SUM(O1726:O1728)+_xlfn.XLOOKUP("X",C1726:C1728,O1726:O1728,0),IF(OR($C1726="W",$C1726="1/2W",$C1726="1/2L"),P1727-SUM(O1726:O1728)+_xlfn.XLOOKUP("X",C1726:C1728,O1726:O1728,0),IF(OR($C1726="W",$C1726="1/2W",$C1726="1/2L"),P1728-SUM(O1726:O1728)+_xlfn.XLOOKUP("X",C1726:C1728,O1726:O1728,0),IF(SUM(P1726:P1728)/3-SUM(O1726:O1728)+_xlfn.XLOOKUP("X",C1726:C1728,O1726:O1728,0)&gt;0,SUM(P1726:P1728)/3-SUM(O1726:O1728)+_xlfn.XLOOKUP("X",C1726:C1728,O1726:O1728,0),LARGE(P1726:P1728,1)-SUM(O1726:O1728))))),IF(OR($C1726="W",$C1726="1/2W",$C1726="1/2L"),P1726-SUM(O1726:O1727)+_xlfn.XLOOKUP("X",C1726:C1728,O1726:O1728,0),IF(OR($C1726="W",$C1726="1/2W",$C1726="1/2L"),P1727-SUM(O1726:O1727)+_xlfn.XLOOKUP("X",C1726:C1728,O1726:O1728,0),SUM(P1726:P1727)/2-SUM(O1726:O1727)+_xlfn.XLOOKUP("X",C1726:C1728,O1726:O1728,0)))))))),2))</f>
        <v>#REF!</v>
      </c>
      <c r="R1726" s="289" t="e">
        <f ca="1">IF(Q1726=0,0,Q1726/SUM(O1726:O1728))</f>
        <v>#REF!</v>
      </c>
      <c r="S1726" s="292">
        <f>IF($D1726=$D1723,IF(OR($B1726="LOSS",$B1726="OK",$B1726="Anulada"),Q1726,0)+S1723,IF(OR($B1726="LOSS",$B1726="OK",$B1726="Anulada"),Q1726,0))</f>
        <v>0</v>
      </c>
    </row>
    <row r="1727" spans="1:19" ht="14.65" customHeight="1">
      <c r="A1727" s="227"/>
      <c r="B1727" s="236"/>
      <c r="C1727" s="17" t="s">
        <v>28</v>
      </c>
      <c r="D1727" s="274"/>
      <c r="E1727" s="282"/>
      <c r="F1727" s="285"/>
      <c r="G1727" s="287"/>
      <c r="H1727" s="230"/>
      <c r="I1727" s="150"/>
      <c r="J1727" s="81" t="str">
        <f>IF(OR(I1726="TO",I1726="TU",I1726="TO1",I1726="TU1",I1726="TO2",I1726="TU2"),J1726,IF(OR(I1726="AH1",I1726="AH2"),IF(OR(I1727="AH1",I1727="AH2"),-J1726,IF(OR(I1727="EH1",I1727="EH2"),-J1726+0.5,"")),IF(OR(I1726="EH1",I1726="EH2"),IF(OR(I1727="AH1",I1727="AH2"),-J1726+0.5,IF(OR(I1727="EH1",I1727="EH2"),-J1726+1,"")),IF(AND(OR(I1726="DNB1",I1726="DNB2"),OR(I1727="AH1",I1727="AH2")),0,IF(AND(I1726="Not ScoreBoth",OR(I1727="TO1",I1727="TO2")),0.5,"")))))</f>
        <v/>
      </c>
      <c r="K1727" s="127"/>
      <c r="L1727" s="128"/>
      <c r="M1727" s="22"/>
      <c r="N1727" s="233"/>
      <c r="O1727" s="151" t="e">
        <f>IF(OR(#REF!="",#REF!=""),"",ROUND(IF(L1728&gt;0,IF(M1727&gt;0,M1727,IF(M1726&gt;0,IF(N1726=TRUE,ROUND((M1726*#REF!)/#REF!,0),(M1726*#REF!)/#REF!),IF(M1727&gt;0,ROUND(M1727,IF(N1726=0,2,IF(N1726=0.1,1,0))),IF(M1728&gt;0,ROUND(O1728*#REF!/#REF!,IF(N1726=0,2,IF(N1726=0.1,1,0))),0)))),IF(M1727&gt;0,M1727,ROUND((M1726*#REF!)/#REF!,IF(N1726=0,2,IF(N1726=0.1,1,0))))),2))</f>
        <v>#REF!</v>
      </c>
      <c r="P1727" s="152" t="e">
        <f>IF(OR(L1727="",O1727=""),"",IF($C1727="1/2W",O1727/2+O1727/2*L1727,IF($C1727="1/2L",O1727/2,IF(I1727="Lay",((O1727*(L1727/(L1727-1)))-O1727)*(1-_xlfn.XLOOKUP(K1727,#REF!,#REF!,0))+O1727,(O1727*L1727-O1727)*(1-_xlfn.XLOOKUP(K1727,#REF!,#REF!,0))+O1727))))</f>
        <v>#REF!</v>
      </c>
      <c r="Q1727" s="278"/>
      <c r="R1727" s="271"/>
      <c r="S1727" s="271"/>
    </row>
    <row r="1728" spans="1:19" ht="14.65" customHeight="1">
      <c r="A1728" s="228"/>
      <c r="B1728" s="237"/>
      <c r="C1728" s="27" t="s">
        <v>28</v>
      </c>
      <c r="D1728" s="275"/>
      <c r="E1728" s="283"/>
      <c r="F1728" s="272"/>
      <c r="G1728" s="288"/>
      <c r="H1728" s="231"/>
      <c r="I1728" s="30"/>
      <c r="J1728" s="31"/>
      <c r="K1728" s="37"/>
      <c r="L1728" s="32"/>
      <c r="M1728" s="33"/>
      <c r="N1728" s="234"/>
      <c r="O1728" s="34" t="e">
        <f>IF(OR(#REF!="",#REF!=""),"",IF(L1728&gt;0,ROUND(IF(M1728&gt;0,M1728,IF(M1726&gt;0,ROUND((M1726*#REF!)/#REF!,IF(N1726=0,2,IF(N1726=0.1,1,0))),IF(M1727&gt;0,ROUND((M1727*#REF!)/#REF!,IF(N1726=0,2,IF(N1726=0.1,1,0))),IF(M1728&gt;0,M1728,0)))),2),""))</f>
        <v>#REF!</v>
      </c>
      <c r="P1728" s="35" t="e">
        <f>IF(I1727="Lay",O1727*(L1727/(L1727-1))-O1727,IF(I1726="Lay",O1726*(L1726/(L1726-1))-O1726,IF(OR(L1728="",O1728=""),"",IF($C1728="1/2W",O1728/2+O1728/2*L1728,IF($C1728="1/2L",O1728/2,(O1728*L1728-O1728)*(1-_xlfn.XLOOKUP(K1728,#REF!,#REF!,0))+O1728)))))</f>
        <v>#REF!</v>
      </c>
      <c r="Q1728" s="279"/>
      <c r="R1728" s="272"/>
      <c r="S1728" s="272"/>
    </row>
    <row r="1729" spans="1:19" ht="14.65" customHeight="1">
      <c r="A1729" s="226">
        <f>$A1726+1</f>
        <v>576</v>
      </c>
      <c r="B1729" s="235" t="str">
        <f>IF(OR(C1729="W",C1730="W",C1731="W",C1729="1/2W",C1730="1/2W",C1731="1/2W",C1729="1/2L",C1730="1/2L",C1731="1/2L"),"OK",IF(OR(C1729="L",C1730="L",C1731="L"),"LOSS",IF(OR(C1729="X",C1730="X",C1731="X"),"Anulado"," ")))</f>
        <v xml:space="preserve"> </v>
      </c>
      <c r="C1729" s="38" t="s">
        <v>28</v>
      </c>
      <c r="D1729" s="273" t="str">
        <f>IF(G1729="","",$D1726)</f>
        <v/>
      </c>
      <c r="E1729" s="281" t="str">
        <f>IF(G1729=""," ","– "&amp;COUNTIF(D$4:D1731,$D1729))</f>
        <v xml:space="preserve"> </v>
      </c>
      <c r="F1729" s="284" t="str">
        <f ca="1">IF(G1729="","",IF(OR(AND($C1729&lt;&gt;" ",$C1730=" "),AND($C1730&lt;&gt;" ",$C1729=" "),AND(L1731&gt;0,OR(AND($C1731&lt;&gt;" ",OR($C1729=" ",$C1730=" ")),AND($C1731=" ",OR($C1729&lt;&gt;" ",$C1730&lt;&gt;" "))))),IF(SUM(F$4:F1728)=0,1,LARGE(F$4:F1728,1)+1),IF(MONTH(G1729)=MONTH(TODAY()),IF(AND(DAY(G1729)&lt;DAY(TODAY()),$B1729=" "),IF(SUM(F$4:F1728)=0,1,LARGE(F$4:F1728,1)+1),IF($B1729=" ",IF(AND(DAY(G1729)=DAY(TODAY()),HOUR(G1729)&lt;=HOUR(NOW())+1),IF(AND(HOUR(G1729)+2&lt;=HOUR(NOW()),DAY(G1729)&lt;=DAY(TODAY()),MINUTE(G1729)&lt;=MINUTE(NOW())),IF(SUM(F$4:F1728)=0,1,LARGE(F$4:F1728,1)+1),IF(OR(MINUTE(G1729)&lt;=MINUTE(NOW()),HOUR(G1729)&lt;=HOUR(NOW())),"!!!","")),""),"")),"")))</f>
        <v/>
      </c>
      <c r="G1729" s="286" t="str">
        <f>IF(H1729="","",_xlfn.XLOOKUP(H1729,$H$4:H1728,$G$4:G1728,""))</f>
        <v/>
      </c>
      <c r="H1729" s="280"/>
      <c r="I1729" s="153"/>
      <c r="J1729" s="78"/>
      <c r="K1729" s="154"/>
      <c r="L1729" s="139"/>
      <c r="M1729" s="43"/>
      <c r="N1729" s="232">
        <v>0</v>
      </c>
      <c r="O1729" s="140" t="e">
        <f>IF(OR(#REF!="",#REF!=""),"",ROUND(IF(L1731&gt;0,IF(M1729&gt;0,M1729,IF(M1730&gt;0,ROUND((M1730*#REF!)/#REF!,IF(N1729=0,2,IF(N1729=0.1,1,0))),ROUND((M1731*#REF!)/#REF!,IF(N1729=0,2,IF(N1729=0.1,1,0))))),IF(M1729&gt;0,M1729,ROUND((M1730*#REF!)/#REF!,IF(N1729=0,2,IF(N1729=0.1,1,0))))),2))</f>
        <v>#REF!</v>
      </c>
      <c r="P1729" s="141" t="e">
        <f>IF(OR(L1729="",O1729=""),"",IF($C1729="1/2W",O1729/2+O1729/2*L1729,IF($C1729="1/2L",O1729/2,IF(I1729="Lay",(O1729*(L1729/(L1729-1))-O1729)*(1-_xlfn.XLOOKUP(K1729,#REF!,#REF!,0))+O1729,(O1729*L1729-O1729)*(1-_xlfn.XLOOKUP(K1729,#REF!,#REF!,0))+O1729))))</f>
        <v>#REF!</v>
      </c>
      <c r="Q1729" s="277" t="e">
        <f ca="1">IF($B1729="Anulado",0,ROUND(IF(OR($B1729="LOSS",$B1729="OK"),IF(OR($C1729="W",$C1729="1/2W",$C1729="1/2L"),P1729-O1729,IF($C1729="L",-O1729,0))+IF(OR($C1730="W",$C1730="1/2W",$C1730="1/2L"),P1730-O1730,IF($C1730="L",-O1730,0))+IF(OR($C1731="W",$C1731="1/2W",$C1731="1/2L"),P1731-O1731,IF($C1731="L",-O1731,0)),IF(AND(OR($C1729="W",$C1729="1/2W",$C1729="1/2L"),C1730="W"),P1729+P1730-SUM(O1729:O1731)+_xlfn.XLOOKUP("X",C1729:C1731,O1729:O1731,0),IF(AND(C1729=TRUE,C1731="W"),P1729+P1731-SUM(O1729:O1731),IF(AND(C1730="W",C1731="W"),P1730+P1731-SUM(O1729:O1731)+_xlfn.XLOOKUP("X",C1729:C1731,O1729:O1731,0),IF(L1731&gt;0,IF(OR($C1729="W",$C1729="1/2W",$C1729="1/2L"),P1729-SUM(O1729:O1731)+_xlfn.XLOOKUP("X",C1729:C1731,O1729:O1731,0),IF(OR($C1729="W",$C1729="1/2W",$C1729="1/2L"),P1730-SUM(O1729:O1731)+_xlfn.XLOOKUP("X",C1729:C1731,O1729:O1731,0),IF(OR($C1729="W",$C1729="1/2W",$C1729="1/2L"),P1731-SUM(O1729:O1731)+_xlfn.XLOOKUP("X",C1729:C1731,O1729:O1731,0),IF(SUM(P1729:P1731)/3-SUM(O1729:O1731)+_xlfn.XLOOKUP("X",C1729:C1731,O1729:O1731,0)&gt;0,SUM(P1729:P1731)/3-SUM(O1729:O1731)+_xlfn.XLOOKUP("X",C1729:C1731,O1729:O1731,0),LARGE(P1729:P1731,1)-SUM(O1729:O1731))))),IF(OR($C1729="W",$C1729="1/2W",$C1729="1/2L"),P1729-SUM(O1729:O1730)+_xlfn.XLOOKUP("X",C1729:C1731,O1729:O1731,0),IF(OR($C1729="W",$C1729="1/2W",$C1729="1/2L"),P1730-SUM(O1729:O1730)+_xlfn.XLOOKUP("X",C1729:C1731,O1729:O1731,0),SUM(P1729:P1730)/2-SUM(O1729:O1730)+_xlfn.XLOOKUP("X",C1729:C1731,O1729:O1731,0)))))))),2))</f>
        <v>#REF!</v>
      </c>
      <c r="R1729" s="270" t="e">
        <f ca="1">IF(Q1729=0,0,Q1729/SUM(O1729:O1731))</f>
        <v>#REF!</v>
      </c>
      <c r="S1729" s="276">
        <f>IF($D1729=$D1726,IF(OR($B1729="LOSS",$B1729="OK",$B1729="Anulada"),Q1729,0)+S1726,IF(OR($B1729="LOSS",$B1729="OK",$B1729="Anulada"),Q1729,0))</f>
        <v>0</v>
      </c>
    </row>
    <row r="1730" spans="1:19" ht="14.65" customHeight="1">
      <c r="A1730" s="227"/>
      <c r="B1730" s="236"/>
      <c r="C1730" s="49" t="s">
        <v>28</v>
      </c>
      <c r="D1730" s="274"/>
      <c r="E1730" s="282"/>
      <c r="F1730" s="285"/>
      <c r="G1730" s="287"/>
      <c r="H1730" s="230"/>
      <c r="I1730" s="138"/>
      <c r="J1730" s="85" t="str">
        <f>IF(OR(I1729="TO",I1729="TU",I1729="TO1",I1729="TU1",I1729="TO2",I1729="TU2"),J1729,IF(OR(I1729="AH1",I1729="AH2"),IF(OR(I1730="AH1",I1730="AH2"),-J1729,IF(OR(I1730="EH1",I1730="EH2"),-J1729+0.5,"")),IF(OR(I1729="EH1",I1729="EH2"),IF(OR(I1730="AH1",I1730="AH2"),-J1729+0.5,IF(OR(I1730="EH1",I1730="EH2"),-J1729+1,"")),IF(AND(OR(I1729="DNB1",I1729="DNB2"),OR(I1730="AH1",I1730="AH2")),0,IF(AND(I1729="Not ScoreBoth",OR(I1730="TO1",I1730="TO2")),0.5,"")))))</f>
        <v/>
      </c>
      <c r="K1730" s="155"/>
      <c r="L1730" s="142"/>
      <c r="M1730" s="54"/>
      <c r="N1730" s="233"/>
      <c r="O1730" s="143" t="e">
        <f>IF(OR(#REF!="",#REF!=""),"",ROUND(IF(L1731&gt;0,IF(M1730&gt;0,M1730,IF(M1729&gt;0,IF(N1729=TRUE,ROUND((M1729*#REF!)/#REF!,0),(M1729*#REF!)/#REF!),IF(M1730&gt;0,ROUND(M1730,IF(N1729=0,2,IF(N1729=0.1,1,0))),IF(M1731&gt;0,ROUND(O1731*#REF!/#REF!,IF(N1729=0,2,IF(N1729=0.1,1,0))),0)))),IF(M1730&gt;0,M1730,ROUND((M1729*#REF!)/#REF!,IF(N1729=0,2,IF(N1729=0.1,1,0))))),2))</f>
        <v>#REF!</v>
      </c>
      <c r="P1730" s="144" t="e">
        <f>IF(OR(L1730="",O1730=""),"",IF($C1730="1/2W",O1730/2+O1730/2*L1730,IF($C1730="1/2L",O1730/2,IF(I1730="Lay",((O1730*(L1730/(L1730-1)))-O1730)*(1-_xlfn.XLOOKUP(K1730,#REF!,#REF!,0))+O1730,(O1730*L1730-O1730)*(1-_xlfn.XLOOKUP(K1730,#REF!,#REF!,0))+O1730))))</f>
        <v>#REF!</v>
      </c>
      <c r="Q1730" s="278"/>
      <c r="R1730" s="271"/>
      <c r="S1730" s="271"/>
    </row>
    <row r="1731" spans="1:19" ht="14.65" customHeight="1">
      <c r="A1731" s="228"/>
      <c r="B1731" s="237"/>
      <c r="C1731" s="57" t="s">
        <v>28</v>
      </c>
      <c r="D1731" s="275"/>
      <c r="E1731" s="283"/>
      <c r="F1731" s="272"/>
      <c r="G1731" s="288"/>
      <c r="H1731" s="231"/>
      <c r="I1731" s="58"/>
      <c r="J1731" s="59"/>
      <c r="K1731" s="60"/>
      <c r="L1731" s="61"/>
      <c r="M1731" s="62"/>
      <c r="N1731" s="234"/>
      <c r="O1731" s="63" t="e">
        <f>IF(OR(#REF!="",#REF!=""),"",IF(L1731&gt;0,ROUND(IF(M1731&gt;0,M1731,IF(M1729&gt;0,ROUND((M1729*#REF!)/#REF!,IF(N1729=0,2,IF(N1729=0.1,1,0))),IF(M1730&gt;0,ROUND((M1730*#REF!)/#REF!,IF(N1729=0,2,IF(N1729=0.1,1,0))),IF(M1731&gt;0,M1731,0)))),2),""))</f>
        <v>#REF!</v>
      </c>
      <c r="P1731" s="64" t="e">
        <f>IF(I1730="Lay",O1730*(L1730/(L1730-1))-O1730,IF(I1729="Lay",O1729*(L1729/(L1729-1))-O1729,IF(OR(L1731="",O1731=""),"",IF($C1731="1/2W",O1731/2+O1731/2*L1731,IF($C1731="1/2L",O1731/2,(O1731*L1731-O1731)*(1-_xlfn.XLOOKUP(K1731,#REF!,#REF!,0))+O1731)))))</f>
        <v>#REF!</v>
      </c>
      <c r="Q1731" s="279"/>
      <c r="R1731" s="272"/>
      <c r="S1731" s="272"/>
    </row>
    <row r="1732" spans="1:19" ht="14.65" customHeight="1">
      <c r="A1732" s="238">
        <f>$A1729+1</f>
        <v>577</v>
      </c>
      <c r="B1732" s="242" t="str">
        <f>IF(OR(C1732="W",C1733="W",C1734="W",C1732="1/2W",C1733="1/2W",C1734="1/2W",C1732="1/2L",C1733="1/2L",C1734="1/2L"),"OK",IF(OR(C1732="L",C1733="L",C1734="L"),"LOSS",IF(OR(C1732="X",C1733="X",C1734="X"),"Anulado"," ")))</f>
        <v xml:space="preserve"> </v>
      </c>
      <c r="C1732" s="65" t="s">
        <v>28</v>
      </c>
      <c r="D1732" s="290" t="str">
        <f>IF(G1732="","",$D1729)</f>
        <v/>
      </c>
      <c r="E1732" s="295" t="str">
        <f>IF(G1732=""," ","– "&amp;COUNTIF(D$4:D1734,$D1732))</f>
        <v xml:space="preserve"> </v>
      </c>
      <c r="F1732" s="297" t="str">
        <f ca="1">IF(G1732="","",IF(OR(AND($C1732&lt;&gt;" ",$C1733=" "),AND($C1733&lt;&gt;" ",$C1732=" "),AND(L1734&gt;0,OR(AND($C1734&lt;&gt;" ",OR($C1732=" ",$C1733=" ")),AND($C1734=" ",OR($C1732&lt;&gt;" ",$C1733&lt;&gt;" "))))),IF(SUM(F$4:F1731)=0,1,LARGE(F$4:F1731,1)+1),IF(MONTH(G1732)=MONTH(TODAY()),IF(AND(DAY(G1732)&lt;DAY(TODAY()),$B1732=" "),IF(SUM(F$4:F1731)=0,1,LARGE(F$4:F1731,1)+1),IF($B1732=" ",IF(AND(DAY(G1732)=DAY(TODAY()),HOUR(G1732)&lt;=HOUR(NOW())+1),IF(AND(HOUR(G1732)+2&lt;=HOUR(NOW()),DAY(G1732)&lt;=DAY(TODAY()),MINUTE(G1732)&lt;=MINUTE(NOW())),IF(SUM(F$4:F1731)=0,1,LARGE(F$4:F1731,1)+1),IF(OR(MINUTE(G1732)&lt;=MINUTE(NOW()),HOUR(G1732)&lt;=HOUR(NOW())),"!!!","")),""),"")),"")))</f>
        <v/>
      </c>
      <c r="G1732" s="299" t="str">
        <f>IF(H1732="","",_xlfn.XLOOKUP(H1732,$H$4:H1731,$G$4:G1731,""))</f>
        <v/>
      </c>
      <c r="H1732" s="294"/>
      <c r="I1732" s="145"/>
      <c r="J1732" s="80"/>
      <c r="K1732" s="146"/>
      <c r="L1732" s="147"/>
      <c r="M1732" s="70"/>
      <c r="N1732" s="241">
        <v>0</v>
      </c>
      <c r="O1732" s="148" t="e">
        <f>IF(OR(#REF!="",#REF!=""),"",ROUND(IF(L1734&gt;0,IF(M1732&gt;0,M1732,IF(M1733&gt;0,ROUND((M1733*#REF!)/#REF!,IF(N1732=0,2,IF(N1732=0.1,1,0))),ROUND((M1734*#REF!)/#REF!,IF(N1732=0,2,IF(N1732=0.1,1,0))))),IF(M1732&gt;0,M1732,ROUND((M1733*#REF!)/#REF!,IF(N1732=0,2,IF(N1732=0.1,1,0))))),2))</f>
        <v>#REF!</v>
      </c>
      <c r="P1732" s="149" t="e">
        <f>IF(OR(L1732="",O1732=""),"",IF($C1732="1/2W",O1732/2+O1732/2*L1732,IF($C1732="1/2L",O1732/2,IF(I1732="Lay",(O1732*(L1732/(L1732-1))-O1732)*(1-_xlfn.XLOOKUP(K1732,#REF!,#REF!,0))+O1732,(O1732*L1732-O1732)*(1-_xlfn.XLOOKUP(K1732,#REF!,#REF!,0))+O1732))))</f>
        <v>#REF!</v>
      </c>
      <c r="Q1732" s="293" t="e">
        <f ca="1">IF($B1732="Anulado",0,ROUND(IF(OR($B1732="LOSS",$B1732="OK"),IF(OR($C1732="W",$C1732="1/2W",$C1732="1/2L"),P1732-O1732,IF($C1732="L",-O1732,0))+IF(OR($C1733="W",$C1733="1/2W",$C1733="1/2L"),P1733-O1733,IF($C1733="L",-O1733,0))+IF(OR($C1734="W",$C1734="1/2W",$C1734="1/2L"),P1734-O1734,IF($C1734="L",-O1734,0)),IF(AND(OR($C1732="W",$C1732="1/2W",$C1732="1/2L"),C1733="W"),P1732+P1733-SUM(O1732:O1734)+_xlfn.XLOOKUP("X",C1732:C1734,O1732:O1734,0),IF(AND(C1732=TRUE,C1734="W"),P1732+P1734-SUM(O1732:O1734),IF(AND(C1733="W",C1734="W"),P1733+P1734-SUM(O1732:O1734)+_xlfn.XLOOKUP("X",C1732:C1734,O1732:O1734,0),IF(L1734&gt;0,IF(OR($C1732="W",$C1732="1/2W",$C1732="1/2L"),P1732-SUM(O1732:O1734)+_xlfn.XLOOKUP("X",C1732:C1734,O1732:O1734,0),IF(OR($C1732="W",$C1732="1/2W",$C1732="1/2L"),P1733-SUM(O1732:O1734)+_xlfn.XLOOKUP("X",C1732:C1734,O1732:O1734,0),IF(OR($C1732="W",$C1732="1/2W",$C1732="1/2L"),P1734-SUM(O1732:O1734)+_xlfn.XLOOKUP("X",C1732:C1734,O1732:O1734,0),IF(SUM(P1732:P1734)/3-SUM(O1732:O1734)+_xlfn.XLOOKUP("X",C1732:C1734,O1732:O1734,0)&gt;0,SUM(P1732:P1734)/3-SUM(O1732:O1734)+_xlfn.XLOOKUP("X",C1732:C1734,O1732:O1734,0),LARGE(P1732:P1734,1)-SUM(O1732:O1734))))),IF(OR($C1732="W",$C1732="1/2W",$C1732="1/2L"),P1732-SUM(O1732:O1733)+_xlfn.XLOOKUP("X",C1732:C1734,O1732:O1734,0),IF(OR($C1732="W",$C1732="1/2W",$C1732="1/2L"),P1733-SUM(O1732:O1733)+_xlfn.XLOOKUP("X",C1732:C1734,O1732:O1734,0),SUM(P1732:P1733)/2-SUM(O1732:O1733)+_xlfn.XLOOKUP("X",C1732:C1734,O1732:O1734,0)))))))),2))</f>
        <v>#REF!</v>
      </c>
      <c r="R1732" s="289" t="e">
        <f ca="1">IF(Q1732=0,0,Q1732/SUM(O1732:O1734))</f>
        <v>#REF!</v>
      </c>
      <c r="S1732" s="292">
        <f>IF($D1732=$D1729,IF(OR($B1732="LOSS",$B1732="OK",$B1732="Anulada"),Q1732,0)+S1729,IF(OR($B1732="LOSS",$B1732="OK",$B1732="Anulada"),Q1732,0))</f>
        <v>0</v>
      </c>
    </row>
    <row r="1733" spans="1:19" ht="14.65" customHeight="1">
      <c r="A1733" s="227"/>
      <c r="B1733" s="236"/>
      <c r="C1733" s="17" t="s">
        <v>28</v>
      </c>
      <c r="D1733" s="274"/>
      <c r="E1733" s="282"/>
      <c r="F1733" s="285"/>
      <c r="G1733" s="287"/>
      <c r="H1733" s="230"/>
      <c r="I1733" s="150"/>
      <c r="J1733" s="81" t="str">
        <f>IF(OR(I1732="TO",I1732="TU",I1732="TO1",I1732="TU1",I1732="TO2",I1732="TU2"),J1732,IF(OR(I1732="AH1",I1732="AH2"),IF(OR(I1733="AH1",I1733="AH2"),-J1732,IF(OR(I1733="EH1",I1733="EH2"),-J1732+0.5,"")),IF(OR(I1732="EH1",I1732="EH2"),IF(OR(I1733="AH1",I1733="AH2"),-J1732+0.5,IF(OR(I1733="EH1",I1733="EH2"),-J1732+1,"")),IF(AND(OR(I1732="DNB1",I1732="DNB2"),OR(I1733="AH1",I1733="AH2")),0,IF(AND(I1732="Not ScoreBoth",OR(I1733="TO1",I1733="TO2")),0.5,"")))))</f>
        <v/>
      </c>
      <c r="K1733" s="127"/>
      <c r="L1733" s="128"/>
      <c r="M1733" s="22"/>
      <c r="N1733" s="233"/>
      <c r="O1733" s="151" t="e">
        <f>IF(OR(#REF!="",#REF!=""),"",ROUND(IF(L1734&gt;0,IF(M1733&gt;0,M1733,IF(M1732&gt;0,IF(N1732=TRUE,ROUND((M1732*#REF!)/#REF!,0),(M1732*#REF!)/#REF!),IF(M1733&gt;0,ROUND(M1733,IF(N1732=0,2,IF(N1732=0.1,1,0))),IF(M1734&gt;0,ROUND(O1734*#REF!/#REF!,IF(N1732=0,2,IF(N1732=0.1,1,0))),0)))),IF(M1733&gt;0,M1733,ROUND((M1732*#REF!)/#REF!,IF(N1732=0,2,IF(N1732=0.1,1,0))))),2))</f>
        <v>#REF!</v>
      </c>
      <c r="P1733" s="152" t="e">
        <f>IF(OR(L1733="",O1733=""),"",IF($C1733="1/2W",O1733/2+O1733/2*L1733,IF($C1733="1/2L",O1733/2,IF(I1733="Lay",((O1733*(L1733/(L1733-1)))-O1733)*(1-_xlfn.XLOOKUP(K1733,#REF!,#REF!,0))+O1733,(O1733*L1733-O1733)*(1-_xlfn.XLOOKUP(K1733,#REF!,#REF!,0))+O1733))))</f>
        <v>#REF!</v>
      </c>
      <c r="Q1733" s="278"/>
      <c r="R1733" s="271"/>
      <c r="S1733" s="271"/>
    </row>
    <row r="1734" spans="1:19" ht="14.65" customHeight="1">
      <c r="A1734" s="228"/>
      <c r="B1734" s="237"/>
      <c r="C1734" s="27" t="s">
        <v>28</v>
      </c>
      <c r="D1734" s="275"/>
      <c r="E1734" s="283"/>
      <c r="F1734" s="272"/>
      <c r="G1734" s="288"/>
      <c r="H1734" s="231"/>
      <c r="I1734" s="30"/>
      <c r="J1734" s="31"/>
      <c r="K1734" s="37"/>
      <c r="L1734" s="32"/>
      <c r="M1734" s="33"/>
      <c r="N1734" s="234"/>
      <c r="O1734" s="34" t="e">
        <f>IF(OR(#REF!="",#REF!=""),"",IF(L1734&gt;0,ROUND(IF(M1734&gt;0,M1734,IF(M1732&gt;0,ROUND((M1732*#REF!)/#REF!,IF(N1732=0,2,IF(N1732=0.1,1,0))),IF(M1733&gt;0,ROUND((M1733*#REF!)/#REF!,IF(N1732=0,2,IF(N1732=0.1,1,0))),IF(M1734&gt;0,M1734,0)))),2),""))</f>
        <v>#REF!</v>
      </c>
      <c r="P1734" s="35" t="e">
        <f>IF(I1733="Lay",O1733*(L1733/(L1733-1))-O1733,IF(I1732="Lay",O1732*(L1732/(L1732-1))-O1732,IF(OR(L1734="",O1734=""),"",IF($C1734="1/2W",O1734/2+O1734/2*L1734,IF($C1734="1/2L",O1734/2,(O1734*L1734-O1734)*(1-_xlfn.XLOOKUP(K1734,#REF!,#REF!,0))+O1734)))))</f>
        <v>#REF!</v>
      </c>
      <c r="Q1734" s="279"/>
      <c r="R1734" s="272"/>
      <c r="S1734" s="272"/>
    </row>
    <row r="1735" spans="1:19" ht="14.65" customHeight="1">
      <c r="A1735" s="226">
        <f>$A1732+1</f>
        <v>578</v>
      </c>
      <c r="B1735" s="235" t="str">
        <f>IF(OR(C1735="W",C1736="W",C1737="W",C1735="1/2W",C1736="1/2W",C1737="1/2W",C1735="1/2L",C1736="1/2L",C1737="1/2L"),"OK",IF(OR(C1735="L",C1736="L",C1737="L"),"LOSS",IF(OR(C1735="X",C1736="X",C1737="X"),"Anulado"," ")))</f>
        <v xml:space="preserve"> </v>
      </c>
      <c r="C1735" s="38" t="s">
        <v>28</v>
      </c>
      <c r="D1735" s="273" t="str">
        <f>IF(G1735="","",$D1732)</f>
        <v/>
      </c>
      <c r="E1735" s="281" t="str">
        <f>IF(G1735=""," ","– "&amp;COUNTIF(D$4:D1737,$D1735))</f>
        <v xml:space="preserve"> </v>
      </c>
      <c r="F1735" s="284" t="str">
        <f ca="1">IF(G1735="","",IF(OR(AND($C1735&lt;&gt;" ",$C1736=" "),AND($C1736&lt;&gt;" ",$C1735=" "),AND(L1737&gt;0,OR(AND($C1737&lt;&gt;" ",OR($C1735=" ",$C1736=" ")),AND($C1737=" ",OR($C1735&lt;&gt;" ",$C1736&lt;&gt;" "))))),IF(SUM(F$4:F1734)=0,1,LARGE(F$4:F1734,1)+1),IF(MONTH(G1735)=MONTH(TODAY()),IF(AND(DAY(G1735)&lt;DAY(TODAY()),$B1735=" "),IF(SUM(F$4:F1734)=0,1,LARGE(F$4:F1734,1)+1),IF($B1735=" ",IF(AND(DAY(G1735)=DAY(TODAY()),HOUR(G1735)&lt;=HOUR(NOW())+1),IF(AND(HOUR(G1735)+2&lt;=HOUR(NOW()),DAY(G1735)&lt;=DAY(TODAY()),MINUTE(G1735)&lt;=MINUTE(NOW())),IF(SUM(F$4:F1734)=0,1,LARGE(F$4:F1734,1)+1),IF(OR(MINUTE(G1735)&lt;=MINUTE(NOW()),HOUR(G1735)&lt;=HOUR(NOW())),"!!!","")),""),"")),"")))</f>
        <v/>
      </c>
      <c r="G1735" s="286" t="str">
        <f>IF(H1735="","",_xlfn.XLOOKUP(H1735,$H$4:H1734,$G$4:G1734,""))</f>
        <v/>
      </c>
      <c r="H1735" s="280"/>
      <c r="I1735" s="153"/>
      <c r="J1735" s="78"/>
      <c r="K1735" s="154"/>
      <c r="L1735" s="139"/>
      <c r="M1735" s="43"/>
      <c r="N1735" s="232">
        <v>0</v>
      </c>
      <c r="O1735" s="140" t="e">
        <f>IF(OR(#REF!="",#REF!=""),"",ROUND(IF(L1737&gt;0,IF(M1735&gt;0,M1735,IF(M1736&gt;0,ROUND((M1736*#REF!)/#REF!,IF(N1735=0,2,IF(N1735=0.1,1,0))),ROUND((M1737*#REF!)/#REF!,IF(N1735=0,2,IF(N1735=0.1,1,0))))),IF(M1735&gt;0,M1735,ROUND((M1736*#REF!)/#REF!,IF(N1735=0,2,IF(N1735=0.1,1,0))))),2))</f>
        <v>#REF!</v>
      </c>
      <c r="P1735" s="141" t="e">
        <f>IF(OR(L1735="",O1735=""),"",IF($C1735="1/2W",O1735/2+O1735/2*L1735,IF($C1735="1/2L",O1735/2,IF(I1735="Lay",(O1735*(L1735/(L1735-1))-O1735)*(1-_xlfn.XLOOKUP(K1735,#REF!,#REF!,0))+O1735,(O1735*L1735-O1735)*(1-_xlfn.XLOOKUP(K1735,#REF!,#REF!,0))+O1735))))</f>
        <v>#REF!</v>
      </c>
      <c r="Q1735" s="277" t="e">
        <f ca="1">IF($B1735="Anulado",0,ROUND(IF(OR($B1735="LOSS",$B1735="OK"),IF(OR($C1735="W",$C1735="1/2W",$C1735="1/2L"),P1735-O1735,IF($C1735="L",-O1735,0))+IF(OR($C1736="W",$C1736="1/2W",$C1736="1/2L"),P1736-O1736,IF($C1736="L",-O1736,0))+IF(OR($C1737="W",$C1737="1/2W",$C1737="1/2L"),P1737-O1737,IF($C1737="L",-O1737,0)),IF(AND(OR($C1735="W",$C1735="1/2W",$C1735="1/2L"),C1736="W"),P1735+P1736-SUM(O1735:O1737)+_xlfn.XLOOKUP("X",C1735:C1737,O1735:O1737,0),IF(AND(C1735=TRUE,C1737="W"),P1735+P1737-SUM(O1735:O1737),IF(AND(C1736="W",C1737="W"),P1736+P1737-SUM(O1735:O1737)+_xlfn.XLOOKUP("X",C1735:C1737,O1735:O1737,0),IF(L1737&gt;0,IF(OR($C1735="W",$C1735="1/2W",$C1735="1/2L"),P1735-SUM(O1735:O1737)+_xlfn.XLOOKUP("X",C1735:C1737,O1735:O1737,0),IF(OR($C1735="W",$C1735="1/2W",$C1735="1/2L"),P1736-SUM(O1735:O1737)+_xlfn.XLOOKUP("X",C1735:C1737,O1735:O1737,0),IF(OR($C1735="W",$C1735="1/2W",$C1735="1/2L"),P1737-SUM(O1735:O1737)+_xlfn.XLOOKUP("X",C1735:C1737,O1735:O1737,0),IF(SUM(P1735:P1737)/3-SUM(O1735:O1737)+_xlfn.XLOOKUP("X",C1735:C1737,O1735:O1737,0)&gt;0,SUM(P1735:P1737)/3-SUM(O1735:O1737)+_xlfn.XLOOKUP("X",C1735:C1737,O1735:O1737,0),LARGE(P1735:P1737,1)-SUM(O1735:O1737))))),IF(OR($C1735="W",$C1735="1/2W",$C1735="1/2L"),P1735-SUM(O1735:O1736)+_xlfn.XLOOKUP("X",C1735:C1737,O1735:O1737,0),IF(OR($C1735="W",$C1735="1/2W",$C1735="1/2L"),P1736-SUM(O1735:O1736)+_xlfn.XLOOKUP("X",C1735:C1737,O1735:O1737,0),SUM(P1735:P1736)/2-SUM(O1735:O1736)+_xlfn.XLOOKUP("X",C1735:C1737,O1735:O1737,0)))))))),2))</f>
        <v>#REF!</v>
      </c>
      <c r="R1735" s="270" t="e">
        <f ca="1">IF(Q1735=0,0,Q1735/SUM(O1735:O1737))</f>
        <v>#REF!</v>
      </c>
      <c r="S1735" s="276">
        <f>IF($D1735=$D1732,IF(OR($B1735="LOSS",$B1735="OK",$B1735="Anulada"),Q1735,0)+S1732,IF(OR($B1735="LOSS",$B1735="OK",$B1735="Anulada"),Q1735,0))</f>
        <v>0</v>
      </c>
    </row>
    <row r="1736" spans="1:19" ht="14.65" customHeight="1">
      <c r="A1736" s="227"/>
      <c r="B1736" s="236"/>
      <c r="C1736" s="49" t="s">
        <v>28</v>
      </c>
      <c r="D1736" s="274"/>
      <c r="E1736" s="282"/>
      <c r="F1736" s="285"/>
      <c r="G1736" s="287"/>
      <c r="H1736" s="230"/>
      <c r="I1736" s="138"/>
      <c r="J1736" s="85" t="str">
        <f>IF(OR(I1735="TO",I1735="TU",I1735="TO1",I1735="TU1",I1735="TO2",I1735="TU2"),J1735,IF(OR(I1735="AH1",I1735="AH2"),IF(OR(I1736="AH1",I1736="AH2"),-J1735,IF(OR(I1736="EH1",I1736="EH2"),-J1735+0.5,"")),IF(OR(I1735="EH1",I1735="EH2"),IF(OR(I1736="AH1",I1736="AH2"),-J1735+0.5,IF(OR(I1736="EH1",I1736="EH2"),-J1735+1,"")),IF(AND(OR(I1735="DNB1",I1735="DNB2"),OR(I1736="AH1",I1736="AH2")),0,IF(AND(I1735="Not ScoreBoth",OR(I1736="TO1",I1736="TO2")),0.5,"")))))</f>
        <v/>
      </c>
      <c r="K1736" s="155"/>
      <c r="L1736" s="142"/>
      <c r="M1736" s="54"/>
      <c r="N1736" s="233"/>
      <c r="O1736" s="143" t="e">
        <f>IF(OR(#REF!="",#REF!=""),"",ROUND(IF(L1737&gt;0,IF(M1736&gt;0,M1736,IF(M1735&gt;0,IF(N1735=TRUE,ROUND((M1735*#REF!)/#REF!,0),(M1735*#REF!)/#REF!),IF(M1736&gt;0,ROUND(M1736,IF(N1735=0,2,IF(N1735=0.1,1,0))),IF(M1737&gt;0,ROUND(O1737*#REF!/#REF!,IF(N1735=0,2,IF(N1735=0.1,1,0))),0)))),IF(M1736&gt;0,M1736,ROUND((M1735*#REF!)/#REF!,IF(N1735=0,2,IF(N1735=0.1,1,0))))),2))</f>
        <v>#REF!</v>
      </c>
      <c r="P1736" s="144" t="e">
        <f>IF(OR(L1736="",O1736=""),"",IF($C1736="1/2W",O1736/2+O1736/2*L1736,IF($C1736="1/2L",O1736/2,IF(I1736="Lay",((O1736*(L1736/(L1736-1)))-O1736)*(1-_xlfn.XLOOKUP(K1736,#REF!,#REF!,0))+O1736,(O1736*L1736-O1736)*(1-_xlfn.XLOOKUP(K1736,#REF!,#REF!,0))+O1736))))</f>
        <v>#REF!</v>
      </c>
      <c r="Q1736" s="278"/>
      <c r="R1736" s="271"/>
      <c r="S1736" s="271"/>
    </row>
    <row r="1737" spans="1:19" ht="14.65" customHeight="1">
      <c r="A1737" s="228"/>
      <c r="B1737" s="237"/>
      <c r="C1737" s="57" t="s">
        <v>28</v>
      </c>
      <c r="D1737" s="275"/>
      <c r="E1737" s="283"/>
      <c r="F1737" s="272"/>
      <c r="G1737" s="288"/>
      <c r="H1737" s="231"/>
      <c r="I1737" s="58"/>
      <c r="J1737" s="59"/>
      <c r="K1737" s="60"/>
      <c r="L1737" s="61"/>
      <c r="M1737" s="62"/>
      <c r="N1737" s="234"/>
      <c r="O1737" s="63" t="e">
        <f>IF(OR(#REF!="",#REF!=""),"",IF(L1737&gt;0,ROUND(IF(M1737&gt;0,M1737,IF(M1735&gt;0,ROUND((M1735*#REF!)/#REF!,IF(N1735=0,2,IF(N1735=0.1,1,0))),IF(M1736&gt;0,ROUND((M1736*#REF!)/#REF!,IF(N1735=0,2,IF(N1735=0.1,1,0))),IF(M1737&gt;0,M1737,0)))),2),""))</f>
        <v>#REF!</v>
      </c>
      <c r="P1737" s="64" t="e">
        <f>IF(I1736="Lay",O1736*(L1736/(L1736-1))-O1736,IF(I1735="Lay",O1735*(L1735/(L1735-1))-O1735,IF(OR(L1737="",O1737=""),"",IF($C1737="1/2W",O1737/2+O1737/2*L1737,IF($C1737="1/2L",O1737/2,(O1737*L1737-O1737)*(1-_xlfn.XLOOKUP(K1737,#REF!,#REF!,0))+O1737)))))</f>
        <v>#REF!</v>
      </c>
      <c r="Q1737" s="279"/>
      <c r="R1737" s="272"/>
      <c r="S1737" s="272"/>
    </row>
    <row r="1738" spans="1:19" ht="14.65" customHeight="1">
      <c r="A1738" s="238">
        <f>$A1735+1</f>
        <v>579</v>
      </c>
      <c r="B1738" s="242" t="str">
        <f>IF(OR(C1738="W",C1739="W",C1740="W",C1738="1/2W",C1739="1/2W",C1740="1/2W",C1738="1/2L",C1739="1/2L",C1740="1/2L"),"OK",IF(OR(C1738="L",C1739="L",C1740="L"),"LOSS",IF(OR(C1738="X",C1739="X",C1740="X"),"Anulado"," ")))</f>
        <v xml:space="preserve"> </v>
      </c>
      <c r="C1738" s="65" t="s">
        <v>28</v>
      </c>
      <c r="D1738" s="290" t="str">
        <f>IF(G1738="","",$D1735)</f>
        <v/>
      </c>
      <c r="E1738" s="295" t="str">
        <f>IF(G1738=""," ","– "&amp;COUNTIF(D$4:D1740,$D1738))</f>
        <v xml:space="preserve"> </v>
      </c>
      <c r="F1738" s="297" t="str">
        <f ca="1">IF(G1738="","",IF(OR(AND($C1738&lt;&gt;" ",$C1739=" "),AND($C1739&lt;&gt;" ",$C1738=" "),AND(L1740&gt;0,OR(AND($C1740&lt;&gt;" ",OR($C1738=" ",$C1739=" ")),AND($C1740=" ",OR($C1738&lt;&gt;" ",$C1739&lt;&gt;" "))))),IF(SUM(F$4:F1737)=0,1,LARGE(F$4:F1737,1)+1),IF(MONTH(G1738)=MONTH(TODAY()),IF(AND(DAY(G1738)&lt;DAY(TODAY()),$B1738=" "),IF(SUM(F$4:F1737)=0,1,LARGE(F$4:F1737,1)+1),IF($B1738=" ",IF(AND(DAY(G1738)=DAY(TODAY()),HOUR(G1738)&lt;=HOUR(NOW())+1),IF(AND(HOUR(G1738)+2&lt;=HOUR(NOW()),DAY(G1738)&lt;=DAY(TODAY()),MINUTE(G1738)&lt;=MINUTE(NOW())),IF(SUM(F$4:F1737)=0,1,LARGE(F$4:F1737,1)+1),IF(OR(MINUTE(G1738)&lt;=MINUTE(NOW()),HOUR(G1738)&lt;=HOUR(NOW())),"!!!","")),""),"")),"")))</f>
        <v/>
      </c>
      <c r="G1738" s="299" t="str">
        <f>IF(H1738="","",_xlfn.XLOOKUP(H1738,$H$4:H1737,$G$4:G1737,""))</f>
        <v/>
      </c>
      <c r="H1738" s="294"/>
      <c r="I1738" s="145"/>
      <c r="J1738" s="80"/>
      <c r="K1738" s="146"/>
      <c r="L1738" s="147"/>
      <c r="M1738" s="70"/>
      <c r="N1738" s="241">
        <v>0</v>
      </c>
      <c r="O1738" s="148" t="e">
        <f>IF(OR(#REF!="",#REF!=""),"",ROUND(IF(L1740&gt;0,IF(M1738&gt;0,M1738,IF(M1739&gt;0,ROUND((M1739*#REF!)/#REF!,IF(N1738=0,2,IF(N1738=0.1,1,0))),ROUND((M1740*#REF!)/#REF!,IF(N1738=0,2,IF(N1738=0.1,1,0))))),IF(M1738&gt;0,M1738,ROUND((M1739*#REF!)/#REF!,IF(N1738=0,2,IF(N1738=0.1,1,0))))),2))</f>
        <v>#REF!</v>
      </c>
      <c r="P1738" s="149" t="e">
        <f>IF(OR(L1738="",O1738=""),"",IF($C1738="1/2W",O1738/2+O1738/2*L1738,IF($C1738="1/2L",O1738/2,IF(I1738="Lay",(O1738*(L1738/(L1738-1))-O1738)*(1-_xlfn.XLOOKUP(K1738,#REF!,#REF!,0))+O1738,(O1738*L1738-O1738)*(1-_xlfn.XLOOKUP(K1738,#REF!,#REF!,0))+O1738))))</f>
        <v>#REF!</v>
      </c>
      <c r="Q1738" s="293" t="e">
        <f ca="1">IF($B1738="Anulado",0,ROUND(IF(OR($B1738="LOSS",$B1738="OK"),IF(OR($C1738="W",$C1738="1/2W",$C1738="1/2L"),P1738-O1738,IF($C1738="L",-O1738,0))+IF(OR($C1739="W",$C1739="1/2W",$C1739="1/2L"),P1739-O1739,IF($C1739="L",-O1739,0))+IF(OR($C1740="W",$C1740="1/2W",$C1740="1/2L"),P1740-O1740,IF($C1740="L",-O1740,0)),IF(AND(OR($C1738="W",$C1738="1/2W",$C1738="1/2L"),C1739="W"),P1738+P1739-SUM(O1738:O1740)+_xlfn.XLOOKUP("X",C1738:C1740,O1738:O1740,0),IF(AND(C1738=TRUE,C1740="W"),P1738+P1740-SUM(O1738:O1740),IF(AND(C1739="W",C1740="W"),P1739+P1740-SUM(O1738:O1740)+_xlfn.XLOOKUP("X",C1738:C1740,O1738:O1740,0),IF(L1740&gt;0,IF(OR($C1738="W",$C1738="1/2W",$C1738="1/2L"),P1738-SUM(O1738:O1740)+_xlfn.XLOOKUP("X",C1738:C1740,O1738:O1740,0),IF(OR($C1738="W",$C1738="1/2W",$C1738="1/2L"),P1739-SUM(O1738:O1740)+_xlfn.XLOOKUP("X",C1738:C1740,O1738:O1740,0),IF(OR($C1738="W",$C1738="1/2W",$C1738="1/2L"),P1740-SUM(O1738:O1740)+_xlfn.XLOOKUP("X",C1738:C1740,O1738:O1740,0),IF(SUM(P1738:P1740)/3-SUM(O1738:O1740)+_xlfn.XLOOKUP("X",C1738:C1740,O1738:O1740,0)&gt;0,SUM(P1738:P1740)/3-SUM(O1738:O1740)+_xlfn.XLOOKUP("X",C1738:C1740,O1738:O1740,0),LARGE(P1738:P1740,1)-SUM(O1738:O1740))))),IF(OR($C1738="W",$C1738="1/2W",$C1738="1/2L"),P1738-SUM(O1738:O1739)+_xlfn.XLOOKUP("X",C1738:C1740,O1738:O1740,0),IF(OR($C1738="W",$C1738="1/2W",$C1738="1/2L"),P1739-SUM(O1738:O1739)+_xlfn.XLOOKUP("X",C1738:C1740,O1738:O1740,0),SUM(P1738:P1739)/2-SUM(O1738:O1739)+_xlfn.XLOOKUP("X",C1738:C1740,O1738:O1740,0)))))))),2))</f>
        <v>#REF!</v>
      </c>
      <c r="R1738" s="289" t="e">
        <f ca="1">IF(Q1738=0,0,Q1738/SUM(O1738:O1740))</f>
        <v>#REF!</v>
      </c>
      <c r="S1738" s="292">
        <f>IF($D1738=$D1735,IF(OR($B1738="LOSS",$B1738="OK",$B1738="Anulada"),Q1738,0)+S1735,IF(OR($B1738="LOSS",$B1738="OK",$B1738="Anulada"),Q1738,0))</f>
        <v>0</v>
      </c>
    </row>
    <row r="1739" spans="1:19" ht="14.65" customHeight="1">
      <c r="A1739" s="227"/>
      <c r="B1739" s="236"/>
      <c r="C1739" s="17" t="s">
        <v>28</v>
      </c>
      <c r="D1739" s="274"/>
      <c r="E1739" s="282"/>
      <c r="F1739" s="285"/>
      <c r="G1739" s="287"/>
      <c r="H1739" s="230"/>
      <c r="I1739" s="150"/>
      <c r="J1739" s="81" t="str">
        <f>IF(OR(I1738="TO",I1738="TU",I1738="TO1",I1738="TU1",I1738="TO2",I1738="TU2"),J1738,IF(OR(I1738="AH1",I1738="AH2"),IF(OR(I1739="AH1",I1739="AH2"),-J1738,IF(OR(I1739="EH1",I1739="EH2"),-J1738+0.5,"")),IF(OR(I1738="EH1",I1738="EH2"),IF(OR(I1739="AH1",I1739="AH2"),-J1738+0.5,IF(OR(I1739="EH1",I1739="EH2"),-J1738+1,"")),IF(AND(OR(I1738="DNB1",I1738="DNB2"),OR(I1739="AH1",I1739="AH2")),0,IF(AND(I1738="Not ScoreBoth",OR(I1739="TO1",I1739="TO2")),0.5,"")))))</f>
        <v/>
      </c>
      <c r="K1739" s="127"/>
      <c r="L1739" s="128"/>
      <c r="M1739" s="22"/>
      <c r="N1739" s="233"/>
      <c r="O1739" s="151" t="e">
        <f>IF(OR(#REF!="",#REF!=""),"",ROUND(IF(L1740&gt;0,IF(M1739&gt;0,M1739,IF(M1738&gt;0,IF(N1738=TRUE,ROUND((M1738*#REF!)/#REF!,0),(M1738*#REF!)/#REF!),IF(M1739&gt;0,ROUND(M1739,IF(N1738=0,2,IF(N1738=0.1,1,0))),IF(M1740&gt;0,ROUND(O1740*#REF!/#REF!,IF(N1738=0,2,IF(N1738=0.1,1,0))),0)))),IF(M1739&gt;0,M1739,ROUND((M1738*#REF!)/#REF!,IF(N1738=0,2,IF(N1738=0.1,1,0))))),2))</f>
        <v>#REF!</v>
      </c>
      <c r="P1739" s="152" t="e">
        <f>IF(OR(L1739="",O1739=""),"",IF($C1739="1/2W",O1739/2+O1739/2*L1739,IF($C1739="1/2L",O1739/2,IF(I1739="Lay",((O1739*(L1739/(L1739-1)))-O1739)*(1-_xlfn.XLOOKUP(K1739,#REF!,#REF!,0))+O1739,(O1739*L1739-O1739)*(1-_xlfn.XLOOKUP(K1739,#REF!,#REF!,0))+O1739))))</f>
        <v>#REF!</v>
      </c>
      <c r="Q1739" s="278"/>
      <c r="R1739" s="271"/>
      <c r="S1739" s="271"/>
    </row>
    <row r="1740" spans="1:19" ht="14.65" customHeight="1">
      <c r="A1740" s="228"/>
      <c r="B1740" s="237"/>
      <c r="C1740" s="27" t="s">
        <v>28</v>
      </c>
      <c r="D1740" s="275"/>
      <c r="E1740" s="283"/>
      <c r="F1740" s="272"/>
      <c r="G1740" s="288"/>
      <c r="H1740" s="231"/>
      <c r="I1740" s="30"/>
      <c r="J1740" s="31"/>
      <c r="K1740" s="37"/>
      <c r="L1740" s="32"/>
      <c r="M1740" s="33"/>
      <c r="N1740" s="234"/>
      <c r="O1740" s="34" t="e">
        <f>IF(OR(#REF!="",#REF!=""),"",IF(L1740&gt;0,ROUND(IF(M1740&gt;0,M1740,IF(M1738&gt;0,ROUND((M1738*#REF!)/#REF!,IF(N1738=0,2,IF(N1738=0.1,1,0))),IF(M1739&gt;0,ROUND((M1739*#REF!)/#REF!,IF(N1738=0,2,IF(N1738=0.1,1,0))),IF(M1740&gt;0,M1740,0)))),2),""))</f>
        <v>#REF!</v>
      </c>
      <c r="P1740" s="35" t="e">
        <f>IF(I1739="Lay",O1739*(L1739/(L1739-1))-O1739,IF(I1738="Lay",O1738*(L1738/(L1738-1))-O1738,IF(OR(L1740="",O1740=""),"",IF($C1740="1/2W",O1740/2+O1740/2*L1740,IF($C1740="1/2L",O1740/2,(O1740*L1740-O1740)*(1-_xlfn.XLOOKUP(K1740,#REF!,#REF!,0))+O1740)))))</f>
        <v>#REF!</v>
      </c>
      <c r="Q1740" s="279"/>
      <c r="R1740" s="272"/>
      <c r="S1740" s="272"/>
    </row>
    <row r="1741" spans="1:19" ht="14.65" customHeight="1">
      <c r="A1741" s="226">
        <f>$A1738+1</f>
        <v>580</v>
      </c>
      <c r="B1741" s="235" t="str">
        <f>IF(OR(C1741="W",C1742="W",C1743="W",C1741="1/2W",C1742="1/2W",C1743="1/2W",C1741="1/2L",C1742="1/2L",C1743="1/2L"),"OK",IF(OR(C1741="L",C1742="L",C1743="L"),"LOSS",IF(OR(C1741="X",C1742="X",C1743="X"),"Anulado"," ")))</f>
        <v xml:space="preserve"> </v>
      </c>
      <c r="C1741" s="38" t="s">
        <v>28</v>
      </c>
      <c r="D1741" s="273" t="str">
        <f>IF(G1741="","",$D1738)</f>
        <v/>
      </c>
      <c r="E1741" s="281" t="str">
        <f>IF(G1741=""," ","– "&amp;COUNTIF(D$4:D1743,$D1741))</f>
        <v xml:space="preserve"> </v>
      </c>
      <c r="F1741" s="284" t="str">
        <f ca="1">IF(G1741="","",IF(OR(AND($C1741&lt;&gt;" ",$C1742=" "),AND($C1742&lt;&gt;" ",$C1741=" "),AND(L1743&gt;0,OR(AND($C1743&lt;&gt;" ",OR($C1741=" ",$C1742=" ")),AND($C1743=" ",OR($C1741&lt;&gt;" ",$C1742&lt;&gt;" "))))),IF(SUM(F$4:F1740)=0,1,LARGE(F$4:F1740,1)+1),IF(MONTH(G1741)=MONTH(TODAY()),IF(AND(DAY(G1741)&lt;DAY(TODAY()),$B1741=" "),IF(SUM(F$4:F1740)=0,1,LARGE(F$4:F1740,1)+1),IF($B1741=" ",IF(AND(DAY(G1741)=DAY(TODAY()),HOUR(G1741)&lt;=HOUR(NOW())+1),IF(AND(HOUR(G1741)+2&lt;=HOUR(NOW()),DAY(G1741)&lt;=DAY(TODAY()),MINUTE(G1741)&lt;=MINUTE(NOW())),IF(SUM(F$4:F1740)=0,1,LARGE(F$4:F1740,1)+1),IF(OR(MINUTE(G1741)&lt;=MINUTE(NOW()),HOUR(G1741)&lt;=HOUR(NOW())),"!!!","")),""),"")),"")))</f>
        <v/>
      </c>
      <c r="G1741" s="286" t="str">
        <f>IF(H1741="","",_xlfn.XLOOKUP(H1741,$H$4:H1740,$G$4:G1740,""))</f>
        <v/>
      </c>
      <c r="H1741" s="280"/>
      <c r="I1741" s="153"/>
      <c r="J1741" s="78"/>
      <c r="K1741" s="154"/>
      <c r="L1741" s="139"/>
      <c r="M1741" s="43"/>
      <c r="N1741" s="232">
        <v>0</v>
      </c>
      <c r="O1741" s="140" t="e">
        <f>IF(OR(#REF!="",#REF!=""),"",ROUND(IF(L1743&gt;0,IF(M1741&gt;0,M1741,IF(M1742&gt;0,ROUND((M1742*#REF!)/#REF!,IF(N1741=0,2,IF(N1741=0.1,1,0))),ROUND((M1743*#REF!)/#REF!,IF(N1741=0,2,IF(N1741=0.1,1,0))))),IF(M1741&gt;0,M1741,ROUND((M1742*#REF!)/#REF!,IF(N1741=0,2,IF(N1741=0.1,1,0))))),2))</f>
        <v>#REF!</v>
      </c>
      <c r="P1741" s="141" t="e">
        <f>IF(OR(L1741="",O1741=""),"",IF($C1741="1/2W",O1741/2+O1741/2*L1741,IF($C1741="1/2L",O1741/2,IF(I1741="Lay",(O1741*(L1741/(L1741-1))-O1741)*(1-_xlfn.XLOOKUP(K1741,#REF!,#REF!,0))+O1741,(O1741*L1741-O1741)*(1-_xlfn.XLOOKUP(K1741,#REF!,#REF!,0))+O1741))))</f>
        <v>#REF!</v>
      </c>
      <c r="Q1741" s="277" t="e">
        <f ca="1">IF($B1741="Anulado",0,ROUND(IF(OR($B1741="LOSS",$B1741="OK"),IF(OR($C1741="W",$C1741="1/2W",$C1741="1/2L"),P1741-O1741,IF($C1741="L",-O1741,0))+IF(OR($C1742="W",$C1742="1/2W",$C1742="1/2L"),P1742-O1742,IF($C1742="L",-O1742,0))+IF(OR($C1743="W",$C1743="1/2W",$C1743="1/2L"),P1743-O1743,IF($C1743="L",-O1743,0)),IF(AND(OR($C1741="W",$C1741="1/2W",$C1741="1/2L"),C1742="W"),P1741+P1742-SUM(O1741:O1743)+_xlfn.XLOOKUP("X",C1741:C1743,O1741:O1743,0),IF(AND(C1741=TRUE,C1743="W"),P1741+P1743-SUM(O1741:O1743),IF(AND(C1742="W",C1743="W"),P1742+P1743-SUM(O1741:O1743)+_xlfn.XLOOKUP("X",C1741:C1743,O1741:O1743,0),IF(L1743&gt;0,IF(OR($C1741="W",$C1741="1/2W",$C1741="1/2L"),P1741-SUM(O1741:O1743)+_xlfn.XLOOKUP("X",C1741:C1743,O1741:O1743,0),IF(OR($C1741="W",$C1741="1/2W",$C1741="1/2L"),P1742-SUM(O1741:O1743)+_xlfn.XLOOKUP("X",C1741:C1743,O1741:O1743,0),IF(OR($C1741="W",$C1741="1/2W",$C1741="1/2L"),P1743-SUM(O1741:O1743)+_xlfn.XLOOKUP("X",C1741:C1743,O1741:O1743,0),IF(SUM(P1741:P1743)/3-SUM(O1741:O1743)+_xlfn.XLOOKUP("X",C1741:C1743,O1741:O1743,0)&gt;0,SUM(P1741:P1743)/3-SUM(O1741:O1743)+_xlfn.XLOOKUP("X",C1741:C1743,O1741:O1743,0),LARGE(P1741:P1743,1)-SUM(O1741:O1743))))),IF(OR($C1741="W",$C1741="1/2W",$C1741="1/2L"),P1741-SUM(O1741:O1742)+_xlfn.XLOOKUP("X",C1741:C1743,O1741:O1743,0),IF(OR($C1741="W",$C1741="1/2W",$C1741="1/2L"),P1742-SUM(O1741:O1742)+_xlfn.XLOOKUP("X",C1741:C1743,O1741:O1743,0),SUM(P1741:P1742)/2-SUM(O1741:O1742)+_xlfn.XLOOKUP("X",C1741:C1743,O1741:O1743,0)))))))),2))</f>
        <v>#REF!</v>
      </c>
      <c r="R1741" s="270" t="e">
        <f ca="1">IF(Q1741=0,0,Q1741/SUM(O1741:O1743))</f>
        <v>#REF!</v>
      </c>
      <c r="S1741" s="276">
        <f>IF($D1741=$D1738,IF(OR($B1741="LOSS",$B1741="OK",$B1741="Anulada"),Q1741,0)+S1738,IF(OR($B1741="LOSS",$B1741="OK",$B1741="Anulada"),Q1741,0))</f>
        <v>0</v>
      </c>
    </row>
    <row r="1742" spans="1:19" ht="14.65" customHeight="1">
      <c r="A1742" s="227"/>
      <c r="B1742" s="236"/>
      <c r="C1742" s="49" t="s">
        <v>28</v>
      </c>
      <c r="D1742" s="274"/>
      <c r="E1742" s="282"/>
      <c r="F1742" s="285"/>
      <c r="G1742" s="287"/>
      <c r="H1742" s="230"/>
      <c r="I1742" s="138"/>
      <c r="J1742" s="85" t="str">
        <f>IF(OR(I1741="TO",I1741="TU",I1741="TO1",I1741="TU1",I1741="TO2",I1741="TU2"),J1741,IF(OR(I1741="AH1",I1741="AH2"),IF(OR(I1742="AH1",I1742="AH2"),-J1741,IF(OR(I1742="EH1",I1742="EH2"),-J1741+0.5,"")),IF(OR(I1741="EH1",I1741="EH2"),IF(OR(I1742="AH1",I1742="AH2"),-J1741+0.5,IF(OR(I1742="EH1",I1742="EH2"),-J1741+1,"")),IF(AND(OR(I1741="DNB1",I1741="DNB2"),OR(I1742="AH1",I1742="AH2")),0,IF(AND(I1741="Not ScoreBoth",OR(I1742="TO1",I1742="TO2")),0.5,"")))))</f>
        <v/>
      </c>
      <c r="K1742" s="155"/>
      <c r="L1742" s="142"/>
      <c r="M1742" s="54"/>
      <c r="N1742" s="233"/>
      <c r="O1742" s="143" t="e">
        <f>IF(OR(#REF!="",#REF!=""),"",ROUND(IF(L1743&gt;0,IF(M1742&gt;0,M1742,IF(M1741&gt;0,IF(N1741=TRUE,ROUND((M1741*#REF!)/#REF!,0),(M1741*#REF!)/#REF!),IF(M1742&gt;0,ROUND(M1742,IF(N1741=0,2,IF(N1741=0.1,1,0))),IF(M1743&gt;0,ROUND(O1743*#REF!/#REF!,IF(N1741=0,2,IF(N1741=0.1,1,0))),0)))),IF(M1742&gt;0,M1742,ROUND((M1741*#REF!)/#REF!,IF(N1741=0,2,IF(N1741=0.1,1,0))))),2))</f>
        <v>#REF!</v>
      </c>
      <c r="P1742" s="144" t="e">
        <f>IF(OR(L1742="",O1742=""),"",IF($C1742="1/2W",O1742/2+O1742/2*L1742,IF($C1742="1/2L",O1742/2,IF(I1742="Lay",((O1742*(L1742/(L1742-1)))-O1742)*(1-_xlfn.XLOOKUP(K1742,#REF!,#REF!,0))+O1742,(O1742*L1742-O1742)*(1-_xlfn.XLOOKUP(K1742,#REF!,#REF!,0))+O1742))))</f>
        <v>#REF!</v>
      </c>
      <c r="Q1742" s="278"/>
      <c r="R1742" s="271"/>
      <c r="S1742" s="271"/>
    </row>
    <row r="1743" spans="1:19" ht="14.65" customHeight="1">
      <c r="A1743" s="228"/>
      <c r="B1743" s="237"/>
      <c r="C1743" s="57" t="s">
        <v>28</v>
      </c>
      <c r="D1743" s="275"/>
      <c r="E1743" s="283"/>
      <c r="F1743" s="272"/>
      <c r="G1743" s="288"/>
      <c r="H1743" s="231"/>
      <c r="I1743" s="58"/>
      <c r="J1743" s="59"/>
      <c r="K1743" s="60"/>
      <c r="L1743" s="61"/>
      <c r="M1743" s="62"/>
      <c r="N1743" s="234"/>
      <c r="O1743" s="63" t="e">
        <f>IF(OR(#REF!="",#REF!=""),"",IF(L1743&gt;0,ROUND(IF(M1743&gt;0,M1743,IF(M1741&gt;0,ROUND((M1741*#REF!)/#REF!,IF(N1741=0,2,IF(N1741=0.1,1,0))),IF(M1742&gt;0,ROUND((M1742*#REF!)/#REF!,IF(N1741=0,2,IF(N1741=0.1,1,0))),IF(M1743&gt;0,M1743,0)))),2),""))</f>
        <v>#REF!</v>
      </c>
      <c r="P1743" s="64" t="e">
        <f>IF(I1742="Lay",O1742*(L1742/(L1742-1))-O1742,IF(I1741="Lay",O1741*(L1741/(L1741-1))-O1741,IF(OR(L1743="",O1743=""),"",IF($C1743="1/2W",O1743/2+O1743/2*L1743,IF($C1743="1/2L",O1743/2,(O1743*L1743-O1743)*(1-_xlfn.XLOOKUP(K1743,#REF!,#REF!,0))+O1743)))))</f>
        <v>#REF!</v>
      </c>
      <c r="Q1743" s="279"/>
      <c r="R1743" s="272"/>
      <c r="S1743" s="272"/>
    </row>
    <row r="1744" spans="1:19" ht="14.65" customHeight="1">
      <c r="A1744" s="238">
        <f>$A1741+1</f>
        <v>581</v>
      </c>
      <c r="B1744" s="242" t="str">
        <f>IF(OR(C1744="W",C1745="W",C1746="W",C1744="1/2W",C1745="1/2W",C1746="1/2W",C1744="1/2L",C1745="1/2L",C1746="1/2L"),"OK",IF(OR(C1744="L",C1745="L",C1746="L"),"LOSS",IF(OR(C1744="X",C1745="X",C1746="X"),"Anulado"," ")))</f>
        <v xml:space="preserve"> </v>
      </c>
      <c r="C1744" s="65" t="s">
        <v>28</v>
      </c>
      <c r="D1744" s="290" t="str">
        <f>IF(G1744="","",$D1741)</f>
        <v/>
      </c>
      <c r="E1744" s="295" t="str">
        <f>IF(G1744=""," ","– "&amp;COUNTIF(D$4:D1746,$D1744))</f>
        <v xml:space="preserve"> </v>
      </c>
      <c r="F1744" s="297" t="str">
        <f ca="1">IF(G1744="","",IF(OR(AND($C1744&lt;&gt;" ",$C1745=" "),AND($C1745&lt;&gt;" ",$C1744=" "),AND(L1746&gt;0,OR(AND($C1746&lt;&gt;" ",OR($C1744=" ",$C1745=" ")),AND($C1746=" ",OR($C1744&lt;&gt;" ",$C1745&lt;&gt;" "))))),IF(SUM(F$4:F1743)=0,1,LARGE(F$4:F1743,1)+1),IF(MONTH(G1744)=MONTH(TODAY()),IF(AND(DAY(G1744)&lt;DAY(TODAY()),$B1744=" "),IF(SUM(F$4:F1743)=0,1,LARGE(F$4:F1743,1)+1),IF($B1744=" ",IF(AND(DAY(G1744)=DAY(TODAY()),HOUR(G1744)&lt;=HOUR(NOW())+1),IF(AND(HOUR(G1744)+2&lt;=HOUR(NOW()),DAY(G1744)&lt;=DAY(TODAY()),MINUTE(G1744)&lt;=MINUTE(NOW())),IF(SUM(F$4:F1743)=0,1,LARGE(F$4:F1743,1)+1),IF(OR(MINUTE(G1744)&lt;=MINUTE(NOW()),HOUR(G1744)&lt;=HOUR(NOW())),"!!!","")),""),"")),"")))</f>
        <v/>
      </c>
      <c r="G1744" s="299" t="str">
        <f>IF(H1744="","",_xlfn.XLOOKUP(H1744,$H$4:H1743,$G$4:G1743,""))</f>
        <v/>
      </c>
      <c r="H1744" s="294"/>
      <c r="I1744" s="145"/>
      <c r="J1744" s="80"/>
      <c r="K1744" s="146"/>
      <c r="L1744" s="147"/>
      <c r="M1744" s="70"/>
      <c r="N1744" s="241">
        <v>0</v>
      </c>
      <c r="O1744" s="148" t="e">
        <f>IF(OR(#REF!="",#REF!=""),"",ROUND(IF(L1746&gt;0,IF(M1744&gt;0,M1744,IF(M1745&gt;0,ROUND((M1745*#REF!)/#REF!,IF(N1744=0,2,IF(N1744=0.1,1,0))),ROUND((M1746*#REF!)/#REF!,IF(N1744=0,2,IF(N1744=0.1,1,0))))),IF(M1744&gt;0,M1744,ROUND((M1745*#REF!)/#REF!,IF(N1744=0,2,IF(N1744=0.1,1,0))))),2))</f>
        <v>#REF!</v>
      </c>
      <c r="P1744" s="149" t="e">
        <f>IF(OR(L1744="",O1744=""),"",IF($C1744="1/2W",O1744/2+O1744/2*L1744,IF($C1744="1/2L",O1744/2,IF(I1744="Lay",(O1744*(L1744/(L1744-1))-O1744)*(1-_xlfn.XLOOKUP(K1744,#REF!,#REF!,0))+O1744,(O1744*L1744-O1744)*(1-_xlfn.XLOOKUP(K1744,#REF!,#REF!,0))+O1744))))</f>
        <v>#REF!</v>
      </c>
      <c r="Q1744" s="293" t="e">
        <f ca="1">IF($B1744="Anulado",0,ROUND(IF(OR($B1744="LOSS",$B1744="OK"),IF(OR($C1744="W",$C1744="1/2W",$C1744="1/2L"),P1744-O1744,IF($C1744="L",-O1744,0))+IF(OR($C1745="W",$C1745="1/2W",$C1745="1/2L"),P1745-O1745,IF($C1745="L",-O1745,0))+IF(OR($C1746="W",$C1746="1/2W",$C1746="1/2L"),P1746-O1746,IF($C1746="L",-O1746,0)),IF(AND(OR($C1744="W",$C1744="1/2W",$C1744="1/2L"),C1745="W"),P1744+P1745-SUM(O1744:O1746)+_xlfn.XLOOKUP("X",C1744:C1746,O1744:O1746,0),IF(AND(C1744=TRUE,C1746="W"),P1744+P1746-SUM(O1744:O1746),IF(AND(C1745="W",C1746="W"),P1745+P1746-SUM(O1744:O1746)+_xlfn.XLOOKUP("X",C1744:C1746,O1744:O1746,0),IF(L1746&gt;0,IF(OR($C1744="W",$C1744="1/2W",$C1744="1/2L"),P1744-SUM(O1744:O1746)+_xlfn.XLOOKUP("X",C1744:C1746,O1744:O1746,0),IF(OR($C1744="W",$C1744="1/2W",$C1744="1/2L"),P1745-SUM(O1744:O1746)+_xlfn.XLOOKUP("X",C1744:C1746,O1744:O1746,0),IF(OR($C1744="W",$C1744="1/2W",$C1744="1/2L"),P1746-SUM(O1744:O1746)+_xlfn.XLOOKUP("X",C1744:C1746,O1744:O1746,0),IF(SUM(P1744:P1746)/3-SUM(O1744:O1746)+_xlfn.XLOOKUP("X",C1744:C1746,O1744:O1746,0)&gt;0,SUM(P1744:P1746)/3-SUM(O1744:O1746)+_xlfn.XLOOKUP("X",C1744:C1746,O1744:O1746,0),LARGE(P1744:P1746,1)-SUM(O1744:O1746))))),IF(OR($C1744="W",$C1744="1/2W",$C1744="1/2L"),P1744-SUM(O1744:O1745)+_xlfn.XLOOKUP("X",C1744:C1746,O1744:O1746,0),IF(OR($C1744="W",$C1744="1/2W",$C1744="1/2L"),P1745-SUM(O1744:O1745)+_xlfn.XLOOKUP("X",C1744:C1746,O1744:O1746,0),SUM(P1744:P1745)/2-SUM(O1744:O1745)+_xlfn.XLOOKUP("X",C1744:C1746,O1744:O1746,0)))))))),2))</f>
        <v>#REF!</v>
      </c>
      <c r="R1744" s="289" t="e">
        <f ca="1">IF(Q1744=0,0,Q1744/SUM(O1744:O1746))</f>
        <v>#REF!</v>
      </c>
      <c r="S1744" s="292">
        <f>IF($D1744=$D1741,IF(OR($B1744="LOSS",$B1744="OK",$B1744="Anulada"),Q1744,0)+S1741,IF(OR($B1744="LOSS",$B1744="OK",$B1744="Anulada"),Q1744,0))</f>
        <v>0</v>
      </c>
    </row>
    <row r="1745" spans="1:19" ht="14.65" customHeight="1">
      <c r="A1745" s="227"/>
      <c r="B1745" s="236"/>
      <c r="C1745" s="17" t="s">
        <v>28</v>
      </c>
      <c r="D1745" s="274"/>
      <c r="E1745" s="282"/>
      <c r="F1745" s="285"/>
      <c r="G1745" s="287"/>
      <c r="H1745" s="230"/>
      <c r="I1745" s="150"/>
      <c r="J1745" s="81" t="str">
        <f>IF(OR(I1744="TO",I1744="TU",I1744="TO1",I1744="TU1",I1744="TO2",I1744="TU2"),J1744,IF(OR(I1744="AH1",I1744="AH2"),IF(OR(I1745="AH1",I1745="AH2"),-J1744,IF(OR(I1745="EH1",I1745="EH2"),-J1744+0.5,"")),IF(OR(I1744="EH1",I1744="EH2"),IF(OR(I1745="AH1",I1745="AH2"),-J1744+0.5,IF(OR(I1745="EH1",I1745="EH2"),-J1744+1,"")),IF(AND(OR(I1744="DNB1",I1744="DNB2"),OR(I1745="AH1",I1745="AH2")),0,IF(AND(I1744="Not ScoreBoth",OR(I1745="TO1",I1745="TO2")),0.5,"")))))</f>
        <v/>
      </c>
      <c r="K1745" s="127"/>
      <c r="L1745" s="128"/>
      <c r="M1745" s="22"/>
      <c r="N1745" s="233"/>
      <c r="O1745" s="151" t="e">
        <f>IF(OR(#REF!="",#REF!=""),"",ROUND(IF(L1746&gt;0,IF(M1745&gt;0,M1745,IF(M1744&gt;0,IF(N1744=TRUE,ROUND((M1744*#REF!)/#REF!,0),(M1744*#REF!)/#REF!),IF(M1745&gt;0,ROUND(M1745,IF(N1744=0,2,IF(N1744=0.1,1,0))),IF(M1746&gt;0,ROUND(O1746*#REF!/#REF!,IF(N1744=0,2,IF(N1744=0.1,1,0))),0)))),IF(M1745&gt;0,M1745,ROUND((M1744*#REF!)/#REF!,IF(N1744=0,2,IF(N1744=0.1,1,0))))),2))</f>
        <v>#REF!</v>
      </c>
      <c r="P1745" s="152" t="e">
        <f>IF(OR(L1745="",O1745=""),"",IF($C1745="1/2W",O1745/2+O1745/2*L1745,IF($C1745="1/2L",O1745/2,IF(I1745="Lay",((O1745*(L1745/(L1745-1)))-O1745)*(1-_xlfn.XLOOKUP(K1745,#REF!,#REF!,0))+O1745,(O1745*L1745-O1745)*(1-_xlfn.XLOOKUP(K1745,#REF!,#REF!,0))+O1745))))</f>
        <v>#REF!</v>
      </c>
      <c r="Q1745" s="278"/>
      <c r="R1745" s="271"/>
      <c r="S1745" s="271"/>
    </row>
    <row r="1746" spans="1:19" ht="14.65" customHeight="1">
      <c r="A1746" s="228"/>
      <c r="B1746" s="237"/>
      <c r="C1746" s="27" t="s">
        <v>28</v>
      </c>
      <c r="D1746" s="275"/>
      <c r="E1746" s="283"/>
      <c r="F1746" s="272"/>
      <c r="G1746" s="288"/>
      <c r="H1746" s="231"/>
      <c r="I1746" s="30"/>
      <c r="J1746" s="31"/>
      <c r="K1746" s="37"/>
      <c r="L1746" s="32"/>
      <c r="M1746" s="33"/>
      <c r="N1746" s="234"/>
      <c r="O1746" s="34" t="e">
        <f>IF(OR(#REF!="",#REF!=""),"",IF(L1746&gt;0,ROUND(IF(M1746&gt;0,M1746,IF(M1744&gt;0,ROUND((M1744*#REF!)/#REF!,IF(N1744=0,2,IF(N1744=0.1,1,0))),IF(M1745&gt;0,ROUND((M1745*#REF!)/#REF!,IF(N1744=0,2,IF(N1744=0.1,1,0))),IF(M1746&gt;0,M1746,0)))),2),""))</f>
        <v>#REF!</v>
      </c>
      <c r="P1746" s="35" t="e">
        <f>IF(I1745="Lay",O1745*(L1745/(L1745-1))-O1745,IF(I1744="Lay",O1744*(L1744/(L1744-1))-O1744,IF(OR(L1746="",O1746=""),"",IF($C1746="1/2W",O1746/2+O1746/2*L1746,IF($C1746="1/2L",O1746/2,(O1746*L1746-O1746)*(1-_xlfn.XLOOKUP(K1746,#REF!,#REF!,0))+O1746)))))</f>
        <v>#REF!</v>
      </c>
      <c r="Q1746" s="279"/>
      <c r="R1746" s="272"/>
      <c r="S1746" s="272"/>
    </row>
    <row r="1747" spans="1:19" ht="14.65" customHeight="1">
      <c r="A1747" s="226">
        <f>$A1744+1</f>
        <v>582</v>
      </c>
      <c r="B1747" s="235" t="str">
        <f>IF(OR(C1747="W",C1748="W",C1749="W",C1747="1/2W",C1748="1/2W",C1749="1/2W",C1747="1/2L",C1748="1/2L",C1749="1/2L"),"OK",IF(OR(C1747="L",C1748="L",C1749="L"),"LOSS",IF(OR(C1747="X",C1748="X",C1749="X"),"Anulado"," ")))</f>
        <v xml:space="preserve"> </v>
      </c>
      <c r="C1747" s="38" t="s">
        <v>28</v>
      </c>
      <c r="D1747" s="273" t="str">
        <f>IF(G1747="","",$D1744)</f>
        <v/>
      </c>
      <c r="E1747" s="281" t="str">
        <f>IF(G1747=""," ","– "&amp;COUNTIF(D$4:D1749,$D1747))</f>
        <v xml:space="preserve"> </v>
      </c>
      <c r="F1747" s="284" t="str">
        <f ca="1">IF(G1747="","",IF(OR(AND($C1747&lt;&gt;" ",$C1748=" "),AND($C1748&lt;&gt;" ",$C1747=" "),AND(L1749&gt;0,OR(AND($C1749&lt;&gt;" ",OR($C1747=" ",$C1748=" ")),AND($C1749=" ",OR($C1747&lt;&gt;" ",$C1748&lt;&gt;" "))))),IF(SUM(F$4:F1746)=0,1,LARGE(F$4:F1746,1)+1),IF(MONTH(G1747)=MONTH(TODAY()),IF(AND(DAY(G1747)&lt;DAY(TODAY()),$B1747=" "),IF(SUM(F$4:F1746)=0,1,LARGE(F$4:F1746,1)+1),IF($B1747=" ",IF(AND(DAY(G1747)=DAY(TODAY()),HOUR(G1747)&lt;=HOUR(NOW())+1),IF(AND(HOUR(G1747)+2&lt;=HOUR(NOW()),DAY(G1747)&lt;=DAY(TODAY()),MINUTE(G1747)&lt;=MINUTE(NOW())),IF(SUM(F$4:F1746)=0,1,LARGE(F$4:F1746,1)+1),IF(OR(MINUTE(G1747)&lt;=MINUTE(NOW()),HOUR(G1747)&lt;=HOUR(NOW())),"!!!","")),""),"")),"")))</f>
        <v/>
      </c>
      <c r="G1747" s="286" t="str">
        <f>IF(H1747="","",_xlfn.XLOOKUP(H1747,$H$4:H1746,$G$4:G1746,""))</f>
        <v/>
      </c>
      <c r="H1747" s="280"/>
      <c r="I1747" s="153"/>
      <c r="J1747" s="78"/>
      <c r="K1747" s="154"/>
      <c r="L1747" s="139"/>
      <c r="M1747" s="43"/>
      <c r="N1747" s="232">
        <v>0</v>
      </c>
      <c r="O1747" s="140" t="e">
        <f>IF(OR(#REF!="",#REF!=""),"",ROUND(IF(L1749&gt;0,IF(M1747&gt;0,M1747,IF(M1748&gt;0,ROUND((M1748*#REF!)/#REF!,IF(N1747=0,2,IF(N1747=0.1,1,0))),ROUND((M1749*#REF!)/#REF!,IF(N1747=0,2,IF(N1747=0.1,1,0))))),IF(M1747&gt;0,M1747,ROUND((M1748*#REF!)/#REF!,IF(N1747=0,2,IF(N1747=0.1,1,0))))),2))</f>
        <v>#REF!</v>
      </c>
      <c r="P1747" s="141" t="e">
        <f>IF(OR(L1747="",O1747=""),"",IF($C1747="1/2W",O1747/2+O1747/2*L1747,IF($C1747="1/2L",O1747/2,IF(I1747="Lay",(O1747*(L1747/(L1747-1))-O1747)*(1-_xlfn.XLOOKUP(K1747,#REF!,#REF!,0))+O1747,(O1747*L1747-O1747)*(1-_xlfn.XLOOKUP(K1747,#REF!,#REF!,0))+O1747))))</f>
        <v>#REF!</v>
      </c>
      <c r="Q1747" s="277" t="e">
        <f ca="1">IF($B1747="Anulado",0,ROUND(IF(OR($B1747="LOSS",$B1747="OK"),IF(OR($C1747="W",$C1747="1/2W",$C1747="1/2L"),P1747-O1747,IF($C1747="L",-O1747,0))+IF(OR($C1748="W",$C1748="1/2W",$C1748="1/2L"),P1748-O1748,IF($C1748="L",-O1748,0))+IF(OR($C1749="W",$C1749="1/2W",$C1749="1/2L"),P1749-O1749,IF($C1749="L",-O1749,0)),IF(AND(OR($C1747="W",$C1747="1/2W",$C1747="1/2L"),C1748="W"),P1747+P1748-SUM(O1747:O1749)+_xlfn.XLOOKUP("X",C1747:C1749,O1747:O1749,0),IF(AND(C1747=TRUE,C1749="W"),P1747+P1749-SUM(O1747:O1749),IF(AND(C1748="W",C1749="W"),P1748+P1749-SUM(O1747:O1749)+_xlfn.XLOOKUP("X",C1747:C1749,O1747:O1749,0),IF(L1749&gt;0,IF(OR($C1747="W",$C1747="1/2W",$C1747="1/2L"),P1747-SUM(O1747:O1749)+_xlfn.XLOOKUP("X",C1747:C1749,O1747:O1749,0),IF(OR($C1747="W",$C1747="1/2W",$C1747="1/2L"),P1748-SUM(O1747:O1749)+_xlfn.XLOOKUP("X",C1747:C1749,O1747:O1749,0),IF(OR($C1747="W",$C1747="1/2W",$C1747="1/2L"),P1749-SUM(O1747:O1749)+_xlfn.XLOOKUP("X",C1747:C1749,O1747:O1749,0),IF(SUM(P1747:P1749)/3-SUM(O1747:O1749)+_xlfn.XLOOKUP("X",C1747:C1749,O1747:O1749,0)&gt;0,SUM(P1747:P1749)/3-SUM(O1747:O1749)+_xlfn.XLOOKUP("X",C1747:C1749,O1747:O1749,0),LARGE(P1747:P1749,1)-SUM(O1747:O1749))))),IF(OR($C1747="W",$C1747="1/2W",$C1747="1/2L"),P1747-SUM(O1747:O1748)+_xlfn.XLOOKUP("X",C1747:C1749,O1747:O1749,0),IF(OR($C1747="W",$C1747="1/2W",$C1747="1/2L"),P1748-SUM(O1747:O1748)+_xlfn.XLOOKUP("X",C1747:C1749,O1747:O1749,0),SUM(P1747:P1748)/2-SUM(O1747:O1748)+_xlfn.XLOOKUP("X",C1747:C1749,O1747:O1749,0)))))))),2))</f>
        <v>#REF!</v>
      </c>
      <c r="R1747" s="270" t="e">
        <f ca="1">IF(Q1747=0,0,Q1747/SUM(O1747:O1749))</f>
        <v>#REF!</v>
      </c>
      <c r="S1747" s="276">
        <f>IF($D1747=$D1744,IF(OR($B1747="LOSS",$B1747="OK",$B1747="Anulada"),Q1747,0)+S1744,IF(OR($B1747="LOSS",$B1747="OK",$B1747="Anulada"),Q1747,0))</f>
        <v>0</v>
      </c>
    </row>
    <row r="1748" spans="1:19" ht="14.65" customHeight="1">
      <c r="A1748" s="227"/>
      <c r="B1748" s="236"/>
      <c r="C1748" s="49" t="s">
        <v>28</v>
      </c>
      <c r="D1748" s="274"/>
      <c r="E1748" s="282"/>
      <c r="F1748" s="285"/>
      <c r="G1748" s="287"/>
      <c r="H1748" s="230"/>
      <c r="I1748" s="138"/>
      <c r="J1748" s="85" t="str">
        <f>IF(OR(I1747="TO",I1747="TU",I1747="TO1",I1747="TU1",I1747="TO2",I1747="TU2"),J1747,IF(OR(I1747="AH1",I1747="AH2"),IF(OR(I1748="AH1",I1748="AH2"),-J1747,IF(OR(I1748="EH1",I1748="EH2"),-J1747+0.5,"")),IF(OR(I1747="EH1",I1747="EH2"),IF(OR(I1748="AH1",I1748="AH2"),-J1747+0.5,IF(OR(I1748="EH1",I1748="EH2"),-J1747+1,"")),IF(AND(OR(I1747="DNB1",I1747="DNB2"),OR(I1748="AH1",I1748="AH2")),0,IF(AND(I1747="Not ScoreBoth",OR(I1748="TO1",I1748="TO2")),0.5,"")))))</f>
        <v/>
      </c>
      <c r="K1748" s="155"/>
      <c r="L1748" s="142"/>
      <c r="M1748" s="54"/>
      <c r="N1748" s="233"/>
      <c r="O1748" s="143" t="e">
        <f>IF(OR(#REF!="",#REF!=""),"",ROUND(IF(L1749&gt;0,IF(M1748&gt;0,M1748,IF(M1747&gt;0,IF(N1747=TRUE,ROUND((M1747*#REF!)/#REF!,0),(M1747*#REF!)/#REF!),IF(M1748&gt;0,ROUND(M1748,IF(N1747=0,2,IF(N1747=0.1,1,0))),IF(M1749&gt;0,ROUND(O1749*#REF!/#REF!,IF(N1747=0,2,IF(N1747=0.1,1,0))),0)))),IF(M1748&gt;0,M1748,ROUND((M1747*#REF!)/#REF!,IF(N1747=0,2,IF(N1747=0.1,1,0))))),2))</f>
        <v>#REF!</v>
      </c>
      <c r="P1748" s="144" t="e">
        <f>IF(OR(L1748="",O1748=""),"",IF($C1748="1/2W",O1748/2+O1748/2*L1748,IF($C1748="1/2L",O1748/2,IF(I1748="Lay",((O1748*(L1748/(L1748-1)))-O1748)*(1-_xlfn.XLOOKUP(K1748,#REF!,#REF!,0))+O1748,(O1748*L1748-O1748)*(1-_xlfn.XLOOKUP(K1748,#REF!,#REF!,0))+O1748))))</f>
        <v>#REF!</v>
      </c>
      <c r="Q1748" s="278"/>
      <c r="R1748" s="271"/>
      <c r="S1748" s="271"/>
    </row>
    <row r="1749" spans="1:19" ht="14.65" customHeight="1">
      <c r="A1749" s="228"/>
      <c r="B1749" s="237"/>
      <c r="C1749" s="57" t="s">
        <v>28</v>
      </c>
      <c r="D1749" s="275"/>
      <c r="E1749" s="283"/>
      <c r="F1749" s="272"/>
      <c r="G1749" s="288"/>
      <c r="H1749" s="231"/>
      <c r="I1749" s="58"/>
      <c r="J1749" s="59"/>
      <c r="K1749" s="60"/>
      <c r="L1749" s="61"/>
      <c r="M1749" s="62"/>
      <c r="N1749" s="234"/>
      <c r="O1749" s="63" t="e">
        <f>IF(OR(#REF!="",#REF!=""),"",IF(L1749&gt;0,ROUND(IF(M1749&gt;0,M1749,IF(M1747&gt;0,ROUND((M1747*#REF!)/#REF!,IF(N1747=0,2,IF(N1747=0.1,1,0))),IF(M1748&gt;0,ROUND((M1748*#REF!)/#REF!,IF(N1747=0,2,IF(N1747=0.1,1,0))),IF(M1749&gt;0,M1749,0)))),2),""))</f>
        <v>#REF!</v>
      </c>
      <c r="P1749" s="64" t="e">
        <f>IF(I1748="Lay",O1748*(L1748/(L1748-1))-O1748,IF(I1747="Lay",O1747*(L1747/(L1747-1))-O1747,IF(OR(L1749="",O1749=""),"",IF($C1749="1/2W",O1749/2+O1749/2*L1749,IF($C1749="1/2L",O1749/2,(O1749*L1749-O1749)*(1-_xlfn.XLOOKUP(K1749,#REF!,#REF!,0))+O1749)))))</f>
        <v>#REF!</v>
      </c>
      <c r="Q1749" s="279"/>
      <c r="R1749" s="272"/>
      <c r="S1749" s="272"/>
    </row>
    <row r="1750" spans="1:19" ht="14.65" customHeight="1">
      <c r="A1750" s="238">
        <f>$A1747+1</f>
        <v>583</v>
      </c>
      <c r="B1750" s="242" t="str">
        <f>IF(OR(C1750="W",C1751="W",C1752="W",C1750="1/2W",C1751="1/2W",C1752="1/2W",C1750="1/2L",C1751="1/2L",C1752="1/2L"),"OK",IF(OR(C1750="L",C1751="L",C1752="L"),"LOSS",IF(OR(C1750="X",C1751="X",C1752="X"),"Anulado"," ")))</f>
        <v xml:space="preserve"> </v>
      </c>
      <c r="C1750" s="65" t="s">
        <v>28</v>
      </c>
      <c r="D1750" s="290" t="str">
        <f>IF(G1750="","",$D1747)</f>
        <v/>
      </c>
      <c r="E1750" s="295" t="str">
        <f>IF(G1750=""," ","– "&amp;COUNTIF(D$4:D1752,$D1750))</f>
        <v xml:space="preserve"> </v>
      </c>
      <c r="F1750" s="297" t="str">
        <f ca="1">IF(G1750="","",IF(OR(AND($C1750&lt;&gt;" ",$C1751=" "),AND($C1751&lt;&gt;" ",$C1750=" "),AND(L1752&gt;0,OR(AND($C1752&lt;&gt;" ",OR($C1750=" ",$C1751=" ")),AND($C1752=" ",OR($C1750&lt;&gt;" ",$C1751&lt;&gt;" "))))),IF(SUM(F$4:F1749)=0,1,LARGE(F$4:F1749,1)+1),IF(MONTH(G1750)=MONTH(TODAY()),IF(AND(DAY(G1750)&lt;DAY(TODAY()),$B1750=" "),IF(SUM(F$4:F1749)=0,1,LARGE(F$4:F1749,1)+1),IF($B1750=" ",IF(AND(DAY(G1750)=DAY(TODAY()),HOUR(G1750)&lt;=HOUR(NOW())+1),IF(AND(HOUR(G1750)+2&lt;=HOUR(NOW()),DAY(G1750)&lt;=DAY(TODAY()),MINUTE(G1750)&lt;=MINUTE(NOW())),IF(SUM(F$4:F1749)=0,1,LARGE(F$4:F1749,1)+1),IF(OR(MINUTE(G1750)&lt;=MINUTE(NOW()),HOUR(G1750)&lt;=HOUR(NOW())),"!!!","")),""),"")),"")))</f>
        <v/>
      </c>
      <c r="G1750" s="299" t="str">
        <f>IF(H1750="","",_xlfn.XLOOKUP(H1750,$H$4:H1749,$G$4:G1749,""))</f>
        <v/>
      </c>
      <c r="H1750" s="294"/>
      <c r="I1750" s="145"/>
      <c r="J1750" s="80"/>
      <c r="K1750" s="146"/>
      <c r="L1750" s="147"/>
      <c r="M1750" s="70"/>
      <c r="N1750" s="241">
        <v>0</v>
      </c>
      <c r="O1750" s="148" t="e">
        <f>IF(OR(#REF!="",#REF!=""),"",ROUND(IF(L1752&gt;0,IF(M1750&gt;0,M1750,IF(M1751&gt;0,ROUND((M1751*#REF!)/#REF!,IF(N1750=0,2,IF(N1750=0.1,1,0))),ROUND((M1752*#REF!)/#REF!,IF(N1750=0,2,IF(N1750=0.1,1,0))))),IF(M1750&gt;0,M1750,ROUND((M1751*#REF!)/#REF!,IF(N1750=0,2,IF(N1750=0.1,1,0))))),2))</f>
        <v>#REF!</v>
      </c>
      <c r="P1750" s="149" t="e">
        <f>IF(OR(L1750="",O1750=""),"",IF($C1750="1/2W",O1750/2+O1750/2*L1750,IF($C1750="1/2L",O1750/2,IF(I1750="Lay",(O1750*(L1750/(L1750-1))-O1750)*(1-_xlfn.XLOOKUP(K1750,#REF!,#REF!,0))+O1750,(O1750*L1750-O1750)*(1-_xlfn.XLOOKUP(K1750,#REF!,#REF!,0))+O1750))))</f>
        <v>#REF!</v>
      </c>
      <c r="Q1750" s="293" t="e">
        <f ca="1">IF($B1750="Anulado",0,ROUND(IF(OR($B1750="LOSS",$B1750="OK"),IF(OR($C1750="W",$C1750="1/2W",$C1750="1/2L"),P1750-O1750,IF($C1750="L",-O1750,0))+IF(OR($C1751="W",$C1751="1/2W",$C1751="1/2L"),P1751-O1751,IF($C1751="L",-O1751,0))+IF(OR($C1752="W",$C1752="1/2W",$C1752="1/2L"),P1752-O1752,IF($C1752="L",-O1752,0)),IF(AND(OR($C1750="W",$C1750="1/2W",$C1750="1/2L"),C1751="W"),P1750+P1751-SUM(O1750:O1752)+_xlfn.XLOOKUP("X",C1750:C1752,O1750:O1752,0),IF(AND(C1750=TRUE,C1752="W"),P1750+P1752-SUM(O1750:O1752),IF(AND(C1751="W",C1752="W"),P1751+P1752-SUM(O1750:O1752)+_xlfn.XLOOKUP("X",C1750:C1752,O1750:O1752,0),IF(L1752&gt;0,IF(OR($C1750="W",$C1750="1/2W",$C1750="1/2L"),P1750-SUM(O1750:O1752)+_xlfn.XLOOKUP("X",C1750:C1752,O1750:O1752,0),IF(OR($C1750="W",$C1750="1/2W",$C1750="1/2L"),P1751-SUM(O1750:O1752)+_xlfn.XLOOKUP("X",C1750:C1752,O1750:O1752,0),IF(OR($C1750="W",$C1750="1/2W",$C1750="1/2L"),P1752-SUM(O1750:O1752)+_xlfn.XLOOKUP("X",C1750:C1752,O1750:O1752,0),IF(SUM(P1750:P1752)/3-SUM(O1750:O1752)+_xlfn.XLOOKUP("X",C1750:C1752,O1750:O1752,0)&gt;0,SUM(P1750:P1752)/3-SUM(O1750:O1752)+_xlfn.XLOOKUP("X",C1750:C1752,O1750:O1752,0),LARGE(P1750:P1752,1)-SUM(O1750:O1752))))),IF(OR($C1750="W",$C1750="1/2W",$C1750="1/2L"),P1750-SUM(O1750:O1751)+_xlfn.XLOOKUP("X",C1750:C1752,O1750:O1752,0),IF(OR($C1750="W",$C1750="1/2W",$C1750="1/2L"),P1751-SUM(O1750:O1751)+_xlfn.XLOOKUP("X",C1750:C1752,O1750:O1752,0),SUM(P1750:P1751)/2-SUM(O1750:O1751)+_xlfn.XLOOKUP("X",C1750:C1752,O1750:O1752,0)))))))),2))</f>
        <v>#REF!</v>
      </c>
      <c r="R1750" s="289" t="e">
        <f ca="1">IF(Q1750=0,0,Q1750/SUM(O1750:O1752))</f>
        <v>#REF!</v>
      </c>
      <c r="S1750" s="292">
        <f>IF($D1750=$D1747,IF(OR($B1750="LOSS",$B1750="OK",$B1750="Anulada"),Q1750,0)+S1747,IF(OR($B1750="LOSS",$B1750="OK",$B1750="Anulada"),Q1750,0))</f>
        <v>0</v>
      </c>
    </row>
    <row r="1751" spans="1:19" ht="14.65" customHeight="1">
      <c r="A1751" s="227"/>
      <c r="B1751" s="236"/>
      <c r="C1751" s="17" t="s">
        <v>28</v>
      </c>
      <c r="D1751" s="274"/>
      <c r="E1751" s="282"/>
      <c r="F1751" s="285"/>
      <c r="G1751" s="287"/>
      <c r="H1751" s="230"/>
      <c r="I1751" s="150"/>
      <c r="J1751" s="81" t="str">
        <f>IF(OR(I1750="TO",I1750="TU",I1750="TO1",I1750="TU1",I1750="TO2",I1750="TU2"),J1750,IF(OR(I1750="AH1",I1750="AH2"),IF(OR(I1751="AH1",I1751="AH2"),-J1750,IF(OR(I1751="EH1",I1751="EH2"),-J1750+0.5,"")),IF(OR(I1750="EH1",I1750="EH2"),IF(OR(I1751="AH1",I1751="AH2"),-J1750+0.5,IF(OR(I1751="EH1",I1751="EH2"),-J1750+1,"")),IF(AND(OR(I1750="DNB1",I1750="DNB2"),OR(I1751="AH1",I1751="AH2")),0,IF(AND(I1750="Not ScoreBoth",OR(I1751="TO1",I1751="TO2")),0.5,"")))))</f>
        <v/>
      </c>
      <c r="K1751" s="127"/>
      <c r="L1751" s="128"/>
      <c r="M1751" s="22"/>
      <c r="N1751" s="233"/>
      <c r="O1751" s="151" t="e">
        <f>IF(OR(#REF!="",#REF!=""),"",ROUND(IF(L1752&gt;0,IF(M1751&gt;0,M1751,IF(M1750&gt;0,IF(N1750=TRUE,ROUND((M1750*#REF!)/#REF!,0),(M1750*#REF!)/#REF!),IF(M1751&gt;0,ROUND(M1751,IF(N1750=0,2,IF(N1750=0.1,1,0))),IF(M1752&gt;0,ROUND(O1752*#REF!/#REF!,IF(N1750=0,2,IF(N1750=0.1,1,0))),0)))),IF(M1751&gt;0,M1751,ROUND((M1750*#REF!)/#REF!,IF(N1750=0,2,IF(N1750=0.1,1,0))))),2))</f>
        <v>#REF!</v>
      </c>
      <c r="P1751" s="152" t="e">
        <f>IF(OR(L1751="",O1751=""),"",IF($C1751="1/2W",O1751/2+O1751/2*L1751,IF($C1751="1/2L",O1751/2,IF(I1751="Lay",((O1751*(L1751/(L1751-1)))-O1751)*(1-_xlfn.XLOOKUP(K1751,#REF!,#REF!,0))+O1751,(O1751*L1751-O1751)*(1-_xlfn.XLOOKUP(K1751,#REF!,#REF!,0))+O1751))))</f>
        <v>#REF!</v>
      </c>
      <c r="Q1751" s="278"/>
      <c r="R1751" s="271"/>
      <c r="S1751" s="271"/>
    </row>
    <row r="1752" spans="1:19" ht="14.65" customHeight="1">
      <c r="A1752" s="228"/>
      <c r="B1752" s="237"/>
      <c r="C1752" s="27" t="s">
        <v>28</v>
      </c>
      <c r="D1752" s="275"/>
      <c r="E1752" s="283"/>
      <c r="F1752" s="272"/>
      <c r="G1752" s="288"/>
      <c r="H1752" s="231"/>
      <c r="I1752" s="30"/>
      <c r="J1752" s="31"/>
      <c r="K1752" s="37"/>
      <c r="L1752" s="32"/>
      <c r="M1752" s="33"/>
      <c r="N1752" s="234"/>
      <c r="O1752" s="34" t="e">
        <f>IF(OR(#REF!="",#REF!=""),"",IF(L1752&gt;0,ROUND(IF(M1752&gt;0,M1752,IF(M1750&gt;0,ROUND((M1750*#REF!)/#REF!,IF(N1750=0,2,IF(N1750=0.1,1,0))),IF(M1751&gt;0,ROUND((M1751*#REF!)/#REF!,IF(N1750=0,2,IF(N1750=0.1,1,0))),IF(M1752&gt;0,M1752,0)))),2),""))</f>
        <v>#REF!</v>
      </c>
      <c r="P1752" s="35" t="e">
        <f>IF(I1751="Lay",O1751*(L1751/(L1751-1))-O1751,IF(I1750="Lay",O1750*(L1750/(L1750-1))-O1750,IF(OR(L1752="",O1752=""),"",IF($C1752="1/2W",O1752/2+O1752/2*L1752,IF($C1752="1/2L",O1752/2,(O1752*L1752-O1752)*(1-_xlfn.XLOOKUP(K1752,#REF!,#REF!,0))+O1752)))))</f>
        <v>#REF!</v>
      </c>
      <c r="Q1752" s="279"/>
      <c r="R1752" s="272"/>
      <c r="S1752" s="272"/>
    </row>
    <row r="1753" spans="1:19" ht="14.65" customHeight="1">
      <c r="A1753" s="226">
        <f>$A1750+1</f>
        <v>584</v>
      </c>
      <c r="B1753" s="235" t="str">
        <f>IF(OR(C1753="W",C1754="W",C1755="W",C1753="1/2W",C1754="1/2W",C1755="1/2W",C1753="1/2L",C1754="1/2L",C1755="1/2L"),"OK",IF(OR(C1753="L",C1754="L",C1755="L"),"LOSS",IF(OR(C1753="X",C1754="X",C1755="X"),"Anulado"," ")))</f>
        <v xml:space="preserve"> </v>
      </c>
      <c r="C1753" s="38" t="s">
        <v>28</v>
      </c>
      <c r="D1753" s="273" t="str">
        <f>IF(G1753="","",$D1750)</f>
        <v/>
      </c>
      <c r="E1753" s="281" t="str">
        <f>IF(G1753=""," ","– "&amp;COUNTIF(D$4:D1755,$D1753))</f>
        <v xml:space="preserve"> </v>
      </c>
      <c r="F1753" s="284" t="str">
        <f ca="1">IF(G1753="","",IF(OR(AND($C1753&lt;&gt;" ",$C1754=" "),AND($C1754&lt;&gt;" ",$C1753=" "),AND(L1755&gt;0,OR(AND($C1755&lt;&gt;" ",OR($C1753=" ",$C1754=" ")),AND($C1755=" ",OR($C1753&lt;&gt;" ",$C1754&lt;&gt;" "))))),IF(SUM(F$4:F1752)=0,1,LARGE(F$4:F1752,1)+1),IF(MONTH(G1753)=MONTH(TODAY()),IF(AND(DAY(G1753)&lt;DAY(TODAY()),$B1753=" "),IF(SUM(F$4:F1752)=0,1,LARGE(F$4:F1752,1)+1),IF($B1753=" ",IF(AND(DAY(G1753)=DAY(TODAY()),HOUR(G1753)&lt;=HOUR(NOW())+1),IF(AND(HOUR(G1753)+2&lt;=HOUR(NOW()),DAY(G1753)&lt;=DAY(TODAY()),MINUTE(G1753)&lt;=MINUTE(NOW())),IF(SUM(F$4:F1752)=0,1,LARGE(F$4:F1752,1)+1),IF(OR(MINUTE(G1753)&lt;=MINUTE(NOW()),HOUR(G1753)&lt;=HOUR(NOW())),"!!!","")),""),"")),"")))</f>
        <v/>
      </c>
      <c r="G1753" s="286" t="str">
        <f>IF(H1753="","",_xlfn.XLOOKUP(H1753,$H$4:H1752,$G$4:G1752,""))</f>
        <v/>
      </c>
      <c r="H1753" s="280"/>
      <c r="I1753" s="153"/>
      <c r="J1753" s="78"/>
      <c r="K1753" s="154"/>
      <c r="L1753" s="139"/>
      <c r="M1753" s="43"/>
      <c r="N1753" s="232">
        <v>0</v>
      </c>
      <c r="O1753" s="140" t="e">
        <f>IF(OR(#REF!="",#REF!=""),"",ROUND(IF(L1755&gt;0,IF(M1753&gt;0,M1753,IF(M1754&gt;0,ROUND((M1754*#REF!)/#REF!,IF(N1753=0,2,IF(N1753=0.1,1,0))),ROUND((M1755*#REF!)/#REF!,IF(N1753=0,2,IF(N1753=0.1,1,0))))),IF(M1753&gt;0,M1753,ROUND((M1754*#REF!)/#REF!,IF(N1753=0,2,IF(N1753=0.1,1,0))))),2))</f>
        <v>#REF!</v>
      </c>
      <c r="P1753" s="141" t="e">
        <f>IF(OR(L1753="",O1753=""),"",IF($C1753="1/2W",O1753/2+O1753/2*L1753,IF($C1753="1/2L",O1753/2,IF(I1753="Lay",(O1753*(L1753/(L1753-1))-O1753)*(1-_xlfn.XLOOKUP(K1753,#REF!,#REF!,0))+O1753,(O1753*L1753-O1753)*(1-_xlfn.XLOOKUP(K1753,#REF!,#REF!,0))+O1753))))</f>
        <v>#REF!</v>
      </c>
      <c r="Q1753" s="277" t="e">
        <f ca="1">IF($B1753="Anulado",0,ROUND(IF(OR($B1753="LOSS",$B1753="OK"),IF(OR($C1753="W",$C1753="1/2W",$C1753="1/2L"),P1753-O1753,IF($C1753="L",-O1753,0))+IF(OR($C1754="W",$C1754="1/2W",$C1754="1/2L"),P1754-O1754,IF($C1754="L",-O1754,0))+IF(OR($C1755="W",$C1755="1/2W",$C1755="1/2L"),P1755-O1755,IF($C1755="L",-O1755,0)),IF(AND(OR($C1753="W",$C1753="1/2W",$C1753="1/2L"),C1754="W"),P1753+P1754-SUM(O1753:O1755)+_xlfn.XLOOKUP("X",C1753:C1755,O1753:O1755,0),IF(AND(C1753=TRUE,C1755="W"),P1753+P1755-SUM(O1753:O1755),IF(AND(C1754="W",C1755="W"),P1754+P1755-SUM(O1753:O1755)+_xlfn.XLOOKUP("X",C1753:C1755,O1753:O1755,0),IF(L1755&gt;0,IF(OR($C1753="W",$C1753="1/2W",$C1753="1/2L"),P1753-SUM(O1753:O1755)+_xlfn.XLOOKUP("X",C1753:C1755,O1753:O1755,0),IF(OR($C1753="W",$C1753="1/2W",$C1753="1/2L"),P1754-SUM(O1753:O1755)+_xlfn.XLOOKUP("X",C1753:C1755,O1753:O1755,0),IF(OR($C1753="W",$C1753="1/2W",$C1753="1/2L"),P1755-SUM(O1753:O1755)+_xlfn.XLOOKUP("X",C1753:C1755,O1753:O1755,0),IF(SUM(P1753:P1755)/3-SUM(O1753:O1755)+_xlfn.XLOOKUP("X",C1753:C1755,O1753:O1755,0)&gt;0,SUM(P1753:P1755)/3-SUM(O1753:O1755)+_xlfn.XLOOKUP("X",C1753:C1755,O1753:O1755,0),LARGE(P1753:P1755,1)-SUM(O1753:O1755))))),IF(OR($C1753="W",$C1753="1/2W",$C1753="1/2L"),P1753-SUM(O1753:O1754)+_xlfn.XLOOKUP("X",C1753:C1755,O1753:O1755,0),IF(OR($C1753="W",$C1753="1/2W",$C1753="1/2L"),P1754-SUM(O1753:O1754)+_xlfn.XLOOKUP("X",C1753:C1755,O1753:O1755,0),SUM(P1753:P1754)/2-SUM(O1753:O1754)+_xlfn.XLOOKUP("X",C1753:C1755,O1753:O1755,0)))))))),2))</f>
        <v>#REF!</v>
      </c>
      <c r="R1753" s="270" t="e">
        <f ca="1">IF(Q1753=0,0,Q1753/SUM(O1753:O1755))</f>
        <v>#REF!</v>
      </c>
      <c r="S1753" s="276">
        <f>IF($D1753=$D1750,IF(OR($B1753="LOSS",$B1753="OK",$B1753="Anulada"),Q1753,0)+S1750,IF(OR($B1753="LOSS",$B1753="OK",$B1753="Anulada"),Q1753,0))</f>
        <v>0</v>
      </c>
    </row>
    <row r="1754" spans="1:19" ht="14.65" customHeight="1">
      <c r="A1754" s="227"/>
      <c r="B1754" s="236"/>
      <c r="C1754" s="49" t="s">
        <v>28</v>
      </c>
      <c r="D1754" s="274"/>
      <c r="E1754" s="282"/>
      <c r="F1754" s="285"/>
      <c r="G1754" s="287"/>
      <c r="H1754" s="230"/>
      <c r="I1754" s="138"/>
      <c r="J1754" s="85" t="str">
        <f>IF(OR(I1753="TO",I1753="TU",I1753="TO1",I1753="TU1",I1753="TO2",I1753="TU2"),J1753,IF(OR(I1753="AH1",I1753="AH2"),IF(OR(I1754="AH1",I1754="AH2"),-J1753,IF(OR(I1754="EH1",I1754="EH2"),-J1753+0.5,"")),IF(OR(I1753="EH1",I1753="EH2"),IF(OR(I1754="AH1",I1754="AH2"),-J1753+0.5,IF(OR(I1754="EH1",I1754="EH2"),-J1753+1,"")),IF(AND(OR(I1753="DNB1",I1753="DNB2"),OR(I1754="AH1",I1754="AH2")),0,IF(AND(I1753="Not ScoreBoth",OR(I1754="TO1",I1754="TO2")),0.5,"")))))</f>
        <v/>
      </c>
      <c r="K1754" s="155"/>
      <c r="L1754" s="142"/>
      <c r="M1754" s="54"/>
      <c r="N1754" s="233"/>
      <c r="O1754" s="143" t="e">
        <f>IF(OR(#REF!="",#REF!=""),"",ROUND(IF(L1755&gt;0,IF(M1754&gt;0,M1754,IF(M1753&gt;0,IF(N1753=TRUE,ROUND((M1753*#REF!)/#REF!,0),(M1753*#REF!)/#REF!),IF(M1754&gt;0,ROUND(M1754,IF(N1753=0,2,IF(N1753=0.1,1,0))),IF(M1755&gt;0,ROUND(O1755*#REF!/#REF!,IF(N1753=0,2,IF(N1753=0.1,1,0))),0)))),IF(M1754&gt;0,M1754,ROUND((M1753*#REF!)/#REF!,IF(N1753=0,2,IF(N1753=0.1,1,0))))),2))</f>
        <v>#REF!</v>
      </c>
      <c r="P1754" s="144" t="e">
        <f>IF(OR(L1754="",O1754=""),"",IF($C1754="1/2W",O1754/2+O1754/2*L1754,IF($C1754="1/2L",O1754/2,IF(I1754="Lay",((O1754*(L1754/(L1754-1)))-O1754)*(1-_xlfn.XLOOKUP(K1754,#REF!,#REF!,0))+O1754,(O1754*L1754-O1754)*(1-_xlfn.XLOOKUP(K1754,#REF!,#REF!,0))+O1754))))</f>
        <v>#REF!</v>
      </c>
      <c r="Q1754" s="278"/>
      <c r="R1754" s="271"/>
      <c r="S1754" s="271"/>
    </row>
    <row r="1755" spans="1:19" ht="14.65" customHeight="1">
      <c r="A1755" s="228"/>
      <c r="B1755" s="237"/>
      <c r="C1755" s="57" t="s">
        <v>28</v>
      </c>
      <c r="D1755" s="275"/>
      <c r="E1755" s="283"/>
      <c r="F1755" s="272"/>
      <c r="G1755" s="288"/>
      <c r="H1755" s="231"/>
      <c r="I1755" s="58"/>
      <c r="J1755" s="59"/>
      <c r="K1755" s="60"/>
      <c r="L1755" s="61"/>
      <c r="M1755" s="62"/>
      <c r="N1755" s="234"/>
      <c r="O1755" s="63" t="e">
        <f>IF(OR(#REF!="",#REF!=""),"",IF(L1755&gt;0,ROUND(IF(M1755&gt;0,M1755,IF(M1753&gt;0,ROUND((M1753*#REF!)/#REF!,IF(N1753=0,2,IF(N1753=0.1,1,0))),IF(M1754&gt;0,ROUND((M1754*#REF!)/#REF!,IF(N1753=0,2,IF(N1753=0.1,1,0))),IF(M1755&gt;0,M1755,0)))),2),""))</f>
        <v>#REF!</v>
      </c>
      <c r="P1755" s="64" t="e">
        <f>IF(I1754="Lay",O1754*(L1754/(L1754-1))-O1754,IF(I1753="Lay",O1753*(L1753/(L1753-1))-O1753,IF(OR(L1755="",O1755=""),"",IF($C1755="1/2W",O1755/2+O1755/2*L1755,IF($C1755="1/2L",O1755/2,(O1755*L1755-O1755)*(1-_xlfn.XLOOKUP(K1755,#REF!,#REF!,0))+O1755)))))</f>
        <v>#REF!</v>
      </c>
      <c r="Q1755" s="279"/>
      <c r="R1755" s="272"/>
      <c r="S1755" s="272"/>
    </row>
    <row r="1756" spans="1:19" ht="14.65" customHeight="1">
      <c r="A1756" s="238">
        <f>$A1753+1</f>
        <v>585</v>
      </c>
      <c r="B1756" s="242" t="str">
        <f>IF(OR(C1756="W",C1757="W",C1758="W",C1756="1/2W",C1757="1/2W",C1758="1/2W",C1756="1/2L",C1757="1/2L",C1758="1/2L"),"OK",IF(OR(C1756="L",C1757="L",C1758="L"),"LOSS",IF(OR(C1756="X",C1757="X",C1758="X"),"Anulado"," ")))</f>
        <v xml:space="preserve"> </v>
      </c>
      <c r="C1756" s="65" t="s">
        <v>28</v>
      </c>
      <c r="D1756" s="290" t="str">
        <f>IF(G1756="","",$D1753)</f>
        <v/>
      </c>
      <c r="E1756" s="295" t="str">
        <f>IF(G1756=""," ","– "&amp;COUNTIF(D$4:D1758,$D1756))</f>
        <v xml:space="preserve"> </v>
      </c>
      <c r="F1756" s="297" t="str">
        <f ca="1">IF(G1756="","",IF(OR(AND($C1756&lt;&gt;" ",$C1757=" "),AND($C1757&lt;&gt;" ",$C1756=" "),AND(L1758&gt;0,OR(AND($C1758&lt;&gt;" ",OR($C1756=" ",$C1757=" ")),AND($C1758=" ",OR($C1756&lt;&gt;" ",$C1757&lt;&gt;" "))))),IF(SUM(F$4:F1755)=0,1,LARGE(F$4:F1755,1)+1),IF(MONTH(G1756)=MONTH(TODAY()),IF(AND(DAY(G1756)&lt;DAY(TODAY()),$B1756=" "),IF(SUM(F$4:F1755)=0,1,LARGE(F$4:F1755,1)+1),IF($B1756=" ",IF(AND(DAY(G1756)=DAY(TODAY()),HOUR(G1756)&lt;=HOUR(NOW())+1),IF(AND(HOUR(G1756)+2&lt;=HOUR(NOW()),DAY(G1756)&lt;=DAY(TODAY()),MINUTE(G1756)&lt;=MINUTE(NOW())),IF(SUM(F$4:F1755)=0,1,LARGE(F$4:F1755,1)+1),IF(OR(MINUTE(G1756)&lt;=MINUTE(NOW()),HOUR(G1756)&lt;=HOUR(NOW())),"!!!","")),""),"")),"")))</f>
        <v/>
      </c>
      <c r="G1756" s="299" t="str">
        <f>IF(H1756="","",_xlfn.XLOOKUP(H1756,$H$4:H1755,$G$4:G1755,""))</f>
        <v/>
      </c>
      <c r="H1756" s="294"/>
      <c r="I1756" s="145"/>
      <c r="J1756" s="80"/>
      <c r="K1756" s="146"/>
      <c r="L1756" s="147"/>
      <c r="M1756" s="70"/>
      <c r="N1756" s="241">
        <v>0</v>
      </c>
      <c r="O1756" s="148" t="e">
        <f>IF(OR(#REF!="",#REF!=""),"",ROUND(IF(L1758&gt;0,IF(M1756&gt;0,M1756,IF(M1757&gt;0,ROUND((M1757*#REF!)/#REF!,IF(N1756=0,2,IF(N1756=0.1,1,0))),ROUND((M1758*#REF!)/#REF!,IF(N1756=0,2,IF(N1756=0.1,1,0))))),IF(M1756&gt;0,M1756,ROUND((M1757*#REF!)/#REF!,IF(N1756=0,2,IF(N1756=0.1,1,0))))),2))</f>
        <v>#REF!</v>
      </c>
      <c r="P1756" s="149" t="e">
        <f>IF(OR(L1756="",O1756=""),"",IF($C1756="1/2W",O1756/2+O1756/2*L1756,IF($C1756="1/2L",O1756/2,IF(I1756="Lay",(O1756*(L1756/(L1756-1))-O1756)*(1-_xlfn.XLOOKUP(K1756,#REF!,#REF!,0))+O1756,(O1756*L1756-O1756)*(1-_xlfn.XLOOKUP(K1756,#REF!,#REF!,0))+O1756))))</f>
        <v>#REF!</v>
      </c>
      <c r="Q1756" s="293" t="e">
        <f ca="1">IF($B1756="Anulado",0,ROUND(IF(OR($B1756="LOSS",$B1756="OK"),IF(OR($C1756="W",$C1756="1/2W",$C1756="1/2L"),P1756-O1756,IF($C1756="L",-O1756,0))+IF(OR($C1757="W",$C1757="1/2W",$C1757="1/2L"),P1757-O1757,IF($C1757="L",-O1757,0))+IF(OR($C1758="W",$C1758="1/2W",$C1758="1/2L"),P1758-O1758,IF($C1758="L",-O1758,0)),IF(AND(OR($C1756="W",$C1756="1/2W",$C1756="1/2L"),C1757="W"),P1756+P1757-SUM(O1756:O1758)+_xlfn.XLOOKUP("X",C1756:C1758,O1756:O1758,0),IF(AND(C1756=TRUE,C1758="W"),P1756+P1758-SUM(O1756:O1758),IF(AND(C1757="W",C1758="W"),P1757+P1758-SUM(O1756:O1758)+_xlfn.XLOOKUP("X",C1756:C1758,O1756:O1758,0),IF(L1758&gt;0,IF(OR($C1756="W",$C1756="1/2W",$C1756="1/2L"),P1756-SUM(O1756:O1758)+_xlfn.XLOOKUP("X",C1756:C1758,O1756:O1758,0),IF(OR($C1756="W",$C1756="1/2W",$C1756="1/2L"),P1757-SUM(O1756:O1758)+_xlfn.XLOOKUP("X",C1756:C1758,O1756:O1758,0),IF(OR($C1756="W",$C1756="1/2W",$C1756="1/2L"),P1758-SUM(O1756:O1758)+_xlfn.XLOOKUP("X",C1756:C1758,O1756:O1758,0),IF(SUM(P1756:P1758)/3-SUM(O1756:O1758)+_xlfn.XLOOKUP("X",C1756:C1758,O1756:O1758,0)&gt;0,SUM(P1756:P1758)/3-SUM(O1756:O1758)+_xlfn.XLOOKUP("X",C1756:C1758,O1756:O1758,0),LARGE(P1756:P1758,1)-SUM(O1756:O1758))))),IF(OR($C1756="W",$C1756="1/2W",$C1756="1/2L"),P1756-SUM(O1756:O1757)+_xlfn.XLOOKUP("X",C1756:C1758,O1756:O1758,0),IF(OR($C1756="W",$C1756="1/2W",$C1756="1/2L"),P1757-SUM(O1756:O1757)+_xlfn.XLOOKUP("X",C1756:C1758,O1756:O1758,0),SUM(P1756:P1757)/2-SUM(O1756:O1757)+_xlfn.XLOOKUP("X",C1756:C1758,O1756:O1758,0)))))))),2))</f>
        <v>#REF!</v>
      </c>
      <c r="R1756" s="289" t="e">
        <f ca="1">IF(Q1756=0,0,Q1756/SUM(O1756:O1758))</f>
        <v>#REF!</v>
      </c>
      <c r="S1756" s="292">
        <f>IF($D1756=$D1753,IF(OR($B1756="LOSS",$B1756="OK",$B1756="Anulada"),Q1756,0)+S1753,IF(OR($B1756="LOSS",$B1756="OK",$B1756="Anulada"),Q1756,0))</f>
        <v>0</v>
      </c>
    </row>
    <row r="1757" spans="1:19" ht="14.65" customHeight="1">
      <c r="A1757" s="227"/>
      <c r="B1757" s="236"/>
      <c r="C1757" s="17" t="s">
        <v>28</v>
      </c>
      <c r="D1757" s="274"/>
      <c r="E1757" s="282"/>
      <c r="F1757" s="285"/>
      <c r="G1757" s="287"/>
      <c r="H1757" s="230"/>
      <c r="I1757" s="150"/>
      <c r="J1757" s="81" t="str">
        <f>IF(OR(I1756="TO",I1756="TU",I1756="TO1",I1756="TU1",I1756="TO2",I1756="TU2"),J1756,IF(OR(I1756="AH1",I1756="AH2"),IF(OR(I1757="AH1",I1757="AH2"),-J1756,IF(OR(I1757="EH1",I1757="EH2"),-J1756+0.5,"")),IF(OR(I1756="EH1",I1756="EH2"),IF(OR(I1757="AH1",I1757="AH2"),-J1756+0.5,IF(OR(I1757="EH1",I1757="EH2"),-J1756+1,"")),IF(AND(OR(I1756="DNB1",I1756="DNB2"),OR(I1757="AH1",I1757="AH2")),0,IF(AND(I1756="Not ScoreBoth",OR(I1757="TO1",I1757="TO2")),0.5,"")))))</f>
        <v/>
      </c>
      <c r="K1757" s="127"/>
      <c r="L1757" s="128"/>
      <c r="M1757" s="22"/>
      <c r="N1757" s="233"/>
      <c r="O1757" s="151" t="e">
        <f>IF(OR(#REF!="",#REF!=""),"",ROUND(IF(L1758&gt;0,IF(M1757&gt;0,M1757,IF(M1756&gt;0,IF(N1756=TRUE,ROUND((M1756*#REF!)/#REF!,0),(M1756*#REF!)/#REF!),IF(M1757&gt;0,ROUND(M1757,IF(N1756=0,2,IF(N1756=0.1,1,0))),IF(M1758&gt;0,ROUND(O1758*#REF!/#REF!,IF(N1756=0,2,IF(N1756=0.1,1,0))),0)))),IF(M1757&gt;0,M1757,ROUND((M1756*#REF!)/#REF!,IF(N1756=0,2,IF(N1756=0.1,1,0))))),2))</f>
        <v>#REF!</v>
      </c>
      <c r="P1757" s="152" t="e">
        <f>IF(OR(L1757="",O1757=""),"",IF($C1757="1/2W",O1757/2+O1757/2*L1757,IF($C1757="1/2L",O1757/2,IF(I1757="Lay",((O1757*(L1757/(L1757-1)))-O1757)*(1-_xlfn.XLOOKUP(K1757,#REF!,#REF!,0))+O1757,(O1757*L1757-O1757)*(1-_xlfn.XLOOKUP(K1757,#REF!,#REF!,0))+O1757))))</f>
        <v>#REF!</v>
      </c>
      <c r="Q1757" s="278"/>
      <c r="R1757" s="271"/>
      <c r="S1757" s="271"/>
    </row>
    <row r="1758" spans="1:19" ht="14.65" customHeight="1">
      <c r="A1758" s="228"/>
      <c r="B1758" s="237"/>
      <c r="C1758" s="27" t="s">
        <v>28</v>
      </c>
      <c r="D1758" s="275"/>
      <c r="E1758" s="283"/>
      <c r="F1758" s="272"/>
      <c r="G1758" s="288"/>
      <c r="H1758" s="231"/>
      <c r="I1758" s="30"/>
      <c r="J1758" s="31"/>
      <c r="K1758" s="37"/>
      <c r="L1758" s="32"/>
      <c r="M1758" s="33"/>
      <c r="N1758" s="234"/>
      <c r="O1758" s="34" t="e">
        <f>IF(OR(#REF!="",#REF!=""),"",IF(L1758&gt;0,ROUND(IF(M1758&gt;0,M1758,IF(M1756&gt;0,ROUND((M1756*#REF!)/#REF!,IF(N1756=0,2,IF(N1756=0.1,1,0))),IF(M1757&gt;0,ROUND((M1757*#REF!)/#REF!,IF(N1756=0,2,IF(N1756=0.1,1,0))),IF(M1758&gt;0,M1758,0)))),2),""))</f>
        <v>#REF!</v>
      </c>
      <c r="P1758" s="35" t="e">
        <f>IF(I1757="Lay",O1757*(L1757/(L1757-1))-O1757,IF(I1756="Lay",O1756*(L1756/(L1756-1))-O1756,IF(OR(L1758="",O1758=""),"",IF($C1758="1/2W",O1758/2+O1758/2*L1758,IF($C1758="1/2L",O1758/2,(O1758*L1758-O1758)*(1-_xlfn.XLOOKUP(K1758,#REF!,#REF!,0))+O1758)))))</f>
        <v>#REF!</v>
      </c>
      <c r="Q1758" s="279"/>
      <c r="R1758" s="272"/>
      <c r="S1758" s="272"/>
    </row>
    <row r="1759" spans="1:19" ht="14.65" customHeight="1">
      <c r="A1759" s="226">
        <f>$A1756+1</f>
        <v>586</v>
      </c>
      <c r="B1759" s="235" t="str">
        <f>IF(OR(C1759="W",C1760="W",C1761="W",C1759="1/2W",C1760="1/2W",C1761="1/2W",C1759="1/2L",C1760="1/2L",C1761="1/2L"),"OK",IF(OR(C1759="L",C1760="L",C1761="L"),"LOSS",IF(OR(C1759="X",C1760="X",C1761="X"),"Anulado"," ")))</f>
        <v xml:space="preserve"> </v>
      </c>
      <c r="C1759" s="38" t="s">
        <v>28</v>
      </c>
      <c r="D1759" s="273" t="str">
        <f>IF(G1759="","",$D1756)</f>
        <v/>
      </c>
      <c r="E1759" s="281" t="str">
        <f>IF(G1759=""," ","– "&amp;COUNTIF(D$4:D1761,$D1759))</f>
        <v xml:space="preserve"> </v>
      </c>
      <c r="F1759" s="284" t="str">
        <f ca="1">IF(G1759="","",IF(OR(AND($C1759&lt;&gt;" ",$C1760=" "),AND($C1760&lt;&gt;" ",$C1759=" "),AND(L1761&gt;0,OR(AND($C1761&lt;&gt;" ",OR($C1759=" ",$C1760=" ")),AND($C1761=" ",OR($C1759&lt;&gt;" ",$C1760&lt;&gt;" "))))),IF(SUM(F$4:F1758)=0,1,LARGE(F$4:F1758,1)+1),IF(MONTH(G1759)=MONTH(TODAY()),IF(AND(DAY(G1759)&lt;DAY(TODAY()),$B1759=" "),IF(SUM(F$4:F1758)=0,1,LARGE(F$4:F1758,1)+1),IF($B1759=" ",IF(AND(DAY(G1759)=DAY(TODAY()),HOUR(G1759)&lt;=HOUR(NOW())+1),IF(AND(HOUR(G1759)+2&lt;=HOUR(NOW()),DAY(G1759)&lt;=DAY(TODAY()),MINUTE(G1759)&lt;=MINUTE(NOW())),IF(SUM(F$4:F1758)=0,1,LARGE(F$4:F1758,1)+1),IF(OR(MINUTE(G1759)&lt;=MINUTE(NOW()),HOUR(G1759)&lt;=HOUR(NOW())),"!!!","")),""),"")),"")))</f>
        <v/>
      </c>
      <c r="G1759" s="286" t="str">
        <f>IF(H1759="","",_xlfn.XLOOKUP(H1759,$H$4:H1758,$G$4:G1758,""))</f>
        <v/>
      </c>
      <c r="H1759" s="280"/>
      <c r="I1759" s="153"/>
      <c r="J1759" s="78"/>
      <c r="K1759" s="154"/>
      <c r="L1759" s="139"/>
      <c r="M1759" s="43"/>
      <c r="N1759" s="232">
        <v>0</v>
      </c>
      <c r="O1759" s="140" t="e">
        <f>IF(OR(#REF!="",#REF!=""),"",ROUND(IF(L1761&gt;0,IF(M1759&gt;0,M1759,IF(M1760&gt;0,ROUND((M1760*#REF!)/#REF!,IF(N1759=0,2,IF(N1759=0.1,1,0))),ROUND((M1761*#REF!)/#REF!,IF(N1759=0,2,IF(N1759=0.1,1,0))))),IF(M1759&gt;0,M1759,ROUND((M1760*#REF!)/#REF!,IF(N1759=0,2,IF(N1759=0.1,1,0))))),2))</f>
        <v>#REF!</v>
      </c>
      <c r="P1759" s="141" t="e">
        <f>IF(OR(L1759="",O1759=""),"",IF($C1759="1/2W",O1759/2+O1759/2*L1759,IF($C1759="1/2L",O1759/2,IF(I1759="Lay",(O1759*(L1759/(L1759-1))-O1759)*(1-_xlfn.XLOOKUP(K1759,#REF!,#REF!,0))+O1759,(O1759*L1759-O1759)*(1-_xlfn.XLOOKUP(K1759,#REF!,#REF!,0))+O1759))))</f>
        <v>#REF!</v>
      </c>
      <c r="Q1759" s="277" t="e">
        <f ca="1">IF($B1759="Anulado",0,ROUND(IF(OR($B1759="LOSS",$B1759="OK"),IF(OR($C1759="W",$C1759="1/2W",$C1759="1/2L"),P1759-O1759,IF($C1759="L",-O1759,0))+IF(OR($C1760="W",$C1760="1/2W",$C1760="1/2L"),P1760-O1760,IF($C1760="L",-O1760,0))+IF(OR($C1761="W",$C1761="1/2W",$C1761="1/2L"),P1761-O1761,IF($C1761="L",-O1761,0)),IF(AND(OR($C1759="W",$C1759="1/2W",$C1759="1/2L"),C1760="W"),P1759+P1760-SUM(O1759:O1761)+_xlfn.XLOOKUP("X",C1759:C1761,O1759:O1761,0),IF(AND(C1759=TRUE,C1761="W"),P1759+P1761-SUM(O1759:O1761),IF(AND(C1760="W",C1761="W"),P1760+P1761-SUM(O1759:O1761)+_xlfn.XLOOKUP("X",C1759:C1761,O1759:O1761,0),IF(L1761&gt;0,IF(OR($C1759="W",$C1759="1/2W",$C1759="1/2L"),P1759-SUM(O1759:O1761)+_xlfn.XLOOKUP("X",C1759:C1761,O1759:O1761,0),IF(OR($C1759="W",$C1759="1/2W",$C1759="1/2L"),P1760-SUM(O1759:O1761)+_xlfn.XLOOKUP("X",C1759:C1761,O1759:O1761,0),IF(OR($C1759="W",$C1759="1/2W",$C1759="1/2L"),P1761-SUM(O1759:O1761)+_xlfn.XLOOKUP("X",C1759:C1761,O1759:O1761,0),IF(SUM(P1759:P1761)/3-SUM(O1759:O1761)+_xlfn.XLOOKUP("X",C1759:C1761,O1759:O1761,0)&gt;0,SUM(P1759:P1761)/3-SUM(O1759:O1761)+_xlfn.XLOOKUP("X",C1759:C1761,O1759:O1761,0),LARGE(P1759:P1761,1)-SUM(O1759:O1761))))),IF(OR($C1759="W",$C1759="1/2W",$C1759="1/2L"),P1759-SUM(O1759:O1760)+_xlfn.XLOOKUP("X",C1759:C1761,O1759:O1761,0),IF(OR($C1759="W",$C1759="1/2W",$C1759="1/2L"),P1760-SUM(O1759:O1760)+_xlfn.XLOOKUP("X",C1759:C1761,O1759:O1761,0),SUM(P1759:P1760)/2-SUM(O1759:O1760)+_xlfn.XLOOKUP("X",C1759:C1761,O1759:O1761,0)))))))),2))</f>
        <v>#REF!</v>
      </c>
      <c r="R1759" s="270" t="e">
        <f ca="1">IF(Q1759=0,0,Q1759/SUM(O1759:O1761))</f>
        <v>#REF!</v>
      </c>
      <c r="S1759" s="276">
        <f>IF($D1759=$D1756,IF(OR($B1759="LOSS",$B1759="OK",$B1759="Anulada"),Q1759,0)+S1756,IF(OR($B1759="LOSS",$B1759="OK",$B1759="Anulada"),Q1759,0))</f>
        <v>0</v>
      </c>
    </row>
    <row r="1760" spans="1:19" ht="14.65" customHeight="1">
      <c r="A1760" s="227"/>
      <c r="B1760" s="236"/>
      <c r="C1760" s="49" t="s">
        <v>28</v>
      </c>
      <c r="D1760" s="274"/>
      <c r="E1760" s="282"/>
      <c r="F1760" s="285"/>
      <c r="G1760" s="287"/>
      <c r="H1760" s="230"/>
      <c r="I1760" s="138"/>
      <c r="J1760" s="85" t="str">
        <f>IF(OR(I1759="TO",I1759="TU",I1759="TO1",I1759="TU1",I1759="TO2",I1759="TU2"),J1759,IF(OR(I1759="AH1",I1759="AH2"),IF(OR(I1760="AH1",I1760="AH2"),-J1759,IF(OR(I1760="EH1",I1760="EH2"),-J1759+0.5,"")),IF(OR(I1759="EH1",I1759="EH2"),IF(OR(I1760="AH1",I1760="AH2"),-J1759+0.5,IF(OR(I1760="EH1",I1760="EH2"),-J1759+1,"")),IF(AND(OR(I1759="DNB1",I1759="DNB2"),OR(I1760="AH1",I1760="AH2")),0,IF(AND(I1759="Not ScoreBoth",OR(I1760="TO1",I1760="TO2")),0.5,"")))))</f>
        <v/>
      </c>
      <c r="K1760" s="155"/>
      <c r="L1760" s="142"/>
      <c r="M1760" s="54"/>
      <c r="N1760" s="233"/>
      <c r="O1760" s="143" t="e">
        <f>IF(OR(#REF!="",#REF!=""),"",ROUND(IF(L1761&gt;0,IF(M1760&gt;0,M1760,IF(M1759&gt;0,IF(N1759=TRUE,ROUND((M1759*#REF!)/#REF!,0),(M1759*#REF!)/#REF!),IF(M1760&gt;0,ROUND(M1760,IF(N1759=0,2,IF(N1759=0.1,1,0))),IF(M1761&gt;0,ROUND(O1761*#REF!/#REF!,IF(N1759=0,2,IF(N1759=0.1,1,0))),0)))),IF(M1760&gt;0,M1760,ROUND((M1759*#REF!)/#REF!,IF(N1759=0,2,IF(N1759=0.1,1,0))))),2))</f>
        <v>#REF!</v>
      </c>
      <c r="P1760" s="144" t="e">
        <f>IF(OR(L1760="",O1760=""),"",IF($C1760="1/2W",O1760/2+O1760/2*L1760,IF($C1760="1/2L",O1760/2,IF(I1760="Lay",((O1760*(L1760/(L1760-1)))-O1760)*(1-_xlfn.XLOOKUP(K1760,#REF!,#REF!,0))+O1760,(O1760*L1760-O1760)*(1-_xlfn.XLOOKUP(K1760,#REF!,#REF!,0))+O1760))))</f>
        <v>#REF!</v>
      </c>
      <c r="Q1760" s="278"/>
      <c r="R1760" s="271"/>
      <c r="S1760" s="271"/>
    </row>
    <row r="1761" spans="1:19" ht="14.65" customHeight="1">
      <c r="A1761" s="228"/>
      <c r="B1761" s="237"/>
      <c r="C1761" s="57" t="s">
        <v>28</v>
      </c>
      <c r="D1761" s="275"/>
      <c r="E1761" s="283"/>
      <c r="F1761" s="272"/>
      <c r="G1761" s="288"/>
      <c r="H1761" s="231"/>
      <c r="I1761" s="58"/>
      <c r="J1761" s="59"/>
      <c r="K1761" s="60"/>
      <c r="L1761" s="61"/>
      <c r="M1761" s="62"/>
      <c r="N1761" s="234"/>
      <c r="O1761" s="63" t="e">
        <f>IF(OR(#REF!="",#REF!=""),"",IF(L1761&gt;0,ROUND(IF(M1761&gt;0,M1761,IF(M1759&gt;0,ROUND((M1759*#REF!)/#REF!,IF(N1759=0,2,IF(N1759=0.1,1,0))),IF(M1760&gt;0,ROUND((M1760*#REF!)/#REF!,IF(N1759=0,2,IF(N1759=0.1,1,0))),IF(M1761&gt;0,M1761,0)))),2),""))</f>
        <v>#REF!</v>
      </c>
      <c r="P1761" s="64" t="e">
        <f>IF(I1760="Lay",O1760*(L1760/(L1760-1))-O1760,IF(I1759="Lay",O1759*(L1759/(L1759-1))-O1759,IF(OR(L1761="",O1761=""),"",IF($C1761="1/2W",O1761/2+O1761/2*L1761,IF($C1761="1/2L",O1761/2,(O1761*L1761-O1761)*(1-_xlfn.XLOOKUP(K1761,#REF!,#REF!,0))+O1761)))))</f>
        <v>#REF!</v>
      </c>
      <c r="Q1761" s="279"/>
      <c r="R1761" s="272"/>
      <c r="S1761" s="272"/>
    </row>
    <row r="1762" spans="1:19" ht="14.65" customHeight="1">
      <c r="A1762" s="238">
        <f>$A1759+1</f>
        <v>587</v>
      </c>
      <c r="B1762" s="242" t="str">
        <f>IF(OR(C1762="W",C1763="W",C1764="W",C1762="1/2W",C1763="1/2W",C1764="1/2W",C1762="1/2L",C1763="1/2L",C1764="1/2L"),"OK",IF(OR(C1762="L",C1763="L",C1764="L"),"LOSS",IF(OR(C1762="X",C1763="X",C1764="X"),"Anulado"," ")))</f>
        <v xml:space="preserve"> </v>
      </c>
      <c r="C1762" s="65" t="s">
        <v>28</v>
      </c>
      <c r="D1762" s="290" t="str">
        <f>IF(G1762="","",$D1759)</f>
        <v/>
      </c>
      <c r="E1762" s="295" t="str">
        <f>IF(G1762=""," ","– "&amp;COUNTIF(D$4:D1764,$D1762))</f>
        <v xml:space="preserve"> </v>
      </c>
      <c r="F1762" s="297" t="str">
        <f ca="1">IF(G1762="","",IF(OR(AND($C1762&lt;&gt;" ",$C1763=" "),AND($C1763&lt;&gt;" ",$C1762=" "),AND(L1764&gt;0,OR(AND($C1764&lt;&gt;" ",OR($C1762=" ",$C1763=" ")),AND($C1764=" ",OR($C1762&lt;&gt;" ",$C1763&lt;&gt;" "))))),IF(SUM(F$4:F1761)=0,1,LARGE(F$4:F1761,1)+1),IF(MONTH(G1762)=MONTH(TODAY()),IF(AND(DAY(G1762)&lt;DAY(TODAY()),$B1762=" "),IF(SUM(F$4:F1761)=0,1,LARGE(F$4:F1761,1)+1),IF($B1762=" ",IF(AND(DAY(G1762)=DAY(TODAY()),HOUR(G1762)&lt;=HOUR(NOW())+1),IF(AND(HOUR(G1762)+2&lt;=HOUR(NOW()),DAY(G1762)&lt;=DAY(TODAY()),MINUTE(G1762)&lt;=MINUTE(NOW())),IF(SUM(F$4:F1761)=0,1,LARGE(F$4:F1761,1)+1),IF(OR(MINUTE(G1762)&lt;=MINUTE(NOW()),HOUR(G1762)&lt;=HOUR(NOW())),"!!!","")),""),"")),"")))</f>
        <v/>
      </c>
      <c r="G1762" s="299" t="str">
        <f>IF(H1762="","",_xlfn.XLOOKUP(H1762,$H$4:H1761,$G$4:G1761,""))</f>
        <v/>
      </c>
      <c r="H1762" s="294"/>
      <c r="I1762" s="145"/>
      <c r="J1762" s="80"/>
      <c r="K1762" s="146"/>
      <c r="L1762" s="147"/>
      <c r="M1762" s="70"/>
      <c r="N1762" s="241">
        <v>0</v>
      </c>
      <c r="O1762" s="148" t="e">
        <f>IF(OR(#REF!="",#REF!=""),"",ROUND(IF(L1764&gt;0,IF(M1762&gt;0,M1762,IF(M1763&gt;0,ROUND((M1763*#REF!)/#REF!,IF(N1762=0,2,IF(N1762=0.1,1,0))),ROUND((M1764*#REF!)/#REF!,IF(N1762=0,2,IF(N1762=0.1,1,0))))),IF(M1762&gt;0,M1762,ROUND((M1763*#REF!)/#REF!,IF(N1762=0,2,IF(N1762=0.1,1,0))))),2))</f>
        <v>#REF!</v>
      </c>
      <c r="P1762" s="149" t="e">
        <f>IF(OR(L1762="",O1762=""),"",IF($C1762="1/2W",O1762/2+O1762/2*L1762,IF($C1762="1/2L",O1762/2,IF(I1762="Lay",(O1762*(L1762/(L1762-1))-O1762)*(1-_xlfn.XLOOKUP(K1762,#REF!,#REF!,0))+O1762,(O1762*L1762-O1762)*(1-_xlfn.XLOOKUP(K1762,#REF!,#REF!,0))+O1762))))</f>
        <v>#REF!</v>
      </c>
      <c r="Q1762" s="293" t="e">
        <f ca="1">IF($B1762="Anulado",0,ROUND(IF(OR($B1762="LOSS",$B1762="OK"),IF(OR($C1762="W",$C1762="1/2W",$C1762="1/2L"),P1762-O1762,IF($C1762="L",-O1762,0))+IF(OR($C1763="W",$C1763="1/2W",$C1763="1/2L"),P1763-O1763,IF($C1763="L",-O1763,0))+IF(OR($C1764="W",$C1764="1/2W",$C1764="1/2L"),P1764-O1764,IF($C1764="L",-O1764,0)),IF(AND(OR($C1762="W",$C1762="1/2W",$C1762="1/2L"),C1763="W"),P1762+P1763-SUM(O1762:O1764)+_xlfn.XLOOKUP("X",C1762:C1764,O1762:O1764,0),IF(AND(C1762=TRUE,C1764="W"),P1762+P1764-SUM(O1762:O1764),IF(AND(C1763="W",C1764="W"),P1763+P1764-SUM(O1762:O1764)+_xlfn.XLOOKUP("X",C1762:C1764,O1762:O1764,0),IF(L1764&gt;0,IF(OR($C1762="W",$C1762="1/2W",$C1762="1/2L"),P1762-SUM(O1762:O1764)+_xlfn.XLOOKUP("X",C1762:C1764,O1762:O1764,0),IF(OR($C1762="W",$C1762="1/2W",$C1762="1/2L"),P1763-SUM(O1762:O1764)+_xlfn.XLOOKUP("X",C1762:C1764,O1762:O1764,0),IF(OR($C1762="W",$C1762="1/2W",$C1762="1/2L"),P1764-SUM(O1762:O1764)+_xlfn.XLOOKUP("X",C1762:C1764,O1762:O1764,0),IF(SUM(P1762:P1764)/3-SUM(O1762:O1764)+_xlfn.XLOOKUP("X",C1762:C1764,O1762:O1764,0)&gt;0,SUM(P1762:P1764)/3-SUM(O1762:O1764)+_xlfn.XLOOKUP("X",C1762:C1764,O1762:O1764,0),LARGE(P1762:P1764,1)-SUM(O1762:O1764))))),IF(OR($C1762="W",$C1762="1/2W",$C1762="1/2L"),P1762-SUM(O1762:O1763)+_xlfn.XLOOKUP("X",C1762:C1764,O1762:O1764,0),IF(OR($C1762="W",$C1762="1/2W",$C1762="1/2L"),P1763-SUM(O1762:O1763)+_xlfn.XLOOKUP("X",C1762:C1764,O1762:O1764,0),SUM(P1762:P1763)/2-SUM(O1762:O1763)+_xlfn.XLOOKUP("X",C1762:C1764,O1762:O1764,0)))))))),2))</f>
        <v>#REF!</v>
      </c>
      <c r="R1762" s="289" t="e">
        <f ca="1">IF(Q1762=0,0,Q1762/SUM(O1762:O1764))</f>
        <v>#REF!</v>
      </c>
      <c r="S1762" s="292">
        <f>IF($D1762=$D1759,IF(OR($B1762="LOSS",$B1762="OK",$B1762="Anulada"),Q1762,0)+S1759,IF(OR($B1762="LOSS",$B1762="OK",$B1762="Anulada"),Q1762,0))</f>
        <v>0</v>
      </c>
    </row>
    <row r="1763" spans="1:19" ht="14.65" customHeight="1">
      <c r="A1763" s="227"/>
      <c r="B1763" s="236"/>
      <c r="C1763" s="17" t="s">
        <v>28</v>
      </c>
      <c r="D1763" s="274"/>
      <c r="E1763" s="282"/>
      <c r="F1763" s="285"/>
      <c r="G1763" s="287"/>
      <c r="H1763" s="230"/>
      <c r="I1763" s="150"/>
      <c r="J1763" s="81" t="str">
        <f>IF(OR(I1762="TO",I1762="TU",I1762="TO1",I1762="TU1",I1762="TO2",I1762="TU2"),J1762,IF(OR(I1762="AH1",I1762="AH2"),IF(OR(I1763="AH1",I1763="AH2"),-J1762,IF(OR(I1763="EH1",I1763="EH2"),-J1762+0.5,"")),IF(OR(I1762="EH1",I1762="EH2"),IF(OR(I1763="AH1",I1763="AH2"),-J1762+0.5,IF(OR(I1763="EH1",I1763="EH2"),-J1762+1,"")),IF(AND(OR(I1762="DNB1",I1762="DNB2"),OR(I1763="AH1",I1763="AH2")),0,IF(AND(I1762="Not ScoreBoth",OR(I1763="TO1",I1763="TO2")),0.5,"")))))</f>
        <v/>
      </c>
      <c r="K1763" s="127"/>
      <c r="L1763" s="128"/>
      <c r="M1763" s="22"/>
      <c r="N1763" s="233"/>
      <c r="O1763" s="151" t="e">
        <f>IF(OR(#REF!="",#REF!=""),"",ROUND(IF(L1764&gt;0,IF(M1763&gt;0,M1763,IF(M1762&gt;0,IF(N1762=TRUE,ROUND((M1762*#REF!)/#REF!,0),(M1762*#REF!)/#REF!),IF(M1763&gt;0,ROUND(M1763,IF(N1762=0,2,IF(N1762=0.1,1,0))),IF(M1764&gt;0,ROUND(O1764*#REF!/#REF!,IF(N1762=0,2,IF(N1762=0.1,1,0))),0)))),IF(M1763&gt;0,M1763,ROUND((M1762*#REF!)/#REF!,IF(N1762=0,2,IF(N1762=0.1,1,0))))),2))</f>
        <v>#REF!</v>
      </c>
      <c r="P1763" s="152" t="e">
        <f>IF(OR(L1763="",O1763=""),"",IF($C1763="1/2W",O1763/2+O1763/2*L1763,IF($C1763="1/2L",O1763/2,IF(I1763="Lay",((O1763*(L1763/(L1763-1)))-O1763)*(1-_xlfn.XLOOKUP(K1763,#REF!,#REF!,0))+O1763,(O1763*L1763-O1763)*(1-_xlfn.XLOOKUP(K1763,#REF!,#REF!,0))+O1763))))</f>
        <v>#REF!</v>
      </c>
      <c r="Q1763" s="278"/>
      <c r="R1763" s="271"/>
      <c r="S1763" s="271"/>
    </row>
    <row r="1764" spans="1:19" ht="14.65" customHeight="1">
      <c r="A1764" s="228"/>
      <c r="B1764" s="237"/>
      <c r="C1764" s="27" t="s">
        <v>28</v>
      </c>
      <c r="D1764" s="275"/>
      <c r="E1764" s="283"/>
      <c r="F1764" s="272"/>
      <c r="G1764" s="288"/>
      <c r="H1764" s="231"/>
      <c r="I1764" s="30"/>
      <c r="J1764" s="31"/>
      <c r="K1764" s="37"/>
      <c r="L1764" s="32"/>
      <c r="M1764" s="33"/>
      <c r="N1764" s="234"/>
      <c r="O1764" s="34" t="e">
        <f>IF(OR(#REF!="",#REF!=""),"",IF(L1764&gt;0,ROUND(IF(M1764&gt;0,M1764,IF(M1762&gt;0,ROUND((M1762*#REF!)/#REF!,IF(N1762=0,2,IF(N1762=0.1,1,0))),IF(M1763&gt;0,ROUND((M1763*#REF!)/#REF!,IF(N1762=0,2,IF(N1762=0.1,1,0))),IF(M1764&gt;0,M1764,0)))),2),""))</f>
        <v>#REF!</v>
      </c>
      <c r="P1764" s="35" t="e">
        <f>IF(I1763="Lay",O1763*(L1763/(L1763-1))-O1763,IF(I1762="Lay",O1762*(L1762/(L1762-1))-O1762,IF(OR(L1764="",O1764=""),"",IF($C1764="1/2W",O1764/2+O1764/2*L1764,IF($C1764="1/2L",O1764/2,(O1764*L1764-O1764)*(1-_xlfn.XLOOKUP(K1764,#REF!,#REF!,0))+O1764)))))</f>
        <v>#REF!</v>
      </c>
      <c r="Q1764" s="279"/>
      <c r="R1764" s="272"/>
      <c r="S1764" s="272"/>
    </row>
    <row r="1765" spans="1:19" ht="14.65" customHeight="1">
      <c r="A1765" s="226">
        <f>$A1762+1</f>
        <v>588</v>
      </c>
      <c r="B1765" s="235" t="str">
        <f>IF(OR(C1765="W",C1766="W",C1767="W",C1765="1/2W",C1766="1/2W",C1767="1/2W",C1765="1/2L",C1766="1/2L",C1767="1/2L"),"OK",IF(OR(C1765="L",C1766="L",C1767="L"),"LOSS",IF(OR(C1765="X",C1766="X",C1767="X"),"Anulado"," ")))</f>
        <v xml:space="preserve"> </v>
      </c>
      <c r="C1765" s="38" t="s">
        <v>28</v>
      </c>
      <c r="D1765" s="273" t="str">
        <f>IF(G1765="","",$D1762)</f>
        <v/>
      </c>
      <c r="E1765" s="281" t="str">
        <f>IF(G1765=""," ","– "&amp;COUNTIF(D$4:D1767,$D1765))</f>
        <v xml:space="preserve"> </v>
      </c>
      <c r="F1765" s="284" t="str">
        <f ca="1">IF(G1765="","",IF(OR(AND($C1765&lt;&gt;" ",$C1766=" "),AND($C1766&lt;&gt;" ",$C1765=" "),AND(L1767&gt;0,OR(AND($C1767&lt;&gt;" ",OR($C1765=" ",$C1766=" ")),AND($C1767=" ",OR($C1765&lt;&gt;" ",$C1766&lt;&gt;" "))))),IF(SUM(F$4:F1764)=0,1,LARGE(F$4:F1764,1)+1),IF(MONTH(G1765)=MONTH(TODAY()),IF(AND(DAY(G1765)&lt;DAY(TODAY()),$B1765=" "),IF(SUM(F$4:F1764)=0,1,LARGE(F$4:F1764,1)+1),IF($B1765=" ",IF(AND(DAY(G1765)=DAY(TODAY()),HOUR(G1765)&lt;=HOUR(NOW())+1),IF(AND(HOUR(G1765)+2&lt;=HOUR(NOW()),DAY(G1765)&lt;=DAY(TODAY()),MINUTE(G1765)&lt;=MINUTE(NOW())),IF(SUM(F$4:F1764)=0,1,LARGE(F$4:F1764,1)+1),IF(OR(MINUTE(G1765)&lt;=MINUTE(NOW()),HOUR(G1765)&lt;=HOUR(NOW())),"!!!","")),""),"")),"")))</f>
        <v/>
      </c>
      <c r="G1765" s="286" t="str">
        <f>IF(H1765="","",_xlfn.XLOOKUP(H1765,$H$4:H1764,$G$4:G1764,""))</f>
        <v/>
      </c>
      <c r="H1765" s="280"/>
      <c r="I1765" s="153"/>
      <c r="J1765" s="78"/>
      <c r="K1765" s="154"/>
      <c r="L1765" s="139"/>
      <c r="M1765" s="43"/>
      <c r="N1765" s="232">
        <v>0</v>
      </c>
      <c r="O1765" s="140" t="e">
        <f>IF(OR(#REF!="",#REF!=""),"",ROUND(IF(L1767&gt;0,IF(M1765&gt;0,M1765,IF(M1766&gt;0,ROUND((M1766*#REF!)/#REF!,IF(N1765=0,2,IF(N1765=0.1,1,0))),ROUND((M1767*#REF!)/#REF!,IF(N1765=0,2,IF(N1765=0.1,1,0))))),IF(M1765&gt;0,M1765,ROUND((M1766*#REF!)/#REF!,IF(N1765=0,2,IF(N1765=0.1,1,0))))),2))</f>
        <v>#REF!</v>
      </c>
      <c r="P1765" s="141" t="e">
        <f>IF(OR(L1765="",O1765=""),"",IF($C1765="1/2W",O1765/2+O1765/2*L1765,IF($C1765="1/2L",O1765/2,IF(I1765="Lay",(O1765*(L1765/(L1765-1))-O1765)*(1-_xlfn.XLOOKUP(K1765,#REF!,#REF!,0))+O1765,(O1765*L1765-O1765)*(1-_xlfn.XLOOKUP(K1765,#REF!,#REF!,0))+O1765))))</f>
        <v>#REF!</v>
      </c>
      <c r="Q1765" s="277" t="e">
        <f ca="1">IF($B1765="Anulado",0,ROUND(IF(OR($B1765="LOSS",$B1765="OK"),IF(OR($C1765="W",$C1765="1/2W",$C1765="1/2L"),P1765-O1765,IF($C1765="L",-O1765,0))+IF(OR($C1766="W",$C1766="1/2W",$C1766="1/2L"),P1766-O1766,IF($C1766="L",-O1766,0))+IF(OR($C1767="W",$C1767="1/2W",$C1767="1/2L"),P1767-O1767,IF($C1767="L",-O1767,0)),IF(AND(OR($C1765="W",$C1765="1/2W",$C1765="1/2L"),C1766="W"),P1765+P1766-SUM(O1765:O1767)+_xlfn.XLOOKUP("X",C1765:C1767,O1765:O1767,0),IF(AND(C1765=TRUE,C1767="W"),P1765+P1767-SUM(O1765:O1767),IF(AND(C1766="W",C1767="W"),P1766+P1767-SUM(O1765:O1767)+_xlfn.XLOOKUP("X",C1765:C1767,O1765:O1767,0),IF(L1767&gt;0,IF(OR($C1765="W",$C1765="1/2W",$C1765="1/2L"),P1765-SUM(O1765:O1767)+_xlfn.XLOOKUP("X",C1765:C1767,O1765:O1767,0),IF(OR($C1765="W",$C1765="1/2W",$C1765="1/2L"),P1766-SUM(O1765:O1767)+_xlfn.XLOOKUP("X",C1765:C1767,O1765:O1767,0),IF(OR($C1765="W",$C1765="1/2W",$C1765="1/2L"),P1767-SUM(O1765:O1767)+_xlfn.XLOOKUP("X",C1765:C1767,O1765:O1767,0),IF(SUM(P1765:P1767)/3-SUM(O1765:O1767)+_xlfn.XLOOKUP("X",C1765:C1767,O1765:O1767,0)&gt;0,SUM(P1765:P1767)/3-SUM(O1765:O1767)+_xlfn.XLOOKUP("X",C1765:C1767,O1765:O1767,0),LARGE(P1765:P1767,1)-SUM(O1765:O1767))))),IF(OR($C1765="W",$C1765="1/2W",$C1765="1/2L"),P1765-SUM(O1765:O1766)+_xlfn.XLOOKUP("X",C1765:C1767,O1765:O1767,0),IF(OR($C1765="W",$C1765="1/2W",$C1765="1/2L"),P1766-SUM(O1765:O1766)+_xlfn.XLOOKUP("X",C1765:C1767,O1765:O1767,0),SUM(P1765:P1766)/2-SUM(O1765:O1766)+_xlfn.XLOOKUP("X",C1765:C1767,O1765:O1767,0)))))))),2))</f>
        <v>#REF!</v>
      </c>
      <c r="R1765" s="270" t="e">
        <f ca="1">IF(Q1765=0,0,Q1765/SUM(O1765:O1767))</f>
        <v>#REF!</v>
      </c>
      <c r="S1765" s="276">
        <f>IF($D1765=$D1762,IF(OR($B1765="LOSS",$B1765="OK",$B1765="Anulada"),Q1765,0)+S1762,IF(OR($B1765="LOSS",$B1765="OK",$B1765="Anulada"),Q1765,0))</f>
        <v>0</v>
      </c>
    </row>
    <row r="1766" spans="1:19" ht="14.65" customHeight="1">
      <c r="A1766" s="227"/>
      <c r="B1766" s="236"/>
      <c r="C1766" s="49" t="s">
        <v>28</v>
      </c>
      <c r="D1766" s="274"/>
      <c r="E1766" s="282"/>
      <c r="F1766" s="285"/>
      <c r="G1766" s="287"/>
      <c r="H1766" s="230"/>
      <c r="I1766" s="138"/>
      <c r="J1766" s="85" t="str">
        <f>IF(OR(I1765="TO",I1765="TU",I1765="TO1",I1765="TU1",I1765="TO2",I1765="TU2"),J1765,IF(OR(I1765="AH1",I1765="AH2"),IF(OR(I1766="AH1",I1766="AH2"),-J1765,IF(OR(I1766="EH1",I1766="EH2"),-J1765+0.5,"")),IF(OR(I1765="EH1",I1765="EH2"),IF(OR(I1766="AH1",I1766="AH2"),-J1765+0.5,IF(OR(I1766="EH1",I1766="EH2"),-J1765+1,"")),IF(AND(OR(I1765="DNB1",I1765="DNB2"),OR(I1766="AH1",I1766="AH2")),0,IF(AND(I1765="Not ScoreBoth",OR(I1766="TO1",I1766="TO2")),0.5,"")))))</f>
        <v/>
      </c>
      <c r="K1766" s="155"/>
      <c r="L1766" s="142"/>
      <c r="M1766" s="54"/>
      <c r="N1766" s="233"/>
      <c r="O1766" s="143" t="e">
        <f>IF(OR(#REF!="",#REF!=""),"",ROUND(IF(L1767&gt;0,IF(M1766&gt;0,M1766,IF(M1765&gt;0,IF(N1765=TRUE,ROUND((M1765*#REF!)/#REF!,0),(M1765*#REF!)/#REF!),IF(M1766&gt;0,ROUND(M1766,IF(N1765=0,2,IF(N1765=0.1,1,0))),IF(M1767&gt;0,ROUND(O1767*#REF!/#REF!,IF(N1765=0,2,IF(N1765=0.1,1,0))),0)))),IF(M1766&gt;0,M1766,ROUND((M1765*#REF!)/#REF!,IF(N1765=0,2,IF(N1765=0.1,1,0))))),2))</f>
        <v>#REF!</v>
      </c>
      <c r="P1766" s="144" t="e">
        <f>IF(OR(L1766="",O1766=""),"",IF($C1766="1/2W",O1766/2+O1766/2*L1766,IF($C1766="1/2L",O1766/2,IF(I1766="Lay",((O1766*(L1766/(L1766-1)))-O1766)*(1-_xlfn.XLOOKUP(K1766,#REF!,#REF!,0))+O1766,(O1766*L1766-O1766)*(1-_xlfn.XLOOKUP(K1766,#REF!,#REF!,0))+O1766))))</f>
        <v>#REF!</v>
      </c>
      <c r="Q1766" s="278"/>
      <c r="R1766" s="271"/>
      <c r="S1766" s="271"/>
    </row>
    <row r="1767" spans="1:19" ht="14.65" customHeight="1">
      <c r="A1767" s="228"/>
      <c r="B1767" s="237"/>
      <c r="C1767" s="57" t="s">
        <v>28</v>
      </c>
      <c r="D1767" s="275"/>
      <c r="E1767" s="283"/>
      <c r="F1767" s="272"/>
      <c r="G1767" s="288"/>
      <c r="H1767" s="231"/>
      <c r="I1767" s="58"/>
      <c r="J1767" s="59"/>
      <c r="K1767" s="60"/>
      <c r="L1767" s="61"/>
      <c r="M1767" s="62"/>
      <c r="N1767" s="234"/>
      <c r="O1767" s="63" t="e">
        <f>IF(OR(#REF!="",#REF!=""),"",IF(L1767&gt;0,ROUND(IF(M1767&gt;0,M1767,IF(M1765&gt;0,ROUND((M1765*#REF!)/#REF!,IF(N1765=0,2,IF(N1765=0.1,1,0))),IF(M1766&gt;0,ROUND((M1766*#REF!)/#REF!,IF(N1765=0,2,IF(N1765=0.1,1,0))),IF(M1767&gt;0,M1767,0)))),2),""))</f>
        <v>#REF!</v>
      </c>
      <c r="P1767" s="64" t="e">
        <f>IF(I1766="Lay",O1766*(L1766/(L1766-1))-O1766,IF(I1765="Lay",O1765*(L1765/(L1765-1))-O1765,IF(OR(L1767="",O1767=""),"",IF($C1767="1/2W",O1767/2+O1767/2*L1767,IF($C1767="1/2L",O1767/2,(O1767*L1767-O1767)*(1-_xlfn.XLOOKUP(K1767,#REF!,#REF!,0))+O1767)))))</f>
        <v>#REF!</v>
      </c>
      <c r="Q1767" s="279"/>
      <c r="R1767" s="272"/>
      <c r="S1767" s="272"/>
    </row>
    <row r="1768" spans="1:19" ht="14.65" customHeight="1">
      <c r="A1768" s="238">
        <f>$A1765+1</f>
        <v>589</v>
      </c>
      <c r="B1768" s="242" t="str">
        <f>IF(OR(C1768="W",C1769="W",C1770="W",C1768="1/2W",C1769="1/2W",C1770="1/2W",C1768="1/2L",C1769="1/2L",C1770="1/2L"),"OK",IF(OR(C1768="L",C1769="L",C1770="L"),"LOSS",IF(OR(C1768="X",C1769="X",C1770="X"),"Anulado"," ")))</f>
        <v xml:space="preserve"> </v>
      </c>
      <c r="C1768" s="65" t="s">
        <v>28</v>
      </c>
      <c r="D1768" s="290" t="str">
        <f>IF(G1768="","",$D1765)</f>
        <v/>
      </c>
      <c r="E1768" s="295" t="str">
        <f>IF(G1768=""," ","– "&amp;COUNTIF(D$4:D1770,$D1768))</f>
        <v xml:space="preserve"> </v>
      </c>
      <c r="F1768" s="297" t="str">
        <f ca="1">IF(G1768="","",IF(OR(AND($C1768&lt;&gt;" ",$C1769=" "),AND($C1769&lt;&gt;" ",$C1768=" "),AND(L1770&gt;0,OR(AND($C1770&lt;&gt;" ",OR($C1768=" ",$C1769=" ")),AND($C1770=" ",OR($C1768&lt;&gt;" ",$C1769&lt;&gt;" "))))),IF(SUM(F$4:F1767)=0,1,LARGE(F$4:F1767,1)+1),IF(MONTH(G1768)=MONTH(TODAY()),IF(AND(DAY(G1768)&lt;DAY(TODAY()),$B1768=" "),IF(SUM(F$4:F1767)=0,1,LARGE(F$4:F1767,1)+1),IF($B1768=" ",IF(AND(DAY(G1768)=DAY(TODAY()),HOUR(G1768)&lt;=HOUR(NOW())+1),IF(AND(HOUR(G1768)+2&lt;=HOUR(NOW()),DAY(G1768)&lt;=DAY(TODAY()),MINUTE(G1768)&lt;=MINUTE(NOW())),IF(SUM(F$4:F1767)=0,1,LARGE(F$4:F1767,1)+1),IF(OR(MINUTE(G1768)&lt;=MINUTE(NOW()),HOUR(G1768)&lt;=HOUR(NOW())),"!!!","")),""),"")),"")))</f>
        <v/>
      </c>
      <c r="G1768" s="299" t="str">
        <f>IF(H1768="","",_xlfn.XLOOKUP(H1768,$H$4:H1767,$G$4:G1767,""))</f>
        <v/>
      </c>
      <c r="H1768" s="294"/>
      <c r="I1768" s="145"/>
      <c r="J1768" s="80"/>
      <c r="K1768" s="146"/>
      <c r="L1768" s="147"/>
      <c r="M1768" s="70"/>
      <c r="N1768" s="241">
        <v>0</v>
      </c>
      <c r="O1768" s="148" t="e">
        <f>IF(OR(#REF!="",#REF!=""),"",ROUND(IF(L1770&gt;0,IF(M1768&gt;0,M1768,IF(M1769&gt;0,ROUND((M1769*#REF!)/#REF!,IF(N1768=0,2,IF(N1768=0.1,1,0))),ROUND((M1770*#REF!)/#REF!,IF(N1768=0,2,IF(N1768=0.1,1,0))))),IF(M1768&gt;0,M1768,ROUND((M1769*#REF!)/#REF!,IF(N1768=0,2,IF(N1768=0.1,1,0))))),2))</f>
        <v>#REF!</v>
      </c>
      <c r="P1768" s="149" t="e">
        <f>IF(OR(L1768="",O1768=""),"",IF($C1768="1/2W",O1768/2+O1768/2*L1768,IF($C1768="1/2L",O1768/2,IF(I1768="Lay",(O1768*(L1768/(L1768-1))-O1768)*(1-_xlfn.XLOOKUP(K1768,#REF!,#REF!,0))+O1768,(O1768*L1768-O1768)*(1-_xlfn.XLOOKUP(K1768,#REF!,#REF!,0))+O1768))))</f>
        <v>#REF!</v>
      </c>
      <c r="Q1768" s="293" t="e">
        <f ca="1">IF($B1768="Anulado",0,ROUND(IF(OR($B1768="LOSS",$B1768="OK"),IF(OR($C1768="W",$C1768="1/2W",$C1768="1/2L"),P1768-O1768,IF($C1768="L",-O1768,0))+IF(OR($C1769="W",$C1769="1/2W",$C1769="1/2L"),P1769-O1769,IF($C1769="L",-O1769,0))+IF(OR($C1770="W",$C1770="1/2W",$C1770="1/2L"),P1770-O1770,IF($C1770="L",-O1770,0)),IF(AND(OR($C1768="W",$C1768="1/2W",$C1768="1/2L"),C1769="W"),P1768+P1769-SUM(O1768:O1770)+_xlfn.XLOOKUP("X",C1768:C1770,O1768:O1770,0),IF(AND(C1768=TRUE,C1770="W"),P1768+P1770-SUM(O1768:O1770),IF(AND(C1769="W",C1770="W"),P1769+P1770-SUM(O1768:O1770)+_xlfn.XLOOKUP("X",C1768:C1770,O1768:O1770,0),IF(L1770&gt;0,IF(OR($C1768="W",$C1768="1/2W",$C1768="1/2L"),P1768-SUM(O1768:O1770)+_xlfn.XLOOKUP("X",C1768:C1770,O1768:O1770,0),IF(OR($C1768="W",$C1768="1/2W",$C1768="1/2L"),P1769-SUM(O1768:O1770)+_xlfn.XLOOKUP("X",C1768:C1770,O1768:O1770,0),IF(OR($C1768="W",$C1768="1/2W",$C1768="1/2L"),P1770-SUM(O1768:O1770)+_xlfn.XLOOKUP("X",C1768:C1770,O1768:O1770,0),IF(SUM(P1768:P1770)/3-SUM(O1768:O1770)+_xlfn.XLOOKUP("X",C1768:C1770,O1768:O1770,0)&gt;0,SUM(P1768:P1770)/3-SUM(O1768:O1770)+_xlfn.XLOOKUP("X",C1768:C1770,O1768:O1770,0),LARGE(P1768:P1770,1)-SUM(O1768:O1770))))),IF(OR($C1768="W",$C1768="1/2W",$C1768="1/2L"),P1768-SUM(O1768:O1769)+_xlfn.XLOOKUP("X",C1768:C1770,O1768:O1770,0),IF(OR($C1768="W",$C1768="1/2W",$C1768="1/2L"),P1769-SUM(O1768:O1769)+_xlfn.XLOOKUP("X",C1768:C1770,O1768:O1770,0),SUM(P1768:P1769)/2-SUM(O1768:O1769)+_xlfn.XLOOKUP("X",C1768:C1770,O1768:O1770,0)))))))),2))</f>
        <v>#REF!</v>
      </c>
      <c r="R1768" s="289" t="e">
        <f ca="1">IF(Q1768=0,0,Q1768/SUM(O1768:O1770))</f>
        <v>#REF!</v>
      </c>
      <c r="S1768" s="292">
        <f>IF($D1768=$D1765,IF(OR($B1768="LOSS",$B1768="OK",$B1768="Anulada"),Q1768,0)+S1765,IF(OR($B1768="LOSS",$B1768="OK",$B1768="Anulada"),Q1768,0))</f>
        <v>0</v>
      </c>
    </row>
    <row r="1769" spans="1:19" ht="14.65" customHeight="1">
      <c r="A1769" s="227"/>
      <c r="B1769" s="236"/>
      <c r="C1769" s="17" t="s">
        <v>28</v>
      </c>
      <c r="D1769" s="274"/>
      <c r="E1769" s="282"/>
      <c r="F1769" s="285"/>
      <c r="G1769" s="287"/>
      <c r="H1769" s="230"/>
      <c r="I1769" s="150"/>
      <c r="J1769" s="81" t="str">
        <f>IF(OR(I1768="TO",I1768="TU",I1768="TO1",I1768="TU1",I1768="TO2",I1768="TU2"),J1768,IF(OR(I1768="AH1",I1768="AH2"),IF(OR(I1769="AH1",I1769="AH2"),-J1768,IF(OR(I1769="EH1",I1769="EH2"),-J1768+0.5,"")),IF(OR(I1768="EH1",I1768="EH2"),IF(OR(I1769="AH1",I1769="AH2"),-J1768+0.5,IF(OR(I1769="EH1",I1769="EH2"),-J1768+1,"")),IF(AND(OR(I1768="DNB1",I1768="DNB2"),OR(I1769="AH1",I1769="AH2")),0,IF(AND(I1768="Not ScoreBoth",OR(I1769="TO1",I1769="TO2")),0.5,"")))))</f>
        <v/>
      </c>
      <c r="K1769" s="127"/>
      <c r="L1769" s="128"/>
      <c r="M1769" s="22"/>
      <c r="N1769" s="233"/>
      <c r="O1769" s="151" t="e">
        <f>IF(OR(#REF!="",#REF!=""),"",ROUND(IF(L1770&gt;0,IF(M1769&gt;0,M1769,IF(M1768&gt;0,IF(N1768=TRUE,ROUND((M1768*#REF!)/#REF!,0),(M1768*#REF!)/#REF!),IF(M1769&gt;0,ROUND(M1769,IF(N1768=0,2,IF(N1768=0.1,1,0))),IF(M1770&gt;0,ROUND(O1770*#REF!/#REF!,IF(N1768=0,2,IF(N1768=0.1,1,0))),0)))),IF(M1769&gt;0,M1769,ROUND((M1768*#REF!)/#REF!,IF(N1768=0,2,IF(N1768=0.1,1,0))))),2))</f>
        <v>#REF!</v>
      </c>
      <c r="P1769" s="152" t="e">
        <f>IF(OR(L1769="",O1769=""),"",IF($C1769="1/2W",O1769/2+O1769/2*L1769,IF($C1769="1/2L",O1769/2,IF(I1769="Lay",((O1769*(L1769/(L1769-1)))-O1769)*(1-_xlfn.XLOOKUP(K1769,#REF!,#REF!,0))+O1769,(O1769*L1769-O1769)*(1-_xlfn.XLOOKUP(K1769,#REF!,#REF!,0))+O1769))))</f>
        <v>#REF!</v>
      </c>
      <c r="Q1769" s="278"/>
      <c r="R1769" s="271"/>
      <c r="S1769" s="271"/>
    </row>
    <row r="1770" spans="1:19" ht="14.65" customHeight="1" thickBot="1">
      <c r="A1770" s="228"/>
      <c r="B1770" s="237"/>
      <c r="C1770" s="91" t="s">
        <v>28</v>
      </c>
      <c r="D1770" s="291"/>
      <c r="E1770" s="296"/>
      <c r="F1770" s="298"/>
      <c r="G1770" s="300"/>
      <c r="H1770" s="240"/>
      <c r="I1770" s="92"/>
      <c r="J1770" s="93"/>
      <c r="K1770" s="94"/>
      <c r="L1770" s="95"/>
      <c r="M1770" s="96"/>
      <c r="N1770" s="234"/>
      <c r="O1770" s="34" t="e">
        <f>IF(OR(#REF!="",#REF!=""),"",IF(L1770&gt;0,ROUND(IF(M1770&gt;0,M1770,IF(M1768&gt;0,ROUND((M1768*#REF!)/#REF!,IF(N1768=0,2,IF(N1768=0.1,1,0))),IF(M1769&gt;0,ROUND((M1769*#REF!)/#REF!,IF(N1768=0,2,IF(N1768=0.1,1,0))),IF(M1770&gt;0,M1770,0)))),2),""))</f>
        <v>#REF!</v>
      </c>
      <c r="P1770" s="35" t="e">
        <f>IF(I1769="Lay",O1769*(L1769/(L1769-1))-O1769,IF(I1768="Lay",O1768*(L1768/(L1768-1))-O1768,IF(OR(L1770="",O1770=""),"",IF($C1770="1/2W",O1770/2+O1770/2*L1770,IF($C1770="1/2L",O1770/2,(O1770*L1770-O1770)*(1-_xlfn.XLOOKUP(K1770,#REF!,#REF!,0))+O1770)))))</f>
        <v>#REF!</v>
      </c>
      <c r="Q1770" s="279"/>
      <c r="R1770" s="272"/>
      <c r="S1770" s="272"/>
    </row>
  </sheetData>
  <mergeCells count="4227">
    <mergeCell ref="F7:F9"/>
    <mergeCell ref="H4:H6"/>
    <mergeCell ref="A1:S1"/>
    <mergeCell ref="D4:D6"/>
    <mergeCell ref="E4:E6"/>
    <mergeCell ref="A4:A6"/>
    <mergeCell ref="F4:F6"/>
    <mergeCell ref="N4:N6"/>
    <mergeCell ref="G2:G3"/>
    <mergeCell ref="H2:H3"/>
    <mergeCell ref="K2:K3"/>
    <mergeCell ref="L2:L3"/>
    <mergeCell ref="M2:M3"/>
    <mergeCell ref="N2:N3"/>
    <mergeCell ref="O2:O3"/>
    <mergeCell ref="P2:P3"/>
    <mergeCell ref="Q2:Q3"/>
    <mergeCell ref="R2:R3"/>
    <mergeCell ref="S2:S3"/>
    <mergeCell ref="A10:A12"/>
    <mergeCell ref="D10:D12"/>
    <mergeCell ref="H10:H12"/>
    <mergeCell ref="N10:N12"/>
    <mergeCell ref="B10:B12"/>
    <mergeCell ref="E10:E12"/>
    <mergeCell ref="F10:F12"/>
    <mergeCell ref="C2:C3"/>
    <mergeCell ref="D2:E3"/>
    <mergeCell ref="A2:A3"/>
    <mergeCell ref="I2:J3"/>
    <mergeCell ref="B4:B6"/>
    <mergeCell ref="A7:A9"/>
    <mergeCell ref="D7:D9"/>
    <mergeCell ref="H7:H9"/>
    <mergeCell ref="N7:N9"/>
    <mergeCell ref="A16:A18"/>
    <mergeCell ref="D16:D18"/>
    <mergeCell ref="H16:H18"/>
    <mergeCell ref="N16:N18"/>
    <mergeCell ref="B16:B18"/>
    <mergeCell ref="E16:E18"/>
    <mergeCell ref="F16:F18"/>
    <mergeCell ref="A13:A15"/>
    <mergeCell ref="D13:D15"/>
    <mergeCell ref="H13:H15"/>
    <mergeCell ref="N13:N15"/>
    <mergeCell ref="B13:B15"/>
    <mergeCell ref="E13:E15"/>
    <mergeCell ref="F13:F15"/>
    <mergeCell ref="B7:B9"/>
    <mergeCell ref="E7:E9"/>
    <mergeCell ref="H25:H27"/>
    <mergeCell ref="N25:N27"/>
    <mergeCell ref="B25:B27"/>
    <mergeCell ref="E25:E27"/>
    <mergeCell ref="F25:F27"/>
    <mergeCell ref="A19:A21"/>
    <mergeCell ref="D19:D21"/>
    <mergeCell ref="H19:H21"/>
    <mergeCell ref="N19:N21"/>
    <mergeCell ref="B19:B21"/>
    <mergeCell ref="E19:E21"/>
    <mergeCell ref="F19:F21"/>
    <mergeCell ref="A28:A30"/>
    <mergeCell ref="D28:D30"/>
    <mergeCell ref="H28:H30"/>
    <mergeCell ref="N28:N30"/>
    <mergeCell ref="B28:B30"/>
    <mergeCell ref="E28:E30"/>
    <mergeCell ref="F28:F30"/>
    <mergeCell ref="A22:A24"/>
    <mergeCell ref="D22:D24"/>
    <mergeCell ref="N22:N24"/>
    <mergeCell ref="B22:B24"/>
    <mergeCell ref="E22:E24"/>
    <mergeCell ref="F22:F24"/>
    <mergeCell ref="A25:A27"/>
    <mergeCell ref="D25:D27"/>
    <mergeCell ref="D37:D39"/>
    <mergeCell ref="D31:D33"/>
    <mergeCell ref="A49:A51"/>
    <mergeCell ref="A43:A45"/>
    <mergeCell ref="A37:A39"/>
    <mergeCell ref="A31:A33"/>
    <mergeCell ref="B31:B33"/>
    <mergeCell ref="E49:E51"/>
    <mergeCell ref="E43:E45"/>
    <mergeCell ref="E37:E39"/>
    <mergeCell ref="E31:E33"/>
    <mergeCell ref="F49:F51"/>
    <mergeCell ref="F43:F45"/>
    <mergeCell ref="F37:F39"/>
    <mergeCell ref="F31:F33"/>
    <mergeCell ref="F46:F48"/>
    <mergeCell ref="F40:F42"/>
    <mergeCell ref="F34:F36"/>
    <mergeCell ref="B49:B51"/>
    <mergeCell ref="B43:B45"/>
    <mergeCell ref="B37:B39"/>
    <mergeCell ref="A40:A42"/>
    <mergeCell ref="A34:A36"/>
    <mergeCell ref="N46:N48"/>
    <mergeCell ref="N40:N42"/>
    <mergeCell ref="N34:N36"/>
    <mergeCell ref="H49:H51"/>
    <mergeCell ref="H43:H45"/>
    <mergeCell ref="H37:H39"/>
    <mergeCell ref="H31:H33"/>
    <mergeCell ref="N49:N51"/>
    <mergeCell ref="N43:N45"/>
    <mergeCell ref="N37:N39"/>
    <mergeCell ref="N31:N33"/>
    <mergeCell ref="D52:D54"/>
    <mergeCell ref="D46:D48"/>
    <mergeCell ref="D40:D42"/>
    <mergeCell ref="D34:D36"/>
    <mergeCell ref="H46:H48"/>
    <mergeCell ref="H40:H42"/>
    <mergeCell ref="H34:H36"/>
    <mergeCell ref="N52:N54"/>
    <mergeCell ref="B52:B54"/>
    <mergeCell ref="B46:B48"/>
    <mergeCell ref="B40:B42"/>
    <mergeCell ref="B34:B36"/>
    <mergeCell ref="E52:E54"/>
    <mergeCell ref="E46:E48"/>
    <mergeCell ref="E40:E42"/>
    <mergeCell ref="E34:E36"/>
    <mergeCell ref="F52:F54"/>
    <mergeCell ref="D49:D51"/>
    <mergeCell ref="D43:D45"/>
    <mergeCell ref="D61:D63"/>
    <mergeCell ref="D55:D57"/>
    <mergeCell ref="A73:A75"/>
    <mergeCell ref="A67:A69"/>
    <mergeCell ref="A61:A63"/>
    <mergeCell ref="A55:A57"/>
    <mergeCell ref="B55:B57"/>
    <mergeCell ref="E73:E75"/>
    <mergeCell ref="E67:E69"/>
    <mergeCell ref="E61:E63"/>
    <mergeCell ref="E55:E57"/>
    <mergeCell ref="F73:F75"/>
    <mergeCell ref="F67:F69"/>
    <mergeCell ref="F61:F63"/>
    <mergeCell ref="F55:F57"/>
    <mergeCell ref="A52:A54"/>
    <mergeCell ref="A46:A48"/>
    <mergeCell ref="A64:A66"/>
    <mergeCell ref="A58:A60"/>
    <mergeCell ref="H61:H63"/>
    <mergeCell ref="H55:H57"/>
    <mergeCell ref="N61:N63"/>
    <mergeCell ref="N55:N57"/>
    <mergeCell ref="D76:D78"/>
    <mergeCell ref="D70:D72"/>
    <mergeCell ref="D64:D66"/>
    <mergeCell ref="D58:D60"/>
    <mergeCell ref="B76:B78"/>
    <mergeCell ref="B70:B72"/>
    <mergeCell ref="B64:B66"/>
    <mergeCell ref="B58:B60"/>
    <mergeCell ref="E76:E78"/>
    <mergeCell ref="E70:E72"/>
    <mergeCell ref="E64:E66"/>
    <mergeCell ref="E58:E60"/>
    <mergeCell ref="F76:F78"/>
    <mergeCell ref="F70:F72"/>
    <mergeCell ref="F64:F66"/>
    <mergeCell ref="F58:F60"/>
    <mergeCell ref="H64:H66"/>
    <mergeCell ref="N64:N66"/>
    <mergeCell ref="N67:N69"/>
    <mergeCell ref="H67:H69"/>
    <mergeCell ref="H70:H72"/>
    <mergeCell ref="N70:N72"/>
    <mergeCell ref="H73:H75"/>
    <mergeCell ref="N73:N75"/>
    <mergeCell ref="D73:D75"/>
    <mergeCell ref="D67:D69"/>
    <mergeCell ref="B73:B75"/>
    <mergeCell ref="B67:B69"/>
    <mergeCell ref="B61:B63"/>
    <mergeCell ref="H22:H24"/>
    <mergeCell ref="H52:H54"/>
    <mergeCell ref="H58:H60"/>
    <mergeCell ref="N58:N60"/>
    <mergeCell ref="A91:A93"/>
    <mergeCell ref="A85:A87"/>
    <mergeCell ref="A79:A81"/>
    <mergeCell ref="D91:D93"/>
    <mergeCell ref="D85:D87"/>
    <mergeCell ref="D79:D81"/>
    <mergeCell ref="H91:H93"/>
    <mergeCell ref="N91:N93"/>
    <mergeCell ref="B91:B93"/>
    <mergeCell ref="B85:B87"/>
    <mergeCell ref="B79:B81"/>
    <mergeCell ref="E91:E93"/>
    <mergeCell ref="E85:E87"/>
    <mergeCell ref="E79:E81"/>
    <mergeCell ref="F91:F93"/>
    <mergeCell ref="F85:F87"/>
    <mergeCell ref="F79:F81"/>
    <mergeCell ref="H79:H81"/>
    <mergeCell ref="N79:N81"/>
    <mergeCell ref="H82:H84"/>
    <mergeCell ref="N82:N84"/>
    <mergeCell ref="H85:H87"/>
    <mergeCell ref="N85:N87"/>
    <mergeCell ref="A76:A78"/>
    <mergeCell ref="A70:A72"/>
    <mergeCell ref="A82:A84"/>
    <mergeCell ref="D94:D96"/>
    <mergeCell ref="D88:D90"/>
    <mergeCell ref="D82:D84"/>
    <mergeCell ref="H94:H96"/>
    <mergeCell ref="N94:N96"/>
    <mergeCell ref="N88:N90"/>
    <mergeCell ref="B94:B96"/>
    <mergeCell ref="B88:B90"/>
    <mergeCell ref="B82:B84"/>
    <mergeCell ref="E94:E96"/>
    <mergeCell ref="E88:E90"/>
    <mergeCell ref="E82:E84"/>
    <mergeCell ref="F94:F96"/>
    <mergeCell ref="F88:F90"/>
    <mergeCell ref="F82:F84"/>
    <mergeCell ref="N76:N78"/>
    <mergeCell ref="H76:H78"/>
    <mergeCell ref="B97:B99"/>
    <mergeCell ref="E109:E111"/>
    <mergeCell ref="E103:E105"/>
    <mergeCell ref="E97:E99"/>
    <mergeCell ref="F109:F111"/>
    <mergeCell ref="F103:F105"/>
    <mergeCell ref="F97:F99"/>
    <mergeCell ref="A97:A99"/>
    <mergeCell ref="D109:D111"/>
    <mergeCell ref="D103:D105"/>
    <mergeCell ref="D97:D99"/>
    <mergeCell ref="H109:H111"/>
    <mergeCell ref="H97:H99"/>
    <mergeCell ref="N109:N111"/>
    <mergeCell ref="N103:N105"/>
    <mergeCell ref="N97:N99"/>
    <mergeCell ref="H88:H90"/>
    <mergeCell ref="A94:A96"/>
    <mergeCell ref="A88:A90"/>
    <mergeCell ref="N112:N114"/>
    <mergeCell ref="N106:N108"/>
    <mergeCell ref="A109:A111"/>
    <mergeCell ref="A103:A105"/>
    <mergeCell ref="N100:N102"/>
    <mergeCell ref="B112:B114"/>
    <mergeCell ref="B106:B108"/>
    <mergeCell ref="B100:B102"/>
    <mergeCell ref="E112:E114"/>
    <mergeCell ref="E106:E108"/>
    <mergeCell ref="E100:E102"/>
    <mergeCell ref="F112:F114"/>
    <mergeCell ref="F106:F108"/>
    <mergeCell ref="F100:F102"/>
    <mergeCell ref="H103:H105"/>
    <mergeCell ref="H106:H108"/>
    <mergeCell ref="B109:B111"/>
    <mergeCell ref="B103:B105"/>
    <mergeCell ref="B127:B129"/>
    <mergeCell ref="B121:B123"/>
    <mergeCell ref="B115:B117"/>
    <mergeCell ref="E127:E129"/>
    <mergeCell ref="E121:E123"/>
    <mergeCell ref="E115:E117"/>
    <mergeCell ref="F127:F129"/>
    <mergeCell ref="F121:F123"/>
    <mergeCell ref="F115:F117"/>
    <mergeCell ref="H115:H117"/>
    <mergeCell ref="A112:A114"/>
    <mergeCell ref="A106:A108"/>
    <mergeCell ref="A100:A102"/>
    <mergeCell ref="D112:D114"/>
    <mergeCell ref="D106:D108"/>
    <mergeCell ref="D100:D102"/>
    <mergeCell ref="H112:H114"/>
    <mergeCell ref="H100:H102"/>
    <mergeCell ref="A127:A129"/>
    <mergeCell ref="A121:A123"/>
    <mergeCell ref="A115:A117"/>
    <mergeCell ref="A130:A132"/>
    <mergeCell ref="A124:A126"/>
    <mergeCell ref="A118:A120"/>
    <mergeCell ref="D130:D132"/>
    <mergeCell ref="D124:D126"/>
    <mergeCell ref="D118:D120"/>
    <mergeCell ref="H118:H120"/>
    <mergeCell ref="N130:N132"/>
    <mergeCell ref="N124:N126"/>
    <mergeCell ref="N118:N120"/>
    <mergeCell ref="B130:B132"/>
    <mergeCell ref="B124:B126"/>
    <mergeCell ref="B118:B120"/>
    <mergeCell ref="E130:E132"/>
    <mergeCell ref="E124:E126"/>
    <mergeCell ref="E118:E120"/>
    <mergeCell ref="F130:F132"/>
    <mergeCell ref="F124:F126"/>
    <mergeCell ref="F118:F120"/>
    <mergeCell ref="H121:H123"/>
    <mergeCell ref="H124:H126"/>
    <mergeCell ref="H130:H132"/>
    <mergeCell ref="D127:D129"/>
    <mergeCell ref="D121:D123"/>
    <mergeCell ref="D115:D117"/>
    <mergeCell ref="H127:H129"/>
    <mergeCell ref="N127:N129"/>
    <mergeCell ref="N121:N123"/>
    <mergeCell ref="N115:N117"/>
    <mergeCell ref="A133:A135"/>
    <mergeCell ref="D145:D147"/>
    <mergeCell ref="D139:D141"/>
    <mergeCell ref="D133:D135"/>
    <mergeCell ref="H145:H147"/>
    <mergeCell ref="H139:H141"/>
    <mergeCell ref="H133:H135"/>
    <mergeCell ref="N145:N147"/>
    <mergeCell ref="N133:N135"/>
    <mergeCell ref="B145:B147"/>
    <mergeCell ref="B139:B141"/>
    <mergeCell ref="B133:B135"/>
    <mergeCell ref="E145:E147"/>
    <mergeCell ref="E139:E141"/>
    <mergeCell ref="E133:E135"/>
    <mergeCell ref="F145:F147"/>
    <mergeCell ref="F139:F141"/>
    <mergeCell ref="F133:F135"/>
    <mergeCell ref="H136:H138"/>
    <mergeCell ref="H142:H144"/>
    <mergeCell ref="A142:A144"/>
    <mergeCell ref="A136:A138"/>
    <mergeCell ref="D148:D150"/>
    <mergeCell ref="D142:D144"/>
    <mergeCell ref="D136:D138"/>
    <mergeCell ref="N148:N150"/>
    <mergeCell ref="N142:N144"/>
    <mergeCell ref="N136:N138"/>
    <mergeCell ref="N139:N141"/>
    <mergeCell ref="A145:A147"/>
    <mergeCell ref="A139:A141"/>
    <mergeCell ref="B148:B150"/>
    <mergeCell ref="B142:B144"/>
    <mergeCell ref="B136:B138"/>
    <mergeCell ref="E148:E150"/>
    <mergeCell ref="E142:E144"/>
    <mergeCell ref="E136:E138"/>
    <mergeCell ref="F148:F150"/>
    <mergeCell ref="F142:F144"/>
    <mergeCell ref="F136:F138"/>
    <mergeCell ref="B151:B153"/>
    <mergeCell ref="E163:E165"/>
    <mergeCell ref="E157:E159"/>
    <mergeCell ref="E151:E153"/>
    <mergeCell ref="F163:F165"/>
    <mergeCell ref="F157:F159"/>
    <mergeCell ref="F151:F153"/>
    <mergeCell ref="A151:A153"/>
    <mergeCell ref="D163:D165"/>
    <mergeCell ref="D157:D159"/>
    <mergeCell ref="D151:D153"/>
    <mergeCell ref="H157:H159"/>
    <mergeCell ref="H151:H153"/>
    <mergeCell ref="N163:N165"/>
    <mergeCell ref="N157:N159"/>
    <mergeCell ref="N151:N153"/>
    <mergeCell ref="A148:A150"/>
    <mergeCell ref="A166:A168"/>
    <mergeCell ref="A160:A162"/>
    <mergeCell ref="A154:A156"/>
    <mergeCell ref="D166:D168"/>
    <mergeCell ref="D160:D162"/>
    <mergeCell ref="D154:D156"/>
    <mergeCell ref="H166:H168"/>
    <mergeCell ref="H160:H162"/>
    <mergeCell ref="N166:N168"/>
    <mergeCell ref="N160:N162"/>
    <mergeCell ref="A163:A165"/>
    <mergeCell ref="A157:A159"/>
    <mergeCell ref="N154:N156"/>
    <mergeCell ref="B166:B168"/>
    <mergeCell ref="B160:B162"/>
    <mergeCell ref="B154:B156"/>
    <mergeCell ref="E166:E168"/>
    <mergeCell ref="E160:E162"/>
    <mergeCell ref="E154:E156"/>
    <mergeCell ref="F166:F168"/>
    <mergeCell ref="F160:F162"/>
    <mergeCell ref="F154:F156"/>
    <mergeCell ref="B163:B165"/>
    <mergeCell ref="B157:B159"/>
    <mergeCell ref="A169:A171"/>
    <mergeCell ref="D181:D183"/>
    <mergeCell ref="D175:D177"/>
    <mergeCell ref="D169:D171"/>
    <mergeCell ref="H181:H183"/>
    <mergeCell ref="H175:H177"/>
    <mergeCell ref="N181:N183"/>
    <mergeCell ref="N175:N177"/>
    <mergeCell ref="N169:N171"/>
    <mergeCell ref="B181:B183"/>
    <mergeCell ref="B175:B177"/>
    <mergeCell ref="B169:B171"/>
    <mergeCell ref="E181:E183"/>
    <mergeCell ref="E175:E177"/>
    <mergeCell ref="E169:E171"/>
    <mergeCell ref="F181:F183"/>
    <mergeCell ref="F175:F177"/>
    <mergeCell ref="F169:F171"/>
    <mergeCell ref="N178:N180"/>
    <mergeCell ref="N172:N174"/>
    <mergeCell ref="F187:F189"/>
    <mergeCell ref="N196:N198"/>
    <mergeCell ref="N190:N192"/>
    <mergeCell ref="A184:A186"/>
    <mergeCell ref="A178:A180"/>
    <mergeCell ref="A172:A174"/>
    <mergeCell ref="D184:D186"/>
    <mergeCell ref="D178:D180"/>
    <mergeCell ref="D172:D174"/>
    <mergeCell ref="H184:H186"/>
    <mergeCell ref="H178:H180"/>
    <mergeCell ref="H172:H174"/>
    <mergeCell ref="N184:N186"/>
    <mergeCell ref="A181:A183"/>
    <mergeCell ref="A175:A177"/>
    <mergeCell ref="B184:B186"/>
    <mergeCell ref="B178:B180"/>
    <mergeCell ref="B172:B174"/>
    <mergeCell ref="E184:E186"/>
    <mergeCell ref="E178:E180"/>
    <mergeCell ref="E172:E174"/>
    <mergeCell ref="F184:F186"/>
    <mergeCell ref="F178:F180"/>
    <mergeCell ref="F172:F174"/>
    <mergeCell ref="D190:D192"/>
    <mergeCell ref="H202:H204"/>
    <mergeCell ref="H196:H198"/>
    <mergeCell ref="H190:H192"/>
    <mergeCell ref="N202:N204"/>
    <mergeCell ref="N193:N195"/>
    <mergeCell ref="B202:B204"/>
    <mergeCell ref="B196:B198"/>
    <mergeCell ref="B190:B192"/>
    <mergeCell ref="E202:E204"/>
    <mergeCell ref="E196:E198"/>
    <mergeCell ref="E190:E192"/>
    <mergeCell ref="F202:F204"/>
    <mergeCell ref="F196:F198"/>
    <mergeCell ref="F190:F192"/>
    <mergeCell ref="A187:A189"/>
    <mergeCell ref="D199:D201"/>
    <mergeCell ref="D193:D195"/>
    <mergeCell ref="D187:D189"/>
    <mergeCell ref="H199:H201"/>
    <mergeCell ref="H193:H195"/>
    <mergeCell ref="H187:H189"/>
    <mergeCell ref="N199:N201"/>
    <mergeCell ref="N187:N189"/>
    <mergeCell ref="B199:B201"/>
    <mergeCell ref="B193:B195"/>
    <mergeCell ref="B187:B189"/>
    <mergeCell ref="E199:E201"/>
    <mergeCell ref="E193:E195"/>
    <mergeCell ref="E187:E189"/>
    <mergeCell ref="F199:F201"/>
    <mergeCell ref="F193:F195"/>
    <mergeCell ref="A202:A204"/>
    <mergeCell ref="A196:A198"/>
    <mergeCell ref="A190:A192"/>
    <mergeCell ref="A199:A201"/>
    <mergeCell ref="A193:A195"/>
    <mergeCell ref="H148:H150"/>
    <mergeCell ref="H154:H156"/>
    <mergeCell ref="H163:H165"/>
    <mergeCell ref="H169:H171"/>
    <mergeCell ref="A217:A219"/>
    <mergeCell ref="A211:A213"/>
    <mergeCell ref="A205:A207"/>
    <mergeCell ref="D217:D219"/>
    <mergeCell ref="D211:D213"/>
    <mergeCell ref="D205:D207"/>
    <mergeCell ref="H205:H207"/>
    <mergeCell ref="N217:N219"/>
    <mergeCell ref="N211:N213"/>
    <mergeCell ref="N205:N207"/>
    <mergeCell ref="B217:B219"/>
    <mergeCell ref="B211:B213"/>
    <mergeCell ref="B205:B207"/>
    <mergeCell ref="E217:E219"/>
    <mergeCell ref="E211:E213"/>
    <mergeCell ref="E205:E207"/>
    <mergeCell ref="F217:F219"/>
    <mergeCell ref="F211:F213"/>
    <mergeCell ref="F205:F207"/>
    <mergeCell ref="N214:N216"/>
    <mergeCell ref="N208:N210"/>
    <mergeCell ref="D202:D204"/>
    <mergeCell ref="D196:D198"/>
    <mergeCell ref="A220:A222"/>
    <mergeCell ref="A214:A216"/>
    <mergeCell ref="A208:A210"/>
    <mergeCell ref="D220:D222"/>
    <mergeCell ref="D214:D216"/>
    <mergeCell ref="D208:D210"/>
    <mergeCell ref="H220:H222"/>
    <mergeCell ref="H214:H216"/>
    <mergeCell ref="H208:H210"/>
    <mergeCell ref="N220:N222"/>
    <mergeCell ref="H217:H219"/>
    <mergeCell ref="H211:H213"/>
    <mergeCell ref="B220:B222"/>
    <mergeCell ref="B214:B216"/>
    <mergeCell ref="B208:B210"/>
    <mergeCell ref="E220:E222"/>
    <mergeCell ref="E214:E216"/>
    <mergeCell ref="E208:E210"/>
    <mergeCell ref="F220:F222"/>
    <mergeCell ref="F214:F216"/>
    <mergeCell ref="F208:F210"/>
    <mergeCell ref="D223:D225"/>
    <mergeCell ref="H223:H225"/>
    <mergeCell ref="N235:N237"/>
    <mergeCell ref="N229:N231"/>
    <mergeCell ref="N223:N225"/>
    <mergeCell ref="B235:B237"/>
    <mergeCell ref="B229:B231"/>
    <mergeCell ref="B223:B225"/>
    <mergeCell ref="E235:E237"/>
    <mergeCell ref="E229:E231"/>
    <mergeCell ref="E223:E225"/>
    <mergeCell ref="F235:F237"/>
    <mergeCell ref="F229:F231"/>
    <mergeCell ref="F223:F225"/>
    <mergeCell ref="A235:A237"/>
    <mergeCell ref="A229:A231"/>
    <mergeCell ref="A223:A225"/>
    <mergeCell ref="A238:A240"/>
    <mergeCell ref="A232:A234"/>
    <mergeCell ref="A226:A228"/>
    <mergeCell ref="D238:D240"/>
    <mergeCell ref="D232:D234"/>
    <mergeCell ref="D226:D228"/>
    <mergeCell ref="H238:H240"/>
    <mergeCell ref="N238:N240"/>
    <mergeCell ref="N232:N234"/>
    <mergeCell ref="N226:N228"/>
    <mergeCell ref="B238:B240"/>
    <mergeCell ref="B232:B234"/>
    <mergeCell ref="B226:B228"/>
    <mergeCell ref="E238:E240"/>
    <mergeCell ref="E232:E234"/>
    <mergeCell ref="E226:E228"/>
    <mergeCell ref="F238:F240"/>
    <mergeCell ref="F232:F234"/>
    <mergeCell ref="F226:F228"/>
    <mergeCell ref="H226:H228"/>
    <mergeCell ref="H229:H231"/>
    <mergeCell ref="H232:H234"/>
    <mergeCell ref="H235:H237"/>
    <mergeCell ref="D235:D237"/>
    <mergeCell ref="D229:D231"/>
    <mergeCell ref="A241:A243"/>
    <mergeCell ref="D253:D255"/>
    <mergeCell ref="D247:D249"/>
    <mergeCell ref="D241:D243"/>
    <mergeCell ref="H253:H255"/>
    <mergeCell ref="H247:H249"/>
    <mergeCell ref="H241:H243"/>
    <mergeCell ref="N253:N255"/>
    <mergeCell ref="N241:N243"/>
    <mergeCell ref="B253:B255"/>
    <mergeCell ref="B247:B249"/>
    <mergeCell ref="B241:B243"/>
    <mergeCell ref="E253:E255"/>
    <mergeCell ref="E247:E249"/>
    <mergeCell ref="E241:E243"/>
    <mergeCell ref="F253:F255"/>
    <mergeCell ref="F247:F249"/>
    <mergeCell ref="F241:F243"/>
    <mergeCell ref="N244:N246"/>
    <mergeCell ref="A256:A258"/>
    <mergeCell ref="A250:A252"/>
    <mergeCell ref="A244:A246"/>
    <mergeCell ref="D256:D258"/>
    <mergeCell ref="D250:D252"/>
    <mergeCell ref="D244:D246"/>
    <mergeCell ref="H250:H252"/>
    <mergeCell ref="H244:H246"/>
    <mergeCell ref="N256:N258"/>
    <mergeCell ref="N250:N252"/>
    <mergeCell ref="N247:N249"/>
    <mergeCell ref="A253:A255"/>
    <mergeCell ref="A247:A249"/>
    <mergeCell ref="B256:B258"/>
    <mergeCell ref="B250:B252"/>
    <mergeCell ref="B244:B246"/>
    <mergeCell ref="E256:E258"/>
    <mergeCell ref="E250:E252"/>
    <mergeCell ref="E244:E246"/>
    <mergeCell ref="F256:F258"/>
    <mergeCell ref="F250:F252"/>
    <mergeCell ref="F244:F246"/>
    <mergeCell ref="H256:H258"/>
    <mergeCell ref="A259:A261"/>
    <mergeCell ref="D271:D273"/>
    <mergeCell ref="D265:D267"/>
    <mergeCell ref="D259:D261"/>
    <mergeCell ref="H271:H273"/>
    <mergeCell ref="H265:H267"/>
    <mergeCell ref="N271:N273"/>
    <mergeCell ref="N265:N267"/>
    <mergeCell ref="N259:N261"/>
    <mergeCell ref="B271:B273"/>
    <mergeCell ref="B265:B267"/>
    <mergeCell ref="B259:B261"/>
    <mergeCell ref="E271:E273"/>
    <mergeCell ref="E265:E267"/>
    <mergeCell ref="E259:E261"/>
    <mergeCell ref="F271:F273"/>
    <mergeCell ref="F265:F267"/>
    <mergeCell ref="F259:F261"/>
    <mergeCell ref="N262:N264"/>
    <mergeCell ref="H259:H261"/>
    <mergeCell ref="A274:A276"/>
    <mergeCell ref="A268:A270"/>
    <mergeCell ref="A262:A264"/>
    <mergeCell ref="D274:D276"/>
    <mergeCell ref="D268:D270"/>
    <mergeCell ref="D262:D264"/>
    <mergeCell ref="H274:H276"/>
    <mergeCell ref="H268:H270"/>
    <mergeCell ref="N274:N276"/>
    <mergeCell ref="N268:N270"/>
    <mergeCell ref="A271:A273"/>
    <mergeCell ref="A265:A267"/>
    <mergeCell ref="B274:B276"/>
    <mergeCell ref="B268:B270"/>
    <mergeCell ref="B262:B264"/>
    <mergeCell ref="E274:E276"/>
    <mergeCell ref="E268:E270"/>
    <mergeCell ref="E262:E264"/>
    <mergeCell ref="F274:F276"/>
    <mergeCell ref="F268:F270"/>
    <mergeCell ref="F262:F264"/>
    <mergeCell ref="H262:H264"/>
    <mergeCell ref="A277:A279"/>
    <mergeCell ref="D289:D291"/>
    <mergeCell ref="D283:D285"/>
    <mergeCell ref="D277:D279"/>
    <mergeCell ref="H283:H285"/>
    <mergeCell ref="H277:H279"/>
    <mergeCell ref="N289:N291"/>
    <mergeCell ref="N283:N285"/>
    <mergeCell ref="N277:N279"/>
    <mergeCell ref="B289:B291"/>
    <mergeCell ref="B283:B285"/>
    <mergeCell ref="B277:B279"/>
    <mergeCell ref="E289:E291"/>
    <mergeCell ref="E283:E285"/>
    <mergeCell ref="E277:E279"/>
    <mergeCell ref="F289:F291"/>
    <mergeCell ref="F283:F285"/>
    <mergeCell ref="F277:F279"/>
    <mergeCell ref="N286:N288"/>
    <mergeCell ref="N280:N282"/>
    <mergeCell ref="A292:A294"/>
    <mergeCell ref="A286:A288"/>
    <mergeCell ref="A280:A282"/>
    <mergeCell ref="D292:D294"/>
    <mergeCell ref="D286:D288"/>
    <mergeCell ref="D280:D282"/>
    <mergeCell ref="H292:H294"/>
    <mergeCell ref="H286:H288"/>
    <mergeCell ref="H280:H282"/>
    <mergeCell ref="N292:N294"/>
    <mergeCell ref="A289:A291"/>
    <mergeCell ref="A283:A285"/>
    <mergeCell ref="B292:B294"/>
    <mergeCell ref="B286:B288"/>
    <mergeCell ref="B280:B282"/>
    <mergeCell ref="E292:E294"/>
    <mergeCell ref="E286:E288"/>
    <mergeCell ref="E280:E282"/>
    <mergeCell ref="F292:F294"/>
    <mergeCell ref="F286:F288"/>
    <mergeCell ref="F280:F282"/>
    <mergeCell ref="H289:H291"/>
    <mergeCell ref="A298:A300"/>
    <mergeCell ref="D298:D300"/>
    <mergeCell ref="H298:H300"/>
    <mergeCell ref="N298:N300"/>
    <mergeCell ref="B298:B300"/>
    <mergeCell ref="E298:E300"/>
    <mergeCell ref="F298:F300"/>
    <mergeCell ref="A295:A297"/>
    <mergeCell ref="D295:D297"/>
    <mergeCell ref="H295:H297"/>
    <mergeCell ref="N295:N297"/>
    <mergeCell ref="B295:B297"/>
    <mergeCell ref="E295:E297"/>
    <mergeCell ref="F295:F297"/>
    <mergeCell ref="A304:A306"/>
    <mergeCell ref="D304:D306"/>
    <mergeCell ref="H304:H306"/>
    <mergeCell ref="N304:N306"/>
    <mergeCell ref="B304:B306"/>
    <mergeCell ref="E304:E306"/>
    <mergeCell ref="F304:F306"/>
    <mergeCell ref="A301:A303"/>
    <mergeCell ref="D301:D303"/>
    <mergeCell ref="H301:H303"/>
    <mergeCell ref="N301:N303"/>
    <mergeCell ref="B301:B303"/>
    <mergeCell ref="E301:E303"/>
    <mergeCell ref="F301:F303"/>
    <mergeCell ref="A310:A312"/>
    <mergeCell ref="D310:D312"/>
    <mergeCell ref="H310:H312"/>
    <mergeCell ref="N310:N312"/>
    <mergeCell ref="B310:B312"/>
    <mergeCell ref="E310:E312"/>
    <mergeCell ref="F310:F312"/>
    <mergeCell ref="A307:A309"/>
    <mergeCell ref="D307:D309"/>
    <mergeCell ref="H307:H309"/>
    <mergeCell ref="N307:N309"/>
    <mergeCell ref="B307:B309"/>
    <mergeCell ref="E307:E309"/>
    <mergeCell ref="F307:F309"/>
    <mergeCell ref="A316:A318"/>
    <mergeCell ref="D316:D318"/>
    <mergeCell ref="H316:H318"/>
    <mergeCell ref="N316:N318"/>
    <mergeCell ref="B316:B318"/>
    <mergeCell ref="E316:E318"/>
    <mergeCell ref="F316:F318"/>
    <mergeCell ref="A313:A315"/>
    <mergeCell ref="D313:D315"/>
    <mergeCell ref="H313:H315"/>
    <mergeCell ref="N313:N315"/>
    <mergeCell ref="B313:B315"/>
    <mergeCell ref="E313:E315"/>
    <mergeCell ref="F313:F315"/>
    <mergeCell ref="D325:D327"/>
    <mergeCell ref="H325:H327"/>
    <mergeCell ref="N325:N327"/>
    <mergeCell ref="B325:B327"/>
    <mergeCell ref="E325:E327"/>
    <mergeCell ref="F325:F327"/>
    <mergeCell ref="A319:A321"/>
    <mergeCell ref="D319:D321"/>
    <mergeCell ref="H319:H321"/>
    <mergeCell ref="N319:N321"/>
    <mergeCell ref="B319:B321"/>
    <mergeCell ref="E319:E321"/>
    <mergeCell ref="F319:F321"/>
    <mergeCell ref="A328:A330"/>
    <mergeCell ref="D328:D330"/>
    <mergeCell ref="H328:H330"/>
    <mergeCell ref="N328:N330"/>
    <mergeCell ref="B328:B330"/>
    <mergeCell ref="E328:E330"/>
    <mergeCell ref="F328:F330"/>
    <mergeCell ref="A322:A324"/>
    <mergeCell ref="D322:D324"/>
    <mergeCell ref="N322:N324"/>
    <mergeCell ref="B322:B324"/>
    <mergeCell ref="E322:E324"/>
    <mergeCell ref="F322:F324"/>
    <mergeCell ref="A325:A327"/>
    <mergeCell ref="H322:H324"/>
    <mergeCell ref="A334:A336"/>
    <mergeCell ref="D334:D336"/>
    <mergeCell ref="H334:H336"/>
    <mergeCell ref="N334:N336"/>
    <mergeCell ref="B334:B336"/>
    <mergeCell ref="E334:E336"/>
    <mergeCell ref="F334:F336"/>
    <mergeCell ref="A331:A333"/>
    <mergeCell ref="D331:D333"/>
    <mergeCell ref="H331:H333"/>
    <mergeCell ref="N331:N333"/>
    <mergeCell ref="B331:B333"/>
    <mergeCell ref="E331:E333"/>
    <mergeCell ref="F331:F333"/>
    <mergeCell ref="A340:A342"/>
    <mergeCell ref="D340:D342"/>
    <mergeCell ref="H340:H342"/>
    <mergeCell ref="N340:N342"/>
    <mergeCell ref="B340:B342"/>
    <mergeCell ref="E340:E342"/>
    <mergeCell ref="F340:F342"/>
    <mergeCell ref="A337:A339"/>
    <mergeCell ref="D337:D339"/>
    <mergeCell ref="H337:H339"/>
    <mergeCell ref="N337:N339"/>
    <mergeCell ref="B337:B339"/>
    <mergeCell ref="E337:E339"/>
    <mergeCell ref="F337:F339"/>
    <mergeCell ref="A346:A348"/>
    <mergeCell ref="D346:D348"/>
    <mergeCell ref="H346:H348"/>
    <mergeCell ref="N346:N348"/>
    <mergeCell ref="B346:B348"/>
    <mergeCell ref="E346:E348"/>
    <mergeCell ref="F346:F348"/>
    <mergeCell ref="A343:A345"/>
    <mergeCell ref="D343:D345"/>
    <mergeCell ref="H343:H345"/>
    <mergeCell ref="N343:N345"/>
    <mergeCell ref="B343:B345"/>
    <mergeCell ref="E343:E345"/>
    <mergeCell ref="F343:F345"/>
    <mergeCell ref="A352:A354"/>
    <mergeCell ref="D352:D354"/>
    <mergeCell ref="H352:H354"/>
    <mergeCell ref="N352:N354"/>
    <mergeCell ref="B352:B354"/>
    <mergeCell ref="E352:E354"/>
    <mergeCell ref="F352:F354"/>
    <mergeCell ref="A349:A351"/>
    <mergeCell ref="D349:D351"/>
    <mergeCell ref="H349:H351"/>
    <mergeCell ref="N349:N351"/>
    <mergeCell ref="B349:B351"/>
    <mergeCell ref="E349:E351"/>
    <mergeCell ref="F349:F351"/>
    <mergeCell ref="D358:D360"/>
    <mergeCell ref="H358:H360"/>
    <mergeCell ref="N358:N360"/>
    <mergeCell ref="B358:B360"/>
    <mergeCell ref="E358:E360"/>
    <mergeCell ref="F358:F360"/>
    <mergeCell ref="A355:A357"/>
    <mergeCell ref="D355:D357"/>
    <mergeCell ref="H355:H357"/>
    <mergeCell ref="N355:N357"/>
    <mergeCell ref="B355:B357"/>
    <mergeCell ref="E355:E357"/>
    <mergeCell ref="F355:F357"/>
    <mergeCell ref="A364:A366"/>
    <mergeCell ref="D364:D366"/>
    <mergeCell ref="H364:H366"/>
    <mergeCell ref="N364:N366"/>
    <mergeCell ref="B364:B366"/>
    <mergeCell ref="E364:E366"/>
    <mergeCell ref="F364:F366"/>
    <mergeCell ref="A361:A363"/>
    <mergeCell ref="D361:D363"/>
    <mergeCell ref="H361:H363"/>
    <mergeCell ref="N361:N363"/>
    <mergeCell ref="B361:B363"/>
    <mergeCell ref="E361:E363"/>
    <mergeCell ref="F361:F363"/>
    <mergeCell ref="A358:A360"/>
    <mergeCell ref="A370:A372"/>
    <mergeCell ref="D370:D372"/>
    <mergeCell ref="H370:H372"/>
    <mergeCell ref="N370:N372"/>
    <mergeCell ref="B370:B372"/>
    <mergeCell ref="E370:E372"/>
    <mergeCell ref="F370:F372"/>
    <mergeCell ref="A367:A369"/>
    <mergeCell ref="D367:D369"/>
    <mergeCell ref="H367:H369"/>
    <mergeCell ref="N367:N369"/>
    <mergeCell ref="B367:B369"/>
    <mergeCell ref="E367:E369"/>
    <mergeCell ref="F367:F369"/>
    <mergeCell ref="A376:A378"/>
    <mergeCell ref="D376:D378"/>
    <mergeCell ref="H376:H378"/>
    <mergeCell ref="N376:N378"/>
    <mergeCell ref="B376:B378"/>
    <mergeCell ref="E376:E378"/>
    <mergeCell ref="F376:F378"/>
    <mergeCell ref="A373:A375"/>
    <mergeCell ref="D373:D375"/>
    <mergeCell ref="H373:H375"/>
    <mergeCell ref="N373:N375"/>
    <mergeCell ref="B373:B375"/>
    <mergeCell ref="E373:E375"/>
    <mergeCell ref="F373:F375"/>
    <mergeCell ref="A379:A381"/>
    <mergeCell ref="D379:D381"/>
    <mergeCell ref="N379:N381"/>
    <mergeCell ref="B379:B381"/>
    <mergeCell ref="E379:E381"/>
    <mergeCell ref="F379:F381"/>
    <mergeCell ref="A382:A384"/>
    <mergeCell ref="D382:D384"/>
    <mergeCell ref="H382:H384"/>
    <mergeCell ref="N382:N384"/>
    <mergeCell ref="B382:B384"/>
    <mergeCell ref="E382:E384"/>
    <mergeCell ref="F382:F384"/>
    <mergeCell ref="A388:A390"/>
    <mergeCell ref="D388:D390"/>
    <mergeCell ref="H388:H390"/>
    <mergeCell ref="N388:N390"/>
    <mergeCell ref="B388:B390"/>
    <mergeCell ref="E388:E390"/>
    <mergeCell ref="F388:F390"/>
    <mergeCell ref="A385:A387"/>
    <mergeCell ref="D385:D387"/>
    <mergeCell ref="H385:H387"/>
    <mergeCell ref="N385:N387"/>
    <mergeCell ref="B385:B387"/>
    <mergeCell ref="E385:E387"/>
    <mergeCell ref="F385:F387"/>
    <mergeCell ref="A394:A396"/>
    <mergeCell ref="D394:D396"/>
    <mergeCell ref="H394:H396"/>
    <mergeCell ref="N394:N396"/>
    <mergeCell ref="B394:B396"/>
    <mergeCell ref="E394:E396"/>
    <mergeCell ref="F394:F396"/>
    <mergeCell ref="A391:A393"/>
    <mergeCell ref="D391:D393"/>
    <mergeCell ref="H391:H393"/>
    <mergeCell ref="N391:N393"/>
    <mergeCell ref="B391:B393"/>
    <mergeCell ref="E391:E393"/>
    <mergeCell ref="F391:F393"/>
    <mergeCell ref="A400:A402"/>
    <mergeCell ref="D400:D402"/>
    <mergeCell ref="H400:H402"/>
    <mergeCell ref="N400:N402"/>
    <mergeCell ref="B400:B402"/>
    <mergeCell ref="E400:E402"/>
    <mergeCell ref="F400:F402"/>
    <mergeCell ref="A397:A399"/>
    <mergeCell ref="D397:D399"/>
    <mergeCell ref="H397:H399"/>
    <mergeCell ref="N397:N399"/>
    <mergeCell ref="B397:B399"/>
    <mergeCell ref="E397:E399"/>
    <mergeCell ref="F397:F399"/>
    <mergeCell ref="A406:A408"/>
    <mergeCell ref="D406:D408"/>
    <mergeCell ref="H406:H408"/>
    <mergeCell ref="N406:N408"/>
    <mergeCell ref="B406:B408"/>
    <mergeCell ref="E406:E408"/>
    <mergeCell ref="F406:F408"/>
    <mergeCell ref="A403:A405"/>
    <mergeCell ref="D403:D405"/>
    <mergeCell ref="H403:H405"/>
    <mergeCell ref="N403:N405"/>
    <mergeCell ref="B403:B405"/>
    <mergeCell ref="E403:E405"/>
    <mergeCell ref="F403:F405"/>
    <mergeCell ref="A409:A411"/>
    <mergeCell ref="D409:D411"/>
    <mergeCell ref="N409:N411"/>
    <mergeCell ref="B409:B411"/>
    <mergeCell ref="E409:E411"/>
    <mergeCell ref="F409:F411"/>
    <mergeCell ref="E427:E429"/>
    <mergeCell ref="F427:F429"/>
    <mergeCell ref="A412:A414"/>
    <mergeCell ref="D412:D414"/>
    <mergeCell ref="N412:N414"/>
    <mergeCell ref="B412:B414"/>
    <mergeCell ref="E412:E414"/>
    <mergeCell ref="F412:F414"/>
    <mergeCell ref="A418:A420"/>
    <mergeCell ref="D418:D420"/>
    <mergeCell ref="H418:H420"/>
    <mergeCell ref="N418:N420"/>
    <mergeCell ref="B418:B420"/>
    <mergeCell ref="E418:E420"/>
    <mergeCell ref="F418:F420"/>
    <mergeCell ref="A415:A417"/>
    <mergeCell ref="D415:D417"/>
    <mergeCell ref="H415:H417"/>
    <mergeCell ref="N415:N417"/>
    <mergeCell ref="B415:B417"/>
    <mergeCell ref="E415:E417"/>
    <mergeCell ref="F415:F417"/>
    <mergeCell ref="N442:N444"/>
    <mergeCell ref="B442:B444"/>
    <mergeCell ref="E442:E444"/>
    <mergeCell ref="F442:F444"/>
    <mergeCell ref="A436:A438"/>
    <mergeCell ref="D436:D438"/>
    <mergeCell ref="N436:N438"/>
    <mergeCell ref="B436:B438"/>
    <mergeCell ref="E436:E438"/>
    <mergeCell ref="F436:F438"/>
    <mergeCell ref="A439:A441"/>
    <mergeCell ref="A421:A423"/>
    <mergeCell ref="D421:D423"/>
    <mergeCell ref="N421:N423"/>
    <mergeCell ref="B421:B423"/>
    <mergeCell ref="E421:E423"/>
    <mergeCell ref="F421:F423"/>
    <mergeCell ref="A424:A426"/>
    <mergeCell ref="D424:D426"/>
    <mergeCell ref="H424:H426"/>
    <mergeCell ref="N424:N426"/>
    <mergeCell ref="B424:B426"/>
    <mergeCell ref="E424:E426"/>
    <mergeCell ref="F424:F426"/>
    <mergeCell ref="N433:N435"/>
    <mergeCell ref="B433:B435"/>
    <mergeCell ref="E433:E435"/>
    <mergeCell ref="F433:F435"/>
    <mergeCell ref="A427:A429"/>
    <mergeCell ref="D427:D429"/>
    <mergeCell ref="N427:N429"/>
    <mergeCell ref="B427:B429"/>
    <mergeCell ref="A445:A447"/>
    <mergeCell ref="D445:D447"/>
    <mergeCell ref="H445:H447"/>
    <mergeCell ref="N445:N447"/>
    <mergeCell ref="B445:B447"/>
    <mergeCell ref="E445:E447"/>
    <mergeCell ref="F445:F447"/>
    <mergeCell ref="H379:H381"/>
    <mergeCell ref="H409:H411"/>
    <mergeCell ref="H412:H414"/>
    <mergeCell ref="H421:H423"/>
    <mergeCell ref="H427:H429"/>
    <mergeCell ref="H430:H432"/>
    <mergeCell ref="H433:H435"/>
    <mergeCell ref="H436:H438"/>
    <mergeCell ref="D439:D441"/>
    <mergeCell ref="H439:H441"/>
    <mergeCell ref="N439:N441"/>
    <mergeCell ref="B439:B441"/>
    <mergeCell ref="E439:E441"/>
    <mergeCell ref="F439:F441"/>
    <mergeCell ref="A430:A432"/>
    <mergeCell ref="D430:D432"/>
    <mergeCell ref="N430:N432"/>
    <mergeCell ref="B430:B432"/>
    <mergeCell ref="E430:E432"/>
    <mergeCell ref="F430:F432"/>
    <mergeCell ref="A433:A435"/>
    <mergeCell ref="D433:D435"/>
    <mergeCell ref="A442:A444"/>
    <mergeCell ref="D442:D444"/>
    <mergeCell ref="H442:H444"/>
    <mergeCell ref="A451:A453"/>
    <mergeCell ref="D451:D453"/>
    <mergeCell ref="H451:H453"/>
    <mergeCell ref="N451:N453"/>
    <mergeCell ref="B451:B453"/>
    <mergeCell ref="E451:E453"/>
    <mergeCell ref="F451:F453"/>
    <mergeCell ref="A448:A450"/>
    <mergeCell ref="D448:D450"/>
    <mergeCell ref="H448:H450"/>
    <mergeCell ref="N448:N450"/>
    <mergeCell ref="A457:A459"/>
    <mergeCell ref="D457:D459"/>
    <mergeCell ref="H457:H459"/>
    <mergeCell ref="N457:N459"/>
    <mergeCell ref="B457:B459"/>
    <mergeCell ref="E457:E459"/>
    <mergeCell ref="F457:F459"/>
    <mergeCell ref="A454:A456"/>
    <mergeCell ref="D454:D456"/>
    <mergeCell ref="H454:H456"/>
    <mergeCell ref="N454:N456"/>
    <mergeCell ref="B454:B456"/>
    <mergeCell ref="E454:E456"/>
    <mergeCell ref="F454:F456"/>
    <mergeCell ref="B448:B450"/>
    <mergeCell ref="E448:E450"/>
    <mergeCell ref="F448:F450"/>
    <mergeCell ref="A460:A462"/>
    <mergeCell ref="D460:D462"/>
    <mergeCell ref="N460:N462"/>
    <mergeCell ref="B460:B462"/>
    <mergeCell ref="E460:E462"/>
    <mergeCell ref="F460:F462"/>
    <mergeCell ref="A463:A465"/>
    <mergeCell ref="D463:D465"/>
    <mergeCell ref="H463:H465"/>
    <mergeCell ref="N463:N465"/>
    <mergeCell ref="B463:B465"/>
    <mergeCell ref="E463:E465"/>
    <mergeCell ref="F463:F465"/>
    <mergeCell ref="D472:D474"/>
    <mergeCell ref="H472:H474"/>
    <mergeCell ref="N472:N474"/>
    <mergeCell ref="B472:B474"/>
    <mergeCell ref="E472:E474"/>
    <mergeCell ref="F472:F474"/>
    <mergeCell ref="A466:A468"/>
    <mergeCell ref="D466:D468"/>
    <mergeCell ref="H466:H468"/>
    <mergeCell ref="N466:N468"/>
    <mergeCell ref="B466:B468"/>
    <mergeCell ref="E466:E468"/>
    <mergeCell ref="F466:F468"/>
    <mergeCell ref="H460:H462"/>
    <mergeCell ref="A475:A477"/>
    <mergeCell ref="D475:D477"/>
    <mergeCell ref="H475:H477"/>
    <mergeCell ref="N475:N477"/>
    <mergeCell ref="B475:B477"/>
    <mergeCell ref="E475:E477"/>
    <mergeCell ref="F475:F477"/>
    <mergeCell ref="A469:A471"/>
    <mergeCell ref="D469:D471"/>
    <mergeCell ref="H469:H471"/>
    <mergeCell ref="N469:N471"/>
    <mergeCell ref="B469:B471"/>
    <mergeCell ref="E469:E471"/>
    <mergeCell ref="F469:F471"/>
    <mergeCell ref="A472:A474"/>
    <mergeCell ref="A481:A483"/>
    <mergeCell ref="D481:D483"/>
    <mergeCell ref="H481:H483"/>
    <mergeCell ref="N481:N483"/>
    <mergeCell ref="B481:B483"/>
    <mergeCell ref="E481:E483"/>
    <mergeCell ref="F481:F483"/>
    <mergeCell ref="A478:A480"/>
    <mergeCell ref="D478:D480"/>
    <mergeCell ref="H478:H480"/>
    <mergeCell ref="N478:N480"/>
    <mergeCell ref="B478:B480"/>
    <mergeCell ref="E478:E480"/>
    <mergeCell ref="F478:F480"/>
    <mergeCell ref="A487:A489"/>
    <mergeCell ref="D487:D489"/>
    <mergeCell ref="H487:H489"/>
    <mergeCell ref="N487:N489"/>
    <mergeCell ref="B487:B489"/>
    <mergeCell ref="E487:E489"/>
    <mergeCell ref="F487:F489"/>
    <mergeCell ref="A484:A486"/>
    <mergeCell ref="D484:D486"/>
    <mergeCell ref="H484:H486"/>
    <mergeCell ref="N484:N486"/>
    <mergeCell ref="B484:B486"/>
    <mergeCell ref="E484:E486"/>
    <mergeCell ref="F484:F486"/>
    <mergeCell ref="A493:A495"/>
    <mergeCell ref="D493:D495"/>
    <mergeCell ref="H493:H495"/>
    <mergeCell ref="N493:N495"/>
    <mergeCell ref="B493:B495"/>
    <mergeCell ref="E493:E495"/>
    <mergeCell ref="F493:F495"/>
    <mergeCell ref="A490:A492"/>
    <mergeCell ref="D490:D492"/>
    <mergeCell ref="H490:H492"/>
    <mergeCell ref="N490:N492"/>
    <mergeCell ref="B490:B492"/>
    <mergeCell ref="E490:E492"/>
    <mergeCell ref="F490:F492"/>
    <mergeCell ref="A499:A501"/>
    <mergeCell ref="D499:D501"/>
    <mergeCell ref="H499:H501"/>
    <mergeCell ref="N499:N501"/>
    <mergeCell ref="B499:B501"/>
    <mergeCell ref="E499:E501"/>
    <mergeCell ref="F499:F501"/>
    <mergeCell ref="A496:A498"/>
    <mergeCell ref="D496:D498"/>
    <mergeCell ref="H496:H498"/>
    <mergeCell ref="N496:N498"/>
    <mergeCell ref="B496:B498"/>
    <mergeCell ref="E496:E498"/>
    <mergeCell ref="F496:F498"/>
    <mergeCell ref="A505:A507"/>
    <mergeCell ref="D505:D507"/>
    <mergeCell ref="H505:H507"/>
    <mergeCell ref="N505:N507"/>
    <mergeCell ref="B505:B507"/>
    <mergeCell ref="E505:E507"/>
    <mergeCell ref="F505:F507"/>
    <mergeCell ref="A502:A504"/>
    <mergeCell ref="D502:D504"/>
    <mergeCell ref="H502:H504"/>
    <mergeCell ref="N502:N504"/>
    <mergeCell ref="B502:B504"/>
    <mergeCell ref="E502:E504"/>
    <mergeCell ref="F502:F504"/>
    <mergeCell ref="A511:A513"/>
    <mergeCell ref="D511:D513"/>
    <mergeCell ref="H511:H513"/>
    <mergeCell ref="N511:N513"/>
    <mergeCell ref="B511:B513"/>
    <mergeCell ref="E511:E513"/>
    <mergeCell ref="F511:F513"/>
    <mergeCell ref="A508:A510"/>
    <mergeCell ref="D508:D510"/>
    <mergeCell ref="H508:H510"/>
    <mergeCell ref="N508:N510"/>
    <mergeCell ref="B508:B510"/>
    <mergeCell ref="E508:E510"/>
    <mergeCell ref="F508:F510"/>
    <mergeCell ref="D517:D519"/>
    <mergeCell ref="H517:H519"/>
    <mergeCell ref="N517:N519"/>
    <mergeCell ref="B517:B519"/>
    <mergeCell ref="E517:E519"/>
    <mergeCell ref="F517:F519"/>
    <mergeCell ref="A514:A516"/>
    <mergeCell ref="D514:D516"/>
    <mergeCell ref="H514:H516"/>
    <mergeCell ref="N514:N516"/>
    <mergeCell ref="B514:B516"/>
    <mergeCell ref="E514:E516"/>
    <mergeCell ref="F514:F516"/>
    <mergeCell ref="A523:A525"/>
    <mergeCell ref="D523:D525"/>
    <mergeCell ref="H523:H525"/>
    <mergeCell ref="N523:N525"/>
    <mergeCell ref="B523:B525"/>
    <mergeCell ref="E523:E525"/>
    <mergeCell ref="F523:F525"/>
    <mergeCell ref="A520:A522"/>
    <mergeCell ref="D520:D522"/>
    <mergeCell ref="H520:H522"/>
    <mergeCell ref="N520:N522"/>
    <mergeCell ref="B520:B522"/>
    <mergeCell ref="E520:E522"/>
    <mergeCell ref="F520:F522"/>
    <mergeCell ref="A517:A519"/>
    <mergeCell ref="A526:A528"/>
    <mergeCell ref="D526:D528"/>
    <mergeCell ref="N526:N528"/>
    <mergeCell ref="B526:B528"/>
    <mergeCell ref="E526:E528"/>
    <mergeCell ref="F526:F528"/>
    <mergeCell ref="A529:A531"/>
    <mergeCell ref="D529:D531"/>
    <mergeCell ref="N529:N531"/>
    <mergeCell ref="B529:B531"/>
    <mergeCell ref="E529:E531"/>
    <mergeCell ref="F529:F531"/>
    <mergeCell ref="A535:A537"/>
    <mergeCell ref="D535:D537"/>
    <mergeCell ref="H535:H537"/>
    <mergeCell ref="N535:N537"/>
    <mergeCell ref="B535:B537"/>
    <mergeCell ref="E535:E537"/>
    <mergeCell ref="F535:F537"/>
    <mergeCell ref="A532:A534"/>
    <mergeCell ref="D532:D534"/>
    <mergeCell ref="H532:H534"/>
    <mergeCell ref="N532:N534"/>
    <mergeCell ref="B532:B534"/>
    <mergeCell ref="E532:E534"/>
    <mergeCell ref="F532:F534"/>
    <mergeCell ref="A541:A543"/>
    <mergeCell ref="D541:D543"/>
    <mergeCell ref="H541:H543"/>
    <mergeCell ref="N541:N543"/>
    <mergeCell ref="B541:B543"/>
    <mergeCell ref="E541:E543"/>
    <mergeCell ref="F541:F543"/>
    <mergeCell ref="A538:A540"/>
    <mergeCell ref="D538:D540"/>
    <mergeCell ref="H538:H540"/>
    <mergeCell ref="N538:N540"/>
    <mergeCell ref="B538:B540"/>
    <mergeCell ref="E538:E540"/>
    <mergeCell ref="F538:F540"/>
    <mergeCell ref="A547:A549"/>
    <mergeCell ref="D547:D549"/>
    <mergeCell ref="H547:H549"/>
    <mergeCell ref="N547:N549"/>
    <mergeCell ref="B547:B549"/>
    <mergeCell ref="E547:E549"/>
    <mergeCell ref="F547:F549"/>
    <mergeCell ref="A544:A546"/>
    <mergeCell ref="D544:D546"/>
    <mergeCell ref="H544:H546"/>
    <mergeCell ref="N544:N546"/>
    <mergeCell ref="B544:B546"/>
    <mergeCell ref="E544:E546"/>
    <mergeCell ref="F544:F546"/>
    <mergeCell ref="A553:A555"/>
    <mergeCell ref="D553:D555"/>
    <mergeCell ref="H553:H555"/>
    <mergeCell ref="N553:N555"/>
    <mergeCell ref="B553:B555"/>
    <mergeCell ref="E553:E555"/>
    <mergeCell ref="F553:F555"/>
    <mergeCell ref="A550:A552"/>
    <mergeCell ref="D550:D552"/>
    <mergeCell ref="H550:H552"/>
    <mergeCell ref="N550:N552"/>
    <mergeCell ref="B550:B552"/>
    <mergeCell ref="E550:E552"/>
    <mergeCell ref="F550:F552"/>
    <mergeCell ref="A559:A561"/>
    <mergeCell ref="D559:D561"/>
    <mergeCell ref="H559:H561"/>
    <mergeCell ref="N559:N561"/>
    <mergeCell ref="B559:B561"/>
    <mergeCell ref="E559:E561"/>
    <mergeCell ref="F559:F561"/>
    <mergeCell ref="A556:A558"/>
    <mergeCell ref="D556:D558"/>
    <mergeCell ref="H556:H558"/>
    <mergeCell ref="N556:N558"/>
    <mergeCell ref="B556:B558"/>
    <mergeCell ref="E556:E558"/>
    <mergeCell ref="F556:F558"/>
    <mergeCell ref="A565:A567"/>
    <mergeCell ref="D565:D567"/>
    <mergeCell ref="H565:H567"/>
    <mergeCell ref="N565:N567"/>
    <mergeCell ref="B565:B567"/>
    <mergeCell ref="E565:E567"/>
    <mergeCell ref="F565:F567"/>
    <mergeCell ref="A562:A564"/>
    <mergeCell ref="D562:D564"/>
    <mergeCell ref="H562:H564"/>
    <mergeCell ref="N562:N564"/>
    <mergeCell ref="B562:B564"/>
    <mergeCell ref="E562:E564"/>
    <mergeCell ref="F562:F564"/>
    <mergeCell ref="A571:A573"/>
    <mergeCell ref="D571:D573"/>
    <mergeCell ref="H571:H573"/>
    <mergeCell ref="N571:N573"/>
    <mergeCell ref="B571:B573"/>
    <mergeCell ref="E571:E573"/>
    <mergeCell ref="F571:F573"/>
    <mergeCell ref="A568:A570"/>
    <mergeCell ref="D568:D570"/>
    <mergeCell ref="H568:H570"/>
    <mergeCell ref="N568:N570"/>
    <mergeCell ref="B568:B570"/>
    <mergeCell ref="E568:E570"/>
    <mergeCell ref="F568:F570"/>
    <mergeCell ref="A577:A579"/>
    <mergeCell ref="D577:D579"/>
    <mergeCell ref="H577:H579"/>
    <mergeCell ref="N577:N579"/>
    <mergeCell ref="B577:B579"/>
    <mergeCell ref="E577:E579"/>
    <mergeCell ref="F577:F579"/>
    <mergeCell ref="A574:A576"/>
    <mergeCell ref="D574:D576"/>
    <mergeCell ref="H574:H576"/>
    <mergeCell ref="N574:N576"/>
    <mergeCell ref="B574:B576"/>
    <mergeCell ref="E574:E576"/>
    <mergeCell ref="F574:F576"/>
    <mergeCell ref="A583:A585"/>
    <mergeCell ref="D583:D585"/>
    <mergeCell ref="H583:H585"/>
    <mergeCell ref="N583:N585"/>
    <mergeCell ref="B583:B585"/>
    <mergeCell ref="E583:E585"/>
    <mergeCell ref="F583:F585"/>
    <mergeCell ref="A580:A582"/>
    <mergeCell ref="D580:D582"/>
    <mergeCell ref="H580:H582"/>
    <mergeCell ref="N580:N582"/>
    <mergeCell ref="B580:B582"/>
    <mergeCell ref="E580:E582"/>
    <mergeCell ref="F580:F582"/>
    <mergeCell ref="A589:A591"/>
    <mergeCell ref="D589:D591"/>
    <mergeCell ref="H589:H591"/>
    <mergeCell ref="N589:N591"/>
    <mergeCell ref="B589:B591"/>
    <mergeCell ref="E589:E591"/>
    <mergeCell ref="F589:F591"/>
    <mergeCell ref="A586:A588"/>
    <mergeCell ref="D586:D588"/>
    <mergeCell ref="H586:H588"/>
    <mergeCell ref="N586:N588"/>
    <mergeCell ref="B586:B588"/>
    <mergeCell ref="E586:E588"/>
    <mergeCell ref="F586:F588"/>
    <mergeCell ref="A595:A597"/>
    <mergeCell ref="D595:D597"/>
    <mergeCell ref="H595:H597"/>
    <mergeCell ref="N595:N597"/>
    <mergeCell ref="B595:B597"/>
    <mergeCell ref="E595:E597"/>
    <mergeCell ref="F595:F597"/>
    <mergeCell ref="A592:A594"/>
    <mergeCell ref="D592:D594"/>
    <mergeCell ref="H592:H594"/>
    <mergeCell ref="N592:N594"/>
    <mergeCell ref="B592:B594"/>
    <mergeCell ref="E592:E594"/>
    <mergeCell ref="F592:F594"/>
    <mergeCell ref="A601:A603"/>
    <mergeCell ref="D601:D603"/>
    <mergeCell ref="H601:H603"/>
    <mergeCell ref="N601:N603"/>
    <mergeCell ref="B601:B603"/>
    <mergeCell ref="E601:E603"/>
    <mergeCell ref="F601:F603"/>
    <mergeCell ref="A598:A600"/>
    <mergeCell ref="D598:D600"/>
    <mergeCell ref="H598:H600"/>
    <mergeCell ref="N598:N600"/>
    <mergeCell ref="B598:B600"/>
    <mergeCell ref="E598:E600"/>
    <mergeCell ref="F598:F600"/>
    <mergeCell ref="A604:A606"/>
    <mergeCell ref="D604:D606"/>
    <mergeCell ref="N604:N606"/>
    <mergeCell ref="B604:B606"/>
    <mergeCell ref="E604:E606"/>
    <mergeCell ref="F604:F606"/>
    <mergeCell ref="A607:A609"/>
    <mergeCell ref="D607:D609"/>
    <mergeCell ref="N607:N609"/>
    <mergeCell ref="B607:B609"/>
    <mergeCell ref="E607:E609"/>
    <mergeCell ref="F607:F609"/>
    <mergeCell ref="A610:A612"/>
    <mergeCell ref="D610:D612"/>
    <mergeCell ref="N610:N612"/>
    <mergeCell ref="B610:B612"/>
    <mergeCell ref="E610:E612"/>
    <mergeCell ref="F610:F612"/>
    <mergeCell ref="A613:A615"/>
    <mergeCell ref="D613:D615"/>
    <mergeCell ref="N613:N615"/>
    <mergeCell ref="B613:B615"/>
    <mergeCell ref="E613:E615"/>
    <mergeCell ref="F613:F615"/>
    <mergeCell ref="A619:A621"/>
    <mergeCell ref="D619:D621"/>
    <mergeCell ref="H619:H621"/>
    <mergeCell ref="N619:N621"/>
    <mergeCell ref="B619:B621"/>
    <mergeCell ref="E619:E621"/>
    <mergeCell ref="F619:F621"/>
    <mergeCell ref="A616:A618"/>
    <mergeCell ref="D616:D618"/>
    <mergeCell ref="H616:H618"/>
    <mergeCell ref="N616:N618"/>
    <mergeCell ref="B616:B618"/>
    <mergeCell ref="E616:E618"/>
    <mergeCell ref="F616:F618"/>
    <mergeCell ref="A622:A624"/>
    <mergeCell ref="D622:D624"/>
    <mergeCell ref="N622:N624"/>
    <mergeCell ref="B622:B624"/>
    <mergeCell ref="E622:E624"/>
    <mergeCell ref="F622:F624"/>
    <mergeCell ref="A625:A627"/>
    <mergeCell ref="D625:D627"/>
    <mergeCell ref="N625:N627"/>
    <mergeCell ref="B625:B627"/>
    <mergeCell ref="E625:E627"/>
    <mergeCell ref="F625:F627"/>
    <mergeCell ref="D634:D636"/>
    <mergeCell ref="H634:H636"/>
    <mergeCell ref="N634:N636"/>
    <mergeCell ref="B634:B636"/>
    <mergeCell ref="E634:E636"/>
    <mergeCell ref="F634:F636"/>
    <mergeCell ref="A628:A630"/>
    <mergeCell ref="D628:D630"/>
    <mergeCell ref="H628:H630"/>
    <mergeCell ref="N628:N630"/>
    <mergeCell ref="B628:B630"/>
    <mergeCell ref="E628:E630"/>
    <mergeCell ref="F628:F630"/>
    <mergeCell ref="A637:A639"/>
    <mergeCell ref="D637:D639"/>
    <mergeCell ref="N637:N639"/>
    <mergeCell ref="B637:B639"/>
    <mergeCell ref="E637:E639"/>
    <mergeCell ref="F637:F639"/>
    <mergeCell ref="A631:A633"/>
    <mergeCell ref="D631:D633"/>
    <mergeCell ref="N631:N633"/>
    <mergeCell ref="B631:B633"/>
    <mergeCell ref="E631:E633"/>
    <mergeCell ref="F631:F633"/>
    <mergeCell ref="A634:A636"/>
    <mergeCell ref="B649:B651"/>
    <mergeCell ref="E649:E651"/>
    <mergeCell ref="F649:F651"/>
    <mergeCell ref="A640:A642"/>
    <mergeCell ref="D640:D642"/>
    <mergeCell ref="N640:N642"/>
    <mergeCell ref="B640:B642"/>
    <mergeCell ref="E640:E642"/>
    <mergeCell ref="F640:F642"/>
    <mergeCell ref="A643:A645"/>
    <mergeCell ref="D643:D645"/>
    <mergeCell ref="N643:N645"/>
    <mergeCell ref="B643:B645"/>
    <mergeCell ref="E643:E645"/>
    <mergeCell ref="F643:F645"/>
    <mergeCell ref="N655:N657"/>
    <mergeCell ref="B655:B657"/>
    <mergeCell ref="E655:E657"/>
    <mergeCell ref="F655:F657"/>
    <mergeCell ref="A646:A648"/>
    <mergeCell ref="D646:D648"/>
    <mergeCell ref="N646:N648"/>
    <mergeCell ref="B646:B648"/>
    <mergeCell ref="E646:E648"/>
    <mergeCell ref="F646:F648"/>
    <mergeCell ref="A649:A651"/>
    <mergeCell ref="D649:D651"/>
    <mergeCell ref="N649:N651"/>
    <mergeCell ref="N661:N663"/>
    <mergeCell ref="B661:B663"/>
    <mergeCell ref="E661:E663"/>
    <mergeCell ref="F661:F663"/>
    <mergeCell ref="A652:A654"/>
    <mergeCell ref="D652:D654"/>
    <mergeCell ref="N652:N654"/>
    <mergeCell ref="B652:B654"/>
    <mergeCell ref="E652:E654"/>
    <mergeCell ref="F652:F654"/>
    <mergeCell ref="A655:A657"/>
    <mergeCell ref="D655:D657"/>
    <mergeCell ref="D667:D669"/>
    <mergeCell ref="N667:N669"/>
    <mergeCell ref="B667:B669"/>
    <mergeCell ref="E667:E669"/>
    <mergeCell ref="F667:F669"/>
    <mergeCell ref="A658:A660"/>
    <mergeCell ref="D658:D660"/>
    <mergeCell ref="N658:N660"/>
    <mergeCell ref="B658:B660"/>
    <mergeCell ref="E658:E660"/>
    <mergeCell ref="F658:F660"/>
    <mergeCell ref="A661:A663"/>
    <mergeCell ref="D661:D663"/>
    <mergeCell ref="A670:A672"/>
    <mergeCell ref="D670:D672"/>
    <mergeCell ref="H670:H672"/>
    <mergeCell ref="N670:N672"/>
    <mergeCell ref="B670:B672"/>
    <mergeCell ref="E670:E672"/>
    <mergeCell ref="F670:F672"/>
    <mergeCell ref="A664:A666"/>
    <mergeCell ref="D664:D666"/>
    <mergeCell ref="N664:N666"/>
    <mergeCell ref="B664:B666"/>
    <mergeCell ref="E664:E666"/>
    <mergeCell ref="F664:F666"/>
    <mergeCell ref="A667:A669"/>
    <mergeCell ref="H658:H660"/>
    <mergeCell ref="H661:H663"/>
    <mergeCell ref="H664:H666"/>
    <mergeCell ref="H667:H669"/>
    <mergeCell ref="A676:A678"/>
    <mergeCell ref="D676:D678"/>
    <mergeCell ref="H676:H678"/>
    <mergeCell ref="N676:N678"/>
    <mergeCell ref="B676:B678"/>
    <mergeCell ref="E676:E678"/>
    <mergeCell ref="F676:F678"/>
    <mergeCell ref="A673:A675"/>
    <mergeCell ref="D673:D675"/>
    <mergeCell ref="H673:H675"/>
    <mergeCell ref="N673:N675"/>
    <mergeCell ref="B673:B675"/>
    <mergeCell ref="E673:E675"/>
    <mergeCell ref="F673:F675"/>
    <mergeCell ref="A682:A684"/>
    <mergeCell ref="D682:D684"/>
    <mergeCell ref="H682:H684"/>
    <mergeCell ref="N682:N684"/>
    <mergeCell ref="B682:B684"/>
    <mergeCell ref="E682:E684"/>
    <mergeCell ref="F682:F684"/>
    <mergeCell ref="A679:A681"/>
    <mergeCell ref="D679:D681"/>
    <mergeCell ref="H679:H681"/>
    <mergeCell ref="N679:N681"/>
    <mergeCell ref="B679:B681"/>
    <mergeCell ref="E679:E681"/>
    <mergeCell ref="F679:F681"/>
    <mergeCell ref="A688:A690"/>
    <mergeCell ref="D688:D690"/>
    <mergeCell ref="H688:H690"/>
    <mergeCell ref="N688:N690"/>
    <mergeCell ref="B688:B690"/>
    <mergeCell ref="E688:E690"/>
    <mergeCell ref="F688:F690"/>
    <mergeCell ref="A685:A687"/>
    <mergeCell ref="D685:D687"/>
    <mergeCell ref="H685:H687"/>
    <mergeCell ref="N685:N687"/>
    <mergeCell ref="B685:B687"/>
    <mergeCell ref="E685:E687"/>
    <mergeCell ref="F685:F687"/>
    <mergeCell ref="D697:D699"/>
    <mergeCell ref="H697:H699"/>
    <mergeCell ref="N697:N699"/>
    <mergeCell ref="B697:B699"/>
    <mergeCell ref="E697:E699"/>
    <mergeCell ref="F697:F699"/>
    <mergeCell ref="A691:A693"/>
    <mergeCell ref="D691:D693"/>
    <mergeCell ref="H691:H693"/>
    <mergeCell ref="N691:N693"/>
    <mergeCell ref="B691:B693"/>
    <mergeCell ref="E691:E693"/>
    <mergeCell ref="F691:F693"/>
    <mergeCell ref="A700:A702"/>
    <mergeCell ref="D700:D702"/>
    <mergeCell ref="H700:H702"/>
    <mergeCell ref="N700:N702"/>
    <mergeCell ref="B700:B702"/>
    <mergeCell ref="E700:E702"/>
    <mergeCell ref="F700:F702"/>
    <mergeCell ref="A694:A696"/>
    <mergeCell ref="D694:D696"/>
    <mergeCell ref="N694:N696"/>
    <mergeCell ref="B694:B696"/>
    <mergeCell ref="E694:E696"/>
    <mergeCell ref="F694:F696"/>
    <mergeCell ref="A697:A699"/>
    <mergeCell ref="A706:A708"/>
    <mergeCell ref="D706:D708"/>
    <mergeCell ref="H706:H708"/>
    <mergeCell ref="N706:N708"/>
    <mergeCell ref="B706:B708"/>
    <mergeCell ref="E706:E708"/>
    <mergeCell ref="F706:F708"/>
    <mergeCell ref="A703:A705"/>
    <mergeCell ref="D703:D705"/>
    <mergeCell ref="H703:H705"/>
    <mergeCell ref="N703:N705"/>
    <mergeCell ref="B703:B705"/>
    <mergeCell ref="E703:E705"/>
    <mergeCell ref="F703:F705"/>
    <mergeCell ref="H694:H696"/>
    <mergeCell ref="A712:A714"/>
    <mergeCell ref="D712:D714"/>
    <mergeCell ref="H712:H714"/>
    <mergeCell ref="N712:N714"/>
    <mergeCell ref="B712:B714"/>
    <mergeCell ref="E712:E714"/>
    <mergeCell ref="F712:F714"/>
    <mergeCell ref="A709:A711"/>
    <mergeCell ref="D709:D711"/>
    <mergeCell ref="H709:H711"/>
    <mergeCell ref="N709:N711"/>
    <mergeCell ref="B709:B711"/>
    <mergeCell ref="E709:E711"/>
    <mergeCell ref="F709:F711"/>
    <mergeCell ref="D721:D723"/>
    <mergeCell ref="H721:H723"/>
    <mergeCell ref="N721:N723"/>
    <mergeCell ref="B721:B723"/>
    <mergeCell ref="E721:E723"/>
    <mergeCell ref="F721:F723"/>
    <mergeCell ref="A715:A717"/>
    <mergeCell ref="D715:D717"/>
    <mergeCell ref="H715:H717"/>
    <mergeCell ref="N715:N717"/>
    <mergeCell ref="B715:B717"/>
    <mergeCell ref="E715:E717"/>
    <mergeCell ref="F715:F717"/>
    <mergeCell ref="A724:A726"/>
    <mergeCell ref="D724:D726"/>
    <mergeCell ref="H724:H726"/>
    <mergeCell ref="N724:N726"/>
    <mergeCell ref="B724:B726"/>
    <mergeCell ref="E724:E726"/>
    <mergeCell ref="F724:F726"/>
    <mergeCell ref="A718:A720"/>
    <mergeCell ref="D718:D720"/>
    <mergeCell ref="N718:N720"/>
    <mergeCell ref="B718:B720"/>
    <mergeCell ref="E718:E720"/>
    <mergeCell ref="F718:F720"/>
    <mergeCell ref="A721:A723"/>
    <mergeCell ref="A730:A732"/>
    <mergeCell ref="D730:D732"/>
    <mergeCell ref="H730:H732"/>
    <mergeCell ref="N730:N732"/>
    <mergeCell ref="B730:B732"/>
    <mergeCell ref="E730:E732"/>
    <mergeCell ref="F730:F732"/>
    <mergeCell ref="A727:A729"/>
    <mergeCell ref="D727:D729"/>
    <mergeCell ref="H727:H729"/>
    <mergeCell ref="N727:N729"/>
    <mergeCell ref="B727:B729"/>
    <mergeCell ref="E727:E729"/>
    <mergeCell ref="F727:F729"/>
    <mergeCell ref="H718:H720"/>
    <mergeCell ref="A736:A738"/>
    <mergeCell ref="D736:D738"/>
    <mergeCell ref="H736:H738"/>
    <mergeCell ref="N736:N738"/>
    <mergeCell ref="B736:B738"/>
    <mergeCell ref="E736:E738"/>
    <mergeCell ref="F736:F738"/>
    <mergeCell ref="A733:A735"/>
    <mergeCell ref="D733:D735"/>
    <mergeCell ref="H733:H735"/>
    <mergeCell ref="N733:N735"/>
    <mergeCell ref="B733:B735"/>
    <mergeCell ref="E733:E735"/>
    <mergeCell ref="F733:F735"/>
    <mergeCell ref="A742:A744"/>
    <mergeCell ref="D742:D744"/>
    <mergeCell ref="H742:H744"/>
    <mergeCell ref="N742:N744"/>
    <mergeCell ref="B742:B744"/>
    <mergeCell ref="E742:E744"/>
    <mergeCell ref="F742:F744"/>
    <mergeCell ref="A739:A741"/>
    <mergeCell ref="D739:D741"/>
    <mergeCell ref="H739:H741"/>
    <mergeCell ref="N739:N741"/>
    <mergeCell ref="B739:B741"/>
    <mergeCell ref="E739:E741"/>
    <mergeCell ref="F739:F741"/>
    <mergeCell ref="A745:A747"/>
    <mergeCell ref="D745:D747"/>
    <mergeCell ref="H745:H747"/>
    <mergeCell ref="B745:B747"/>
    <mergeCell ref="E745:E747"/>
    <mergeCell ref="F745:F747"/>
    <mergeCell ref="A748:A750"/>
    <mergeCell ref="D748:D750"/>
    <mergeCell ref="H748:H750"/>
    <mergeCell ref="N748:N750"/>
    <mergeCell ref="B748:B750"/>
    <mergeCell ref="E748:E750"/>
    <mergeCell ref="F748:F750"/>
    <mergeCell ref="A754:A756"/>
    <mergeCell ref="D754:D756"/>
    <mergeCell ref="H754:H756"/>
    <mergeCell ref="N754:N756"/>
    <mergeCell ref="B754:B756"/>
    <mergeCell ref="E754:E756"/>
    <mergeCell ref="F754:F756"/>
    <mergeCell ref="A751:A753"/>
    <mergeCell ref="D751:D753"/>
    <mergeCell ref="H751:H753"/>
    <mergeCell ref="N751:N753"/>
    <mergeCell ref="B751:B753"/>
    <mergeCell ref="E751:E753"/>
    <mergeCell ref="F751:F753"/>
    <mergeCell ref="N745:N747"/>
    <mergeCell ref="A760:A762"/>
    <mergeCell ref="D760:D762"/>
    <mergeCell ref="H760:H762"/>
    <mergeCell ref="N760:N762"/>
    <mergeCell ref="B760:B762"/>
    <mergeCell ref="E760:E762"/>
    <mergeCell ref="F760:F762"/>
    <mergeCell ref="A757:A759"/>
    <mergeCell ref="D757:D759"/>
    <mergeCell ref="H757:H759"/>
    <mergeCell ref="N757:N759"/>
    <mergeCell ref="B757:B759"/>
    <mergeCell ref="E757:E759"/>
    <mergeCell ref="F757:F759"/>
    <mergeCell ref="A763:A765"/>
    <mergeCell ref="D763:D765"/>
    <mergeCell ref="N763:N765"/>
    <mergeCell ref="B763:B765"/>
    <mergeCell ref="E763:E765"/>
    <mergeCell ref="F763:F765"/>
    <mergeCell ref="H763:H765"/>
    <mergeCell ref="A766:A768"/>
    <mergeCell ref="D766:D768"/>
    <mergeCell ref="H766:H768"/>
    <mergeCell ref="N766:N768"/>
    <mergeCell ref="B766:B768"/>
    <mergeCell ref="E766:E768"/>
    <mergeCell ref="F766:F768"/>
    <mergeCell ref="A772:A774"/>
    <mergeCell ref="D772:D774"/>
    <mergeCell ref="H772:H774"/>
    <mergeCell ref="N772:N774"/>
    <mergeCell ref="B772:B774"/>
    <mergeCell ref="E772:E774"/>
    <mergeCell ref="F772:F774"/>
    <mergeCell ref="A769:A771"/>
    <mergeCell ref="D769:D771"/>
    <mergeCell ref="H769:H771"/>
    <mergeCell ref="N769:N771"/>
    <mergeCell ref="B769:B771"/>
    <mergeCell ref="E769:E771"/>
    <mergeCell ref="F769:F771"/>
    <mergeCell ref="A778:A780"/>
    <mergeCell ref="D778:D780"/>
    <mergeCell ref="H778:H780"/>
    <mergeCell ref="N778:N780"/>
    <mergeCell ref="B778:B780"/>
    <mergeCell ref="E778:E780"/>
    <mergeCell ref="F778:F780"/>
    <mergeCell ref="A775:A777"/>
    <mergeCell ref="D775:D777"/>
    <mergeCell ref="H775:H777"/>
    <mergeCell ref="N775:N777"/>
    <mergeCell ref="B775:B777"/>
    <mergeCell ref="E775:E777"/>
    <mergeCell ref="F775:F777"/>
    <mergeCell ref="D787:D789"/>
    <mergeCell ref="H787:H789"/>
    <mergeCell ref="N787:N789"/>
    <mergeCell ref="B787:B789"/>
    <mergeCell ref="E787:E789"/>
    <mergeCell ref="F787:F789"/>
    <mergeCell ref="A781:A783"/>
    <mergeCell ref="D781:D783"/>
    <mergeCell ref="H781:H783"/>
    <mergeCell ref="N781:N783"/>
    <mergeCell ref="B781:B783"/>
    <mergeCell ref="E781:E783"/>
    <mergeCell ref="F781:F783"/>
    <mergeCell ref="A790:A792"/>
    <mergeCell ref="D790:D792"/>
    <mergeCell ref="H790:H792"/>
    <mergeCell ref="N790:N792"/>
    <mergeCell ref="B790:B792"/>
    <mergeCell ref="E790:E792"/>
    <mergeCell ref="F790:F792"/>
    <mergeCell ref="A784:A786"/>
    <mergeCell ref="D784:D786"/>
    <mergeCell ref="N784:N786"/>
    <mergeCell ref="B784:B786"/>
    <mergeCell ref="E784:E786"/>
    <mergeCell ref="F784:F786"/>
    <mergeCell ref="A787:A789"/>
    <mergeCell ref="A793:A795"/>
    <mergeCell ref="D793:D795"/>
    <mergeCell ref="N793:N795"/>
    <mergeCell ref="B793:B795"/>
    <mergeCell ref="E793:E795"/>
    <mergeCell ref="F793:F795"/>
    <mergeCell ref="H784:H786"/>
    <mergeCell ref="H793:H795"/>
    <mergeCell ref="A796:A798"/>
    <mergeCell ref="D796:D798"/>
    <mergeCell ref="H796:H798"/>
    <mergeCell ref="N796:N798"/>
    <mergeCell ref="B796:B798"/>
    <mergeCell ref="E796:E798"/>
    <mergeCell ref="F796:F798"/>
    <mergeCell ref="A802:A804"/>
    <mergeCell ref="D802:D804"/>
    <mergeCell ref="H802:H804"/>
    <mergeCell ref="N802:N804"/>
    <mergeCell ref="B802:B804"/>
    <mergeCell ref="E802:E804"/>
    <mergeCell ref="F802:F804"/>
    <mergeCell ref="A799:A801"/>
    <mergeCell ref="D799:D801"/>
    <mergeCell ref="H799:H801"/>
    <mergeCell ref="N799:N801"/>
    <mergeCell ref="B799:B801"/>
    <mergeCell ref="E799:E801"/>
    <mergeCell ref="F799:F801"/>
    <mergeCell ref="A805:A807"/>
    <mergeCell ref="D805:D807"/>
    <mergeCell ref="N805:N807"/>
    <mergeCell ref="B805:B807"/>
    <mergeCell ref="E805:E807"/>
    <mergeCell ref="F805:F807"/>
    <mergeCell ref="A808:A810"/>
    <mergeCell ref="D808:D810"/>
    <mergeCell ref="H808:H810"/>
    <mergeCell ref="N808:N810"/>
    <mergeCell ref="B808:B810"/>
    <mergeCell ref="E808:E810"/>
    <mergeCell ref="F808:F810"/>
    <mergeCell ref="A814:A816"/>
    <mergeCell ref="D814:D816"/>
    <mergeCell ref="H814:H816"/>
    <mergeCell ref="N814:N816"/>
    <mergeCell ref="B814:B816"/>
    <mergeCell ref="E814:E816"/>
    <mergeCell ref="F814:F816"/>
    <mergeCell ref="A811:A813"/>
    <mergeCell ref="D811:D813"/>
    <mergeCell ref="H811:H813"/>
    <mergeCell ref="N811:N813"/>
    <mergeCell ref="B811:B813"/>
    <mergeCell ref="E811:E813"/>
    <mergeCell ref="F811:F813"/>
    <mergeCell ref="H805:H807"/>
    <mergeCell ref="A820:A822"/>
    <mergeCell ref="D820:D822"/>
    <mergeCell ref="H820:H822"/>
    <mergeCell ref="N820:N822"/>
    <mergeCell ref="B820:B822"/>
    <mergeCell ref="E820:E822"/>
    <mergeCell ref="F820:F822"/>
    <mergeCell ref="A817:A819"/>
    <mergeCell ref="D817:D819"/>
    <mergeCell ref="H817:H819"/>
    <mergeCell ref="N817:N819"/>
    <mergeCell ref="B817:B819"/>
    <mergeCell ref="E817:E819"/>
    <mergeCell ref="F817:F819"/>
    <mergeCell ref="A826:A828"/>
    <mergeCell ref="D826:D828"/>
    <mergeCell ref="H826:H828"/>
    <mergeCell ref="N826:N828"/>
    <mergeCell ref="B826:B828"/>
    <mergeCell ref="E826:E828"/>
    <mergeCell ref="F826:F828"/>
    <mergeCell ref="A823:A825"/>
    <mergeCell ref="D823:D825"/>
    <mergeCell ref="H823:H825"/>
    <mergeCell ref="N823:N825"/>
    <mergeCell ref="B823:B825"/>
    <mergeCell ref="E823:E825"/>
    <mergeCell ref="F823:F825"/>
    <mergeCell ref="A832:A834"/>
    <mergeCell ref="D832:D834"/>
    <mergeCell ref="H832:H834"/>
    <mergeCell ref="N832:N834"/>
    <mergeCell ref="B832:B834"/>
    <mergeCell ref="E832:E834"/>
    <mergeCell ref="F832:F834"/>
    <mergeCell ref="A829:A831"/>
    <mergeCell ref="D829:D831"/>
    <mergeCell ref="H829:H831"/>
    <mergeCell ref="N829:N831"/>
    <mergeCell ref="B829:B831"/>
    <mergeCell ref="E829:E831"/>
    <mergeCell ref="F829:F831"/>
    <mergeCell ref="A838:A840"/>
    <mergeCell ref="D838:D840"/>
    <mergeCell ref="H838:H840"/>
    <mergeCell ref="N838:N840"/>
    <mergeCell ref="B838:B840"/>
    <mergeCell ref="E838:E840"/>
    <mergeCell ref="F838:F840"/>
    <mergeCell ref="A835:A837"/>
    <mergeCell ref="D835:D837"/>
    <mergeCell ref="H835:H837"/>
    <mergeCell ref="N835:N837"/>
    <mergeCell ref="B835:B837"/>
    <mergeCell ref="E835:E837"/>
    <mergeCell ref="F835:F837"/>
    <mergeCell ref="D847:D849"/>
    <mergeCell ref="N847:N849"/>
    <mergeCell ref="B847:B849"/>
    <mergeCell ref="E847:E849"/>
    <mergeCell ref="F847:F849"/>
    <mergeCell ref="A841:A843"/>
    <mergeCell ref="D841:D843"/>
    <mergeCell ref="H841:H843"/>
    <mergeCell ref="N841:N843"/>
    <mergeCell ref="B841:B843"/>
    <mergeCell ref="E841:E843"/>
    <mergeCell ref="F841:F843"/>
    <mergeCell ref="A850:A852"/>
    <mergeCell ref="D850:D852"/>
    <mergeCell ref="H850:H852"/>
    <mergeCell ref="N850:N852"/>
    <mergeCell ref="B850:B852"/>
    <mergeCell ref="E850:E852"/>
    <mergeCell ref="F850:F852"/>
    <mergeCell ref="A844:A846"/>
    <mergeCell ref="D844:D846"/>
    <mergeCell ref="N844:N846"/>
    <mergeCell ref="B844:B846"/>
    <mergeCell ref="E844:E846"/>
    <mergeCell ref="F844:F846"/>
    <mergeCell ref="A847:A849"/>
    <mergeCell ref="H844:H846"/>
    <mergeCell ref="H847:H849"/>
    <mergeCell ref="A853:A855"/>
    <mergeCell ref="D853:D855"/>
    <mergeCell ref="N853:N855"/>
    <mergeCell ref="B853:B855"/>
    <mergeCell ref="E853:E855"/>
    <mergeCell ref="F853:F855"/>
    <mergeCell ref="A856:A858"/>
    <mergeCell ref="D856:D858"/>
    <mergeCell ref="N856:N858"/>
    <mergeCell ref="B856:B858"/>
    <mergeCell ref="E856:E858"/>
    <mergeCell ref="F856:F858"/>
    <mergeCell ref="A859:A861"/>
    <mergeCell ref="D859:D861"/>
    <mergeCell ref="N859:N861"/>
    <mergeCell ref="B859:B861"/>
    <mergeCell ref="E859:E861"/>
    <mergeCell ref="F859:F861"/>
    <mergeCell ref="H853:H855"/>
    <mergeCell ref="H856:H858"/>
    <mergeCell ref="A862:A864"/>
    <mergeCell ref="D862:D864"/>
    <mergeCell ref="N862:N864"/>
    <mergeCell ref="B862:B864"/>
    <mergeCell ref="E862:E864"/>
    <mergeCell ref="F862:F864"/>
    <mergeCell ref="A865:A867"/>
    <mergeCell ref="D865:D867"/>
    <mergeCell ref="N865:N867"/>
    <mergeCell ref="B865:B867"/>
    <mergeCell ref="E865:E867"/>
    <mergeCell ref="F865:F867"/>
    <mergeCell ref="A868:A870"/>
    <mergeCell ref="N868:N870"/>
    <mergeCell ref="B868:B870"/>
    <mergeCell ref="A871:A873"/>
    <mergeCell ref="N871:N873"/>
    <mergeCell ref="B871:B873"/>
    <mergeCell ref="A874:A876"/>
    <mergeCell ref="D874:D876"/>
    <mergeCell ref="H874:H876"/>
    <mergeCell ref="N874:N876"/>
    <mergeCell ref="B874:B876"/>
    <mergeCell ref="E874:E876"/>
    <mergeCell ref="F874:F876"/>
    <mergeCell ref="A880:A882"/>
    <mergeCell ref="D880:D882"/>
    <mergeCell ref="H880:H882"/>
    <mergeCell ref="N880:N882"/>
    <mergeCell ref="B880:B882"/>
    <mergeCell ref="E880:E882"/>
    <mergeCell ref="F880:F882"/>
    <mergeCell ref="A877:A879"/>
    <mergeCell ref="D877:D879"/>
    <mergeCell ref="H877:H879"/>
    <mergeCell ref="N877:N879"/>
    <mergeCell ref="B877:B879"/>
    <mergeCell ref="E877:E879"/>
    <mergeCell ref="F877:F879"/>
    <mergeCell ref="A886:A888"/>
    <mergeCell ref="D886:D888"/>
    <mergeCell ref="H886:H888"/>
    <mergeCell ref="N886:N888"/>
    <mergeCell ref="B886:B888"/>
    <mergeCell ref="E886:E888"/>
    <mergeCell ref="F886:F888"/>
    <mergeCell ref="A883:A885"/>
    <mergeCell ref="D883:D885"/>
    <mergeCell ref="H883:H885"/>
    <mergeCell ref="N883:N885"/>
    <mergeCell ref="B883:B885"/>
    <mergeCell ref="E883:E885"/>
    <mergeCell ref="F883:F885"/>
    <mergeCell ref="A892:A894"/>
    <mergeCell ref="D892:D894"/>
    <mergeCell ref="H892:H894"/>
    <mergeCell ref="N892:N894"/>
    <mergeCell ref="B892:B894"/>
    <mergeCell ref="E892:E894"/>
    <mergeCell ref="F892:F894"/>
    <mergeCell ref="A889:A891"/>
    <mergeCell ref="D889:D891"/>
    <mergeCell ref="H889:H891"/>
    <mergeCell ref="N889:N891"/>
    <mergeCell ref="B889:B891"/>
    <mergeCell ref="E889:E891"/>
    <mergeCell ref="F889:F891"/>
    <mergeCell ref="A898:A900"/>
    <mergeCell ref="D898:D900"/>
    <mergeCell ref="H898:H900"/>
    <mergeCell ref="N898:N900"/>
    <mergeCell ref="B898:B900"/>
    <mergeCell ref="E898:E900"/>
    <mergeCell ref="F898:F900"/>
    <mergeCell ref="A895:A897"/>
    <mergeCell ref="D895:D897"/>
    <mergeCell ref="H895:H897"/>
    <mergeCell ref="N895:N897"/>
    <mergeCell ref="B895:B897"/>
    <mergeCell ref="E895:E897"/>
    <mergeCell ref="F895:F897"/>
    <mergeCell ref="A904:A906"/>
    <mergeCell ref="D904:D906"/>
    <mergeCell ref="H904:H906"/>
    <mergeCell ref="N904:N906"/>
    <mergeCell ref="B904:B906"/>
    <mergeCell ref="E904:E906"/>
    <mergeCell ref="F904:F906"/>
    <mergeCell ref="A901:A903"/>
    <mergeCell ref="D901:D903"/>
    <mergeCell ref="H901:H903"/>
    <mergeCell ref="N901:N903"/>
    <mergeCell ref="B901:B903"/>
    <mergeCell ref="E901:E903"/>
    <mergeCell ref="F901:F903"/>
    <mergeCell ref="A910:A912"/>
    <mergeCell ref="D910:D912"/>
    <mergeCell ref="H910:H912"/>
    <mergeCell ref="N910:N912"/>
    <mergeCell ref="B910:B912"/>
    <mergeCell ref="E910:E912"/>
    <mergeCell ref="F910:F912"/>
    <mergeCell ref="A907:A909"/>
    <mergeCell ref="D907:D909"/>
    <mergeCell ref="H907:H909"/>
    <mergeCell ref="N907:N909"/>
    <mergeCell ref="B907:B909"/>
    <mergeCell ref="E907:E909"/>
    <mergeCell ref="F907:F909"/>
    <mergeCell ref="A916:A918"/>
    <mergeCell ref="D916:D918"/>
    <mergeCell ref="H916:H918"/>
    <mergeCell ref="N916:N918"/>
    <mergeCell ref="B916:B918"/>
    <mergeCell ref="E916:E918"/>
    <mergeCell ref="F916:F918"/>
    <mergeCell ref="A913:A915"/>
    <mergeCell ref="D913:D915"/>
    <mergeCell ref="H913:H915"/>
    <mergeCell ref="N913:N915"/>
    <mergeCell ref="B913:B915"/>
    <mergeCell ref="E913:E915"/>
    <mergeCell ref="F913:F915"/>
    <mergeCell ref="A922:A924"/>
    <mergeCell ref="D922:D924"/>
    <mergeCell ref="H922:H924"/>
    <mergeCell ref="N922:N924"/>
    <mergeCell ref="B922:B924"/>
    <mergeCell ref="E922:E924"/>
    <mergeCell ref="F922:F924"/>
    <mergeCell ref="A919:A921"/>
    <mergeCell ref="D919:D921"/>
    <mergeCell ref="H919:H921"/>
    <mergeCell ref="N919:N921"/>
    <mergeCell ref="B919:B921"/>
    <mergeCell ref="E919:E921"/>
    <mergeCell ref="F919:F921"/>
    <mergeCell ref="A928:A930"/>
    <mergeCell ref="D928:D930"/>
    <mergeCell ref="H928:H930"/>
    <mergeCell ref="N928:N930"/>
    <mergeCell ref="B928:B930"/>
    <mergeCell ref="E928:E930"/>
    <mergeCell ref="F928:F930"/>
    <mergeCell ref="A925:A927"/>
    <mergeCell ref="D925:D927"/>
    <mergeCell ref="H925:H927"/>
    <mergeCell ref="N925:N927"/>
    <mergeCell ref="B925:B927"/>
    <mergeCell ref="E925:E927"/>
    <mergeCell ref="F925:F927"/>
    <mergeCell ref="A934:A936"/>
    <mergeCell ref="D934:D936"/>
    <mergeCell ref="H934:H936"/>
    <mergeCell ref="N934:N936"/>
    <mergeCell ref="B934:B936"/>
    <mergeCell ref="E934:E936"/>
    <mergeCell ref="F934:F936"/>
    <mergeCell ref="A931:A933"/>
    <mergeCell ref="D931:D933"/>
    <mergeCell ref="H931:H933"/>
    <mergeCell ref="N931:N933"/>
    <mergeCell ref="B931:B933"/>
    <mergeCell ref="E931:E933"/>
    <mergeCell ref="F931:F933"/>
    <mergeCell ref="A940:A942"/>
    <mergeCell ref="D940:D942"/>
    <mergeCell ref="H940:H942"/>
    <mergeCell ref="N940:N942"/>
    <mergeCell ref="B940:B942"/>
    <mergeCell ref="E940:E942"/>
    <mergeCell ref="F940:F942"/>
    <mergeCell ref="A937:A939"/>
    <mergeCell ref="D937:D939"/>
    <mergeCell ref="H937:H939"/>
    <mergeCell ref="N937:N939"/>
    <mergeCell ref="B937:B939"/>
    <mergeCell ref="E937:E939"/>
    <mergeCell ref="F937:F939"/>
    <mergeCell ref="A946:A948"/>
    <mergeCell ref="D946:D948"/>
    <mergeCell ref="H946:H948"/>
    <mergeCell ref="N946:N948"/>
    <mergeCell ref="B946:B948"/>
    <mergeCell ref="E946:E948"/>
    <mergeCell ref="F946:F948"/>
    <mergeCell ref="A943:A945"/>
    <mergeCell ref="D943:D945"/>
    <mergeCell ref="H943:H945"/>
    <mergeCell ref="N943:N945"/>
    <mergeCell ref="B943:B945"/>
    <mergeCell ref="E943:E945"/>
    <mergeCell ref="F943:F945"/>
    <mergeCell ref="A952:A954"/>
    <mergeCell ref="D952:D954"/>
    <mergeCell ref="H952:H954"/>
    <mergeCell ref="N952:N954"/>
    <mergeCell ref="B952:B954"/>
    <mergeCell ref="E952:E954"/>
    <mergeCell ref="F952:F954"/>
    <mergeCell ref="A949:A951"/>
    <mergeCell ref="D949:D951"/>
    <mergeCell ref="H949:H951"/>
    <mergeCell ref="N949:N951"/>
    <mergeCell ref="B949:B951"/>
    <mergeCell ref="E949:E951"/>
    <mergeCell ref="F949:F951"/>
    <mergeCell ref="A958:A960"/>
    <mergeCell ref="D958:D960"/>
    <mergeCell ref="H958:H960"/>
    <mergeCell ref="N958:N960"/>
    <mergeCell ref="B958:B960"/>
    <mergeCell ref="E958:E960"/>
    <mergeCell ref="F958:F960"/>
    <mergeCell ref="A955:A957"/>
    <mergeCell ref="D955:D957"/>
    <mergeCell ref="H955:H957"/>
    <mergeCell ref="N955:N957"/>
    <mergeCell ref="B955:B957"/>
    <mergeCell ref="E955:E957"/>
    <mergeCell ref="F955:F957"/>
    <mergeCell ref="A961:A963"/>
    <mergeCell ref="D961:D963"/>
    <mergeCell ref="N961:N963"/>
    <mergeCell ref="B961:B963"/>
    <mergeCell ref="E961:E963"/>
    <mergeCell ref="F961:F963"/>
    <mergeCell ref="A964:A966"/>
    <mergeCell ref="D964:D966"/>
    <mergeCell ref="H964:H966"/>
    <mergeCell ref="N964:N966"/>
    <mergeCell ref="B964:B966"/>
    <mergeCell ref="E964:E966"/>
    <mergeCell ref="F964:F966"/>
    <mergeCell ref="A970:A972"/>
    <mergeCell ref="D970:D972"/>
    <mergeCell ref="H970:H972"/>
    <mergeCell ref="N970:N972"/>
    <mergeCell ref="B970:B972"/>
    <mergeCell ref="E970:E972"/>
    <mergeCell ref="F970:F972"/>
    <mergeCell ref="A967:A969"/>
    <mergeCell ref="D967:D969"/>
    <mergeCell ref="H967:H969"/>
    <mergeCell ref="N967:N969"/>
    <mergeCell ref="B967:B969"/>
    <mergeCell ref="E967:E969"/>
    <mergeCell ref="F967:F969"/>
    <mergeCell ref="D979:D981"/>
    <mergeCell ref="H979:H981"/>
    <mergeCell ref="N979:N981"/>
    <mergeCell ref="B979:B981"/>
    <mergeCell ref="E979:E981"/>
    <mergeCell ref="F979:F981"/>
    <mergeCell ref="A973:A975"/>
    <mergeCell ref="D973:D975"/>
    <mergeCell ref="H973:H975"/>
    <mergeCell ref="N973:N975"/>
    <mergeCell ref="B973:B975"/>
    <mergeCell ref="E973:E975"/>
    <mergeCell ref="F973:F975"/>
    <mergeCell ref="A982:A984"/>
    <mergeCell ref="D982:D984"/>
    <mergeCell ref="H982:H984"/>
    <mergeCell ref="N982:N984"/>
    <mergeCell ref="B982:B984"/>
    <mergeCell ref="E982:E984"/>
    <mergeCell ref="F982:F984"/>
    <mergeCell ref="A976:A978"/>
    <mergeCell ref="D976:D978"/>
    <mergeCell ref="N976:N978"/>
    <mergeCell ref="B976:B978"/>
    <mergeCell ref="E976:E978"/>
    <mergeCell ref="F976:F978"/>
    <mergeCell ref="A979:A981"/>
    <mergeCell ref="A985:A987"/>
    <mergeCell ref="D985:D987"/>
    <mergeCell ref="N985:N987"/>
    <mergeCell ref="B985:B987"/>
    <mergeCell ref="E985:E987"/>
    <mergeCell ref="F985:F987"/>
    <mergeCell ref="A988:A990"/>
    <mergeCell ref="D988:D990"/>
    <mergeCell ref="N988:N990"/>
    <mergeCell ref="B988:B990"/>
    <mergeCell ref="E988:E990"/>
    <mergeCell ref="F988:F990"/>
    <mergeCell ref="A991:A993"/>
    <mergeCell ref="D991:D993"/>
    <mergeCell ref="N991:N993"/>
    <mergeCell ref="B991:B993"/>
    <mergeCell ref="E991:E993"/>
    <mergeCell ref="F991:F993"/>
    <mergeCell ref="A994:A996"/>
    <mergeCell ref="D994:D996"/>
    <mergeCell ref="H994:H996"/>
    <mergeCell ref="N994:N996"/>
    <mergeCell ref="B994:B996"/>
    <mergeCell ref="E994:E996"/>
    <mergeCell ref="F994:F996"/>
    <mergeCell ref="A1000:A1002"/>
    <mergeCell ref="D1000:D1002"/>
    <mergeCell ref="H1000:H1002"/>
    <mergeCell ref="N1000:N1002"/>
    <mergeCell ref="B1000:B1002"/>
    <mergeCell ref="E1000:E1002"/>
    <mergeCell ref="F1000:F1002"/>
    <mergeCell ref="A997:A999"/>
    <mergeCell ref="D997:D999"/>
    <mergeCell ref="H997:H999"/>
    <mergeCell ref="N997:N999"/>
    <mergeCell ref="B997:B999"/>
    <mergeCell ref="E997:E999"/>
    <mergeCell ref="F997:F999"/>
    <mergeCell ref="A1006:A1008"/>
    <mergeCell ref="D1006:D1008"/>
    <mergeCell ref="H1006:H1008"/>
    <mergeCell ref="N1006:N1008"/>
    <mergeCell ref="B1006:B1008"/>
    <mergeCell ref="E1006:E1008"/>
    <mergeCell ref="F1006:F1008"/>
    <mergeCell ref="A1003:A1005"/>
    <mergeCell ref="D1003:D1005"/>
    <mergeCell ref="H1003:H1005"/>
    <mergeCell ref="N1003:N1005"/>
    <mergeCell ref="B1003:B1005"/>
    <mergeCell ref="E1003:E1005"/>
    <mergeCell ref="F1003:F1005"/>
    <mergeCell ref="A1009:A1011"/>
    <mergeCell ref="D1009:D1011"/>
    <mergeCell ref="N1009:N1011"/>
    <mergeCell ref="B1009:B1011"/>
    <mergeCell ref="E1009:E1011"/>
    <mergeCell ref="F1009:F1011"/>
    <mergeCell ref="A1012:A1014"/>
    <mergeCell ref="D1012:D1014"/>
    <mergeCell ref="H1012:H1014"/>
    <mergeCell ref="N1012:N1014"/>
    <mergeCell ref="B1012:B1014"/>
    <mergeCell ref="E1012:E1014"/>
    <mergeCell ref="F1012:F1014"/>
    <mergeCell ref="D1021:D1023"/>
    <mergeCell ref="N1021:N1023"/>
    <mergeCell ref="B1021:B1023"/>
    <mergeCell ref="E1021:E1023"/>
    <mergeCell ref="F1021:F1023"/>
    <mergeCell ref="A1015:A1017"/>
    <mergeCell ref="D1015:D1017"/>
    <mergeCell ref="H1015:H1017"/>
    <mergeCell ref="N1015:N1017"/>
    <mergeCell ref="B1015:B1017"/>
    <mergeCell ref="E1015:E1017"/>
    <mergeCell ref="F1015:F1017"/>
    <mergeCell ref="A1024:A1026"/>
    <mergeCell ref="D1024:D1026"/>
    <mergeCell ref="H1024:H1026"/>
    <mergeCell ref="N1024:N1026"/>
    <mergeCell ref="B1024:B1026"/>
    <mergeCell ref="E1024:E1026"/>
    <mergeCell ref="F1024:F1026"/>
    <mergeCell ref="A1018:A1020"/>
    <mergeCell ref="D1018:D1020"/>
    <mergeCell ref="N1018:N1020"/>
    <mergeCell ref="B1018:B1020"/>
    <mergeCell ref="E1018:E1020"/>
    <mergeCell ref="F1018:F1020"/>
    <mergeCell ref="A1021:A1023"/>
    <mergeCell ref="B1033:B1035"/>
    <mergeCell ref="E1033:E1035"/>
    <mergeCell ref="F1033:F1035"/>
    <mergeCell ref="A1027:A1029"/>
    <mergeCell ref="D1027:D1029"/>
    <mergeCell ref="H1027:H1029"/>
    <mergeCell ref="N1027:N1029"/>
    <mergeCell ref="B1027:B1029"/>
    <mergeCell ref="E1027:E1029"/>
    <mergeCell ref="F1027:F1029"/>
    <mergeCell ref="A1036:A1038"/>
    <mergeCell ref="D1036:D1038"/>
    <mergeCell ref="N1036:N1038"/>
    <mergeCell ref="B1036:B1038"/>
    <mergeCell ref="E1036:E1038"/>
    <mergeCell ref="F1036:F1038"/>
    <mergeCell ref="A1030:A1032"/>
    <mergeCell ref="D1030:D1032"/>
    <mergeCell ref="N1030:N1032"/>
    <mergeCell ref="B1030:B1032"/>
    <mergeCell ref="E1030:E1032"/>
    <mergeCell ref="F1030:F1032"/>
    <mergeCell ref="A1033:A1035"/>
    <mergeCell ref="D1033:D1035"/>
    <mergeCell ref="A1042:A1044"/>
    <mergeCell ref="D1042:D1044"/>
    <mergeCell ref="H1042:H1044"/>
    <mergeCell ref="N1042:N1044"/>
    <mergeCell ref="B1042:B1044"/>
    <mergeCell ref="E1042:E1044"/>
    <mergeCell ref="F1042:F1044"/>
    <mergeCell ref="A1039:A1041"/>
    <mergeCell ref="D1039:D1041"/>
    <mergeCell ref="H1039:H1041"/>
    <mergeCell ref="N1039:N1041"/>
    <mergeCell ref="B1039:B1041"/>
    <mergeCell ref="E1039:E1041"/>
    <mergeCell ref="F1039:F1041"/>
    <mergeCell ref="H1036:H1038"/>
    <mergeCell ref="A1045:A1047"/>
    <mergeCell ref="D1045:D1047"/>
    <mergeCell ref="N1045:N1047"/>
    <mergeCell ref="B1045:B1047"/>
    <mergeCell ref="E1045:E1047"/>
    <mergeCell ref="F1045:F1047"/>
    <mergeCell ref="A1048:A1050"/>
    <mergeCell ref="D1048:D1050"/>
    <mergeCell ref="H1048:H1050"/>
    <mergeCell ref="N1048:N1050"/>
    <mergeCell ref="B1048:B1050"/>
    <mergeCell ref="E1048:E1050"/>
    <mergeCell ref="F1048:F1050"/>
    <mergeCell ref="A1054:A1056"/>
    <mergeCell ref="D1054:D1056"/>
    <mergeCell ref="H1054:H1056"/>
    <mergeCell ref="N1054:N1056"/>
    <mergeCell ref="B1054:B1056"/>
    <mergeCell ref="E1054:E1056"/>
    <mergeCell ref="F1054:F1056"/>
    <mergeCell ref="A1051:A1053"/>
    <mergeCell ref="D1051:D1053"/>
    <mergeCell ref="H1051:H1053"/>
    <mergeCell ref="N1051:N1053"/>
    <mergeCell ref="B1051:B1053"/>
    <mergeCell ref="E1051:E1053"/>
    <mergeCell ref="F1051:F1053"/>
    <mergeCell ref="H1045:H1047"/>
    <mergeCell ref="A1060:A1062"/>
    <mergeCell ref="D1060:D1062"/>
    <mergeCell ref="H1060:H1062"/>
    <mergeCell ref="N1060:N1062"/>
    <mergeCell ref="B1060:B1062"/>
    <mergeCell ref="E1060:E1062"/>
    <mergeCell ref="F1060:F1062"/>
    <mergeCell ref="A1057:A1059"/>
    <mergeCell ref="D1057:D1059"/>
    <mergeCell ref="H1063:H1065"/>
    <mergeCell ref="N1063:N1065"/>
    <mergeCell ref="B1063:B1065"/>
    <mergeCell ref="E1063:E1065"/>
    <mergeCell ref="F1063:F1065"/>
    <mergeCell ref="H526:H528"/>
    <mergeCell ref="H529:H531"/>
    <mergeCell ref="H604:H606"/>
    <mergeCell ref="H613:H615"/>
    <mergeCell ref="H610:H612"/>
    <mergeCell ref="H607:H609"/>
    <mergeCell ref="H622:H624"/>
    <mergeCell ref="H625:H627"/>
    <mergeCell ref="H631:H633"/>
    <mergeCell ref="H637:H639"/>
    <mergeCell ref="H640:H642"/>
    <mergeCell ref="H643:H645"/>
    <mergeCell ref="H646:H648"/>
    <mergeCell ref="H649:H651"/>
    <mergeCell ref="H652:H654"/>
    <mergeCell ref="H655:H657"/>
    <mergeCell ref="H1057:H1059"/>
    <mergeCell ref="N1057:N1059"/>
    <mergeCell ref="B1057:B1059"/>
    <mergeCell ref="E1057:E1059"/>
    <mergeCell ref="F1057:F1059"/>
    <mergeCell ref="H1033:H1035"/>
    <mergeCell ref="N1033:N1035"/>
    <mergeCell ref="A1066:A1068"/>
    <mergeCell ref="D1066:D1068"/>
    <mergeCell ref="H1066:H1068"/>
    <mergeCell ref="N1066:N1068"/>
    <mergeCell ref="B1066:B1068"/>
    <mergeCell ref="E1066:E1068"/>
    <mergeCell ref="F1066:F1068"/>
    <mergeCell ref="H859:H861"/>
    <mergeCell ref="H862:H864"/>
    <mergeCell ref="H865:H867"/>
    <mergeCell ref="D868:D870"/>
    <mergeCell ref="E868:E870"/>
    <mergeCell ref="F868:F870"/>
    <mergeCell ref="H868:H870"/>
    <mergeCell ref="D871:D873"/>
    <mergeCell ref="E871:E873"/>
    <mergeCell ref="F871:F873"/>
    <mergeCell ref="H871:H873"/>
    <mergeCell ref="H961:H963"/>
    <mergeCell ref="H976:H978"/>
    <mergeCell ref="H985:H987"/>
    <mergeCell ref="H988:H990"/>
    <mergeCell ref="H991:H993"/>
    <mergeCell ref="H1009:H1011"/>
    <mergeCell ref="H1018:H1020"/>
    <mergeCell ref="H1021:H1023"/>
    <mergeCell ref="H1030:H1032"/>
    <mergeCell ref="A1063:A1065"/>
    <mergeCell ref="D1063:D1065"/>
    <mergeCell ref="N1075:N1077"/>
    <mergeCell ref="B1075:B1077"/>
    <mergeCell ref="E1075:E1077"/>
    <mergeCell ref="F1075:F1077"/>
    <mergeCell ref="A1069:A1071"/>
    <mergeCell ref="D1069:D1071"/>
    <mergeCell ref="H1069:H1071"/>
    <mergeCell ref="N1069:N1071"/>
    <mergeCell ref="B1069:B1071"/>
    <mergeCell ref="E1069:E1071"/>
    <mergeCell ref="F1069:F1071"/>
    <mergeCell ref="D1081:D1083"/>
    <mergeCell ref="N1081:N1083"/>
    <mergeCell ref="B1081:B1083"/>
    <mergeCell ref="E1081:E1083"/>
    <mergeCell ref="F1081:F1083"/>
    <mergeCell ref="A1072:A1074"/>
    <mergeCell ref="D1072:D1074"/>
    <mergeCell ref="N1072:N1074"/>
    <mergeCell ref="B1072:B1074"/>
    <mergeCell ref="E1072:E1074"/>
    <mergeCell ref="F1072:F1074"/>
    <mergeCell ref="A1075:A1077"/>
    <mergeCell ref="D1075:D1077"/>
    <mergeCell ref="H1072:H1074"/>
    <mergeCell ref="H1075:H1077"/>
    <mergeCell ref="A1084:A1086"/>
    <mergeCell ref="D1084:D1086"/>
    <mergeCell ref="H1084:H1086"/>
    <mergeCell ref="N1084:N1086"/>
    <mergeCell ref="B1084:B1086"/>
    <mergeCell ref="E1084:E1086"/>
    <mergeCell ref="F1084:F1086"/>
    <mergeCell ref="A1078:A1080"/>
    <mergeCell ref="D1078:D1080"/>
    <mergeCell ref="N1078:N1080"/>
    <mergeCell ref="B1078:B1080"/>
    <mergeCell ref="E1078:E1080"/>
    <mergeCell ref="F1078:F1080"/>
    <mergeCell ref="A1081:A1083"/>
    <mergeCell ref="A1087:A1089"/>
    <mergeCell ref="D1087:D1089"/>
    <mergeCell ref="B1087:B1089"/>
    <mergeCell ref="E1087:E1089"/>
    <mergeCell ref="F1087:F1089"/>
    <mergeCell ref="H1078:H1080"/>
    <mergeCell ref="H1081:H1083"/>
    <mergeCell ref="H1087:H1089"/>
    <mergeCell ref="N1087:N1089"/>
    <mergeCell ref="A1090:A1092"/>
    <mergeCell ref="D1090:D1092"/>
    <mergeCell ref="N1090:N1092"/>
    <mergeCell ref="B1090:B1092"/>
    <mergeCell ref="E1090:E1092"/>
    <mergeCell ref="F1090:F1092"/>
    <mergeCell ref="A1096:A1098"/>
    <mergeCell ref="D1096:D1098"/>
    <mergeCell ref="H1096:H1098"/>
    <mergeCell ref="N1096:N1098"/>
    <mergeCell ref="B1096:B1098"/>
    <mergeCell ref="E1096:E1098"/>
    <mergeCell ref="F1096:F1098"/>
    <mergeCell ref="A1093:A1095"/>
    <mergeCell ref="D1093:D1095"/>
    <mergeCell ref="H1093:H1095"/>
    <mergeCell ref="N1093:N1095"/>
    <mergeCell ref="B1093:B1095"/>
    <mergeCell ref="E1093:E1095"/>
    <mergeCell ref="F1093:F1095"/>
    <mergeCell ref="H1090:H1092"/>
    <mergeCell ref="A1102:A1104"/>
    <mergeCell ref="D1102:D1104"/>
    <mergeCell ref="H1102:H1104"/>
    <mergeCell ref="N1102:N1104"/>
    <mergeCell ref="B1102:B1104"/>
    <mergeCell ref="E1102:E1104"/>
    <mergeCell ref="F1102:F1104"/>
    <mergeCell ref="A1099:A1101"/>
    <mergeCell ref="D1099:D1101"/>
    <mergeCell ref="H1099:H1101"/>
    <mergeCell ref="N1099:N1101"/>
    <mergeCell ref="B1099:B1101"/>
    <mergeCell ref="E1099:E1101"/>
    <mergeCell ref="F1099:F1101"/>
    <mergeCell ref="A1108:A1110"/>
    <mergeCell ref="D1108:D1110"/>
    <mergeCell ref="H1108:H1110"/>
    <mergeCell ref="N1108:N1110"/>
    <mergeCell ref="B1108:B1110"/>
    <mergeCell ref="E1108:E1110"/>
    <mergeCell ref="F1108:F1110"/>
    <mergeCell ref="A1105:A1107"/>
    <mergeCell ref="D1105:D1107"/>
    <mergeCell ref="H1105:H1107"/>
    <mergeCell ref="N1105:N1107"/>
    <mergeCell ref="B1105:B1107"/>
    <mergeCell ref="E1105:E1107"/>
    <mergeCell ref="F1105:F1107"/>
    <mergeCell ref="A1114:A1116"/>
    <mergeCell ref="D1114:D1116"/>
    <mergeCell ref="H1114:H1116"/>
    <mergeCell ref="N1114:N1116"/>
    <mergeCell ref="B1114:B1116"/>
    <mergeCell ref="E1114:E1116"/>
    <mergeCell ref="F1114:F1116"/>
    <mergeCell ref="A1111:A1113"/>
    <mergeCell ref="D1111:D1113"/>
    <mergeCell ref="H1111:H1113"/>
    <mergeCell ref="N1111:N1113"/>
    <mergeCell ref="B1111:B1113"/>
    <mergeCell ref="E1111:E1113"/>
    <mergeCell ref="F1111:F1113"/>
    <mergeCell ref="A1120:A1122"/>
    <mergeCell ref="D1120:D1122"/>
    <mergeCell ref="H1120:H1122"/>
    <mergeCell ref="N1120:N1122"/>
    <mergeCell ref="B1120:B1122"/>
    <mergeCell ref="E1120:E1122"/>
    <mergeCell ref="F1120:F1122"/>
    <mergeCell ref="A1117:A1119"/>
    <mergeCell ref="D1117:D1119"/>
    <mergeCell ref="H1117:H1119"/>
    <mergeCell ref="N1117:N1119"/>
    <mergeCell ref="B1117:B1119"/>
    <mergeCell ref="E1117:E1119"/>
    <mergeCell ref="F1117:F1119"/>
    <mergeCell ref="A1126:A1128"/>
    <mergeCell ref="D1126:D1128"/>
    <mergeCell ref="H1126:H1128"/>
    <mergeCell ref="N1126:N1128"/>
    <mergeCell ref="B1126:B1128"/>
    <mergeCell ref="E1126:E1128"/>
    <mergeCell ref="F1126:F1128"/>
    <mergeCell ref="A1123:A1125"/>
    <mergeCell ref="D1123:D1125"/>
    <mergeCell ref="H1123:H1125"/>
    <mergeCell ref="N1123:N1125"/>
    <mergeCell ref="B1123:B1125"/>
    <mergeCell ref="E1123:E1125"/>
    <mergeCell ref="F1123:F1125"/>
    <mergeCell ref="A1132:A1134"/>
    <mergeCell ref="D1132:D1134"/>
    <mergeCell ref="H1132:H1134"/>
    <mergeCell ref="N1132:N1134"/>
    <mergeCell ref="B1132:B1134"/>
    <mergeCell ref="E1132:E1134"/>
    <mergeCell ref="F1132:F1134"/>
    <mergeCell ref="A1129:A1131"/>
    <mergeCell ref="D1129:D1131"/>
    <mergeCell ref="H1129:H1131"/>
    <mergeCell ref="N1129:N1131"/>
    <mergeCell ref="B1129:B1131"/>
    <mergeCell ref="E1129:E1131"/>
    <mergeCell ref="F1129:F1131"/>
    <mergeCell ref="A1138:A1140"/>
    <mergeCell ref="D1138:D1140"/>
    <mergeCell ref="H1138:H1140"/>
    <mergeCell ref="N1138:N1140"/>
    <mergeCell ref="B1138:B1140"/>
    <mergeCell ref="E1138:E1140"/>
    <mergeCell ref="F1138:F1140"/>
    <mergeCell ref="A1135:A1137"/>
    <mergeCell ref="D1135:D1137"/>
    <mergeCell ref="H1135:H1137"/>
    <mergeCell ref="N1135:N1137"/>
    <mergeCell ref="B1135:B1137"/>
    <mergeCell ref="E1135:E1137"/>
    <mergeCell ref="F1135:F1137"/>
    <mergeCell ref="A1144:A1146"/>
    <mergeCell ref="D1144:D1146"/>
    <mergeCell ref="H1144:H1146"/>
    <mergeCell ref="N1144:N1146"/>
    <mergeCell ref="B1144:B1146"/>
    <mergeCell ref="E1144:E1146"/>
    <mergeCell ref="F1144:F1146"/>
    <mergeCell ref="A1141:A1143"/>
    <mergeCell ref="D1141:D1143"/>
    <mergeCell ref="H1141:H1143"/>
    <mergeCell ref="N1141:N1143"/>
    <mergeCell ref="B1141:B1143"/>
    <mergeCell ref="E1141:E1143"/>
    <mergeCell ref="F1141:F1143"/>
    <mergeCell ref="A1150:A1152"/>
    <mergeCell ref="D1150:D1152"/>
    <mergeCell ref="H1150:H1152"/>
    <mergeCell ref="N1150:N1152"/>
    <mergeCell ref="B1150:B1152"/>
    <mergeCell ref="E1150:E1152"/>
    <mergeCell ref="F1150:F1152"/>
    <mergeCell ref="A1147:A1149"/>
    <mergeCell ref="D1147:D1149"/>
    <mergeCell ref="H1147:H1149"/>
    <mergeCell ref="N1147:N1149"/>
    <mergeCell ref="B1147:B1149"/>
    <mergeCell ref="E1147:E1149"/>
    <mergeCell ref="F1147:F1149"/>
    <mergeCell ref="A1156:A1158"/>
    <mergeCell ref="D1156:D1158"/>
    <mergeCell ref="H1156:H1158"/>
    <mergeCell ref="N1156:N1158"/>
    <mergeCell ref="B1156:B1158"/>
    <mergeCell ref="E1156:E1158"/>
    <mergeCell ref="F1156:F1158"/>
    <mergeCell ref="A1153:A1155"/>
    <mergeCell ref="D1153:D1155"/>
    <mergeCell ref="H1153:H1155"/>
    <mergeCell ref="N1153:N1155"/>
    <mergeCell ref="B1153:B1155"/>
    <mergeCell ref="E1153:E1155"/>
    <mergeCell ref="F1153:F1155"/>
    <mergeCell ref="A1162:A1164"/>
    <mergeCell ref="D1162:D1164"/>
    <mergeCell ref="H1162:H1164"/>
    <mergeCell ref="N1162:N1164"/>
    <mergeCell ref="B1162:B1164"/>
    <mergeCell ref="E1162:E1164"/>
    <mergeCell ref="F1162:F1164"/>
    <mergeCell ref="A1159:A1161"/>
    <mergeCell ref="D1159:D1161"/>
    <mergeCell ref="H1159:H1161"/>
    <mergeCell ref="N1159:N1161"/>
    <mergeCell ref="B1159:B1161"/>
    <mergeCell ref="E1159:E1161"/>
    <mergeCell ref="F1159:F1161"/>
    <mergeCell ref="A1168:A1170"/>
    <mergeCell ref="D1168:D1170"/>
    <mergeCell ref="H1168:H1170"/>
    <mergeCell ref="N1168:N1170"/>
    <mergeCell ref="B1168:B1170"/>
    <mergeCell ref="E1168:E1170"/>
    <mergeCell ref="F1168:F1170"/>
    <mergeCell ref="A1165:A1167"/>
    <mergeCell ref="D1165:D1167"/>
    <mergeCell ref="H1165:H1167"/>
    <mergeCell ref="N1165:N1167"/>
    <mergeCell ref="B1165:B1167"/>
    <mergeCell ref="E1165:E1167"/>
    <mergeCell ref="F1165:F1167"/>
    <mergeCell ref="A1174:A1176"/>
    <mergeCell ref="D1174:D1176"/>
    <mergeCell ref="H1174:H1176"/>
    <mergeCell ref="N1174:N1176"/>
    <mergeCell ref="B1174:B1176"/>
    <mergeCell ref="E1174:E1176"/>
    <mergeCell ref="F1174:F1176"/>
    <mergeCell ref="A1171:A1173"/>
    <mergeCell ref="D1171:D1173"/>
    <mergeCell ref="H1171:H1173"/>
    <mergeCell ref="N1171:N1173"/>
    <mergeCell ref="B1171:B1173"/>
    <mergeCell ref="E1171:E1173"/>
    <mergeCell ref="F1171:F1173"/>
    <mergeCell ref="A1180:A1182"/>
    <mergeCell ref="D1180:D1182"/>
    <mergeCell ref="H1180:H1182"/>
    <mergeCell ref="N1180:N1182"/>
    <mergeCell ref="B1180:B1182"/>
    <mergeCell ref="E1180:E1182"/>
    <mergeCell ref="F1180:F1182"/>
    <mergeCell ref="A1177:A1179"/>
    <mergeCell ref="D1177:D1179"/>
    <mergeCell ref="H1177:H1179"/>
    <mergeCell ref="N1177:N1179"/>
    <mergeCell ref="B1177:B1179"/>
    <mergeCell ref="E1177:E1179"/>
    <mergeCell ref="F1177:F1179"/>
    <mergeCell ref="A1186:A1188"/>
    <mergeCell ref="D1186:D1188"/>
    <mergeCell ref="H1186:H1188"/>
    <mergeCell ref="N1186:N1188"/>
    <mergeCell ref="B1186:B1188"/>
    <mergeCell ref="E1186:E1188"/>
    <mergeCell ref="F1186:F1188"/>
    <mergeCell ref="A1183:A1185"/>
    <mergeCell ref="D1183:D1185"/>
    <mergeCell ref="H1183:H1185"/>
    <mergeCell ref="N1183:N1185"/>
    <mergeCell ref="B1183:B1185"/>
    <mergeCell ref="E1183:E1185"/>
    <mergeCell ref="F1183:F1185"/>
    <mergeCell ref="A1192:A1194"/>
    <mergeCell ref="D1192:D1194"/>
    <mergeCell ref="H1192:H1194"/>
    <mergeCell ref="N1192:N1194"/>
    <mergeCell ref="B1192:B1194"/>
    <mergeCell ref="E1192:E1194"/>
    <mergeCell ref="F1192:F1194"/>
    <mergeCell ref="A1189:A1191"/>
    <mergeCell ref="D1189:D1191"/>
    <mergeCell ref="H1189:H1191"/>
    <mergeCell ref="N1189:N1191"/>
    <mergeCell ref="B1189:B1191"/>
    <mergeCell ref="E1189:E1191"/>
    <mergeCell ref="F1189:F1191"/>
    <mergeCell ref="A1198:A1200"/>
    <mergeCell ref="D1198:D1200"/>
    <mergeCell ref="H1198:H1200"/>
    <mergeCell ref="N1198:N1200"/>
    <mergeCell ref="B1198:B1200"/>
    <mergeCell ref="E1198:E1200"/>
    <mergeCell ref="F1198:F1200"/>
    <mergeCell ref="A1195:A1197"/>
    <mergeCell ref="D1195:D1197"/>
    <mergeCell ref="H1195:H1197"/>
    <mergeCell ref="N1195:N1197"/>
    <mergeCell ref="B1195:B1197"/>
    <mergeCell ref="E1195:E1197"/>
    <mergeCell ref="F1195:F1197"/>
    <mergeCell ref="A1204:A1206"/>
    <mergeCell ref="D1204:D1206"/>
    <mergeCell ref="H1204:H1206"/>
    <mergeCell ref="N1204:N1206"/>
    <mergeCell ref="B1204:B1206"/>
    <mergeCell ref="E1204:E1206"/>
    <mergeCell ref="F1204:F1206"/>
    <mergeCell ref="A1201:A1203"/>
    <mergeCell ref="D1201:D1203"/>
    <mergeCell ref="H1201:H1203"/>
    <mergeCell ref="N1201:N1203"/>
    <mergeCell ref="B1201:B1203"/>
    <mergeCell ref="E1201:E1203"/>
    <mergeCell ref="F1201:F1203"/>
    <mergeCell ref="A1210:A1212"/>
    <mergeCell ref="D1210:D1212"/>
    <mergeCell ref="H1210:H1212"/>
    <mergeCell ref="N1210:N1212"/>
    <mergeCell ref="B1210:B1212"/>
    <mergeCell ref="E1210:E1212"/>
    <mergeCell ref="F1210:F1212"/>
    <mergeCell ref="A1207:A1209"/>
    <mergeCell ref="D1207:D1209"/>
    <mergeCell ref="H1207:H1209"/>
    <mergeCell ref="N1207:N1209"/>
    <mergeCell ref="B1207:B1209"/>
    <mergeCell ref="E1207:E1209"/>
    <mergeCell ref="F1207:F1209"/>
    <mergeCell ref="A1216:A1218"/>
    <mergeCell ref="D1216:D1218"/>
    <mergeCell ref="H1216:H1218"/>
    <mergeCell ref="N1216:N1218"/>
    <mergeCell ref="B1216:B1218"/>
    <mergeCell ref="E1216:E1218"/>
    <mergeCell ref="F1216:F1218"/>
    <mergeCell ref="A1213:A1215"/>
    <mergeCell ref="D1213:D1215"/>
    <mergeCell ref="H1213:H1215"/>
    <mergeCell ref="N1213:N1215"/>
    <mergeCell ref="B1213:B1215"/>
    <mergeCell ref="E1213:E1215"/>
    <mergeCell ref="F1213:F1215"/>
    <mergeCell ref="A1222:A1224"/>
    <mergeCell ref="D1222:D1224"/>
    <mergeCell ref="H1222:H1224"/>
    <mergeCell ref="N1222:N1224"/>
    <mergeCell ref="B1222:B1224"/>
    <mergeCell ref="E1222:E1224"/>
    <mergeCell ref="F1222:F1224"/>
    <mergeCell ref="A1219:A1221"/>
    <mergeCell ref="D1219:D1221"/>
    <mergeCell ref="H1219:H1221"/>
    <mergeCell ref="N1219:N1221"/>
    <mergeCell ref="B1219:B1221"/>
    <mergeCell ref="E1219:E1221"/>
    <mergeCell ref="F1219:F1221"/>
    <mergeCell ref="A1228:A1230"/>
    <mergeCell ref="D1228:D1230"/>
    <mergeCell ref="H1228:H1230"/>
    <mergeCell ref="N1228:N1230"/>
    <mergeCell ref="B1228:B1230"/>
    <mergeCell ref="E1228:E1230"/>
    <mergeCell ref="F1228:F1230"/>
    <mergeCell ref="A1225:A1227"/>
    <mergeCell ref="D1225:D1227"/>
    <mergeCell ref="H1225:H1227"/>
    <mergeCell ref="N1225:N1227"/>
    <mergeCell ref="B1225:B1227"/>
    <mergeCell ref="E1225:E1227"/>
    <mergeCell ref="F1225:F1227"/>
    <mergeCell ref="A1234:A1236"/>
    <mergeCell ref="D1234:D1236"/>
    <mergeCell ref="H1234:H1236"/>
    <mergeCell ref="N1234:N1236"/>
    <mergeCell ref="B1234:B1236"/>
    <mergeCell ref="E1234:E1236"/>
    <mergeCell ref="F1234:F1236"/>
    <mergeCell ref="A1231:A1233"/>
    <mergeCell ref="D1231:D1233"/>
    <mergeCell ref="H1231:H1233"/>
    <mergeCell ref="N1231:N1233"/>
    <mergeCell ref="B1231:B1233"/>
    <mergeCell ref="E1231:E1233"/>
    <mergeCell ref="F1231:F1233"/>
    <mergeCell ref="A1240:A1242"/>
    <mergeCell ref="D1240:D1242"/>
    <mergeCell ref="H1240:H1242"/>
    <mergeCell ref="N1240:N1242"/>
    <mergeCell ref="B1240:B1242"/>
    <mergeCell ref="E1240:E1242"/>
    <mergeCell ref="F1240:F1242"/>
    <mergeCell ref="A1237:A1239"/>
    <mergeCell ref="D1237:D1239"/>
    <mergeCell ref="H1237:H1239"/>
    <mergeCell ref="N1237:N1239"/>
    <mergeCell ref="B1237:B1239"/>
    <mergeCell ref="E1237:E1239"/>
    <mergeCell ref="F1237:F1239"/>
    <mergeCell ref="A1246:A1248"/>
    <mergeCell ref="D1246:D1248"/>
    <mergeCell ref="H1246:H1248"/>
    <mergeCell ref="N1246:N1248"/>
    <mergeCell ref="B1246:B1248"/>
    <mergeCell ref="E1246:E1248"/>
    <mergeCell ref="F1246:F1248"/>
    <mergeCell ref="A1243:A1245"/>
    <mergeCell ref="D1243:D1245"/>
    <mergeCell ref="H1243:H1245"/>
    <mergeCell ref="N1243:N1245"/>
    <mergeCell ref="B1243:B1245"/>
    <mergeCell ref="E1243:E1245"/>
    <mergeCell ref="F1243:F1245"/>
    <mergeCell ref="A1252:A1254"/>
    <mergeCell ref="D1252:D1254"/>
    <mergeCell ref="H1252:H1254"/>
    <mergeCell ref="N1252:N1254"/>
    <mergeCell ref="B1252:B1254"/>
    <mergeCell ref="E1252:E1254"/>
    <mergeCell ref="F1252:F1254"/>
    <mergeCell ref="A1249:A1251"/>
    <mergeCell ref="D1249:D1251"/>
    <mergeCell ref="H1249:H1251"/>
    <mergeCell ref="N1249:N1251"/>
    <mergeCell ref="B1249:B1251"/>
    <mergeCell ref="E1249:E1251"/>
    <mergeCell ref="F1249:F1251"/>
    <mergeCell ref="A1255:A1257"/>
    <mergeCell ref="D1255:D1257"/>
    <mergeCell ref="N1255:N1257"/>
    <mergeCell ref="B1255:B1257"/>
    <mergeCell ref="E1255:E1257"/>
    <mergeCell ref="F1255:F1257"/>
    <mergeCell ref="A1258:A1260"/>
    <mergeCell ref="D1258:D1260"/>
    <mergeCell ref="H1258:H1260"/>
    <mergeCell ref="N1258:N1260"/>
    <mergeCell ref="B1258:B1260"/>
    <mergeCell ref="E1258:E1260"/>
    <mergeCell ref="F1258:F1260"/>
    <mergeCell ref="A1264:A1266"/>
    <mergeCell ref="D1264:D1266"/>
    <mergeCell ref="H1264:H1266"/>
    <mergeCell ref="N1264:N1266"/>
    <mergeCell ref="B1264:B1266"/>
    <mergeCell ref="E1264:E1266"/>
    <mergeCell ref="F1264:F1266"/>
    <mergeCell ref="A1261:A1263"/>
    <mergeCell ref="D1261:D1263"/>
    <mergeCell ref="H1261:H1263"/>
    <mergeCell ref="N1261:N1263"/>
    <mergeCell ref="B1261:B1263"/>
    <mergeCell ref="E1261:E1263"/>
    <mergeCell ref="F1261:F1263"/>
    <mergeCell ref="H1255:H1257"/>
    <mergeCell ref="A1267:A1269"/>
    <mergeCell ref="D1267:D1269"/>
    <mergeCell ref="N1267:N1269"/>
    <mergeCell ref="B1267:B1269"/>
    <mergeCell ref="E1267:E1269"/>
    <mergeCell ref="F1267:F1269"/>
    <mergeCell ref="A1270:A1272"/>
    <mergeCell ref="D1270:D1272"/>
    <mergeCell ref="H1270:H1272"/>
    <mergeCell ref="N1270:N1272"/>
    <mergeCell ref="B1270:B1272"/>
    <mergeCell ref="E1270:E1272"/>
    <mergeCell ref="F1270:F1272"/>
    <mergeCell ref="A1276:A1278"/>
    <mergeCell ref="D1276:D1278"/>
    <mergeCell ref="H1276:H1278"/>
    <mergeCell ref="N1276:N1278"/>
    <mergeCell ref="B1276:B1278"/>
    <mergeCell ref="E1276:E1278"/>
    <mergeCell ref="F1276:F1278"/>
    <mergeCell ref="A1273:A1275"/>
    <mergeCell ref="D1273:D1275"/>
    <mergeCell ref="N1273:N1275"/>
    <mergeCell ref="B1273:B1275"/>
    <mergeCell ref="E1273:E1275"/>
    <mergeCell ref="F1273:F1275"/>
    <mergeCell ref="H1267:H1269"/>
    <mergeCell ref="H1273:H1275"/>
    <mergeCell ref="A1282:A1284"/>
    <mergeCell ref="D1282:D1284"/>
    <mergeCell ref="H1282:H1284"/>
    <mergeCell ref="N1282:N1284"/>
    <mergeCell ref="B1282:B1284"/>
    <mergeCell ref="E1282:E1284"/>
    <mergeCell ref="F1282:F1284"/>
    <mergeCell ref="A1279:A1281"/>
    <mergeCell ref="D1279:D1281"/>
    <mergeCell ref="H1279:H1281"/>
    <mergeCell ref="N1279:N1281"/>
    <mergeCell ref="B1279:B1281"/>
    <mergeCell ref="E1279:E1281"/>
    <mergeCell ref="F1279:F1281"/>
    <mergeCell ref="A1288:A1290"/>
    <mergeCell ref="D1288:D1290"/>
    <mergeCell ref="H1288:H1290"/>
    <mergeCell ref="N1288:N1290"/>
    <mergeCell ref="B1288:B1290"/>
    <mergeCell ref="E1288:E1290"/>
    <mergeCell ref="F1288:F1290"/>
    <mergeCell ref="A1285:A1287"/>
    <mergeCell ref="D1285:D1287"/>
    <mergeCell ref="H1285:H1287"/>
    <mergeCell ref="N1285:N1287"/>
    <mergeCell ref="B1285:B1287"/>
    <mergeCell ref="E1285:E1287"/>
    <mergeCell ref="F1285:F1287"/>
    <mergeCell ref="A1294:A1296"/>
    <mergeCell ref="D1294:D1296"/>
    <mergeCell ref="H1294:H1296"/>
    <mergeCell ref="N1294:N1296"/>
    <mergeCell ref="B1294:B1296"/>
    <mergeCell ref="E1294:E1296"/>
    <mergeCell ref="F1294:F1296"/>
    <mergeCell ref="A1291:A1293"/>
    <mergeCell ref="D1291:D1293"/>
    <mergeCell ref="H1291:H1293"/>
    <mergeCell ref="N1291:N1293"/>
    <mergeCell ref="B1291:B1293"/>
    <mergeCell ref="E1291:E1293"/>
    <mergeCell ref="F1291:F1293"/>
    <mergeCell ref="A1300:A1302"/>
    <mergeCell ref="D1300:D1302"/>
    <mergeCell ref="H1300:H1302"/>
    <mergeCell ref="N1300:N1302"/>
    <mergeCell ref="B1300:B1302"/>
    <mergeCell ref="E1300:E1302"/>
    <mergeCell ref="F1300:F1302"/>
    <mergeCell ref="A1297:A1299"/>
    <mergeCell ref="D1297:D1299"/>
    <mergeCell ref="H1297:H1299"/>
    <mergeCell ref="N1297:N1299"/>
    <mergeCell ref="B1297:B1299"/>
    <mergeCell ref="E1297:E1299"/>
    <mergeCell ref="F1297:F1299"/>
    <mergeCell ref="A1306:A1308"/>
    <mergeCell ref="D1306:D1308"/>
    <mergeCell ref="H1306:H1308"/>
    <mergeCell ref="N1306:N1308"/>
    <mergeCell ref="B1306:B1308"/>
    <mergeCell ref="E1306:E1308"/>
    <mergeCell ref="F1306:F1308"/>
    <mergeCell ref="A1303:A1305"/>
    <mergeCell ref="D1303:D1305"/>
    <mergeCell ref="H1303:H1305"/>
    <mergeCell ref="N1303:N1305"/>
    <mergeCell ref="B1303:B1305"/>
    <mergeCell ref="E1303:E1305"/>
    <mergeCell ref="F1303:F1305"/>
    <mergeCell ref="A1312:A1314"/>
    <mergeCell ref="D1312:D1314"/>
    <mergeCell ref="H1312:H1314"/>
    <mergeCell ref="N1312:N1314"/>
    <mergeCell ref="B1312:B1314"/>
    <mergeCell ref="E1312:E1314"/>
    <mergeCell ref="F1312:F1314"/>
    <mergeCell ref="A1309:A1311"/>
    <mergeCell ref="D1309:D1311"/>
    <mergeCell ref="H1309:H1311"/>
    <mergeCell ref="N1309:N1311"/>
    <mergeCell ref="B1309:B1311"/>
    <mergeCell ref="E1309:E1311"/>
    <mergeCell ref="F1309:F1311"/>
    <mergeCell ref="A1318:A1320"/>
    <mergeCell ref="D1318:D1320"/>
    <mergeCell ref="H1318:H1320"/>
    <mergeCell ref="N1318:N1320"/>
    <mergeCell ref="B1318:B1320"/>
    <mergeCell ref="E1318:E1320"/>
    <mergeCell ref="F1318:F1320"/>
    <mergeCell ref="A1315:A1317"/>
    <mergeCell ref="D1315:D1317"/>
    <mergeCell ref="H1315:H1317"/>
    <mergeCell ref="N1315:N1317"/>
    <mergeCell ref="B1315:B1317"/>
    <mergeCell ref="E1315:E1317"/>
    <mergeCell ref="F1315:F1317"/>
    <mergeCell ref="A1324:A1326"/>
    <mergeCell ref="D1324:D1326"/>
    <mergeCell ref="H1324:H1326"/>
    <mergeCell ref="N1324:N1326"/>
    <mergeCell ref="B1324:B1326"/>
    <mergeCell ref="E1324:E1326"/>
    <mergeCell ref="F1324:F1326"/>
    <mergeCell ref="A1321:A1323"/>
    <mergeCell ref="D1321:D1323"/>
    <mergeCell ref="H1321:H1323"/>
    <mergeCell ref="N1321:N1323"/>
    <mergeCell ref="B1321:B1323"/>
    <mergeCell ref="E1321:E1323"/>
    <mergeCell ref="F1321:F1323"/>
    <mergeCell ref="A1330:A1332"/>
    <mergeCell ref="D1330:D1332"/>
    <mergeCell ref="H1330:H1332"/>
    <mergeCell ref="N1330:N1332"/>
    <mergeCell ref="B1330:B1332"/>
    <mergeCell ref="E1330:E1332"/>
    <mergeCell ref="F1330:F1332"/>
    <mergeCell ref="A1327:A1329"/>
    <mergeCell ref="D1327:D1329"/>
    <mergeCell ref="H1327:H1329"/>
    <mergeCell ref="N1327:N1329"/>
    <mergeCell ref="B1327:B1329"/>
    <mergeCell ref="E1327:E1329"/>
    <mergeCell ref="F1327:F1329"/>
    <mergeCell ref="A1336:A1338"/>
    <mergeCell ref="D1336:D1338"/>
    <mergeCell ref="H1336:H1338"/>
    <mergeCell ref="N1336:N1338"/>
    <mergeCell ref="B1336:B1338"/>
    <mergeCell ref="E1336:E1338"/>
    <mergeCell ref="F1336:F1338"/>
    <mergeCell ref="A1333:A1335"/>
    <mergeCell ref="D1333:D1335"/>
    <mergeCell ref="H1333:H1335"/>
    <mergeCell ref="N1333:N1335"/>
    <mergeCell ref="B1333:B1335"/>
    <mergeCell ref="E1333:E1335"/>
    <mergeCell ref="F1333:F1335"/>
    <mergeCell ref="D1345:D1347"/>
    <mergeCell ref="H1345:H1347"/>
    <mergeCell ref="N1345:N1347"/>
    <mergeCell ref="B1345:B1347"/>
    <mergeCell ref="E1345:E1347"/>
    <mergeCell ref="F1345:F1347"/>
    <mergeCell ref="A1339:A1341"/>
    <mergeCell ref="D1339:D1341"/>
    <mergeCell ref="H1339:H1341"/>
    <mergeCell ref="N1339:N1341"/>
    <mergeCell ref="B1339:B1341"/>
    <mergeCell ref="E1339:E1341"/>
    <mergeCell ref="F1339:F1341"/>
    <mergeCell ref="A1348:A1350"/>
    <mergeCell ref="D1348:D1350"/>
    <mergeCell ref="H1348:H1350"/>
    <mergeCell ref="N1348:N1350"/>
    <mergeCell ref="B1348:B1350"/>
    <mergeCell ref="E1348:E1350"/>
    <mergeCell ref="F1348:F1350"/>
    <mergeCell ref="A1342:A1344"/>
    <mergeCell ref="D1342:D1344"/>
    <mergeCell ref="N1342:N1344"/>
    <mergeCell ref="B1342:B1344"/>
    <mergeCell ref="E1342:E1344"/>
    <mergeCell ref="F1342:F1344"/>
    <mergeCell ref="A1345:A1347"/>
    <mergeCell ref="H1342:H1344"/>
    <mergeCell ref="D1357:D1359"/>
    <mergeCell ref="H1357:H1359"/>
    <mergeCell ref="N1357:N1359"/>
    <mergeCell ref="B1357:B1359"/>
    <mergeCell ref="E1357:E1359"/>
    <mergeCell ref="F1357:F1359"/>
    <mergeCell ref="A1351:A1353"/>
    <mergeCell ref="D1351:D1353"/>
    <mergeCell ref="H1351:H1353"/>
    <mergeCell ref="N1351:N1353"/>
    <mergeCell ref="B1351:B1353"/>
    <mergeCell ref="E1351:E1353"/>
    <mergeCell ref="F1351:F1353"/>
    <mergeCell ref="A1360:A1362"/>
    <mergeCell ref="D1360:D1362"/>
    <mergeCell ref="H1360:H1362"/>
    <mergeCell ref="N1360:N1362"/>
    <mergeCell ref="B1360:B1362"/>
    <mergeCell ref="E1360:E1362"/>
    <mergeCell ref="F1360:F1362"/>
    <mergeCell ref="A1354:A1356"/>
    <mergeCell ref="D1354:D1356"/>
    <mergeCell ref="N1354:N1356"/>
    <mergeCell ref="B1354:B1356"/>
    <mergeCell ref="E1354:E1356"/>
    <mergeCell ref="F1354:F1356"/>
    <mergeCell ref="A1357:A1359"/>
    <mergeCell ref="H1354:H1356"/>
    <mergeCell ref="A1366:A1368"/>
    <mergeCell ref="D1366:D1368"/>
    <mergeCell ref="H1366:H1368"/>
    <mergeCell ref="N1366:N1368"/>
    <mergeCell ref="B1366:B1368"/>
    <mergeCell ref="E1366:E1368"/>
    <mergeCell ref="F1366:F1368"/>
    <mergeCell ref="A1363:A1365"/>
    <mergeCell ref="D1363:D1365"/>
    <mergeCell ref="H1363:H1365"/>
    <mergeCell ref="N1363:N1365"/>
    <mergeCell ref="B1363:B1365"/>
    <mergeCell ref="E1363:E1365"/>
    <mergeCell ref="F1363:F1365"/>
    <mergeCell ref="A1369:A1371"/>
    <mergeCell ref="D1369:D1371"/>
    <mergeCell ref="N1369:N1371"/>
    <mergeCell ref="B1369:B1371"/>
    <mergeCell ref="E1369:E1371"/>
    <mergeCell ref="F1369:F1371"/>
    <mergeCell ref="H1369:H1371"/>
    <mergeCell ref="A1372:A1374"/>
    <mergeCell ref="D1372:D1374"/>
    <mergeCell ref="H1372:H1374"/>
    <mergeCell ref="N1372:N1374"/>
    <mergeCell ref="B1372:B1374"/>
    <mergeCell ref="E1372:E1374"/>
    <mergeCell ref="F1372:F1374"/>
    <mergeCell ref="A1378:A1380"/>
    <mergeCell ref="D1378:D1380"/>
    <mergeCell ref="H1378:H1380"/>
    <mergeCell ref="N1378:N1380"/>
    <mergeCell ref="B1378:B1380"/>
    <mergeCell ref="E1378:E1380"/>
    <mergeCell ref="F1378:F1380"/>
    <mergeCell ref="A1375:A1377"/>
    <mergeCell ref="D1375:D1377"/>
    <mergeCell ref="N1375:N1377"/>
    <mergeCell ref="B1375:B1377"/>
    <mergeCell ref="E1375:E1377"/>
    <mergeCell ref="F1375:F1377"/>
    <mergeCell ref="H1375:H1377"/>
    <mergeCell ref="A1381:A1383"/>
    <mergeCell ref="D1381:D1383"/>
    <mergeCell ref="N1381:N1383"/>
    <mergeCell ref="B1381:B1383"/>
    <mergeCell ref="E1381:E1383"/>
    <mergeCell ref="F1381:F1383"/>
    <mergeCell ref="A1384:A1386"/>
    <mergeCell ref="D1384:D1386"/>
    <mergeCell ref="H1384:H1386"/>
    <mergeCell ref="N1384:N1386"/>
    <mergeCell ref="B1384:B1386"/>
    <mergeCell ref="E1384:E1386"/>
    <mergeCell ref="F1384:F1386"/>
    <mergeCell ref="D1393:D1395"/>
    <mergeCell ref="H1393:H1395"/>
    <mergeCell ref="N1393:N1395"/>
    <mergeCell ref="B1393:B1395"/>
    <mergeCell ref="E1393:E1395"/>
    <mergeCell ref="F1393:F1395"/>
    <mergeCell ref="A1387:A1389"/>
    <mergeCell ref="D1387:D1389"/>
    <mergeCell ref="N1387:N1389"/>
    <mergeCell ref="B1387:B1389"/>
    <mergeCell ref="E1387:E1389"/>
    <mergeCell ref="F1387:F1389"/>
    <mergeCell ref="H1381:H1383"/>
    <mergeCell ref="H1387:H1389"/>
    <mergeCell ref="A1396:A1398"/>
    <mergeCell ref="D1396:D1398"/>
    <mergeCell ref="N1396:N1398"/>
    <mergeCell ref="B1396:B1398"/>
    <mergeCell ref="E1396:E1398"/>
    <mergeCell ref="F1396:F1398"/>
    <mergeCell ref="A1390:A1392"/>
    <mergeCell ref="D1390:D1392"/>
    <mergeCell ref="N1390:N1392"/>
    <mergeCell ref="B1390:B1392"/>
    <mergeCell ref="E1390:E1392"/>
    <mergeCell ref="F1390:F1392"/>
    <mergeCell ref="A1393:A1395"/>
    <mergeCell ref="A1402:A1404"/>
    <mergeCell ref="D1402:D1404"/>
    <mergeCell ref="H1402:H1404"/>
    <mergeCell ref="N1402:N1404"/>
    <mergeCell ref="B1402:B1404"/>
    <mergeCell ref="E1402:E1404"/>
    <mergeCell ref="F1402:F1404"/>
    <mergeCell ref="A1399:A1401"/>
    <mergeCell ref="D1399:D1401"/>
    <mergeCell ref="H1399:H1401"/>
    <mergeCell ref="N1399:N1401"/>
    <mergeCell ref="B1399:B1401"/>
    <mergeCell ref="E1399:E1401"/>
    <mergeCell ref="F1399:F1401"/>
    <mergeCell ref="H1390:H1392"/>
    <mergeCell ref="H1396:H1398"/>
    <mergeCell ref="A1405:A1407"/>
    <mergeCell ref="D1405:D1407"/>
    <mergeCell ref="N1405:N1407"/>
    <mergeCell ref="B1405:B1407"/>
    <mergeCell ref="E1405:E1407"/>
    <mergeCell ref="F1405:F1407"/>
    <mergeCell ref="A1408:A1410"/>
    <mergeCell ref="D1408:D1410"/>
    <mergeCell ref="N1408:N1410"/>
    <mergeCell ref="B1408:B1410"/>
    <mergeCell ref="E1408:E1410"/>
    <mergeCell ref="F1408:F1410"/>
    <mergeCell ref="A1411:A1413"/>
    <mergeCell ref="D1411:D1413"/>
    <mergeCell ref="N1411:N1413"/>
    <mergeCell ref="B1411:B1413"/>
    <mergeCell ref="E1411:E1413"/>
    <mergeCell ref="F1411:F1413"/>
    <mergeCell ref="H1405:H1407"/>
    <mergeCell ref="H1408:H1410"/>
    <mergeCell ref="H1411:H1413"/>
    <mergeCell ref="A1414:A1416"/>
    <mergeCell ref="D1414:D1416"/>
    <mergeCell ref="N1414:N1416"/>
    <mergeCell ref="B1414:B1416"/>
    <mergeCell ref="E1414:E1416"/>
    <mergeCell ref="F1414:F1416"/>
    <mergeCell ref="A1417:A1419"/>
    <mergeCell ref="D1417:D1419"/>
    <mergeCell ref="N1417:N1419"/>
    <mergeCell ref="B1417:B1419"/>
    <mergeCell ref="E1417:E1419"/>
    <mergeCell ref="F1417:F1419"/>
    <mergeCell ref="A1420:A1422"/>
    <mergeCell ref="D1420:D1422"/>
    <mergeCell ref="N1420:N1422"/>
    <mergeCell ref="B1420:B1422"/>
    <mergeCell ref="E1420:E1422"/>
    <mergeCell ref="F1420:F1422"/>
    <mergeCell ref="H1414:H1416"/>
    <mergeCell ref="H1417:H1419"/>
    <mergeCell ref="H1420:H1422"/>
    <mergeCell ref="A1423:A1425"/>
    <mergeCell ref="D1423:D1425"/>
    <mergeCell ref="N1423:N1425"/>
    <mergeCell ref="B1423:B1425"/>
    <mergeCell ref="E1423:E1425"/>
    <mergeCell ref="F1423:F1425"/>
    <mergeCell ref="A1426:A1428"/>
    <mergeCell ref="D1426:D1428"/>
    <mergeCell ref="N1426:N1428"/>
    <mergeCell ref="B1426:B1428"/>
    <mergeCell ref="E1426:E1428"/>
    <mergeCell ref="F1426:F1428"/>
    <mergeCell ref="A1429:A1431"/>
    <mergeCell ref="D1429:D1431"/>
    <mergeCell ref="N1429:N1431"/>
    <mergeCell ref="B1429:B1431"/>
    <mergeCell ref="E1429:E1431"/>
    <mergeCell ref="F1429:F1431"/>
    <mergeCell ref="H1423:H1425"/>
    <mergeCell ref="H1426:H1428"/>
    <mergeCell ref="H1429:H1431"/>
    <mergeCell ref="A1432:A1434"/>
    <mergeCell ref="D1432:D1434"/>
    <mergeCell ref="N1432:N1434"/>
    <mergeCell ref="B1432:B1434"/>
    <mergeCell ref="E1432:E1434"/>
    <mergeCell ref="F1432:F1434"/>
    <mergeCell ref="A1435:A1437"/>
    <mergeCell ref="D1435:D1437"/>
    <mergeCell ref="N1435:N1437"/>
    <mergeCell ref="B1435:B1437"/>
    <mergeCell ref="E1435:E1437"/>
    <mergeCell ref="F1435:F1437"/>
    <mergeCell ref="A1438:A1440"/>
    <mergeCell ref="D1438:D1440"/>
    <mergeCell ref="H1438:H1440"/>
    <mergeCell ref="N1438:N1440"/>
    <mergeCell ref="B1438:B1440"/>
    <mergeCell ref="E1438:E1440"/>
    <mergeCell ref="F1438:F1440"/>
    <mergeCell ref="H1432:H1434"/>
    <mergeCell ref="H1435:H1437"/>
    <mergeCell ref="A1444:A1446"/>
    <mergeCell ref="D1444:D1446"/>
    <mergeCell ref="H1444:H1446"/>
    <mergeCell ref="N1444:N1446"/>
    <mergeCell ref="B1444:B1446"/>
    <mergeCell ref="E1444:E1446"/>
    <mergeCell ref="F1444:F1446"/>
    <mergeCell ref="A1441:A1443"/>
    <mergeCell ref="D1441:D1443"/>
    <mergeCell ref="H1441:H1443"/>
    <mergeCell ref="N1441:N1443"/>
    <mergeCell ref="B1441:B1443"/>
    <mergeCell ref="E1441:E1443"/>
    <mergeCell ref="F1441:F1443"/>
    <mergeCell ref="A1450:A1452"/>
    <mergeCell ref="D1450:D1452"/>
    <mergeCell ref="H1450:H1452"/>
    <mergeCell ref="N1450:N1452"/>
    <mergeCell ref="B1450:B1452"/>
    <mergeCell ref="E1450:E1452"/>
    <mergeCell ref="F1450:F1452"/>
    <mergeCell ref="A1447:A1449"/>
    <mergeCell ref="D1447:D1449"/>
    <mergeCell ref="H1447:H1449"/>
    <mergeCell ref="N1447:N1449"/>
    <mergeCell ref="B1447:B1449"/>
    <mergeCell ref="E1447:E1449"/>
    <mergeCell ref="F1447:F1449"/>
    <mergeCell ref="A1456:A1458"/>
    <mergeCell ref="D1456:D1458"/>
    <mergeCell ref="H1456:H1458"/>
    <mergeCell ref="N1456:N1458"/>
    <mergeCell ref="B1456:B1458"/>
    <mergeCell ref="E1456:E1458"/>
    <mergeCell ref="F1456:F1458"/>
    <mergeCell ref="A1453:A1455"/>
    <mergeCell ref="D1453:D1455"/>
    <mergeCell ref="H1453:H1455"/>
    <mergeCell ref="N1453:N1455"/>
    <mergeCell ref="B1453:B1455"/>
    <mergeCell ref="E1453:E1455"/>
    <mergeCell ref="F1453:F1455"/>
    <mergeCell ref="A1462:A1464"/>
    <mergeCell ref="D1462:D1464"/>
    <mergeCell ref="H1462:H1464"/>
    <mergeCell ref="N1462:N1464"/>
    <mergeCell ref="B1462:B1464"/>
    <mergeCell ref="E1462:E1464"/>
    <mergeCell ref="F1462:F1464"/>
    <mergeCell ref="A1459:A1461"/>
    <mergeCell ref="D1459:D1461"/>
    <mergeCell ref="H1459:H1461"/>
    <mergeCell ref="N1459:N1461"/>
    <mergeCell ref="B1459:B1461"/>
    <mergeCell ref="E1459:E1461"/>
    <mergeCell ref="F1459:F1461"/>
    <mergeCell ref="A1468:A1470"/>
    <mergeCell ref="D1468:D1470"/>
    <mergeCell ref="H1468:H1470"/>
    <mergeCell ref="N1468:N1470"/>
    <mergeCell ref="B1468:B1470"/>
    <mergeCell ref="E1468:E1470"/>
    <mergeCell ref="F1468:F1470"/>
    <mergeCell ref="A1465:A1467"/>
    <mergeCell ref="D1465:D1467"/>
    <mergeCell ref="H1465:H1467"/>
    <mergeCell ref="N1465:N1467"/>
    <mergeCell ref="B1465:B1467"/>
    <mergeCell ref="E1465:E1467"/>
    <mergeCell ref="F1465:F1467"/>
    <mergeCell ref="A1474:A1476"/>
    <mergeCell ref="D1474:D1476"/>
    <mergeCell ref="H1474:H1476"/>
    <mergeCell ref="N1474:N1476"/>
    <mergeCell ref="B1474:B1476"/>
    <mergeCell ref="E1474:E1476"/>
    <mergeCell ref="F1474:F1476"/>
    <mergeCell ref="A1471:A1473"/>
    <mergeCell ref="D1471:D1473"/>
    <mergeCell ref="H1471:H1473"/>
    <mergeCell ref="N1471:N1473"/>
    <mergeCell ref="B1471:B1473"/>
    <mergeCell ref="E1471:E1473"/>
    <mergeCell ref="F1471:F1473"/>
    <mergeCell ref="N1483:N1485"/>
    <mergeCell ref="B1483:B1485"/>
    <mergeCell ref="E1483:E1485"/>
    <mergeCell ref="F1483:F1485"/>
    <mergeCell ref="A1477:A1479"/>
    <mergeCell ref="D1477:D1479"/>
    <mergeCell ref="H1477:H1479"/>
    <mergeCell ref="N1477:N1479"/>
    <mergeCell ref="B1477:B1479"/>
    <mergeCell ref="E1477:E1479"/>
    <mergeCell ref="F1477:F1479"/>
    <mergeCell ref="D1489:D1491"/>
    <mergeCell ref="N1489:N1491"/>
    <mergeCell ref="B1489:B1491"/>
    <mergeCell ref="E1489:E1491"/>
    <mergeCell ref="F1489:F1491"/>
    <mergeCell ref="A1480:A1482"/>
    <mergeCell ref="D1480:D1482"/>
    <mergeCell ref="N1480:N1482"/>
    <mergeCell ref="B1480:B1482"/>
    <mergeCell ref="E1480:E1482"/>
    <mergeCell ref="F1480:F1482"/>
    <mergeCell ref="A1483:A1485"/>
    <mergeCell ref="D1483:D1485"/>
    <mergeCell ref="H1480:H1482"/>
    <mergeCell ref="H1483:H1485"/>
    <mergeCell ref="A1492:A1494"/>
    <mergeCell ref="D1492:D1494"/>
    <mergeCell ref="H1492:H1494"/>
    <mergeCell ref="N1492:N1494"/>
    <mergeCell ref="B1492:B1494"/>
    <mergeCell ref="E1492:E1494"/>
    <mergeCell ref="F1492:F1494"/>
    <mergeCell ref="A1486:A1488"/>
    <mergeCell ref="D1486:D1488"/>
    <mergeCell ref="N1486:N1488"/>
    <mergeCell ref="B1486:B1488"/>
    <mergeCell ref="E1486:E1488"/>
    <mergeCell ref="F1486:F1488"/>
    <mergeCell ref="A1489:A1491"/>
    <mergeCell ref="A1495:A1497"/>
    <mergeCell ref="D1495:D1497"/>
    <mergeCell ref="B1495:B1497"/>
    <mergeCell ref="E1495:E1497"/>
    <mergeCell ref="F1495:F1497"/>
    <mergeCell ref="H1486:H1488"/>
    <mergeCell ref="H1489:H1491"/>
    <mergeCell ref="A1498:A1500"/>
    <mergeCell ref="D1498:D1500"/>
    <mergeCell ref="B1498:B1500"/>
    <mergeCell ref="E1498:E1500"/>
    <mergeCell ref="F1498:F1500"/>
    <mergeCell ref="H1498:H1500"/>
    <mergeCell ref="H1495:H1497"/>
    <mergeCell ref="A1504:A1506"/>
    <mergeCell ref="D1504:D1506"/>
    <mergeCell ref="H1504:H1506"/>
    <mergeCell ref="N1504:N1506"/>
    <mergeCell ref="B1504:B1506"/>
    <mergeCell ref="E1504:E1506"/>
    <mergeCell ref="F1504:F1506"/>
    <mergeCell ref="A1501:A1503"/>
    <mergeCell ref="D1501:D1503"/>
    <mergeCell ref="H1501:H1503"/>
    <mergeCell ref="N1501:N1503"/>
    <mergeCell ref="B1501:B1503"/>
    <mergeCell ref="E1501:E1503"/>
    <mergeCell ref="F1501:F1503"/>
    <mergeCell ref="N1498:N1500"/>
    <mergeCell ref="N1495:N1497"/>
    <mergeCell ref="A1507:A1509"/>
    <mergeCell ref="D1507:D1509"/>
    <mergeCell ref="N1507:N1509"/>
    <mergeCell ref="B1507:B1509"/>
    <mergeCell ref="E1507:E1509"/>
    <mergeCell ref="F1507:F1509"/>
    <mergeCell ref="A1510:A1512"/>
    <mergeCell ref="D1510:D1512"/>
    <mergeCell ref="H1510:H1512"/>
    <mergeCell ref="N1510:N1512"/>
    <mergeCell ref="B1510:B1512"/>
    <mergeCell ref="E1510:E1512"/>
    <mergeCell ref="F1510:F1512"/>
    <mergeCell ref="A1516:A1518"/>
    <mergeCell ref="D1516:D1518"/>
    <mergeCell ref="H1516:H1518"/>
    <mergeCell ref="N1516:N1518"/>
    <mergeCell ref="B1516:B1518"/>
    <mergeCell ref="E1516:E1518"/>
    <mergeCell ref="F1516:F1518"/>
    <mergeCell ref="A1513:A1515"/>
    <mergeCell ref="D1513:D1515"/>
    <mergeCell ref="H1513:H1515"/>
    <mergeCell ref="N1513:N1515"/>
    <mergeCell ref="B1513:B1515"/>
    <mergeCell ref="E1513:E1515"/>
    <mergeCell ref="F1513:F1515"/>
    <mergeCell ref="H1507:H1509"/>
    <mergeCell ref="A1522:A1524"/>
    <mergeCell ref="D1522:D1524"/>
    <mergeCell ref="H1522:H1524"/>
    <mergeCell ref="N1522:N1524"/>
    <mergeCell ref="B1522:B1524"/>
    <mergeCell ref="E1522:E1524"/>
    <mergeCell ref="F1522:F1524"/>
    <mergeCell ref="A1519:A1521"/>
    <mergeCell ref="D1519:D1521"/>
    <mergeCell ref="H1519:H1521"/>
    <mergeCell ref="N1519:N1521"/>
    <mergeCell ref="B1519:B1521"/>
    <mergeCell ref="E1519:E1521"/>
    <mergeCell ref="F1519:F1521"/>
    <mergeCell ref="A1528:A1530"/>
    <mergeCell ref="D1528:D1530"/>
    <mergeCell ref="H1528:H1530"/>
    <mergeCell ref="N1528:N1530"/>
    <mergeCell ref="B1528:B1530"/>
    <mergeCell ref="E1528:E1530"/>
    <mergeCell ref="F1528:F1530"/>
    <mergeCell ref="A1525:A1527"/>
    <mergeCell ref="D1525:D1527"/>
    <mergeCell ref="H1525:H1527"/>
    <mergeCell ref="N1525:N1527"/>
    <mergeCell ref="B1525:B1527"/>
    <mergeCell ref="E1525:E1527"/>
    <mergeCell ref="F1525:F1527"/>
    <mergeCell ref="N1537:N1539"/>
    <mergeCell ref="B1537:B1539"/>
    <mergeCell ref="E1537:E1539"/>
    <mergeCell ref="F1537:F1539"/>
    <mergeCell ref="A1531:A1533"/>
    <mergeCell ref="D1531:D1533"/>
    <mergeCell ref="H1531:H1533"/>
    <mergeCell ref="N1531:N1533"/>
    <mergeCell ref="B1531:B1533"/>
    <mergeCell ref="E1531:E1533"/>
    <mergeCell ref="F1531:F1533"/>
    <mergeCell ref="D1543:D1545"/>
    <mergeCell ref="H1543:H1545"/>
    <mergeCell ref="N1543:N1545"/>
    <mergeCell ref="B1543:B1545"/>
    <mergeCell ref="E1543:E1545"/>
    <mergeCell ref="F1543:F1545"/>
    <mergeCell ref="A1534:A1536"/>
    <mergeCell ref="D1534:D1536"/>
    <mergeCell ref="N1534:N1536"/>
    <mergeCell ref="B1534:B1536"/>
    <mergeCell ref="E1534:E1536"/>
    <mergeCell ref="F1534:F1536"/>
    <mergeCell ref="A1537:A1539"/>
    <mergeCell ref="D1537:D1539"/>
    <mergeCell ref="H1534:H1536"/>
    <mergeCell ref="H1537:H1539"/>
    <mergeCell ref="A1546:A1548"/>
    <mergeCell ref="D1546:D1548"/>
    <mergeCell ref="H1546:H1548"/>
    <mergeCell ref="N1546:N1548"/>
    <mergeCell ref="B1546:B1548"/>
    <mergeCell ref="E1546:E1548"/>
    <mergeCell ref="F1546:F1548"/>
    <mergeCell ref="A1540:A1542"/>
    <mergeCell ref="D1540:D1542"/>
    <mergeCell ref="N1540:N1542"/>
    <mergeCell ref="B1540:B1542"/>
    <mergeCell ref="E1540:E1542"/>
    <mergeCell ref="F1540:F1542"/>
    <mergeCell ref="A1543:A1545"/>
    <mergeCell ref="A1552:A1554"/>
    <mergeCell ref="D1552:D1554"/>
    <mergeCell ref="H1552:H1554"/>
    <mergeCell ref="N1552:N1554"/>
    <mergeCell ref="B1552:B1554"/>
    <mergeCell ref="E1552:E1554"/>
    <mergeCell ref="F1552:F1554"/>
    <mergeCell ref="A1549:A1551"/>
    <mergeCell ref="D1549:D1551"/>
    <mergeCell ref="H1549:H1551"/>
    <mergeCell ref="N1549:N1551"/>
    <mergeCell ref="B1549:B1551"/>
    <mergeCell ref="E1549:E1551"/>
    <mergeCell ref="F1549:F1551"/>
    <mergeCell ref="H1540:H1542"/>
    <mergeCell ref="A1558:A1560"/>
    <mergeCell ref="D1558:D1560"/>
    <mergeCell ref="H1558:H1560"/>
    <mergeCell ref="N1558:N1560"/>
    <mergeCell ref="B1558:B1560"/>
    <mergeCell ref="E1558:E1560"/>
    <mergeCell ref="F1558:F1560"/>
    <mergeCell ref="A1555:A1557"/>
    <mergeCell ref="D1555:D1557"/>
    <mergeCell ref="H1555:H1557"/>
    <mergeCell ref="N1555:N1557"/>
    <mergeCell ref="B1555:B1557"/>
    <mergeCell ref="E1555:E1557"/>
    <mergeCell ref="F1555:F1557"/>
    <mergeCell ref="A1564:A1566"/>
    <mergeCell ref="D1564:D1566"/>
    <mergeCell ref="H1564:H1566"/>
    <mergeCell ref="N1564:N1566"/>
    <mergeCell ref="B1564:B1566"/>
    <mergeCell ref="E1564:E1566"/>
    <mergeCell ref="F1564:F1566"/>
    <mergeCell ref="A1561:A1563"/>
    <mergeCell ref="D1561:D1563"/>
    <mergeCell ref="H1561:H1563"/>
    <mergeCell ref="N1561:N1563"/>
    <mergeCell ref="B1561:B1563"/>
    <mergeCell ref="E1561:E1563"/>
    <mergeCell ref="F1561:F1563"/>
    <mergeCell ref="A1570:A1572"/>
    <mergeCell ref="D1570:D1572"/>
    <mergeCell ref="H1570:H1572"/>
    <mergeCell ref="N1570:N1572"/>
    <mergeCell ref="B1570:B1572"/>
    <mergeCell ref="E1570:E1572"/>
    <mergeCell ref="F1570:F1572"/>
    <mergeCell ref="A1567:A1569"/>
    <mergeCell ref="D1567:D1569"/>
    <mergeCell ref="H1567:H1569"/>
    <mergeCell ref="N1567:N1569"/>
    <mergeCell ref="B1567:B1569"/>
    <mergeCell ref="E1567:E1569"/>
    <mergeCell ref="F1567:F1569"/>
    <mergeCell ref="A1576:A1578"/>
    <mergeCell ref="D1576:D1578"/>
    <mergeCell ref="H1576:H1578"/>
    <mergeCell ref="N1576:N1578"/>
    <mergeCell ref="B1576:B1578"/>
    <mergeCell ref="E1576:E1578"/>
    <mergeCell ref="F1576:F1578"/>
    <mergeCell ref="A1573:A1575"/>
    <mergeCell ref="D1573:D1575"/>
    <mergeCell ref="H1573:H1575"/>
    <mergeCell ref="N1573:N1575"/>
    <mergeCell ref="B1573:B1575"/>
    <mergeCell ref="E1573:E1575"/>
    <mergeCell ref="F1573:F1575"/>
    <mergeCell ref="A1582:A1584"/>
    <mergeCell ref="D1582:D1584"/>
    <mergeCell ref="H1582:H1584"/>
    <mergeCell ref="N1582:N1584"/>
    <mergeCell ref="B1582:B1584"/>
    <mergeCell ref="E1582:E1584"/>
    <mergeCell ref="F1582:F1584"/>
    <mergeCell ref="A1579:A1581"/>
    <mergeCell ref="D1579:D1581"/>
    <mergeCell ref="H1579:H1581"/>
    <mergeCell ref="N1579:N1581"/>
    <mergeCell ref="B1579:B1581"/>
    <mergeCell ref="E1579:E1581"/>
    <mergeCell ref="F1579:F1581"/>
    <mergeCell ref="A1588:A1590"/>
    <mergeCell ref="D1588:D1590"/>
    <mergeCell ref="H1588:H1590"/>
    <mergeCell ref="N1588:N1590"/>
    <mergeCell ref="B1588:B1590"/>
    <mergeCell ref="E1588:E1590"/>
    <mergeCell ref="F1588:F1590"/>
    <mergeCell ref="A1585:A1587"/>
    <mergeCell ref="D1585:D1587"/>
    <mergeCell ref="H1585:H1587"/>
    <mergeCell ref="N1585:N1587"/>
    <mergeCell ref="B1585:B1587"/>
    <mergeCell ref="E1585:E1587"/>
    <mergeCell ref="F1585:F1587"/>
    <mergeCell ref="A1594:A1596"/>
    <mergeCell ref="D1594:D1596"/>
    <mergeCell ref="H1594:H1596"/>
    <mergeCell ref="N1594:N1596"/>
    <mergeCell ref="B1594:B1596"/>
    <mergeCell ref="E1594:E1596"/>
    <mergeCell ref="F1594:F1596"/>
    <mergeCell ref="A1591:A1593"/>
    <mergeCell ref="D1591:D1593"/>
    <mergeCell ref="H1591:H1593"/>
    <mergeCell ref="N1591:N1593"/>
    <mergeCell ref="B1591:B1593"/>
    <mergeCell ref="E1591:E1593"/>
    <mergeCell ref="F1591:F1593"/>
    <mergeCell ref="A1600:A1602"/>
    <mergeCell ref="D1600:D1602"/>
    <mergeCell ref="H1600:H1602"/>
    <mergeCell ref="N1600:N1602"/>
    <mergeCell ref="B1600:B1602"/>
    <mergeCell ref="E1600:E1602"/>
    <mergeCell ref="F1600:F1602"/>
    <mergeCell ref="A1597:A1599"/>
    <mergeCell ref="D1597:D1599"/>
    <mergeCell ref="H1597:H1599"/>
    <mergeCell ref="N1597:N1599"/>
    <mergeCell ref="B1597:B1599"/>
    <mergeCell ref="E1597:E1599"/>
    <mergeCell ref="F1597:F1599"/>
    <mergeCell ref="A1606:A1608"/>
    <mergeCell ref="D1606:D1608"/>
    <mergeCell ref="H1606:H1608"/>
    <mergeCell ref="N1606:N1608"/>
    <mergeCell ref="B1606:B1608"/>
    <mergeCell ref="E1606:E1608"/>
    <mergeCell ref="F1606:F1608"/>
    <mergeCell ref="A1603:A1605"/>
    <mergeCell ref="D1603:D1605"/>
    <mergeCell ref="H1603:H1605"/>
    <mergeCell ref="N1603:N1605"/>
    <mergeCell ref="B1603:B1605"/>
    <mergeCell ref="E1603:E1605"/>
    <mergeCell ref="F1603:F1605"/>
    <mergeCell ref="A1612:A1614"/>
    <mergeCell ref="D1612:D1614"/>
    <mergeCell ref="H1612:H1614"/>
    <mergeCell ref="N1612:N1614"/>
    <mergeCell ref="B1612:B1614"/>
    <mergeCell ref="E1612:E1614"/>
    <mergeCell ref="F1612:F1614"/>
    <mergeCell ref="A1609:A1611"/>
    <mergeCell ref="D1609:D1611"/>
    <mergeCell ref="H1609:H1611"/>
    <mergeCell ref="N1609:N1611"/>
    <mergeCell ref="B1609:B1611"/>
    <mergeCell ref="E1609:E1611"/>
    <mergeCell ref="F1609:F1611"/>
    <mergeCell ref="A1618:A1620"/>
    <mergeCell ref="D1618:D1620"/>
    <mergeCell ref="H1618:H1620"/>
    <mergeCell ref="N1618:N1620"/>
    <mergeCell ref="B1618:B1620"/>
    <mergeCell ref="E1618:E1620"/>
    <mergeCell ref="F1618:F1620"/>
    <mergeCell ref="A1615:A1617"/>
    <mergeCell ref="D1615:D1617"/>
    <mergeCell ref="H1615:H1617"/>
    <mergeCell ref="N1615:N1617"/>
    <mergeCell ref="B1615:B1617"/>
    <mergeCell ref="E1615:E1617"/>
    <mergeCell ref="F1615:F1617"/>
    <mergeCell ref="A1624:A1626"/>
    <mergeCell ref="D1624:D1626"/>
    <mergeCell ref="H1624:H1626"/>
    <mergeCell ref="N1624:N1626"/>
    <mergeCell ref="B1624:B1626"/>
    <mergeCell ref="E1624:E1626"/>
    <mergeCell ref="F1624:F1626"/>
    <mergeCell ref="A1621:A1623"/>
    <mergeCell ref="D1621:D1623"/>
    <mergeCell ref="H1621:H1623"/>
    <mergeCell ref="N1621:N1623"/>
    <mergeCell ref="B1621:B1623"/>
    <mergeCell ref="E1621:E1623"/>
    <mergeCell ref="F1621:F1623"/>
    <mergeCell ref="A1630:A1632"/>
    <mergeCell ref="D1630:D1632"/>
    <mergeCell ref="H1630:H1632"/>
    <mergeCell ref="N1630:N1632"/>
    <mergeCell ref="B1630:B1632"/>
    <mergeCell ref="E1630:E1632"/>
    <mergeCell ref="F1630:F1632"/>
    <mergeCell ref="A1627:A1629"/>
    <mergeCell ref="D1627:D1629"/>
    <mergeCell ref="H1627:H1629"/>
    <mergeCell ref="N1627:N1629"/>
    <mergeCell ref="B1627:B1629"/>
    <mergeCell ref="E1627:E1629"/>
    <mergeCell ref="F1627:F1629"/>
    <mergeCell ref="A1636:A1638"/>
    <mergeCell ref="D1636:D1638"/>
    <mergeCell ref="H1636:H1638"/>
    <mergeCell ref="N1636:N1638"/>
    <mergeCell ref="B1636:B1638"/>
    <mergeCell ref="E1636:E1638"/>
    <mergeCell ref="F1636:F1638"/>
    <mergeCell ref="A1633:A1635"/>
    <mergeCell ref="D1633:D1635"/>
    <mergeCell ref="H1633:H1635"/>
    <mergeCell ref="N1633:N1635"/>
    <mergeCell ref="B1633:B1635"/>
    <mergeCell ref="E1633:E1635"/>
    <mergeCell ref="F1633:F1635"/>
    <mergeCell ref="A1642:A1644"/>
    <mergeCell ref="D1642:D1644"/>
    <mergeCell ref="H1642:H1644"/>
    <mergeCell ref="N1642:N1644"/>
    <mergeCell ref="B1642:B1644"/>
    <mergeCell ref="E1642:E1644"/>
    <mergeCell ref="F1642:F1644"/>
    <mergeCell ref="A1639:A1641"/>
    <mergeCell ref="D1639:D1641"/>
    <mergeCell ref="H1639:H1641"/>
    <mergeCell ref="N1639:N1641"/>
    <mergeCell ref="B1639:B1641"/>
    <mergeCell ref="E1639:E1641"/>
    <mergeCell ref="F1639:F1641"/>
    <mergeCell ref="A1648:A1650"/>
    <mergeCell ref="D1648:D1650"/>
    <mergeCell ref="H1648:H1650"/>
    <mergeCell ref="N1648:N1650"/>
    <mergeCell ref="B1648:B1650"/>
    <mergeCell ref="E1648:E1650"/>
    <mergeCell ref="F1648:F1650"/>
    <mergeCell ref="A1645:A1647"/>
    <mergeCell ref="D1645:D1647"/>
    <mergeCell ref="H1645:H1647"/>
    <mergeCell ref="N1645:N1647"/>
    <mergeCell ref="B1645:B1647"/>
    <mergeCell ref="E1645:E1647"/>
    <mergeCell ref="F1645:F1647"/>
    <mergeCell ref="A1654:A1656"/>
    <mergeCell ref="D1654:D1656"/>
    <mergeCell ref="H1654:H1656"/>
    <mergeCell ref="N1654:N1656"/>
    <mergeCell ref="B1654:B1656"/>
    <mergeCell ref="E1654:E1656"/>
    <mergeCell ref="F1654:F1656"/>
    <mergeCell ref="A1651:A1653"/>
    <mergeCell ref="D1651:D1653"/>
    <mergeCell ref="H1651:H1653"/>
    <mergeCell ref="N1651:N1653"/>
    <mergeCell ref="B1651:B1653"/>
    <mergeCell ref="E1651:E1653"/>
    <mergeCell ref="F1651:F1653"/>
    <mergeCell ref="A1660:A1662"/>
    <mergeCell ref="D1660:D1662"/>
    <mergeCell ref="H1660:H1662"/>
    <mergeCell ref="N1660:N1662"/>
    <mergeCell ref="B1660:B1662"/>
    <mergeCell ref="E1660:E1662"/>
    <mergeCell ref="F1660:F1662"/>
    <mergeCell ref="A1657:A1659"/>
    <mergeCell ref="D1657:D1659"/>
    <mergeCell ref="H1657:H1659"/>
    <mergeCell ref="N1657:N1659"/>
    <mergeCell ref="B1657:B1659"/>
    <mergeCell ref="E1657:E1659"/>
    <mergeCell ref="F1657:F1659"/>
    <mergeCell ref="A1666:A1668"/>
    <mergeCell ref="D1666:D1668"/>
    <mergeCell ref="H1666:H1668"/>
    <mergeCell ref="N1666:N1668"/>
    <mergeCell ref="B1666:B1668"/>
    <mergeCell ref="E1666:E1668"/>
    <mergeCell ref="F1666:F1668"/>
    <mergeCell ref="A1663:A1665"/>
    <mergeCell ref="D1663:D1665"/>
    <mergeCell ref="H1663:H1665"/>
    <mergeCell ref="N1663:N1665"/>
    <mergeCell ref="B1663:B1665"/>
    <mergeCell ref="E1663:E1665"/>
    <mergeCell ref="F1663:F1665"/>
    <mergeCell ref="D1675:D1677"/>
    <mergeCell ref="H1675:H1677"/>
    <mergeCell ref="N1675:N1677"/>
    <mergeCell ref="B1675:B1677"/>
    <mergeCell ref="E1675:E1677"/>
    <mergeCell ref="F1675:F1677"/>
    <mergeCell ref="A1669:A1671"/>
    <mergeCell ref="D1669:D1671"/>
    <mergeCell ref="H1669:H1671"/>
    <mergeCell ref="N1669:N1671"/>
    <mergeCell ref="B1669:B1671"/>
    <mergeCell ref="E1669:E1671"/>
    <mergeCell ref="F1669:F1671"/>
    <mergeCell ref="A1678:A1680"/>
    <mergeCell ref="D1678:D1680"/>
    <mergeCell ref="H1678:H1680"/>
    <mergeCell ref="N1678:N1680"/>
    <mergeCell ref="B1678:B1680"/>
    <mergeCell ref="E1678:E1680"/>
    <mergeCell ref="F1678:F1680"/>
    <mergeCell ref="A1672:A1674"/>
    <mergeCell ref="D1672:D1674"/>
    <mergeCell ref="N1672:N1674"/>
    <mergeCell ref="B1672:B1674"/>
    <mergeCell ref="E1672:E1674"/>
    <mergeCell ref="F1672:F1674"/>
    <mergeCell ref="A1675:A1677"/>
    <mergeCell ref="A1684:A1686"/>
    <mergeCell ref="D1684:D1686"/>
    <mergeCell ref="H1684:H1686"/>
    <mergeCell ref="N1684:N1686"/>
    <mergeCell ref="B1684:B1686"/>
    <mergeCell ref="E1684:E1686"/>
    <mergeCell ref="F1684:F1686"/>
    <mergeCell ref="A1681:A1683"/>
    <mergeCell ref="D1681:D1683"/>
    <mergeCell ref="H1681:H1683"/>
    <mergeCell ref="N1681:N1683"/>
    <mergeCell ref="B1681:B1683"/>
    <mergeCell ref="E1681:E1683"/>
    <mergeCell ref="F1681:F1683"/>
    <mergeCell ref="H1672:H1674"/>
    <mergeCell ref="A1690:A1692"/>
    <mergeCell ref="D1690:D1692"/>
    <mergeCell ref="H1690:H1692"/>
    <mergeCell ref="N1690:N1692"/>
    <mergeCell ref="B1690:B1692"/>
    <mergeCell ref="E1690:E1692"/>
    <mergeCell ref="F1690:F1692"/>
    <mergeCell ref="A1687:A1689"/>
    <mergeCell ref="D1687:D1689"/>
    <mergeCell ref="H1687:H1689"/>
    <mergeCell ref="N1687:N1689"/>
    <mergeCell ref="B1687:B1689"/>
    <mergeCell ref="E1687:E1689"/>
    <mergeCell ref="F1687:F1689"/>
    <mergeCell ref="A1696:A1698"/>
    <mergeCell ref="D1696:D1698"/>
    <mergeCell ref="H1696:H1698"/>
    <mergeCell ref="N1696:N1698"/>
    <mergeCell ref="B1696:B1698"/>
    <mergeCell ref="E1696:E1698"/>
    <mergeCell ref="F1696:F1698"/>
    <mergeCell ref="A1693:A1695"/>
    <mergeCell ref="D1693:D1695"/>
    <mergeCell ref="H1693:H1695"/>
    <mergeCell ref="N1693:N1695"/>
    <mergeCell ref="B1693:B1695"/>
    <mergeCell ref="E1693:E1695"/>
    <mergeCell ref="F1693:F1695"/>
    <mergeCell ref="A1702:A1704"/>
    <mergeCell ref="D1702:D1704"/>
    <mergeCell ref="H1702:H1704"/>
    <mergeCell ref="N1702:N1704"/>
    <mergeCell ref="B1702:B1704"/>
    <mergeCell ref="E1702:E1704"/>
    <mergeCell ref="F1702:F1704"/>
    <mergeCell ref="A1699:A1701"/>
    <mergeCell ref="D1699:D1701"/>
    <mergeCell ref="H1699:H1701"/>
    <mergeCell ref="N1699:N1701"/>
    <mergeCell ref="B1699:B1701"/>
    <mergeCell ref="E1699:E1701"/>
    <mergeCell ref="F1699:F1701"/>
    <mergeCell ref="R1705:R1707"/>
    <mergeCell ref="A1705:A1707"/>
    <mergeCell ref="D1705:D1707"/>
    <mergeCell ref="S1705:S1707"/>
    <mergeCell ref="Q1705:Q1707"/>
    <mergeCell ref="H1705:H1707"/>
    <mergeCell ref="N1705:N1707"/>
    <mergeCell ref="B1705:B1707"/>
    <mergeCell ref="E1705:E1707"/>
    <mergeCell ref="F1705:F1707"/>
    <mergeCell ref="G1705:G1707"/>
    <mergeCell ref="R1708:R1710"/>
    <mergeCell ref="A1708:A1710"/>
    <mergeCell ref="D1708:D1710"/>
    <mergeCell ref="S1708:S1710"/>
    <mergeCell ref="Q1708:Q1710"/>
    <mergeCell ref="H1708:H1710"/>
    <mergeCell ref="N1708:N1710"/>
    <mergeCell ref="B1708:B1710"/>
    <mergeCell ref="E1708:E1710"/>
    <mergeCell ref="F1708:F1710"/>
    <mergeCell ref="G1708:G1710"/>
    <mergeCell ref="R1711:R1713"/>
    <mergeCell ref="A1711:A1713"/>
    <mergeCell ref="D1711:D1713"/>
    <mergeCell ref="S1711:S1713"/>
    <mergeCell ref="Q1711:Q1713"/>
    <mergeCell ref="H1711:H1713"/>
    <mergeCell ref="N1711:N1713"/>
    <mergeCell ref="B1711:B1713"/>
    <mergeCell ref="E1711:E1713"/>
    <mergeCell ref="F1711:F1713"/>
    <mergeCell ref="G1711:G1713"/>
    <mergeCell ref="R1714:R1716"/>
    <mergeCell ref="A1714:A1716"/>
    <mergeCell ref="D1714:D1716"/>
    <mergeCell ref="S1714:S1716"/>
    <mergeCell ref="Q1714:Q1716"/>
    <mergeCell ref="H1714:H1716"/>
    <mergeCell ref="N1714:N1716"/>
    <mergeCell ref="B1714:B1716"/>
    <mergeCell ref="E1714:E1716"/>
    <mergeCell ref="F1714:F1716"/>
    <mergeCell ref="G1714:G1716"/>
    <mergeCell ref="R1717:R1719"/>
    <mergeCell ref="A1717:A1719"/>
    <mergeCell ref="D1717:D1719"/>
    <mergeCell ref="S1717:S1719"/>
    <mergeCell ref="Q1717:Q1719"/>
    <mergeCell ref="H1717:H1719"/>
    <mergeCell ref="N1717:N1719"/>
    <mergeCell ref="B1717:B1719"/>
    <mergeCell ref="E1717:E1719"/>
    <mergeCell ref="F1717:F1719"/>
    <mergeCell ref="G1717:G1719"/>
    <mergeCell ref="R1720:R1722"/>
    <mergeCell ref="A1720:A1722"/>
    <mergeCell ref="D1720:D1722"/>
    <mergeCell ref="S1720:S1722"/>
    <mergeCell ref="Q1720:Q1722"/>
    <mergeCell ref="H1720:H1722"/>
    <mergeCell ref="N1720:N1722"/>
    <mergeCell ref="B1720:B1722"/>
    <mergeCell ref="E1720:E1722"/>
    <mergeCell ref="F1720:F1722"/>
    <mergeCell ref="G1720:G1722"/>
    <mergeCell ref="R1723:R1725"/>
    <mergeCell ref="A1723:A1725"/>
    <mergeCell ref="D1723:D1725"/>
    <mergeCell ref="S1723:S1725"/>
    <mergeCell ref="Q1723:Q1725"/>
    <mergeCell ref="H1723:H1725"/>
    <mergeCell ref="N1723:N1725"/>
    <mergeCell ref="B1723:B1725"/>
    <mergeCell ref="E1723:E1725"/>
    <mergeCell ref="F1723:F1725"/>
    <mergeCell ref="G1723:G1725"/>
    <mergeCell ref="R1726:R1728"/>
    <mergeCell ref="A1726:A1728"/>
    <mergeCell ref="D1726:D1728"/>
    <mergeCell ref="S1726:S1728"/>
    <mergeCell ref="Q1726:Q1728"/>
    <mergeCell ref="H1726:H1728"/>
    <mergeCell ref="N1726:N1728"/>
    <mergeCell ref="B1726:B1728"/>
    <mergeCell ref="E1726:E1728"/>
    <mergeCell ref="F1726:F1728"/>
    <mergeCell ref="G1726:G1728"/>
    <mergeCell ref="R1729:R1731"/>
    <mergeCell ref="A1729:A1731"/>
    <mergeCell ref="D1729:D1731"/>
    <mergeCell ref="S1729:S1731"/>
    <mergeCell ref="Q1729:Q1731"/>
    <mergeCell ref="H1729:H1731"/>
    <mergeCell ref="N1729:N1731"/>
    <mergeCell ref="B1729:B1731"/>
    <mergeCell ref="E1729:E1731"/>
    <mergeCell ref="F1729:F1731"/>
    <mergeCell ref="G1729:G1731"/>
    <mergeCell ref="R1732:R1734"/>
    <mergeCell ref="A1732:A1734"/>
    <mergeCell ref="D1732:D1734"/>
    <mergeCell ref="S1732:S1734"/>
    <mergeCell ref="Q1732:Q1734"/>
    <mergeCell ref="H1732:H1734"/>
    <mergeCell ref="N1732:N1734"/>
    <mergeCell ref="B1732:B1734"/>
    <mergeCell ref="E1732:E1734"/>
    <mergeCell ref="F1732:F1734"/>
    <mergeCell ref="G1732:G1734"/>
    <mergeCell ref="R1735:R1737"/>
    <mergeCell ref="A1735:A1737"/>
    <mergeCell ref="D1735:D1737"/>
    <mergeCell ref="S1735:S1737"/>
    <mergeCell ref="Q1735:Q1737"/>
    <mergeCell ref="H1735:H1737"/>
    <mergeCell ref="N1735:N1737"/>
    <mergeCell ref="B1735:B1737"/>
    <mergeCell ref="E1735:E1737"/>
    <mergeCell ref="F1735:F1737"/>
    <mergeCell ref="G1735:G1737"/>
    <mergeCell ref="R1738:R1740"/>
    <mergeCell ref="A1738:A1740"/>
    <mergeCell ref="D1738:D1740"/>
    <mergeCell ref="S1738:S1740"/>
    <mergeCell ref="Q1738:Q1740"/>
    <mergeCell ref="H1738:H1740"/>
    <mergeCell ref="N1738:N1740"/>
    <mergeCell ref="B1738:B1740"/>
    <mergeCell ref="E1738:E1740"/>
    <mergeCell ref="F1738:F1740"/>
    <mergeCell ref="G1738:G1740"/>
    <mergeCell ref="R1741:R1743"/>
    <mergeCell ref="A1741:A1743"/>
    <mergeCell ref="D1741:D1743"/>
    <mergeCell ref="S1741:S1743"/>
    <mergeCell ref="Q1741:Q1743"/>
    <mergeCell ref="H1741:H1743"/>
    <mergeCell ref="N1741:N1743"/>
    <mergeCell ref="B1741:B1743"/>
    <mergeCell ref="E1741:E1743"/>
    <mergeCell ref="F1741:F1743"/>
    <mergeCell ref="G1741:G1743"/>
    <mergeCell ref="R1744:R1746"/>
    <mergeCell ref="A1744:A1746"/>
    <mergeCell ref="D1744:D1746"/>
    <mergeCell ref="S1744:S1746"/>
    <mergeCell ref="Q1744:Q1746"/>
    <mergeCell ref="H1744:H1746"/>
    <mergeCell ref="N1744:N1746"/>
    <mergeCell ref="B1744:B1746"/>
    <mergeCell ref="E1744:E1746"/>
    <mergeCell ref="F1744:F1746"/>
    <mergeCell ref="G1744:G1746"/>
    <mergeCell ref="R1747:R1749"/>
    <mergeCell ref="A1747:A1749"/>
    <mergeCell ref="D1747:D1749"/>
    <mergeCell ref="S1747:S1749"/>
    <mergeCell ref="Q1747:Q1749"/>
    <mergeCell ref="H1747:H1749"/>
    <mergeCell ref="N1747:N1749"/>
    <mergeCell ref="B1747:B1749"/>
    <mergeCell ref="E1747:E1749"/>
    <mergeCell ref="F1747:F1749"/>
    <mergeCell ref="G1747:G1749"/>
    <mergeCell ref="R1750:R1752"/>
    <mergeCell ref="A1750:A1752"/>
    <mergeCell ref="D1750:D1752"/>
    <mergeCell ref="S1750:S1752"/>
    <mergeCell ref="Q1750:Q1752"/>
    <mergeCell ref="H1750:H1752"/>
    <mergeCell ref="N1750:N1752"/>
    <mergeCell ref="B1750:B1752"/>
    <mergeCell ref="E1750:E1752"/>
    <mergeCell ref="F1750:F1752"/>
    <mergeCell ref="G1750:G1752"/>
    <mergeCell ref="R1753:R1755"/>
    <mergeCell ref="A1753:A1755"/>
    <mergeCell ref="D1753:D1755"/>
    <mergeCell ref="S1753:S1755"/>
    <mergeCell ref="Q1753:Q1755"/>
    <mergeCell ref="H1753:H1755"/>
    <mergeCell ref="N1753:N1755"/>
    <mergeCell ref="B1753:B1755"/>
    <mergeCell ref="E1753:E1755"/>
    <mergeCell ref="F1753:F1755"/>
    <mergeCell ref="G1753:G1755"/>
    <mergeCell ref="R1756:R1758"/>
    <mergeCell ref="A1756:A1758"/>
    <mergeCell ref="D1756:D1758"/>
    <mergeCell ref="S1756:S1758"/>
    <mergeCell ref="Q1756:Q1758"/>
    <mergeCell ref="H1756:H1758"/>
    <mergeCell ref="N1756:N1758"/>
    <mergeCell ref="B1756:B1758"/>
    <mergeCell ref="E1756:E1758"/>
    <mergeCell ref="F1756:F1758"/>
    <mergeCell ref="G1756:G1758"/>
    <mergeCell ref="R1759:R1761"/>
    <mergeCell ref="A1759:A1761"/>
    <mergeCell ref="D1759:D1761"/>
    <mergeCell ref="S1759:S1761"/>
    <mergeCell ref="Q1759:Q1761"/>
    <mergeCell ref="H1759:H1761"/>
    <mergeCell ref="N1759:N1761"/>
    <mergeCell ref="B1759:B1761"/>
    <mergeCell ref="E1759:E1761"/>
    <mergeCell ref="F1759:F1761"/>
    <mergeCell ref="G1759:G1761"/>
    <mergeCell ref="R1762:R1764"/>
    <mergeCell ref="A1762:A1764"/>
    <mergeCell ref="D1762:D1764"/>
    <mergeCell ref="S1762:S1764"/>
    <mergeCell ref="Q1762:Q1764"/>
    <mergeCell ref="H1762:H1764"/>
    <mergeCell ref="N1762:N1764"/>
    <mergeCell ref="B1762:B1764"/>
    <mergeCell ref="E1762:E1764"/>
    <mergeCell ref="F1762:F1764"/>
    <mergeCell ref="G1762:G1764"/>
    <mergeCell ref="R1765:R1767"/>
    <mergeCell ref="A1765:A1767"/>
    <mergeCell ref="D1765:D1767"/>
    <mergeCell ref="S1765:S1767"/>
    <mergeCell ref="Q1765:Q1767"/>
    <mergeCell ref="H1765:H1767"/>
    <mergeCell ref="N1765:N1767"/>
    <mergeCell ref="B1765:B1767"/>
    <mergeCell ref="E1765:E1767"/>
    <mergeCell ref="F1765:F1767"/>
    <mergeCell ref="G1765:G1767"/>
    <mergeCell ref="R1768:R1770"/>
    <mergeCell ref="A1768:A1770"/>
    <mergeCell ref="D1768:D1770"/>
    <mergeCell ref="S1768:S1770"/>
    <mergeCell ref="Q1768:Q1770"/>
    <mergeCell ref="H1768:H1770"/>
    <mergeCell ref="N1768:N1770"/>
    <mergeCell ref="B1768:B1770"/>
    <mergeCell ref="E1768:E1770"/>
    <mergeCell ref="F1768:F1770"/>
    <mergeCell ref="G1768:G1770"/>
  </mergeCells>
  <conditionalFormatting sqref="A2 B3">
    <cfRule type="cellIs" dxfId="221" priority="1" stopIfTrue="1" operator="equal">
      <formula>"OK"</formula>
    </cfRule>
  </conditionalFormatting>
  <conditionalFormatting sqref="C2 C4:C1770">
    <cfRule type="cellIs" dxfId="220" priority="2" stopIfTrue="1" operator="equal">
      <formula>"W"</formula>
    </cfRule>
    <cfRule type="cellIs" dxfId="219" priority="2" stopIfTrue="1" operator="equal">
      <formula>"L"</formula>
    </cfRule>
    <cfRule type="cellIs" dxfId="218" priority="3" stopIfTrue="1" operator="equal">
      <formula>"1/2W"</formula>
    </cfRule>
    <cfRule type="cellIs" dxfId="217" priority="4" stopIfTrue="1" operator="equal">
      <formula>"1/2L"</formula>
    </cfRule>
    <cfRule type="cellIs" dxfId="216" priority="5" stopIfTrue="1" operator="equal">
      <formula>"X"</formula>
    </cfRule>
  </conditionalFormatting>
  <conditionalFormatting sqref="F2:F3">
    <cfRule type="cellIs" dxfId="215" priority="6" stopIfTrue="1" operator="equal">
      <formula>"!!!"</formula>
    </cfRule>
  </conditionalFormatting>
  <conditionalFormatting sqref="G2:H2 G4:H4 G7:H7 G10:H10 G13:H13 G16:H16 G19:H19 G22:H22 G25:H25 G28:H28 G31:H31 G34:H34 G37:H37 G40:H40 G43:H43 G46:H46 G49:H49 G52:H52 G55:H55 G58:H58 G61:H61 G64:H64 G67:H67 G70:H70 G73:H73 G76:H76 G79:H79 G82:H82 G85:H85 G88:H88 G91:H91 G94:H94 G97:H97 G100:H100 G103:H103 G106:H106 G109:H109 G112:H112 G115:H115 G118:H118 G121:H121 G124:H124 G127:H127 G130:H130 G133:H133 G136:H136 G139:H139 G142:H142 G145:H145 G148:H148 G151:H151 G154:H154 G157:H157 G160:H160 G163:H163 G166:H166 G169:H169 G172:H172 G175:H175 G178:H178 G181:H181 G184:H184 G187:H187 G190:H190 G193:H193 G196:H196 G199:H199 G202:H202 G205:H205 G208:H208 G211:H211 G214:H214 G217:H217 G220:H220 G223:H223 G226:H226 G229:H229 G232:H232 G235:H235 G238:H238 G241:H241 G244:H244 G247:H247 G250:H250 G253:H253 G256:H256 G259:H259 G262:H262 G265:H265 G268:H268 G271:H271 G274:H274 G277:H277 G280:H280 G283:H283 G286:H286 G289:H289 G292:H292 G295:H295 G298:H298 G301:H301 G304:H304 G307:H307 G310:H310 G313:H313 G316:H316 G319:H319 G322:H322 G325:H325 G328:H328 G331:H331 G334:H334 G337:H337 G340:H340 G343:H343 G346:H346 G349:H349 G352:H352 G355:H355 G358:H358 G361:H361 G364:H364 G367:H367 G370:H370 G373:H373 G376:H376 G379:H379 G382:H382 G385:H385 G388:H388 G391:H391 G394:H394 G397:H397 G400:H400 G403:H403 G406:H406 G409:H409 G412:H412 G415:H415 G418:H418 G421:H421 G424:H424 G427:H427 G430:H430 G433:H433 G436:H436 G439:H439 G442:H442 G445:H445 G448:H448 G451:H451 G454:H454 G457:H457 G460:H460 G463:H463 G466:H466 G469:H469 G472:H472 G475:H475 G478:H478 G481:H481 G484:H484 G487:H487 G490:H490 G493:H493 G496:H496 G499:H499 G502:H502 G505:H505 G508:H508 G511:H511 G514:H514 G517:H517 G520:H520 G523:H523 G526:H526 G529:H529 G532:H532 G535:H535 G538:H538 G541:H541 G544:H544 G547:H547 G550:H550 G553:H553 G556:H556 G559:H559 G562:H562 G565:H565 G568:H568 G571:H571 G574:H574 G577:H577 G580:H580 G583:H583 G586:H586 G589:H589 G592:H592 G595:H595 G598:H598 G601:H601 G604:H604 G607:H607 G610:H610 G613:H613 G616:H616 G619:H619 G622:H622 G625:H625 G628:H628 G631:H631 G634:H634 G637:H637 G640:H640 G643:H643 G646:H646 G649:H649 G652:H652 G655:H655 G658:H658 G661:H661 G664:H664 G667:H667 G670:H670 G673:H673 G676:H676 G679:H679 G682:H682 G685:H685 G688:H688 G691:H691 G694:H694 G697:H697 G700:H700 G703:H703 G706:H706 G709:H709 G712:H712 G715:H715 G718:H718 G721:H721 G724:H724 G727:H727 G730:H730 G733:H733 G736:H736 G739:H739 G742:H742 G745:H745 G748:H748 G751:H751 G754:H754 G757:H757 G760:H760 G763:H763 G766:H766 G769:H769 G772:H772 G775:H775 G778:H778 G781:H781 G784:H784 G787:H787 G790:H790 G793:H793 G796:H796 G799:H799 G802:H802 G805:H805 G808:H808 G811:H811 G814:H814 G817:H817 G820:H820 G823:H823 G826:H826 G829:H829 G832:H832 G835:H835 G838:H838 G841:H841 G844:H844 G847:H847 G850:H850 G853:H853 G856:H856 G859:H859 G862:H862 G865:H865 G868:H868 G871:H871 G874:H874 G877:H877 G880:H880 G883:H883 G886:H886 G889:H889 G892:H892 G895:H895 G898:H898 G901:H901 G904:H904 G907:H907 G910:H910 G913:H913 G916:H916 G919:H919 G922:H922 G925:H925 G928:H928 G931:H931 G934:H934 G937:H937 G940:H940 G943:H943 G946:H946 G949:H949 G952:H952 G955:H955 G958:H958 G961:H961 G964:H964 G967:H967 G970:H970 G973:H973 G976:H976 G979:H979 G982:H982 G985:H985 G988:H988 G991:H991 G994:H994 G997:H997 G1000:H1000 G1003:H1003 G1006:H1006 G1009:H1009 G1012:H1012 G1015:H1015 G1018:H1018 G1021:H1021 G1024:H1024 G1027:H1027 G1030:H1030 G1033:H1033 G1036:H1036 G1039:H1039 G1042:H1042 G1045:H1045 G1048:H1048 G1051:H1051 G1054:H1054 G1057:H1057 G1060:H1060 G1063:H1063 G1066:H1066 G1069:H1069 G1072:H1072 G1075:H1075 G1078:H1078 G1081:H1081 G1084:H1084 G1087:H1087 G1090:H1090 G1093:H1093 G1096:H1096 G1099:H1099 G1102:H1102 G1105:H1105 G1108:H1108 G1111:H1111 G1114:H1114 G1117:H1117 G1120:H1120 G1123:H1123 G1126:H1126 G1129:H1129 G1132:H1132 G1135:H1135 G1138:H1138 G1141:H1141 G1144:H1144 G1147:H1147 G1150:H1150 G1153:H1153 G1156:H1156 G1159:H1159 G1162:H1162 G1165:H1165 G1168:H1168 G1171:H1171 G1174:H1174 G1177:H1177 G1180:H1180 G1183:H1183 G1186:H1186 G1189:H1189 G1192:H1192 G1195:H1195 G1198:H1198 G1201:H1201 G1204:H1204 G1207:H1207 G1210:H1210 G1213:H1213 G1216:H1216 G1219:H1219 G1222:H1222 G1225:H1225 G1228:H1228 G1231:H1231 G1234:H1234 G1237:H1237 G1240:H1240 G1243:H1243 G1246:H1246 G1249:H1249 G1252:H1252 G1255:H1255 G1258:H1258 G1261:H1261 G1264:H1264 G1267:H1267 G1270:H1270 G1273:H1273 G1276:H1276 G1279:H1279 G1282:H1282 G1285:H1285 G1288:H1288 G1291:H1291 G1294:H1294 G1297:H1297 G1300:H1300 G1303:H1303 G1306:H1306 G1309:H1309 G1312:H1312 G1315:H1315 G1318:H1318 G1321:H1321 G1324:H1324 G1327:H1327 G1330:H1330 G1333:H1333 G1336:H1336 G1339:H1339 G1342:H1342 G1345:H1345 G1348:H1348 G1351:H1351 G1354:H1354 G1357:H1357 G1360:H1360 G1363:H1363 G1366:H1366 G1369:H1369 G1372:H1372 G1375:H1375 G1378:H1378 G1381:H1381 G1384:H1384 G1387:H1387 G1390:H1390 G1393:H1393 G1396:H1396 G1399:H1399 G1402:H1402 G1405:H1405 G1408:H1408 G1411:H1411 G1414:H1414 G1417:H1417 G1420:H1420 G1423:H1423 G1426:H1426 G1429:H1429 G1432:H1432 G1435:H1435 G1438:H1438 G1441:H1441 G1444:H1444 G1447:H1447 G1450:H1450 G1453:H1453 G1456:H1456 G1459:H1459 G1462:H1462 G1465:H1465 G1468:H1468 G1471:H1471 G1474:H1474 G1477:H1477 G1480:H1480 G1483:H1483 G1486:H1486 G1489:H1489 G1492:H1492 G1495:H1495 G1498:H1498 G1501:H1501 G1504:H1504 G1507:H1507 G1510:H1510 G1513:H1513 G1516:H1516 G1519:H1519 G1522:H1522 G1525:H1525 G1528:H1528 G1531:H1531 G1534:H1534 G1537:H1537 G1540:H1540 G1543:H1543 G1546:H1546 G1549:H1549 G1552:H1552 G1555:H1555 G1558:H1558 G1561:H1561 G1564:H1564 G1567:H1567 G1570:H1570 G1573:H1573 G1576:H1576 G1579:H1579 G1582:H1582 G1585:H1585 G1588:H1588 G1591:H1591 G1594:H1594 G1597:H1597 G1600:H1600 G1603:H1603 G1606:H1606 G1609:H1609 G1612:H1612 G1615:H1615 G1618:H1618 G1621:H1621 G1624:H1624 G1627:H1627 G1630:H1630 G1633:H1633 G1636:H1636 G1639:H1639 G1642:H1642 G1645:H1645 G1648:H1648 G1651:H1651 G1654:H1654 G1657:H1657 G1660:H1660 G1663:H1663 G1666:H1666 G1669:H1669 G1672:H1672 G1675:H1675 G1678:H1678 G1681:H1681 G1684:H1684 G1687:H1687 G1690:H1690 G1693:H1693 G1696:H1696 G1699:H1699 G1702:H1702 G1705:H1705 G1708:H1708 G1711:H1711 G1714:H1714 G1717:H1717 G1720:H1720 G1723:H1723 G1726:H1726 G1729:H1729 G1732:H1732 G1735:H1735 G1738:H1738 G1741:H1741 G1744:H1744 G1747:H1747 G1750:H1750 G1753:H1753 G1756:H1756 G1759:H1759 G1762:H1762 G1765:H1765 G1768:H1768">
    <cfRule type="timePeriod" dxfId="214" priority="7" stopIfTrue="1" timePeriod="today">
      <formula>FLOOR(G2,1)=TODAY()</formula>
    </cfRule>
    <cfRule type="expression" dxfId="213" priority="7" stopIfTrue="1">
      <formula>AND(G2&lt;TODAY()+(0*7+0)*1,NOT(ISBLANK(G2)))</formula>
    </cfRule>
    <cfRule type="timePeriod" dxfId="212" priority="7" stopIfTrue="1" timePeriod="tomorrow">
      <formula>FLOOR(G2,1)=TODAY()+1</formula>
    </cfRule>
    <cfRule type="expression" dxfId="211" priority="7" stopIfTrue="1">
      <formula>G2&gt;=TODAY()+(0*7+1)*1+1</formula>
    </cfRule>
  </conditionalFormatting>
  <conditionalFormatting sqref="K2">
    <cfRule type="cellIs" dxfId="210" priority="8" stopIfTrue="1" operator="equal">
      <formula>"BetFair"</formula>
    </cfRule>
    <cfRule type="cellIs" dxfId="209" priority="8" stopIfTrue="1" operator="equal">
      <formula>"Pinnacle"</formula>
    </cfRule>
    <cfRule type="cellIs" dxfId="208" priority="8" stopIfTrue="1" operator="equal">
      <formula>"Bet365"</formula>
    </cfRule>
    <cfRule type="cellIs" dxfId="207" priority="8" stopIfTrue="1" operator="equal">
      <formula>"BetWay"</formula>
    </cfRule>
    <cfRule type="cellIs" dxfId="206" priority="8" stopIfTrue="1" operator="equal">
      <formula>"DafaBet"</formula>
    </cfRule>
    <cfRule type="cellIs" dxfId="205" priority="8" stopIfTrue="1" operator="equal">
      <formula>"1xBet"</formula>
    </cfRule>
    <cfRule type="cellIs" dxfId="204" priority="8" stopIfTrue="1" operator="equal">
      <formula>"VBet"</formula>
    </cfRule>
    <cfRule type="cellIs" dxfId="203" priority="8" stopIfTrue="1" operator="equal">
      <formula>"BetFair Ex"</formula>
    </cfRule>
    <cfRule type="cellIs" dxfId="202" priority="9" stopIfTrue="1" operator="equal">
      <formula>"FavBet"</formula>
    </cfRule>
    <cfRule type="cellIs" dxfId="201" priority="10" stopIfTrue="1" operator="equal">
      <formula>"Leon"</formula>
    </cfRule>
    <cfRule type="cellIs" dxfId="200" priority="11" stopIfTrue="1" operator="equal">
      <formula>"MarathonBet"</formula>
    </cfRule>
    <cfRule type="cellIs" dxfId="199" priority="12" stopIfTrue="1" operator="greaterThan">
      <formula>0</formula>
    </cfRule>
    <cfRule type="cellIs" dxfId="198" priority="13" stopIfTrue="1" operator="lessThan">
      <formula>0</formula>
    </cfRule>
    <cfRule type="cellIs" dxfId="197" priority="14" stopIfTrue="1" operator="greaterThan">
      <formula>0</formula>
    </cfRule>
  </conditionalFormatting>
  <conditionalFormatting sqref="R2 R4 R7 R10 R13 R16 R19 R22 R25 R28 R31 R34 R37 R40 R43 R46 R49 R52 R55 R58 R61 R64 R67 R70 R73 R76 R79 R82 R85 R88 R91 R94 R97 R100 R103 R106 R109 R112 R115 R118 R121 R124 R127 R130 R133 R136 R139 R142 R145 R148 R151 R154 R157 R160 R163 R166 R169 R172 R175 R178 R181 R184 R187 R190 R193 R196 R199 R202 R205 R208 R211 R214 R217 R220 R223 R226 R229 R232 R235 R238 R241 R244 R247 R250 R253 R256 R259 R262 R265 R268 R271 R274 R277 R280 R283 R286 R289 R292 R295 R298 R301 R304 R307 R310 R313 R316 R319 R322 R325 R328 R331 R334 R337 R340 R343 R346 R349 R352 R355 R358 R361 R364 R367 R370 R373 R376 R379 R382 R385 R388 R391 R394 R397 R400 R403 R406 R409 R412 R415 R418 R421 R424 R427 R430 R433 R436 R439 R442 R445 R448 R451 R454 R457 R460 R463 R466 R469 R472 R475 R478 R481 R484 R487 R490 R493 R496 R499 R502 R505 R508 R511 R514 R517 R520 R523 R526 R529 R532 R535 R538 R541 R544 R547 R550 R553 R556 R559 R562 R565 R568 R571 R574 R577 R580 R583 R586 R589 R592 R595 R598 R601 R604 R607 R610 R613 R616 R619 R622 R625 R628 R631 R634 R637 R640 R643 R646 R649 R652 R655 R658 R661 R664 R667 R670 R673 R676 R679 R682 R685 R688 R691 R694 R697 R700 R703 R706 R709 R712 R715 R718 R721 R724 R727 R730 R733 R736 R739 R742 R745 R748 R751 R754 R757 R760 R763 R766 R769 R772 R775 R778 R781 R784 R787 R790 R793 R796 R799 R802 R805 R808 R811 R814 R817 R820 R823 R826 R829 R832 R835 R838 R841 R844 R847 R850 R853 R856 R859 R862 R865 R868 R871 R874 R877 R880 R883 R886 R889 R892 R895 R898 R901 R904 R907 R910 R913 R916 R919 R922 R925 R928 R931 R934 R937 R940 R943 R946 R949 R952 R955 R958 R961 R964 R967 R970 R973 R976 R979 R982 R985 R988 R991 R994 R997 R1000 R1003 R1006 R1009 R1012 R1015 R1018 R1021 R1024 R1027 R1030 R1033 R1036 R1039 R1042 R1045 R1048 R1051 R1054 R1057 R1060 R1063 R1066 R1069 R1072 R1075 R1078 R1081 R1084 R1087 R1090 R1093 R1096 R1099 R1102 R1105 R1108 R1111 R1114 R1117 R1120 R1123 R1126 R1129 R1132 R1135 R1138 R1141 R1144 R1147 R1150 R1153 R1156 R1159 R1162 R1165 R1168 R1171 R1174 R1177 R1180 R1183 R1186 R1189 R1192 R1195 R1198 R1201 R1204 R1207 R1210 R1213 R1216 R1219 R1222 R1225 R1228 R1231 R1234 R1237 R1240 R1243 R1246 R1249 R1252 R1255 R1258 R1261 R1264 R1267 R1270 R1273 R1276 R1279 R1282 R1285 R1288 R1291 R1294 R1297 R1300 R1303 R1306 R1309 R1312 R1315 R1318 R1321 R1324 R1327 R1330 R1333 R1336 R1339 R1342 R1345 R1348 R1351 R1354 R1357 R1360 R1363 R1366 R1369 R1372 R1375 R1378 R1381 R1384 R1387 R1390 R1393 R1396 R1399 R1402 R1405 R1408 R1411 R1414 R1417 R1420 R1423 R1426 R1429 R1432 R1435 R1438 R1441 R1444 R1447 R1450 R1453 R1456 R1459 R1462 R1465 R1468 R1471 R1474 R1477 R1480 R1483 R1486 R1489 R1492 R1495 R1498 R1501 R1504 R1507 R1510 R1513 R1516 R1519 R1522 R1525 R1528 R1531 R1534 R1537 R1540 R1543 R1546 R1549 R1552 R1555 R1558 R1561 R1564 R1567 R1570 R1573 R1576 R1579 R1582 R1585 R1588 R1591 R1594 R1597 R1600 R1603 R1606 R1609 R1612 R1615 R1618 R1621 R1624 R1627 R1630 R1633 R1636 R1639 R1642 R1645 R1648 R1651 R1654 R1657 R1660 R1663 R1666 R1669 R1672 R1675 R1678 R1681 R1684 R1687 R1690 R1693 R1696 R1699 R1702 R1705 R1708 R1711 R1714 R1717 R1720 R1723 R1726 R1729 R1732 R1735 R1738 R1741 R1744 R1747 R1750 R1753 R1756 R1759 R1762 R1765 R1768">
    <cfRule type="cellIs" dxfId="196" priority="16" stopIfTrue="1" operator="greaterThan">
      <formula>0.2</formula>
    </cfRule>
    <cfRule type="cellIs" dxfId="195" priority="16" stopIfTrue="1" operator="greaterThan">
      <formula>0.1</formula>
    </cfRule>
    <cfRule type="cellIs" dxfId="194" priority="16" stopIfTrue="1" operator="greaterThan">
      <formula>0.05</formula>
    </cfRule>
  </conditionalFormatting>
  <conditionalFormatting sqref="A4 A7 A10 A13 A16 A19 A22 A25 A28 A31 A34 A37 A40 A43 A46 A49 A52 A55 A58 A61 A64 A67 A70 A73 A76 A79 A82 A85 A88 A91 A94 A97 A100 A103 A106 A109 A112 A115 A118 A121 A124 A127 A130 A133 A136 A139 A142 A145 A148 A151 A154 A157 A160 A163 A166 A169 A172 A175 A178 A181 A184 A187 A190 A193 A196 A199 A202 A205 A208 A211 A214 A217 A220 A223 A226 A229 A232 A235 A238 A241 A244 A247 A250 A253 A256 A259 A262 A265 A268 A271 A274 A277 A280 A283 A286 A289 A292 A295 A298 A301 A304 A307 A310 A313 A316 A319 A322 A325 A328 A331 A334 A337 A340 A343 A346 A349 A352 A355 A358 A361 A364 A367 A370 A373 A376 A379 A382 A385 A388 A391 A394 A397 A400 A403 A406 A409 A412 A415 A418 A421 A424 A427 A430 A433 A436 A439 A442 A445 A448 A451 A454 A457 A460 A463 A466 A469 A472 A475 A478 A481 A484 A487 A490 A493 A496 A499 A502 A505 A508 A511 A514 A517 A520 A523 A526 A529 A532 A535 A538 A541 A544 A547 A550 A553 A556 A559 A562 A565 A568 A571 A574 A577 A580 A583 A586 A589 A592 A595 A598 A601 A604 A607 A610 A613 A616 A619 A622 A625 A628 A631 A634 A637 A640 A643 A646 A649 A652 A655 A658 A661 A664 A667 A670 A673 A676 A679 A682 A685 A688 A691 A694 A697 A700 A703 A706 A709 A712 A715 A718 A721 A724 A727 A730 A733 A736 A739 A742 A745 A748 A751 A754 A757 A760 A763 A766 A769 A772 A775 A778 A781 A784 A787 A790 A793 A796 A799 A802 A805 A808 A811 A814 A817 A820 A823 A826 A829 A832 A835 A838 A841 A844 A847 A850 A853 A856 A859 A862 A865 A868 A871 A874 A877 A880 A883 A886 A889 A892 A895 A898 A901 A904 A907 A910 A913 A916 A919 A922 A925 A928 A931 A934 A937 A940 A943 A946 A949 A952 A955 A958 A961 A964 A967 A970 A973 A976 A979 A982 A985 A988 A991 A994 A997 A1000 A1003 A1006 A1009 A1012 A1015 A1018 A1021 A1024 A1027 A1030 A1033 A1036 A1039 A1042 A1045 A1048 A1051 A1054 A1057 A1060 A1063 A1066 A1069 A1072 A1075 A1078 A1081 A1084 A1087 A1090 A1093 A1096 A1099 A1102 A1105 A1108 A1111 A1114 A1117 A1120 A1123 A1126 A1129 A1132 A1135 A1138 A1141 A1144 A1147 A1150 A1153 A1156 A1159 A1162 A1165 A1168 A1171 A1174 A1177 A1180 A1183 A1186 A1189 A1192 A1195 A1198 A1201 A1204 A1207 A1210 A1213 A1216 A1219 A1222 A1225 A1228 A1231 A1234 A1237 A1240 A1243 A1246 A1249 A1252 A1255 A1258 A1261 A1264 A1267 A1270 A1273 A1276 A1279 A1282 A1285 A1288 A1291 A1294 A1297 A1300 A1303 A1306 A1309 A1312 A1315 A1318 A1321 A1324 A1327 A1330 A1333 A1336 A1339 A1342 A1345 A1348 A1351 A1354 A1357 A1360 A1363 A1366 A1369 A1372 A1375 A1378 A1381 A1384 A1387 A1390 A1393 A1396 A1399 A1402 A1405 A1408 A1411 A1414 A1417 A1420 A1423 A1426 A1429 A1432 A1435 A1438 A1441 A1444 A1447 A1450 A1453 A1456 A1459 A1462 A1465 A1468 A1471 A1474 A1477 A1480 A1483 A1486 A1489 A1492 A1495 A1498 A1501 A1504 A1507 A1510 A1513 A1516 A1519 A1522 A1525 A1528 A1531 A1534 A1537 A1540 A1543 A1546 A1549 A1552 A1555 A1558 A1561 A1564 A1567 A1570 A1573 A1576 A1579 A1582 A1585 A1588 A1591 A1594 A1597 A1600 A1603 A1606 A1609 A1612 A1615 A1618 A1621 A1624 A1627 A1630 A1633 A1636 A1639 A1642 A1645 A1648 A1651 A1654 A1657 A1660 A1663 A1666 A1669 A1672 A1675 A1678 A1681 A1684 A1687 A1690 A1693 A1696 A1699 A1702 A1705 A1708 A1711 A1714 A1717 A1720 A1723 A1726 A1729 A1732 A1735 A1738 A1741 A1744 A1747 A1750 A1753 A1756 A1759 A1762 A1765 A1768">
    <cfRule type="cellIs" dxfId="193" priority="21" stopIfTrue="1" operator="equal">
      <formula>"OK"</formula>
    </cfRule>
    <cfRule type="cellIs" dxfId="192" priority="21" stopIfTrue="1" operator="equal">
      <formula>"LOSS"</formula>
    </cfRule>
    <cfRule type="cellIs" dxfId="191" priority="21" stopIfTrue="1" operator="equal">
      <formula>"Anulado"</formula>
    </cfRule>
  </conditionalFormatting>
  <conditionalFormatting sqref="B4 B7 B10 B13 B16 B19 B22 B25 B28 B31 B34 B37 B40 B43 B46 B49 B52 B55 B58 B61 B64 B67 B70 B73 B76 B79 B82 B85 B88 B91 B94 B97 B100 B103 B106 B109 B112 B115 B118 B121 B124 B127 B130 B133 B136 B139 B142 B145 B148 B151 B154 B157 B160 B163 B166 B169 B172 B175 B178 B181 B184 B187 B190 B193 B196 B199 B202 B205 B208 B211 B214 B217 B220 B223 B226 B229 B232 B235 B238 B241 B244 B247 B250 B253 B256 B259 B262 B265 B268 B271 B274 B277 B280 B283 B286 B289 B292 B295 B298 B301 B304 B307 B310 B313 B316 B319 B322 B325 B328 B331 B334 B337 B340 B343 B346 B349 B352 B355 B358 B361 B364 B367 B370 B373 B376 B379 B382 B385 B388 B391 B394 B397 B400 B403 B406 B409 B412 B415 B418 B421 B424 B427 B430 B433 B436 B439 B442 B445 B448 B451 B454 B457 B460 B463 B466 B469 B472 B475 B478 B481 B484 B487 B490 B493 B496 B499 B502 B505 B508 B511 B514 B517 B520 B523 B526 B529 B532 B535 B538 B541 B544 B547 B550 B553 B556 B559 B562 B565 B568 B571 B574 B577 B580 B583 B586 B589 B592 B595 B598 B601 B604 B607 B610 B613 B616 B619 B622 B625 B628 B631 B634 B637 B640 B643 B646 B649 B652 B655 B658 B661 B664 B667 B670 B673 B676 B679 B682 B685 B688 B691 B694 B697 B700 B703 B706 B709 B712 B715 B718 B721 B724 B727 B730 B733 B736 B739 B742 B745 B748 B751 B754 B757 B760 B763 B766 B769 B772 B775 B778 B781 B784 B787 B790 B793 B796 B799 B802 B805 B808 B811 B814 B817 B820 B823 B826 B829 B832 B835 B838 B841 B844 B847 B850 B853 B856 B859 B862 B865 B868 B871 B874 B877 B880 B883 B886 B889 B892 B895 B898 B901 B904 B907 B910 B913 B916 B919 B922 B925 B928 B931 B934 B937 B940 B943 B946 B949 B952 B955 B958 B961 B964 B967 B970 B973 B976 B979 B982 B985 B988 B991 B994 B997 B1000 B1003 B1006 B1009 B1012 B1015 B1018 B1021 B1024 B1027 B1030 B1033 B1036 B1039 B1042 B1045 B1048 B1051 B1054 B1057 B1060 B1063 B1066 B1069 B1072 B1075 B1078 B1081 B1084 B1087 B1090 B1093 B1096 B1099 B1102 B1105 B1108 B1111 B1114 B1117 B1120 B1123 B1126 B1129 B1132 B1135 B1138 B1141 B1144 B1147 B1150 B1153 B1156 B1159 B1162 B1165 B1168 B1171 B1174 B1177 B1180 B1183 B1186 B1189 B1192 B1195 B1198 B1201 B1204 B1207 B1210 B1213 B1216 B1219 B1222 B1225 B1228 B1231 B1234 B1237 B1240 B1243 B1246 B1249 B1252 B1255 B1258 B1261 B1264 B1267 B1270 B1273 B1276 B1279 B1282 B1285 B1288 B1291 B1294 B1297 B1300 B1303 B1306 B1309 B1312 B1315 B1318 B1321 B1324 B1327 B1330 B1333 B1336 B1339 B1342 B1345 B1348 B1351 B1354 B1357 B1360 B1363 B1366 B1369 B1372 B1375 B1378 B1381 B1384 B1387 B1390 B1393 B1396 B1399 B1402 B1405 B1408 B1411 B1414 B1417 B1420 B1423 B1426 B1429 B1432 B1435 B1438 B1441 B1444 B1447 B1450 B1453 B1456 B1459 B1462 B1465 B1468 B1471 B1474 B1477 B1480 B1483 B1486 B1489 B1492 B1495 B1498 B1501 B1504 B1507 B1510 B1513 B1516 B1519 B1522 B1525 B1528 B1531 B1534 B1537 B1540 B1543 B1546 B1549 B1552 B1555 B1558 B1561 B1564 B1567 B1570 B1573 B1576 B1579 B1582 B1585 B1588 B1591 B1594 B1597 B1600 B1603 B1606 B1609 B1612 B1615 B1618 B1621 B1624 B1627 B1630 B1633 B1636 B1639 B1642 B1645 B1648 B1651 B1654 B1657 B1660 B1663 B1666 B1669 B1672 B1675 B1678 B1681 B1684 B1687 B1690 B1693 B1696 B1699 B1702 B1705 B1708 B1711 B1714 B1717 B1720 B1723 B1726 B1729 B1732 B1735 B1738 B1741 B1744 B1747 B1750 B1753 B1756 B1759 B1762 B1765 B1768">
    <cfRule type="cellIs" dxfId="190" priority="22" stopIfTrue="1" operator="equal">
      <formula>"OK"</formula>
    </cfRule>
    <cfRule type="cellIs" dxfId="189" priority="22" stopIfTrue="1" operator="equal">
      <formula>"LOSS"</formula>
    </cfRule>
    <cfRule type="cellIs" dxfId="188" priority="22" stopIfTrue="1" operator="equal">
      <formula>"Anulado"</formula>
    </cfRule>
    <cfRule type="cellIs" dxfId="187" priority="22" stopIfTrue="1" operator="equal">
      <formula>"X"</formula>
    </cfRule>
  </conditionalFormatting>
  <conditionalFormatting sqref="K4:K1770">
    <cfRule type="beginsWith" dxfId="186" priority="23" stopIfTrue="1" operator="beginsWith" text="BetFair">
      <formula>FIND(UPPER("BetFair"),UPPER(K4))=1</formula>
      <formula>"BetFair"</formula>
    </cfRule>
    <cfRule type="cellIs" dxfId="185" priority="23" stopIfTrue="1" operator="equal">
      <formula>"Pinnacle"</formula>
    </cfRule>
    <cfRule type="cellIs" dxfId="184" priority="23" stopIfTrue="1" operator="equal">
      <formula>"Bet365"</formula>
    </cfRule>
    <cfRule type="cellIs" dxfId="183" priority="23" stopIfTrue="1" operator="equal">
      <formula>"BetWay"</formula>
    </cfRule>
    <cfRule type="cellIs" dxfId="182" priority="23" stopIfTrue="1" operator="equal">
      <formula>"DafaBet"</formula>
    </cfRule>
    <cfRule type="cellIs" dxfId="181" priority="23" stopIfTrue="1" operator="equal">
      <formula>"SportyBet"</formula>
    </cfRule>
    <cfRule type="cellIs" dxfId="180" priority="23" stopIfTrue="1" operator="equal">
      <formula>"VBet"</formula>
    </cfRule>
    <cfRule type="cellIs" dxfId="179" priority="23" stopIfTrue="1" operator="equal">
      <formula>"FavBet"</formula>
    </cfRule>
  </conditionalFormatting>
  <conditionalFormatting sqref="Q4 Q7 Q10 Q13 Q16 Q19 Q22 Q25 Q28 Q31 Q34 Q37 Q40 Q43 Q46 Q49 Q52 Q55 Q58 Q61 Q64 Q67 Q70 Q73 Q76 Q79 Q82 Q85 Q88 Q91 Q94 Q97 Q100 Q103 Q106 Q109 Q112 Q115 Q118 Q121 Q124 Q127 Q130 Q133 Q136 Q139 Q142 Q145 Q148 Q151 Q154 Q157 Q160 Q163 Q166 Q169 Q172 Q175 Q178 Q181 Q184 Q187 Q190 Q193 Q196 Q199 Q202 Q205 Q208 Q211 Q214 Q217 Q220 Q223 Q226 Q229 Q232 Q235 Q238 Q241 Q244 Q247 Q250 Q253 Q256 Q259 Q262 Q265 Q268 Q271 Q274 Q277 Q280 Q283 Q286 Q289 Q292 Q295 Q298 Q301 Q304 Q307 Q310 Q313 Q316 Q319 Q322 Q325 Q328 Q331 Q334 Q337 Q340 Q343 Q346 Q349 Q352 Q355 Q358 Q361 Q364 Q367 Q370 Q373 Q376 Q379 Q382 Q385 Q388 Q391 Q394 Q397 Q400 Q403 Q406 Q409 Q412 Q415 Q418 Q421 Q424 Q427 Q430 Q433 Q436 Q439 Q442 Q445 Q448 Q451 Q454 Q457 Q460 Q463 Q466 Q469 Q472 Q475 Q478 Q481 Q484 Q487 Q490 Q493 Q496 Q499 Q502 Q505 Q508 Q511 Q514 Q517 Q520 Q523 Q526 Q529 Q532 Q535 Q538 Q541 Q544 Q547 Q550 Q553 Q556 Q559 Q562 Q565 Q568 Q571 Q574 Q577 Q580 Q583 Q586 Q589 Q592 Q595 Q598 Q601 Q604 Q607 Q610 Q613 Q616 Q619 Q622 Q625 Q628 Q631 Q634 Q637 Q640 Q643 Q646 Q649 Q652 Q655 Q658 Q661 Q664 Q667 Q670 Q673 Q676 Q679 Q682 Q685 Q688 Q691 Q694 Q697 Q700 Q703 Q706 Q709 Q712 Q715 Q718 Q721 Q724 Q727 Q730 Q733 Q736 Q739 Q742 Q745 Q748 Q751 Q754 Q757 Q760 Q763 Q766 Q769 Q772 Q775 Q778 Q781 Q784 Q787 Q790 Q793 Q796 Q799 Q802 Q805 Q808 Q811 Q814 Q817 Q820 Q823 Q826 Q829 Q832 Q835 Q838 Q841 Q844 Q847 Q850 Q853 Q856 Q859 Q862 Q865 Q868 Q871 Q874 Q877 Q880 Q883 Q886 Q889 Q892 Q895 Q898 Q901 Q904 Q907 Q910 Q913 Q916 Q919 Q922 Q925 Q928 Q931 Q934 Q937 Q940 Q943 Q946 Q949 Q952 Q955 Q958 Q961 Q964 Q967 Q970 Q973 Q976 Q979 Q982 Q985 Q988 Q991 Q994 Q997 Q1000 Q1003 Q1006 Q1009 Q1012 Q1015 Q1018 Q1021 Q1024 Q1027 Q1030 Q1033 Q1036 Q1039 Q1042 Q1045 Q1048 Q1051 Q1054 Q1057 Q1060 Q1063 Q1066 Q1069 Q1072 Q1075 Q1078 Q1081 Q1084 Q1087 Q1090 Q1093 Q1096 Q1099 Q1102 Q1105 Q1108 Q1111 Q1114 Q1117 Q1120 Q1123 Q1126 Q1129 Q1132 Q1135 Q1138 Q1141 Q1144 Q1147 Q1150 Q1153 Q1156 Q1159 Q1162 Q1165 Q1168 Q1171 Q1174 Q1177 Q1180 Q1183 Q1186 Q1189 Q1192 Q1195 Q1198 Q1201 Q1204 Q1207 Q1210 Q1213 Q1216 Q1219 Q1222 Q1225 Q1228 Q1231 Q1234 Q1237 Q1240 Q1243 Q1246 Q1249 Q1252 Q1255 Q1258 Q1261 Q1264 Q1267 Q1270 Q1273 Q1276 Q1279 Q1282 Q1285 Q1288 Q1291 Q1294 Q1297 Q1300 Q1303 Q1306 Q1309 Q1312 Q1315 Q1318 Q1321 Q1324 Q1327 Q1330 Q1333 Q1336 Q1339 Q1342 Q1345 Q1348 Q1351 Q1354 Q1357 Q1360 Q1363 Q1366 Q1369 Q1372 Q1375 Q1378 Q1381 Q1384 Q1387 Q1390 Q1393 Q1396 Q1399 Q1402 Q1405 Q1408 Q1411 Q1414 Q1417 Q1420 Q1423 Q1426 Q1429 Q1432 Q1435 Q1438 Q1441 Q1444 Q1447 Q1450 Q1453 Q1456 Q1459 Q1462 Q1465 Q1468 Q1471 Q1474 Q1477 Q1480 Q1483 Q1486 Q1489 Q1492 Q1495 Q1498 Q1501 Q1504 Q1507 Q1510 Q1513 Q1516 Q1519 Q1522 Q1525 Q1528 Q1531 Q1534 Q1537 Q1540 Q1543 Q1546 Q1549 Q1552 Q1555 Q1558 Q1561 Q1564 Q1567 Q1570 Q1573 Q1576 Q1579 Q1582 Q1585 Q1588 Q1591 Q1594 Q1597 Q1600 Q1603 Q1606 Q1609 Q1612 Q1615 Q1618 Q1621 Q1624 Q1627 Q1630 Q1633 Q1636 Q1639 Q1642 Q1645 Q1648 Q1651 Q1654 Q1657 Q1660 Q1663 Q1666 Q1669 Q1672 Q1675 Q1678 Q1681 Q1684 Q1687 Q1690 Q1693 Q1696 Q1699 Q1702 Q1705 Q1708 Q1711 Q1714 Q1717 Q1720 Q1723 Q1726 Q1729 Q1732 Q1735 Q1738 Q1741 Q1744 Q1747 Q1750 Q1753 Q1756 Q1759 Q1762 Q1765 Q1768">
    <cfRule type="cellIs" dxfId="178" priority="24" stopIfTrue="1" operator="greaterThan">
      <formula>0</formula>
    </cfRule>
    <cfRule type="cellIs" dxfId="177" priority="24" stopIfTrue="1" operator="lessThan">
      <formula>0</formula>
    </cfRule>
  </conditionalFormatting>
  <dataValidations count="3">
    <dataValidation type="list" allowBlank="1" showInputMessage="1" showErrorMessage="1" sqref="C4:C636 C639 C642 C645 C648 C651 C654 C657 C660 C663 C666 C669:C852 C874:C1770" xr:uid="{00000000-0002-0000-0300-000000000000}">
      <formula1>" ,W,1/2W,L,1/2L,X"</formula1>
    </dataValidation>
    <dataValidation type="list" allowBlank="1" showInputMessage="1" showErrorMessage="1" sqref="I4:I1704 I1708:I1770" xr:uid="{00000000-0002-0000-0300-000001000000}">
      <formula1>",1,12,1X,X,X2,2,AH1,AH2,CleanSheet1,CleanSheet2,DNB1,DNB2,EH1,EH2,EHX1,EHX2,Lay,Not CleanSheet1,Not CleanSheet2,Not ScoreBoth,Not WinNil1,Not WinNil2,Not WinLeastOneOfPer1,Not WinLeastOneOfPer2,Removal Yes,Removal No,ScoreBoth,TO,TU,WinNil1,WinNil2"</formula1>
    </dataValidation>
    <dataValidation type="list" allowBlank="1" showInputMessage="1" showErrorMessage="1" sqref="K4:K1704 K1708:K1770" xr:uid="{00000000-0002-0000-0300-000002000000}">
      <formula1>",Bet365,BetFair,BetFair Ex,BWin,BetWay,FavBet,Pinnacle,PinUp,SportyBet,VBet,MostBet"</formula1>
    </dataValidation>
  </dataValidation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588"/>
  <sheetViews>
    <sheetView showGridLines="0" workbookViewId="0">
      <pane xSplit="3" ySplit="3" topLeftCell="I4" activePane="bottomRight" state="frozen"/>
      <selection pane="topRight"/>
      <selection pane="bottomLeft"/>
      <selection pane="bottomRight" activeCell="T19" sqref="T19"/>
    </sheetView>
  </sheetViews>
  <sheetFormatPr defaultColWidth="16.28515625" defaultRowHeight="15.4" customHeight="1"/>
  <cols>
    <col min="1" max="3" width="4.28515625" style="1" customWidth="1"/>
    <col min="4" max="4" width="3.140625" style="1" customWidth="1"/>
    <col min="5" max="5" width="3.28515625" style="1" customWidth="1"/>
    <col min="6" max="6" width="7.28515625" style="1" customWidth="1"/>
    <col min="7" max="7" width="17.5703125" style="1" customWidth="1"/>
    <col min="8" max="8" width="13.42578125" style="1" customWidth="1"/>
    <col min="9" max="9" width="11.42578125" style="1" customWidth="1"/>
    <col min="10" max="10" width="8.7109375" style="1" customWidth="1"/>
    <col min="11" max="11" width="8.28515625" style="1" customWidth="1"/>
    <col min="12" max="12" width="5.85546875" style="1" customWidth="1"/>
    <col min="13" max="13" width="8.85546875" style="1" customWidth="1"/>
    <col min="14" max="14" width="4.28515625" style="1" customWidth="1"/>
    <col min="15" max="15" width="8.28515625" style="1" customWidth="1"/>
    <col min="16" max="16" width="9.7109375" style="1" customWidth="1"/>
    <col min="17" max="17" width="8.28515625" style="1" customWidth="1"/>
    <col min="18" max="18" width="7.85546875" style="1" bestFit="1" customWidth="1"/>
    <col min="19" max="19" width="9.85546875" style="1" customWidth="1"/>
    <col min="20" max="16384" width="16.28515625" style="1"/>
  </cols>
  <sheetData>
    <row r="1" spans="1:19" ht="12.75" customHeight="1" thickBot="1">
      <c r="A1" s="245" t="s">
        <v>0</v>
      </c>
      <c r="B1" s="245"/>
      <c r="C1" s="245"/>
      <c r="D1" s="245"/>
      <c r="E1" s="245"/>
      <c r="F1" s="245"/>
      <c r="G1" s="245"/>
      <c r="H1" s="245"/>
      <c r="I1" s="245"/>
      <c r="J1" s="245"/>
      <c r="K1" s="245"/>
      <c r="L1" s="245"/>
      <c r="M1" s="245"/>
      <c r="N1" s="245"/>
      <c r="O1" s="245"/>
      <c r="P1" s="245"/>
      <c r="Q1" s="245"/>
      <c r="R1" s="245"/>
      <c r="S1" s="245"/>
    </row>
    <row r="2" spans="1:19" ht="20.25" customHeight="1" thickTop="1" thickBot="1">
      <c r="A2" s="266"/>
      <c r="B2" s="2" t="s">
        <v>1</v>
      </c>
      <c r="C2" s="256" t="s">
        <v>2</v>
      </c>
      <c r="D2" s="262" t="s">
        <v>3</v>
      </c>
      <c r="E2" s="263"/>
      <c r="F2" s="3" t="s">
        <v>4</v>
      </c>
      <c r="G2" s="243" t="s">
        <v>5</v>
      </c>
      <c r="H2" s="243" t="s">
        <v>6</v>
      </c>
      <c r="I2" s="249" t="s">
        <v>7</v>
      </c>
      <c r="J2" s="268"/>
      <c r="K2" s="249" t="s">
        <v>8</v>
      </c>
      <c r="L2" s="249" t="s">
        <v>9</v>
      </c>
      <c r="M2" s="250" t="s">
        <v>10</v>
      </c>
      <c r="N2" s="252" t="s">
        <v>11</v>
      </c>
      <c r="O2" s="254" t="s">
        <v>12</v>
      </c>
      <c r="P2" s="256" t="s">
        <v>13</v>
      </c>
      <c r="Q2" s="315" t="s">
        <v>14</v>
      </c>
      <c r="R2" s="249" t="s">
        <v>15</v>
      </c>
      <c r="S2" s="249" t="s">
        <v>16</v>
      </c>
    </row>
    <row r="3" spans="1:19" ht="16.5" customHeight="1" thickBot="1">
      <c r="A3" s="267"/>
      <c r="B3" s="4">
        <f>COUNTIF(B4:B1683," ")-COUNTIF(E4:E1683," ")</f>
        <v>83</v>
      </c>
      <c r="C3" s="257"/>
      <c r="D3" s="264"/>
      <c r="E3" s="265"/>
      <c r="F3" s="5" t="e">
        <f ca="1">COUNTIF(F4:F1683,"???")&amp;"/"&amp;LARGE(#REF!,1)-COUNTIF(F4:F1683,"???")&amp;"/"&amp;COUNTIF(B4:B1683," ")-COUNTIF(E4:E1683," ")-LARGE(#REF!,1)</f>
        <v>#REF!</v>
      </c>
      <c r="G3" s="244"/>
      <c r="H3" s="244"/>
      <c r="I3" s="244"/>
      <c r="J3" s="244"/>
      <c r="K3" s="244"/>
      <c r="L3" s="244"/>
      <c r="M3" s="251"/>
      <c r="N3" s="253"/>
      <c r="O3" s="255"/>
      <c r="P3" s="257"/>
      <c r="Q3" s="316"/>
      <c r="R3" s="244"/>
      <c r="S3" s="244"/>
    </row>
    <row r="4" spans="1:19" ht="15" customHeight="1" thickTop="1">
      <c r="A4" s="247">
        <v>1</v>
      </c>
      <c r="B4" s="269" t="str">
        <f>IF(OR(C4="W",C5="W",C6="W",C4="1/2W",C5="1/2W",C6="1/2W",C4="1/2L",C5="1/2L",C6="1/2L"),"OK",IF(OR(C4="L",C5="L",C6="L"),"LOSS",IF(OR(C4="X",C5="X",C6="X"),"Anulado"," ")))</f>
        <v>OK</v>
      </c>
      <c r="C4" s="6" t="s">
        <v>24</v>
      </c>
      <c r="D4" s="306">
        <v>1</v>
      </c>
      <c r="E4" s="307" t="str">
        <f>IF(G4=""," ","– "&amp;COUNTIF(D$4:D6,$D4))</f>
        <v>– 1</v>
      </c>
      <c r="F4" s="308" t="str">
        <f ca="1">IF(G4="","",IF(OR(AND($C4&lt;&gt;" ",$C5=" "),AND($C5&lt;&gt;" ",$C4=" "),AND(L6&gt;0,OR(AND($C6&lt;&gt;" ",OR($C4=" ",$C5=" ")),AND($C6=" ",OR($C4&lt;&gt;" ",$C5&lt;&gt;" "))))),"???",IF(MONTH(G4)=MONTH(TODAY()),IF(AND(DAY(G4)&lt;DAY(TODAY()),$B4=" "),"???",IF($B4=" ",IF(AND(DAY(G4)=DAY(TODAY()),HOUR(G4)&lt;=HOUR(NOW())+1),IF(AND(HOUR(G4)+2&lt;=HOUR(NOW()),DAY(G4)&lt;=DAY(TODAY()),MINUTE(G4)&lt;=MINUTE(NOW())),"???",IF(OR(MINUTE(G4)&lt;=MINUTE(NOW()),HOUR(G4)&lt;=HOUR(NOW())),"!!!","")),""),"")),"")))</f>
        <v/>
      </c>
      <c r="G4" s="320">
        <v>45171.875</v>
      </c>
      <c r="H4" s="246" t="s">
        <v>444</v>
      </c>
      <c r="I4" s="97" t="s">
        <v>42</v>
      </c>
      <c r="J4" s="98">
        <v>13.5</v>
      </c>
      <c r="K4" s="9" t="s">
        <v>18</v>
      </c>
      <c r="L4" s="10">
        <v>3.3</v>
      </c>
      <c r="M4" s="11">
        <v>7.53</v>
      </c>
      <c r="N4" s="248">
        <v>0.1</v>
      </c>
      <c r="O4" s="12" t="s">
        <v>3138</v>
      </c>
      <c r="P4" s="13" t="s">
        <v>3139</v>
      </c>
      <c r="Q4" s="216" t="s">
        <v>3716</v>
      </c>
      <c r="R4" s="214">
        <v>0.1341</v>
      </c>
      <c r="S4" s="215" t="s">
        <v>3716</v>
      </c>
    </row>
    <row r="5" spans="1:19" ht="14.65" customHeight="1">
      <c r="A5" s="227"/>
      <c r="B5" s="236"/>
      <c r="C5" s="17" t="s">
        <v>26</v>
      </c>
      <c r="D5" s="274"/>
      <c r="E5" s="282"/>
      <c r="F5" s="309"/>
      <c r="G5" s="287"/>
      <c r="H5" s="230"/>
      <c r="I5" s="18" t="s">
        <v>43</v>
      </c>
      <c r="J5" s="99">
        <f>IF(OR(I4="TO",I4="TU",I4="TO1",I4="TU1",I4="TO2",I4="TU2"),J4,IF(OR(I4="AH1",I4="AH2"),IF(OR(I5="AH1",I5="AH2"),-J4,IF(OR(I5="EH1",I5="EH2"),-J4+0.5,"")),IF(OR(I4="EH1",I4="EH2"),IF(OR(I5="AH1",I5="AH2"),-J4+0.5,IF(OR(I5="EH1",I5="EH2"),-J4+1,"")),IF(AND(OR(I4="DNB1",I4="DNB2"),OR(I5="AH1",I5="AH2")),0,IF(AND(I4="Not ScoreBoth",OR(I5="TO1",I5="TO2")),0.5,"")))))</f>
        <v>13.5</v>
      </c>
      <c r="K5" s="20" t="s">
        <v>17</v>
      </c>
      <c r="L5" s="21">
        <v>1.7270000000000001</v>
      </c>
      <c r="M5" s="22"/>
      <c r="N5" s="233"/>
      <c r="O5" s="23" t="s">
        <v>2917</v>
      </c>
      <c r="P5" s="24" t="s">
        <v>3140</v>
      </c>
      <c r="Q5" s="201"/>
      <c r="R5" s="205"/>
      <c r="S5" s="26"/>
    </row>
    <row r="6" spans="1:19" ht="14.65" customHeight="1">
      <c r="A6" s="228"/>
      <c r="B6" s="237"/>
      <c r="C6" s="27" t="s">
        <v>28</v>
      </c>
      <c r="D6" s="275"/>
      <c r="E6" s="283"/>
      <c r="F6" s="310"/>
      <c r="G6" s="288"/>
      <c r="H6" s="231"/>
      <c r="I6" s="30"/>
      <c r="J6" s="31"/>
      <c r="K6" s="29"/>
      <c r="L6" s="32"/>
      <c r="M6" s="33"/>
      <c r="N6" s="234"/>
      <c r="O6" s="34"/>
      <c r="P6" s="35"/>
      <c r="Q6" s="202"/>
      <c r="R6" s="206"/>
      <c r="S6" s="28"/>
    </row>
    <row r="7" spans="1:19" ht="14.65" customHeight="1">
      <c r="A7" s="226">
        <f>$A4+1</f>
        <v>2</v>
      </c>
      <c r="B7" s="235" t="str">
        <f>IF(OR(C7="W",C8="W",C9="W",C7="1/2W",C8="1/2W",C9="1/2W",C7="1/2L",C8="1/2L",C9="1/2L"),"OK",IF(OR(C7="L",C8="L",C9="L"),"LOSS",IF(OR(C7="X",C8="X",C9="X"),"Anulado"," ")))</f>
        <v>OK</v>
      </c>
      <c r="C7" s="38" t="s">
        <v>24</v>
      </c>
      <c r="D7" s="305">
        <f>IF(G7="","",$D4)</f>
        <v>1</v>
      </c>
      <c r="E7" s="281" t="str">
        <f>IF(G7=""," ","– "&amp;COUNTIF(D$4:D9,$D7))</f>
        <v>– 2</v>
      </c>
      <c r="F7" s="284" t="e">
        <f ca="1">IF(G7="","",IF(OR(AND($C7&lt;&gt;" ",$C8=" "),AND($C8&lt;&gt;" ",$C7=" "),AND(L9&gt;0,OR(AND($C9&lt;&gt;" ",OR($C7=" ",$C8=" ")),AND($C9=" ",OR($C7&lt;&gt;" ",$C8&lt;&gt;" "))))),IF(SUM(F$4:F6)=0,1,LARGE(F$4:F6,1)+1),IF(MONTH(G7)=MONTH(TODAY()),IF(AND(DAY(G7)&lt;DAY(TODAY()),$B7=" "),IF(SUM(F$4:F6)=0,1,LARGE(F$4:F6,1)+1),IF($B7=" ",IF(AND(DAY(G7)=DAY(TODAY()),HOUR(G7)&lt;=HOUR(NOW())+1),IF(AND(HOUR(G7)+2&lt;=HOUR(NOW()),DAY(G7)&lt;=DAY(TODAY()),MINUTE(G7)&lt;=MINUTE(NOW())),IF(SUM(F$4:F6)=0,1,LARGE(F$4:F6,1)+1),IF(OR(MINUTE(G7)&lt;=MINUTE(NOW()),HOUR(G7)&lt;=HOUR(NOW())),"!!!","")),""),"")),"")))</f>
        <v>#VALUE!</v>
      </c>
      <c r="G7" s="181" t="s">
        <v>4626</v>
      </c>
      <c r="H7" s="229" t="s">
        <v>444</v>
      </c>
      <c r="I7" s="39" t="s">
        <v>42</v>
      </c>
      <c r="J7" s="40">
        <v>4.5</v>
      </c>
      <c r="K7" s="41" t="s">
        <v>18</v>
      </c>
      <c r="L7" s="42">
        <v>2.5</v>
      </c>
      <c r="M7" s="43">
        <v>11.58</v>
      </c>
      <c r="N7" s="232">
        <v>0</v>
      </c>
      <c r="O7" s="44" t="s">
        <v>1281</v>
      </c>
      <c r="P7" s="45" t="s">
        <v>2016</v>
      </c>
      <c r="Q7" s="207" t="s">
        <v>2850</v>
      </c>
      <c r="R7" s="211">
        <v>5.74E-2</v>
      </c>
      <c r="S7" s="210" t="s">
        <v>3134</v>
      </c>
    </row>
    <row r="8" spans="1:19" ht="14.65" customHeight="1">
      <c r="A8" s="227"/>
      <c r="B8" s="236"/>
      <c r="C8" s="49" t="s">
        <v>26</v>
      </c>
      <c r="D8" s="274"/>
      <c r="E8" s="282"/>
      <c r="F8" s="285"/>
      <c r="G8" s="182"/>
      <c r="H8" s="230"/>
      <c r="I8" s="50" t="s">
        <v>43</v>
      </c>
      <c r="J8" s="51">
        <f>IF(OR(I7="TO",I7="TU",I7="TO1",I7="TU1",I7="TO2",I7="TU2"),J7,IF(OR(I7="AH1",I7="AH2"),IF(OR(I8="AH1",I8="AH2"),-J7,IF(OR(I8="EH1",I8="EH2"),-J7+0.5,"")),IF(OR(I7="EH1",I7="EH2"),IF(OR(I8="AH1",I8="AH2"),-J7+0.5,IF(OR(I8="EH1",I8="EH2"),-J7+1,"")),IF(AND(OR(I7="DNB1",I7="DNB2"),OR(I8="AH1",I8="AH2")),0,IF(AND(I7="Not ScoreBoth",OR(I8="TO1",I8="TO2")),0.5,"")))))</f>
        <v>4.5</v>
      </c>
      <c r="K8" s="52" t="s">
        <v>17</v>
      </c>
      <c r="L8" s="53">
        <v>1.833</v>
      </c>
      <c r="M8" s="54"/>
      <c r="N8" s="233"/>
      <c r="O8" s="55" t="s">
        <v>1785</v>
      </c>
      <c r="P8" s="56" t="s">
        <v>1786</v>
      </c>
      <c r="Q8" s="208"/>
      <c r="R8" s="212"/>
      <c r="S8" s="26"/>
    </row>
    <row r="9" spans="1:19" ht="14.65" customHeight="1">
      <c r="A9" s="228"/>
      <c r="B9" s="237"/>
      <c r="C9" s="57" t="s">
        <v>28</v>
      </c>
      <c r="D9" s="275"/>
      <c r="E9" s="283"/>
      <c r="F9" s="272"/>
      <c r="G9" s="183"/>
      <c r="H9" s="231"/>
      <c r="I9" s="58"/>
      <c r="J9" s="59"/>
      <c r="K9" s="60"/>
      <c r="L9" s="61"/>
      <c r="M9" s="62"/>
      <c r="N9" s="234"/>
      <c r="O9" s="63"/>
      <c r="P9" s="64"/>
      <c r="Q9" s="209"/>
      <c r="R9" s="213"/>
      <c r="S9" s="28"/>
    </row>
    <row r="10" spans="1:19" ht="14.65" customHeight="1">
      <c r="A10" s="238">
        <f>$A7+1</f>
        <v>3</v>
      </c>
      <c r="B10" s="242" t="str">
        <f>IF(OR(C10="W",C11="W",C12="W",C10="1/2W",C11="1/2W",C12="1/2W",C10="1/2L",C11="1/2L",C12="1/2L"),"OK",IF(OR(C10="L",C11="L",C12="L"),"LOSS",IF(OR(C10="X",C11="X",C12="X"),"Anulado"," ")))</f>
        <v>OK</v>
      </c>
      <c r="C10" s="65" t="s">
        <v>24</v>
      </c>
      <c r="D10" s="304">
        <f>IF(G10="","",$D7)</f>
        <v>1</v>
      </c>
      <c r="E10" s="295" t="str">
        <f>IF(G10=""," ","– "&amp;COUNTIF(D$4:D12,$D10))</f>
        <v>– 3</v>
      </c>
      <c r="F10" s="297" t="str">
        <f ca="1">IF(G10="","",IF(OR(AND($C10&lt;&gt;" ",$C11=" "),AND($C11&lt;&gt;" ",$C10=" "),AND(L12&gt;0,OR(AND($C12&lt;&gt;" ",OR($C10=" ",$C11=" ")),AND($C12=" ",OR($C10&lt;&gt;" ",$C11&lt;&gt;" "))))),IF(SUM(F$4:F9)=0,1,LARGE(F$4:F9,1)+1),IF(MONTH(G10)=MONTH(TODAY()),IF(AND(DAY(G10)&lt;DAY(TODAY()),$B10=" "),IF(SUM(F$4:F9)=0,1,LARGE(F$4:F9,1)+1),IF($B10=" ",IF(AND(DAY(G10)=DAY(TODAY()),HOUR(G10)&lt;=HOUR(NOW())+1),IF(AND(HOUR(G10)+2&lt;=HOUR(NOW()),DAY(G10)&lt;=DAY(TODAY()),MINUTE(G10)&lt;=MINUTE(NOW())),IF(SUM(F$4:F9)=0,1,LARGE(F$4:F9,1)+1),IF(OR(MINUTE(G10)&lt;=MINUTE(NOW()),HOUR(G10)&lt;=HOUR(NOW())),"!!!","")),""),"")),"")))</f>
        <v/>
      </c>
      <c r="G10" s="319">
        <v>45172.46875</v>
      </c>
      <c r="H10" s="239" t="s">
        <v>445</v>
      </c>
      <c r="I10" s="66" t="s">
        <v>42</v>
      </c>
      <c r="J10" s="67">
        <v>13.5</v>
      </c>
      <c r="K10" s="68" t="s">
        <v>18</v>
      </c>
      <c r="L10" s="69">
        <v>2.5</v>
      </c>
      <c r="M10" s="70">
        <v>5.79</v>
      </c>
      <c r="N10" s="241">
        <v>0</v>
      </c>
      <c r="O10" s="71" t="s">
        <v>2083</v>
      </c>
      <c r="P10" s="72" t="s">
        <v>3141</v>
      </c>
      <c r="Q10" s="200" t="s">
        <v>1067</v>
      </c>
      <c r="R10" s="204">
        <v>0.112</v>
      </c>
      <c r="S10" s="203" t="s">
        <v>2460</v>
      </c>
    </row>
    <row r="11" spans="1:19" ht="14.65" customHeight="1">
      <c r="A11" s="227"/>
      <c r="B11" s="236"/>
      <c r="C11" s="17" t="s">
        <v>26</v>
      </c>
      <c r="D11" s="274"/>
      <c r="E11" s="282"/>
      <c r="F11" s="285"/>
      <c r="G11" s="287"/>
      <c r="H11" s="230"/>
      <c r="I11" s="18" t="s">
        <v>43</v>
      </c>
      <c r="J11" s="76">
        <f>IF(OR(I10="TO",I10="TU",I10="TO1",I10="TU1",I10="TO2",I10="TU2"),J10,IF(OR(I10="AH1",I10="AH2"),IF(OR(I11="AH1",I11="AH2"),-J10,IF(OR(I11="EH1",I11="EH2"),-J10+0.5,"")),IF(OR(I10="EH1",I10="EH2"),IF(OR(I11="AH1",I11="AH2"),-J10+0.5,IF(OR(I11="EH1",I11="EH2"),-J10+1,"")),IF(AND(OR(I10="DNB1",I10="DNB2"),OR(I11="AH1",I11="AH2")),0,IF(AND(I10="Not ScoreBoth",OR(I11="TO1",I11="TO2")),0.5,"")))))</f>
        <v>13.5</v>
      </c>
      <c r="K11" s="77" t="s">
        <v>17</v>
      </c>
      <c r="L11" s="21">
        <v>2</v>
      </c>
      <c r="M11" s="22">
        <v>7.25</v>
      </c>
      <c r="N11" s="233"/>
      <c r="O11" s="23" t="s">
        <v>1141</v>
      </c>
      <c r="P11" s="24" t="s">
        <v>3142</v>
      </c>
      <c r="Q11" s="201"/>
      <c r="R11" s="205"/>
      <c r="S11" s="26"/>
    </row>
    <row r="12" spans="1:19" ht="14.65" customHeight="1">
      <c r="A12" s="228"/>
      <c r="B12" s="237"/>
      <c r="C12" s="27" t="s">
        <v>28</v>
      </c>
      <c r="D12" s="275"/>
      <c r="E12" s="283"/>
      <c r="F12" s="272"/>
      <c r="G12" s="288"/>
      <c r="H12" s="231"/>
      <c r="I12" s="30"/>
      <c r="J12" s="31"/>
      <c r="K12" s="37"/>
      <c r="L12" s="32"/>
      <c r="M12" s="33"/>
      <c r="N12" s="234"/>
      <c r="O12" s="34"/>
      <c r="P12" s="35"/>
      <c r="Q12" s="202"/>
      <c r="R12" s="206"/>
      <c r="S12" s="28"/>
    </row>
    <row r="13" spans="1:19" ht="14.65" customHeight="1">
      <c r="A13" s="226">
        <f>$A10+1</f>
        <v>4</v>
      </c>
      <c r="B13" s="235" t="str">
        <f>IF(OR(C13="W",C14="W",C15="W",C13="1/2W",C14="1/2W",C15="1/2W",C13="1/2L",C14="1/2L",C15="1/2L"),"OK",IF(OR(C13="L",C14="L",C15="L"),"LOSS",IF(OR(C13="X",C14="X",C15="X"),"Anulado"," ")))</f>
        <v>OK</v>
      </c>
      <c r="C13" s="38" t="s">
        <v>26</v>
      </c>
      <c r="D13" s="305">
        <f>IF(G13="","",$D10)</f>
        <v>1</v>
      </c>
      <c r="E13" s="281" t="str">
        <f>IF(G13=""," ","– "&amp;COUNTIF(D$4:D15,$D13))</f>
        <v>– 4</v>
      </c>
      <c r="F13" s="284" t="str">
        <f ca="1">IF(G13="","",IF(OR(AND($C13&lt;&gt;" ",$C14=" "),AND($C14&lt;&gt;" ",$C13=" "),AND(L15&gt;0,OR(AND($C15&lt;&gt;" ",OR($C13=" ",$C14=" ")),AND($C15=" ",OR($C13&lt;&gt;" ",$C14&lt;&gt;" "))))),IF(SUM(F$4:F12)=0,1,LARGE(F$4:F12,1)+1),IF(MONTH(G13)=MONTH(TODAY()),IF(AND(DAY(G13)&lt;DAY(TODAY()),$B13=" "),IF(SUM(F$4:F12)=0,1,LARGE(F$4:F12,1)+1),IF($B13=" ",IF(AND(DAY(G13)=DAY(TODAY()),HOUR(G13)&lt;=HOUR(NOW())+1),IF(AND(HOUR(G13)+2&lt;=HOUR(NOW()),DAY(G13)&lt;=DAY(TODAY()),MINUTE(G13)&lt;=MINUTE(NOW())),IF(SUM(F$4:F12)=0,1,LARGE(F$4:F12,1)+1),IF(OR(MINUTE(G13)&lt;=MINUTE(NOW()),HOUR(G13)&lt;=HOUR(NOW())),"!!!","")),""),"")),"")))</f>
        <v/>
      </c>
      <c r="G13" s="301">
        <v>45171.371527777781</v>
      </c>
      <c r="H13" s="229" t="s">
        <v>446</v>
      </c>
      <c r="I13" s="108">
        <v>2</v>
      </c>
      <c r="J13" s="78"/>
      <c r="K13" s="41" t="s">
        <v>18</v>
      </c>
      <c r="L13" s="42">
        <v>2.5</v>
      </c>
      <c r="M13" s="43">
        <v>11.58</v>
      </c>
      <c r="N13" s="232">
        <v>0</v>
      </c>
      <c r="O13" s="44" t="s">
        <v>1281</v>
      </c>
      <c r="P13" s="45" t="s">
        <v>2016</v>
      </c>
      <c r="Q13" s="207" t="s">
        <v>4165</v>
      </c>
      <c r="R13" s="211">
        <v>7.6999999999999999E-2</v>
      </c>
      <c r="S13" s="210" t="s">
        <v>4166</v>
      </c>
    </row>
    <row r="14" spans="1:19" ht="14.65" customHeight="1">
      <c r="A14" s="227"/>
      <c r="B14" s="236"/>
      <c r="C14" s="49" t="s">
        <v>24</v>
      </c>
      <c r="D14" s="274"/>
      <c r="E14" s="282"/>
      <c r="F14" s="285"/>
      <c r="G14" s="287"/>
      <c r="H14" s="230"/>
      <c r="I14" s="50" t="s">
        <v>30</v>
      </c>
      <c r="J14" s="51">
        <v>0.5</v>
      </c>
      <c r="K14" s="52" t="s">
        <v>22</v>
      </c>
      <c r="L14" s="53">
        <v>1.8919999999999999</v>
      </c>
      <c r="M14" s="54"/>
      <c r="N14" s="233"/>
      <c r="O14" s="55" t="s">
        <v>1102</v>
      </c>
      <c r="P14" s="56" t="s">
        <v>2016</v>
      </c>
      <c r="Q14" s="208"/>
      <c r="R14" s="212"/>
      <c r="S14" s="26"/>
    </row>
    <row r="15" spans="1:19" ht="14.65" customHeight="1">
      <c r="A15" s="228"/>
      <c r="B15" s="237"/>
      <c r="C15" s="57" t="s">
        <v>28</v>
      </c>
      <c r="D15" s="275"/>
      <c r="E15" s="283"/>
      <c r="F15" s="272"/>
      <c r="G15" s="288"/>
      <c r="H15" s="231"/>
      <c r="I15" s="58"/>
      <c r="J15" s="59"/>
      <c r="K15" s="60"/>
      <c r="L15" s="61"/>
      <c r="M15" s="62"/>
      <c r="N15" s="234"/>
      <c r="O15" s="63"/>
      <c r="P15" s="64"/>
      <c r="Q15" s="209"/>
      <c r="R15" s="213"/>
      <c r="S15" s="28"/>
    </row>
    <row r="16" spans="1:19" ht="14.65" customHeight="1">
      <c r="A16" s="238">
        <f>$A13+1</f>
        <v>5</v>
      </c>
      <c r="B16" s="242" t="str">
        <f>IF(OR(C16="W",C17="W",C18="W",C16="1/2W",C17="1/2W",C18="1/2W",C16="1/2L",C17="1/2L",C18="1/2L"),"OK",IF(OR(C16="L",C17="L",C18="L"),"LOSS",IF(OR(C16="X",C17="X",C18="X"),"Anulado"," ")))</f>
        <v>OK</v>
      </c>
      <c r="C16" s="65" t="s">
        <v>26</v>
      </c>
      <c r="D16" s="304">
        <f>IF(G16="","",$D13)</f>
        <v>1</v>
      </c>
      <c r="E16" s="295" t="str">
        <f>IF(G16=""," ","– "&amp;COUNTIF(D$4:D18,$D16))</f>
        <v>– 5</v>
      </c>
      <c r="F16" s="297" t="str">
        <f ca="1">IF(G16="","",IF(OR(AND($C16&lt;&gt;" ",$C17=" "),AND($C17&lt;&gt;" ",$C16=" "),AND(L18&gt;0,OR(AND($C18&lt;&gt;" ",OR($C16=" ",$C17=" ")),AND($C18=" ",OR($C16&lt;&gt;" ",$C17&lt;&gt;" "))))),IF(SUM(F$4:F15)=0,1,LARGE(F$4:F15,1)+1),IF(MONTH(G16)=MONTH(TODAY()),IF(AND(DAY(G16)&lt;DAY(TODAY()),$B16=" "),IF(SUM(F$4:F15)=0,1,LARGE(F$4:F15,1)+1),IF($B16=" ",IF(AND(DAY(G16)=DAY(TODAY()),HOUR(G16)&lt;=HOUR(NOW())+1),IF(AND(HOUR(G16)+2&lt;=HOUR(NOW()),DAY(G16)&lt;=DAY(TODAY()),MINUTE(G16)&lt;=MINUTE(NOW())),IF(SUM(F$4:F15)=0,1,LARGE(F$4:F15,1)+1),IF(OR(MINUTE(G16)&lt;=MINUTE(NOW()),HOUR(G16)&lt;=HOUR(NOW())),"!!!","")),""),"")),"")))</f>
        <v/>
      </c>
      <c r="G16" s="319">
        <v>45170.416666666664</v>
      </c>
      <c r="H16" s="239" t="s">
        <v>447</v>
      </c>
      <c r="I16" s="66" t="s">
        <v>42</v>
      </c>
      <c r="J16" s="67">
        <v>42.5</v>
      </c>
      <c r="K16" s="68" t="s">
        <v>21</v>
      </c>
      <c r="L16" s="69">
        <v>1.56</v>
      </c>
      <c r="M16" s="70">
        <v>72.319999999999993</v>
      </c>
      <c r="N16" s="241">
        <v>0</v>
      </c>
      <c r="O16" s="71" t="s">
        <v>3143</v>
      </c>
      <c r="P16" s="72" t="s">
        <v>3144</v>
      </c>
      <c r="Q16" s="200" t="s">
        <v>1513</v>
      </c>
      <c r="R16" s="204">
        <v>7.4300000000000005E-2</v>
      </c>
      <c r="S16" s="203" t="s">
        <v>3919</v>
      </c>
    </row>
    <row r="17" spans="1:19" ht="14.65" customHeight="1">
      <c r="A17" s="227"/>
      <c r="B17" s="236"/>
      <c r="C17" s="17" t="s">
        <v>24</v>
      </c>
      <c r="D17" s="274"/>
      <c r="E17" s="282"/>
      <c r="F17" s="285"/>
      <c r="G17" s="287"/>
      <c r="H17" s="230"/>
      <c r="I17" s="18" t="s">
        <v>43</v>
      </c>
      <c r="J17" s="76">
        <f>IF(OR(I16="TO",I16="TU",I16="TO1",I16="TU1",I16="TO2",I16="TU2"),J16,IF(OR(I16="AH1",I16="AH2"),IF(OR(I17="AH1",I17="AH2"),-J16,IF(OR(I17="EH1",I17="EH2"),-J16+0.5,"")),IF(OR(I16="EH1",I16="EH2"),IF(OR(I17="AH1",I17="AH2"),-J16+0.5,IF(OR(I17="EH1",I17="EH2"),-J16+1,"")),IF(AND(OR(I16="DNB1",I16="DNB2"),OR(I17="AH1",I17="AH2")),0,IF(AND(I16="Not ScoreBoth",OR(I17="TO1",I17="TO2")),0.5,"")))))</f>
        <v>42.5</v>
      </c>
      <c r="K17" s="77" t="s">
        <v>23</v>
      </c>
      <c r="L17" s="21">
        <v>3.45</v>
      </c>
      <c r="M17" s="22"/>
      <c r="N17" s="233"/>
      <c r="O17" s="23" t="s">
        <v>3145</v>
      </c>
      <c r="P17" s="24" t="s">
        <v>3144</v>
      </c>
      <c r="Q17" s="201"/>
      <c r="R17" s="205"/>
      <c r="S17" s="26"/>
    </row>
    <row r="18" spans="1:19" ht="14.65" customHeight="1">
      <c r="A18" s="228"/>
      <c r="B18" s="237"/>
      <c r="C18" s="27" t="s">
        <v>28</v>
      </c>
      <c r="D18" s="275"/>
      <c r="E18" s="283"/>
      <c r="F18" s="272"/>
      <c r="G18" s="288"/>
      <c r="H18" s="231"/>
      <c r="I18" s="30"/>
      <c r="J18" s="31"/>
      <c r="K18" s="37"/>
      <c r="L18" s="32"/>
      <c r="M18" s="33"/>
      <c r="N18" s="234"/>
      <c r="O18" s="34"/>
      <c r="P18" s="35"/>
      <c r="Q18" s="202"/>
      <c r="R18" s="206"/>
      <c r="S18" s="28"/>
    </row>
    <row r="19" spans="1:19" ht="14.65" customHeight="1">
      <c r="A19" s="226">
        <f>$A16+1</f>
        <v>6</v>
      </c>
      <c r="B19" s="235" t="str">
        <f>IF(OR(C19="W",C20="W",C21="W",C19="1/2W",C20="1/2W",C21="1/2W",C19="1/2L",C20="1/2L",C21="1/2L"),"OK",IF(OR(C19="L",C20="L",C21="L"),"LOSS",IF(OR(C19="X",C20="X",C21="X"),"Anulado"," ")))</f>
        <v>OK</v>
      </c>
      <c r="C19" s="38" t="s">
        <v>26</v>
      </c>
      <c r="D19" s="305">
        <f>IF(G19="","",$D16)</f>
        <v>1</v>
      </c>
      <c r="E19" s="281" t="str">
        <f>IF(G19=""," ","– "&amp;COUNTIF(D$4:D21,$D19))</f>
        <v>– 6</v>
      </c>
      <c r="F19" s="284" t="str">
        <f ca="1">IF(G19="","",IF(OR(AND($C19&lt;&gt;" ",$C20=" "),AND($C20&lt;&gt;" ",$C19=" "),AND(L21&gt;0,OR(AND($C21&lt;&gt;" ",OR($C19=" ",$C20=" ")),AND($C21=" ",OR($C19&lt;&gt;" ",$C20&lt;&gt;" "))))),IF(SUM(F$4:F18)=0,1,LARGE(F$4:F18,1)+1),IF(MONTH(G19)=MONTH(TODAY()),IF(AND(DAY(G19)&lt;DAY(TODAY()),$B19=" "),IF(SUM(F$4:F18)=0,1,LARGE(F$4:F18,1)+1),IF($B19=" ",IF(AND(DAY(G19)=DAY(TODAY()),HOUR(G19)&lt;=HOUR(NOW())+1),IF(AND(HOUR(G19)+2&lt;=HOUR(NOW()),DAY(G19)&lt;=DAY(TODAY()),MINUTE(G19)&lt;=MINUTE(NOW())),IF(SUM(F$4:F18)=0,1,LARGE(F$4:F18,1)+1),IF(OR(MINUTE(G19)&lt;=MINUTE(NOW()),HOUR(G19)&lt;=HOUR(NOW())),"!!!","")),""),"")),"")))</f>
        <v/>
      </c>
      <c r="G19" s="301">
        <v>45170.479166666664</v>
      </c>
      <c r="H19" s="229" t="s">
        <v>448</v>
      </c>
      <c r="I19" s="39" t="s">
        <v>42</v>
      </c>
      <c r="J19" s="40">
        <v>44.5</v>
      </c>
      <c r="K19" s="41" t="s">
        <v>21</v>
      </c>
      <c r="L19" s="42">
        <v>2</v>
      </c>
      <c r="M19" s="43">
        <v>40.5</v>
      </c>
      <c r="N19" s="232">
        <v>0</v>
      </c>
      <c r="O19" s="44" t="s">
        <v>2746</v>
      </c>
      <c r="P19" s="45" t="s">
        <v>3146</v>
      </c>
      <c r="Q19" s="207" t="s">
        <v>4008</v>
      </c>
      <c r="R19" s="211">
        <v>6.54E-2</v>
      </c>
      <c r="S19" s="210" t="s">
        <v>2520</v>
      </c>
    </row>
    <row r="20" spans="1:19" ht="14.65" customHeight="1">
      <c r="A20" s="227"/>
      <c r="B20" s="236"/>
      <c r="C20" s="49" t="s">
        <v>24</v>
      </c>
      <c r="D20" s="274"/>
      <c r="E20" s="282"/>
      <c r="F20" s="285"/>
      <c r="G20" s="287"/>
      <c r="H20" s="230"/>
      <c r="I20" s="50" t="s">
        <v>43</v>
      </c>
      <c r="J20" s="51">
        <f>IF(OR(I19="TO",I19="TU",I19="TO1",I19="TU1",I19="TO2",I19="TU2"),J19,IF(OR(I19="AH1",I19="AH2"),IF(OR(I20="AH1",I20="AH2"),-J19,IF(OR(I20="EH1",I20="EH2"),-J19+0.5,"")),IF(OR(I19="EH1",I19="EH2"),IF(OR(I20="AH1",I20="AH2"),-J19+0.5,IF(OR(I20="EH1",I20="EH2"),-J19+1,"")),IF(AND(OR(I19="DNB1",I19="DNB2"),OR(I20="AH1",I20="AH2")),0,IF(AND(I19="Not ScoreBoth",OR(I20="TO1",I20="TO2")),0.5,"")))))</f>
        <v>44.5</v>
      </c>
      <c r="K20" s="52" t="s">
        <v>22</v>
      </c>
      <c r="L20" s="53">
        <v>2.2799999999999998</v>
      </c>
      <c r="M20" s="54"/>
      <c r="N20" s="233"/>
      <c r="O20" s="55" t="s">
        <v>3147</v>
      </c>
      <c r="P20" s="56" t="s">
        <v>3148</v>
      </c>
      <c r="Q20" s="208"/>
      <c r="R20" s="212"/>
      <c r="S20" s="26"/>
    </row>
    <row r="21" spans="1:19" ht="14.65" customHeight="1">
      <c r="A21" s="228"/>
      <c r="B21" s="237"/>
      <c r="C21" s="57" t="s">
        <v>28</v>
      </c>
      <c r="D21" s="275"/>
      <c r="E21" s="283"/>
      <c r="F21" s="272"/>
      <c r="G21" s="288"/>
      <c r="H21" s="231"/>
      <c r="I21" s="58"/>
      <c r="J21" s="59"/>
      <c r="K21" s="60"/>
      <c r="L21" s="61"/>
      <c r="M21" s="62"/>
      <c r="N21" s="234"/>
      <c r="O21" s="63"/>
      <c r="P21" s="64"/>
      <c r="Q21" s="209"/>
      <c r="R21" s="213"/>
      <c r="S21" s="28"/>
    </row>
    <row r="22" spans="1:19" ht="14.65" customHeight="1">
      <c r="A22" s="238">
        <f>$A19+1</f>
        <v>7</v>
      </c>
      <c r="B22" s="242" t="str">
        <f>IF(OR(C22="W",C23="W",C24="W",C22="1/2W",C23="1/2W",C24="1/2W",C22="1/2L",C23="1/2L",C24="1/2L"),"OK",IF(OR(C22="L",C23="L",C24="L"),"LOSS",IF(OR(C22="X",C23="X",C24="X"),"Anulado"," ")))</f>
        <v>OK</v>
      </c>
      <c r="C22" s="65" t="s">
        <v>24</v>
      </c>
      <c r="D22" s="304">
        <f>IF(G22="","",$D19)</f>
        <v>1</v>
      </c>
      <c r="E22" s="295" t="str">
        <f>IF(G22=""," ","– "&amp;COUNTIF(D$4:D24,$D22))</f>
        <v>– 7</v>
      </c>
      <c r="F22" s="297" t="str">
        <f ca="1">IF(G22="","",IF(OR(AND($C22&lt;&gt;" ",$C23=" "),AND($C23&lt;&gt;" ",$C22=" "),AND(L24&gt;0,OR(AND($C24&lt;&gt;" ",OR($C22=" ",$C23=" ")),AND($C24=" ",OR($C22&lt;&gt;" ",$C23&lt;&gt;" "))))),IF(SUM(F$4:F21)=0,1,LARGE(F$4:F21,1)+1),IF(MONTH(G22)=MONTH(TODAY()),IF(AND(DAY(G22)&lt;DAY(TODAY()),$B22=" "),IF(SUM(F$4:F21)=0,1,LARGE(F$4:F21,1)+1),IF($B22=" ",IF(AND(DAY(G22)=DAY(TODAY()),HOUR(G22)&lt;=HOUR(NOW())+1),IF(AND(HOUR(G22)+2&lt;=HOUR(NOW()),DAY(G22)&lt;=DAY(TODAY()),MINUTE(G22)&lt;=MINUTE(NOW())),IF(SUM(F$4:F21)=0,1,LARGE(F$4:F21,1)+1),IF(OR(MINUTE(G22)&lt;=MINUTE(NOW()),HOUR(G22)&lt;=HOUR(NOW())),"!!!","")),""),"")),"")))</f>
        <v/>
      </c>
      <c r="G22" s="319">
        <v>45170.5</v>
      </c>
      <c r="H22" s="239" t="s">
        <v>449</v>
      </c>
      <c r="I22" s="66" t="s">
        <v>42</v>
      </c>
      <c r="J22" s="67">
        <v>44.5</v>
      </c>
      <c r="K22" s="68" t="s">
        <v>21</v>
      </c>
      <c r="L22" s="69">
        <v>1.9</v>
      </c>
      <c r="M22" s="70">
        <v>45</v>
      </c>
      <c r="N22" s="241">
        <v>0</v>
      </c>
      <c r="O22" s="71" t="s">
        <v>2038</v>
      </c>
      <c r="P22" s="72" t="s">
        <v>3149</v>
      </c>
      <c r="Q22" s="200" t="s">
        <v>4167</v>
      </c>
      <c r="R22" s="204">
        <v>9.4200000000000006E-2</v>
      </c>
      <c r="S22" s="203" t="s">
        <v>4168</v>
      </c>
    </row>
    <row r="23" spans="1:19" ht="14.65" customHeight="1">
      <c r="A23" s="227"/>
      <c r="B23" s="236"/>
      <c r="C23" s="17" t="s">
        <v>26</v>
      </c>
      <c r="D23" s="274"/>
      <c r="E23" s="282"/>
      <c r="F23" s="285"/>
      <c r="G23" s="287"/>
      <c r="H23" s="230"/>
      <c r="I23" s="18" t="s">
        <v>43</v>
      </c>
      <c r="J23" s="76">
        <f>IF(OR(I22="TO",I22="TU",I22="TO1",I22="TU1",I22="TO2",I22="TU2"),J22,IF(OR(I22="AH1",I22="AH2"),IF(OR(I23="AH1",I23="AH2"),-J22,IF(OR(I23="EH1",I23="EH2"),-J22+0.5,"")),IF(OR(I22="EH1",I22="EH2"),IF(OR(I23="AH1",I23="AH2"),-J22+0.5,IF(OR(I23="EH1",I23="EH2"),-J22+1,"")),IF(AND(OR(I22="DNB1",I22="DNB2"),OR(I23="AH1",I23="AH2")),0,IF(AND(I22="Not ScoreBoth",OR(I23="TO1",I23="TO2")),0.5,"")))))</f>
        <v>44.5</v>
      </c>
      <c r="K23" s="77" t="s">
        <v>22</v>
      </c>
      <c r="L23" s="21">
        <v>2.58</v>
      </c>
      <c r="M23" s="22"/>
      <c r="N23" s="233"/>
      <c r="O23" s="23" t="s">
        <v>3150</v>
      </c>
      <c r="P23" s="24" t="s">
        <v>3149</v>
      </c>
      <c r="Q23" s="201"/>
      <c r="R23" s="205"/>
      <c r="S23" s="26"/>
    </row>
    <row r="24" spans="1:19" ht="14.65" customHeight="1">
      <c r="A24" s="228"/>
      <c r="B24" s="237"/>
      <c r="C24" s="27" t="s">
        <v>28</v>
      </c>
      <c r="D24" s="275"/>
      <c r="E24" s="283"/>
      <c r="F24" s="272"/>
      <c r="G24" s="288"/>
      <c r="H24" s="231"/>
      <c r="I24" s="30"/>
      <c r="J24" s="31"/>
      <c r="K24" s="37"/>
      <c r="L24" s="32"/>
      <c r="M24" s="33"/>
      <c r="N24" s="234"/>
      <c r="O24" s="34"/>
      <c r="P24" s="35"/>
      <c r="Q24" s="202"/>
      <c r="R24" s="206"/>
      <c r="S24" s="28"/>
    </row>
    <row r="25" spans="1:19" ht="14.65" customHeight="1">
      <c r="A25" s="226">
        <f>$A22+1</f>
        <v>8</v>
      </c>
      <c r="B25" s="235" t="str">
        <f>IF(OR(C25="W",C26="W",C27="W",C25="1/2W",C26="1/2W",C27="1/2W",C25="1/2L",C26="1/2L",C27="1/2L"),"OK",IF(OR(C25="L",C26="L",C27="L"),"LOSS",IF(OR(C25="X",C26="X",C27="X"),"Anulado"," ")))</f>
        <v>OK</v>
      </c>
      <c r="C25" s="38" t="s">
        <v>24</v>
      </c>
      <c r="D25" s="305">
        <f>IF(G25="","",$D22)</f>
        <v>1</v>
      </c>
      <c r="E25" s="281" t="str">
        <f>IF(G25=""," ","– "&amp;COUNTIF(D$4:D27,$D25))</f>
        <v>– 8</v>
      </c>
      <c r="F25" s="284" t="str">
        <f ca="1">IF(G25="","",IF(OR(AND($C25&lt;&gt;" ",$C26=" "),AND($C26&lt;&gt;" ",$C25=" "),AND(L27&gt;0,OR(AND($C27&lt;&gt;" ",OR($C25=" ",$C26=" ")),AND($C27=" ",OR($C25&lt;&gt;" ",$C26&lt;&gt;" "))))),IF(SUM(F$4:F24)=0,1,LARGE(F$4:F24,1)+1),IF(MONTH(G25)=MONTH(TODAY()),IF(AND(DAY(G25)&lt;DAY(TODAY()),$B25=" "),IF(SUM(F$4:F24)=0,1,LARGE(F$4:F24,1)+1),IF($B25=" ",IF(AND(DAY(G25)=DAY(TODAY()),HOUR(G25)&lt;=HOUR(NOW())+1),IF(AND(HOUR(G25)+2&lt;=HOUR(NOW()),DAY(G25)&lt;=DAY(TODAY()),MINUTE(G25)&lt;=MINUTE(NOW())),IF(SUM(F$4:F24)=0,1,LARGE(F$4:F24,1)+1),IF(OR(MINUTE(G25)&lt;=MINUTE(NOW()),HOUR(G25)&lt;=HOUR(NOW())),"!!!","")),""),"")),"")))</f>
        <v/>
      </c>
      <c r="G25" s="301">
        <v>45170.604166666664</v>
      </c>
      <c r="H25" s="229" t="s">
        <v>450</v>
      </c>
      <c r="I25" s="39" t="s">
        <v>42</v>
      </c>
      <c r="J25" s="40">
        <v>45.5</v>
      </c>
      <c r="K25" s="41" t="s">
        <v>21</v>
      </c>
      <c r="L25" s="42">
        <v>2.09</v>
      </c>
      <c r="M25" s="43">
        <v>37.159999999999997</v>
      </c>
      <c r="N25" s="232">
        <v>0</v>
      </c>
      <c r="O25" s="44" t="s">
        <v>3151</v>
      </c>
      <c r="P25" s="45" t="s">
        <v>3152</v>
      </c>
      <c r="Q25" s="207" t="s">
        <v>1923</v>
      </c>
      <c r="R25" s="211">
        <v>7.4099999999999999E-2</v>
      </c>
      <c r="S25" s="210" t="s">
        <v>4169</v>
      </c>
    </row>
    <row r="26" spans="1:19" ht="14.65" customHeight="1">
      <c r="A26" s="227"/>
      <c r="B26" s="236"/>
      <c r="C26" s="49" t="s">
        <v>26</v>
      </c>
      <c r="D26" s="274"/>
      <c r="E26" s="282"/>
      <c r="F26" s="285"/>
      <c r="G26" s="287"/>
      <c r="H26" s="230"/>
      <c r="I26" s="50" t="s">
        <v>43</v>
      </c>
      <c r="J26" s="51">
        <f>IF(OR(I25="TO",I25="TU",I25="TO1",I25="TU1",I25="TO2",I25="TU2"),J25,IF(OR(I25="AH1",I25="AH2"),IF(OR(I26="AH1",I26="AH2"),-J25,IF(OR(I26="EH1",I26="EH2"),-J25+0.5,"")),IF(OR(I25="EH1",I25="EH2"),IF(OR(I26="AH1",I26="AH2"),-J25+0.5,IF(OR(I26="EH1",I26="EH2"),-J25+1,"")),IF(AND(OR(I25="DNB1",I25="DNB2"),OR(I26="AH1",I26="AH2")),0,IF(AND(I25="Not ScoreBoth",OR(I26="TO1",I26="TO2")),0.5,"")))))</f>
        <v>45.5</v>
      </c>
      <c r="K26" s="52" t="s">
        <v>22</v>
      </c>
      <c r="L26" s="53">
        <v>2.21</v>
      </c>
      <c r="M26" s="54"/>
      <c r="N26" s="233"/>
      <c r="O26" s="55" t="s">
        <v>3153</v>
      </c>
      <c r="P26" s="56" t="s">
        <v>3152</v>
      </c>
      <c r="Q26" s="208"/>
      <c r="R26" s="212"/>
      <c r="S26" s="26"/>
    </row>
    <row r="27" spans="1:19" ht="14.65" customHeight="1">
      <c r="A27" s="228"/>
      <c r="B27" s="237"/>
      <c r="C27" s="57" t="s">
        <v>28</v>
      </c>
      <c r="D27" s="275"/>
      <c r="E27" s="283"/>
      <c r="F27" s="272"/>
      <c r="G27" s="288"/>
      <c r="H27" s="231"/>
      <c r="I27" s="58"/>
      <c r="J27" s="59"/>
      <c r="K27" s="60"/>
      <c r="L27" s="61"/>
      <c r="M27" s="62"/>
      <c r="N27" s="234"/>
      <c r="O27" s="63"/>
      <c r="P27" s="64"/>
      <c r="Q27" s="209"/>
      <c r="R27" s="213"/>
      <c r="S27" s="28"/>
    </row>
    <row r="28" spans="1:19" ht="14.65" customHeight="1">
      <c r="A28" s="238">
        <f>$A25+1</f>
        <v>9</v>
      </c>
      <c r="B28" s="242" t="str">
        <f>IF(OR(C28="W",C29="W",C30="W",C28="1/2W",C29="1/2W",C30="1/2W",C28="1/2L",C29="1/2L",C30="1/2L"),"OK",IF(OR(C28="L",C29="L",C30="L"),"LOSS",IF(OR(C28="X",C29="X",C30="X"),"Anulado"," ")))</f>
        <v>OK</v>
      </c>
      <c r="C28" s="65" t="s">
        <v>26</v>
      </c>
      <c r="D28" s="304">
        <f>IF(G28="","",$D25)</f>
        <v>1</v>
      </c>
      <c r="E28" s="295" t="str">
        <f>IF(G28=""," ","– "&amp;COUNTIF(D$4:D30,$D28))</f>
        <v>– 9</v>
      </c>
      <c r="F28" s="297" t="str">
        <f ca="1">IF(G28="","",IF(OR(AND($C28&lt;&gt;" ",$C29=" "),AND($C29&lt;&gt;" ",$C28=" "),AND(L30&gt;0,OR(AND($C30&lt;&gt;" ",OR($C28=" ",$C29=" ")),AND($C30=" ",OR($C28&lt;&gt;" ",$C29&lt;&gt;" "))))),IF(SUM(F$4:F27)=0,1,LARGE(F$4:F27,1)+1),IF(MONTH(G28)=MONTH(TODAY()),IF(AND(DAY(G28)&lt;DAY(TODAY()),$B28=" "),IF(SUM(F$4:F27)=0,1,LARGE(F$4:F27,1)+1),IF($B28=" ",IF(AND(DAY(G28)=DAY(TODAY()),HOUR(G28)&lt;=HOUR(NOW())+1),IF(AND(HOUR(G28)+2&lt;=HOUR(NOW()),DAY(G28)&lt;=DAY(TODAY()),MINUTE(G28)&lt;=MINUTE(NOW())),IF(SUM(F$4:F27)=0,1,LARGE(F$4:F27,1)+1),IF(OR(MINUTE(G28)&lt;=MINUTE(NOW()),HOUR(G28)&lt;=HOUR(NOW())),"!!!","")),""),"")),"")))</f>
        <v/>
      </c>
      <c r="G28" s="319">
        <v>45170.625</v>
      </c>
      <c r="H28" s="239" t="s">
        <v>451</v>
      </c>
      <c r="I28" s="66" t="s">
        <v>42</v>
      </c>
      <c r="J28" s="67">
        <v>43.5</v>
      </c>
      <c r="K28" s="68" t="s">
        <v>21</v>
      </c>
      <c r="L28" s="69">
        <v>1.66</v>
      </c>
      <c r="M28" s="70">
        <v>61.36</v>
      </c>
      <c r="N28" s="241">
        <v>0.1</v>
      </c>
      <c r="O28" s="71" t="s">
        <v>3154</v>
      </c>
      <c r="P28" s="72" t="s">
        <v>3155</v>
      </c>
      <c r="Q28" s="200" t="s">
        <v>1183</v>
      </c>
      <c r="R28" s="204">
        <v>5.6000000000000001E-2</v>
      </c>
      <c r="S28" s="203" t="s">
        <v>4170</v>
      </c>
    </row>
    <row r="29" spans="1:19" ht="14.65" customHeight="1">
      <c r="A29" s="227"/>
      <c r="B29" s="236"/>
      <c r="C29" s="17" t="s">
        <v>24</v>
      </c>
      <c r="D29" s="274"/>
      <c r="E29" s="282"/>
      <c r="F29" s="285"/>
      <c r="G29" s="287"/>
      <c r="H29" s="230"/>
      <c r="I29" s="18" t="s">
        <v>43</v>
      </c>
      <c r="J29" s="76">
        <f>IF(OR(I28="TO",I28="TU",I28="TO1",I28="TU1",I28="TO2",I28="TU2"),J28,IF(OR(I28="AH1",I28="AH2"),IF(OR(I29="AH1",I29="AH2"),-J28,IF(OR(I29="EH1",I29="EH2"),-J28+0.5,"")),IF(OR(I28="EH1",I28="EH2"),IF(OR(I29="AH1",I29="AH2"),-J28+0.5,IF(OR(I29="EH1",I29="EH2"),-J28+1,"")),IF(AND(OR(I28="DNB1",I28="DNB2"),OR(I29="AH1",I29="AH2")),0,IF(AND(I28="Not ScoreBoth",OR(I29="TO1",I29="TO2")),0.5,"")))))</f>
        <v>43.5</v>
      </c>
      <c r="K29" s="77" t="s">
        <v>23</v>
      </c>
      <c r="L29" s="21">
        <v>2.9</v>
      </c>
      <c r="M29" s="22"/>
      <c r="N29" s="233"/>
      <c r="O29" s="23" t="s">
        <v>3156</v>
      </c>
      <c r="P29" s="24" t="s">
        <v>3157</v>
      </c>
      <c r="Q29" s="201"/>
      <c r="R29" s="205"/>
      <c r="S29" s="26"/>
    </row>
    <row r="30" spans="1:19" ht="14.65" customHeight="1">
      <c r="A30" s="228"/>
      <c r="B30" s="237"/>
      <c r="C30" s="27" t="s">
        <v>28</v>
      </c>
      <c r="D30" s="275"/>
      <c r="E30" s="283"/>
      <c r="F30" s="272"/>
      <c r="G30" s="288"/>
      <c r="H30" s="231"/>
      <c r="I30" s="30"/>
      <c r="J30" s="31"/>
      <c r="K30" s="37"/>
      <c r="L30" s="32"/>
      <c r="M30" s="33"/>
      <c r="N30" s="234"/>
      <c r="O30" s="34"/>
      <c r="P30" s="35"/>
      <c r="Q30" s="202"/>
      <c r="R30" s="206"/>
      <c r="S30" s="28"/>
    </row>
    <row r="31" spans="1:19" ht="14.65" customHeight="1">
      <c r="A31" s="226">
        <f>$A28+1</f>
        <v>10</v>
      </c>
      <c r="B31" s="235" t="str">
        <f>IF(OR(C31="W",C32="W",C33="W",C31="1/2W",C32="1/2W",C33="1/2W",C31="1/2L",C32="1/2L",C33="1/2L"),"OK",IF(OR(C31="L",C32="L",C33="L"),"LOSS",IF(OR(C31="X",C32="X",C33="X"),"Anulado"," ")))</f>
        <v>OK</v>
      </c>
      <c r="C31" s="38" t="s">
        <v>26</v>
      </c>
      <c r="D31" s="305">
        <f>IF(G31="","",$D28)</f>
        <v>1</v>
      </c>
      <c r="E31" s="281" t="str">
        <f>IF(G31=""," ","– "&amp;COUNTIF(D$4:D33,$D31))</f>
        <v>– 10</v>
      </c>
      <c r="F31" s="284" t="str">
        <f ca="1">IF(G31="","",IF(OR(AND($C31&lt;&gt;" ",$C32=" "),AND($C32&lt;&gt;" ",$C31=" "),AND(L33&gt;0,OR(AND($C33&lt;&gt;" ",OR($C31=" ",$C32=" ")),AND($C33=" ",OR($C31&lt;&gt;" ",$C32&lt;&gt;" "))))),IF(SUM(F$4:F30)=0,1,LARGE(F$4:F30,1)+1),IF(MONTH(G31)=MONTH(TODAY()),IF(AND(DAY(G31)&lt;DAY(TODAY()),$B31=" "),IF(SUM(F$4:F30)=0,1,LARGE(F$4:F30,1)+1),IF($B31=" ",IF(AND(DAY(G31)=DAY(TODAY()),HOUR(G31)&lt;=HOUR(NOW())+1),IF(AND(HOUR(G31)+2&lt;=HOUR(NOW()),DAY(G31)&lt;=DAY(TODAY()),MINUTE(G31)&lt;=MINUTE(NOW())),IF(SUM(F$4:F30)=0,1,LARGE(F$4:F30,1)+1),IF(OR(MINUTE(G31)&lt;=MINUTE(NOW()),HOUR(G31)&lt;=HOUR(NOW())),"!!!","")),""),"")),"")))</f>
        <v/>
      </c>
      <c r="G31" s="301">
        <v>45170.541666666664</v>
      </c>
      <c r="H31" s="229" t="s">
        <v>452</v>
      </c>
      <c r="I31" s="39" t="s">
        <v>30</v>
      </c>
      <c r="J31" s="40">
        <v>-2.5</v>
      </c>
      <c r="K31" s="41" t="s">
        <v>21</v>
      </c>
      <c r="L31" s="42">
        <v>1.61</v>
      </c>
      <c r="M31" s="43">
        <v>66.39</v>
      </c>
      <c r="N31" s="232">
        <v>0</v>
      </c>
      <c r="O31" s="44" t="s">
        <v>2743</v>
      </c>
      <c r="P31" s="45" t="s">
        <v>3158</v>
      </c>
      <c r="Q31" s="207" t="s">
        <v>3830</v>
      </c>
      <c r="R31" s="211">
        <v>6.8900000000000003E-2</v>
      </c>
      <c r="S31" s="210" t="s">
        <v>4171</v>
      </c>
    </row>
    <row r="32" spans="1:19" ht="14.65" customHeight="1">
      <c r="A32" s="227"/>
      <c r="B32" s="236"/>
      <c r="C32" s="49" t="s">
        <v>24</v>
      </c>
      <c r="D32" s="274"/>
      <c r="E32" s="282"/>
      <c r="F32" s="285"/>
      <c r="G32" s="287"/>
      <c r="H32" s="230"/>
      <c r="I32" s="50" t="s">
        <v>31</v>
      </c>
      <c r="J32" s="51">
        <f>IF(OR(I31="TO",I31="TU",I31="TO1",I31="TU1",I31="TO2",I31="TU2"),J31,IF(OR(I31="AH1",I31="AH2"),IF(OR(I32="AH1",I32="AH2"),-J31,IF(OR(I32="EH1",I32="EH2"),-J31+0.5,"")),IF(OR(I31="EH1",I31="EH2"),IF(OR(I32="AH1",I32="AH2"),-J31+0.5,IF(OR(I32="EH1",I32="EH2"),-J31+1,"")),IF(AND(OR(I31="DNB1",I31="DNB2"),OR(I32="AH1",I32="AH2")),0,IF(AND(I31="Not ScoreBoth",OR(I32="TO1",I32="TO2")),0.5,"")))))</f>
        <v>2.5</v>
      </c>
      <c r="K32" s="52" t="s">
        <v>22</v>
      </c>
      <c r="L32" s="53">
        <v>3.18</v>
      </c>
      <c r="M32" s="54"/>
      <c r="N32" s="233"/>
      <c r="O32" s="55" t="s">
        <v>3159</v>
      </c>
      <c r="P32" s="56" t="s">
        <v>1635</v>
      </c>
      <c r="Q32" s="208"/>
      <c r="R32" s="212"/>
      <c r="S32" s="26"/>
    </row>
    <row r="33" spans="1:19" ht="14.65" customHeight="1">
      <c r="A33" s="228"/>
      <c r="B33" s="237"/>
      <c r="C33" s="57" t="s">
        <v>28</v>
      </c>
      <c r="D33" s="275"/>
      <c r="E33" s="283"/>
      <c r="F33" s="272"/>
      <c r="G33" s="288"/>
      <c r="H33" s="231"/>
      <c r="I33" s="58"/>
      <c r="J33" s="59"/>
      <c r="K33" s="60"/>
      <c r="L33" s="61"/>
      <c r="M33" s="62"/>
      <c r="N33" s="234"/>
      <c r="O33" s="63"/>
      <c r="P33" s="64"/>
      <c r="Q33" s="209"/>
      <c r="R33" s="213"/>
      <c r="S33" s="28"/>
    </row>
    <row r="34" spans="1:19" ht="14.65" customHeight="1">
      <c r="A34" s="238">
        <f>$A31+1</f>
        <v>11</v>
      </c>
      <c r="B34" s="242" t="str">
        <f>IF(OR(C34="W",C35="W",C36="W",C34="1/2W",C35="1/2W",C36="1/2W",C34="1/2L",C35="1/2L",C36="1/2L"),"OK",IF(OR(C34="L",C35="L",C36="L"),"LOSS",IF(OR(C34="X",C35="X",C36="X"),"Anulado"," ")))</f>
        <v>OK</v>
      </c>
      <c r="C34" s="65" t="s">
        <v>24</v>
      </c>
      <c r="D34" s="304">
        <f>IF(G34="","",$D31)</f>
        <v>1</v>
      </c>
      <c r="E34" s="295" t="str">
        <f>IF(G34=""," ","– "&amp;COUNTIF(D$4:D36,$D34))</f>
        <v>– 11</v>
      </c>
      <c r="F34" s="297" t="str">
        <f ca="1">IF(G34="","",IF(OR(AND($C34&lt;&gt;" ",$C35=" "),AND($C35&lt;&gt;" ",$C34=" "),AND(L36&gt;0,OR(AND($C36&lt;&gt;" ",OR($C34=" ",$C35=" ")),AND($C36=" ",OR($C34&lt;&gt;" ",$C35&lt;&gt;" "))))),IF(SUM(F$4:F33)=0,1,LARGE(F$4:F33,1)+1),IF(MONTH(G34)=MONTH(TODAY()),IF(AND(DAY(G34)&lt;DAY(TODAY()),$B34=" "),IF(SUM(F$4:F33)=0,1,LARGE(F$4:F33,1)+1),IF($B34=" ",IF(AND(DAY(G34)=DAY(TODAY()),HOUR(G34)&lt;=HOUR(NOW())+1),IF(AND(HOUR(G34)+2&lt;=HOUR(NOW()),DAY(G34)&lt;=DAY(TODAY()),MINUTE(G34)&lt;=MINUTE(NOW())),IF(SUM(F$4:F33)=0,1,LARGE(F$4:F33,1)+1),IF(OR(MINUTE(G34)&lt;=MINUTE(NOW()),HOUR(G34)&lt;=HOUR(NOW())),"!!!","")),""),"")),"")))</f>
        <v/>
      </c>
      <c r="G34" s="319">
        <v>45170.190972222219</v>
      </c>
      <c r="H34" s="239" t="s">
        <v>453</v>
      </c>
      <c r="I34" s="66" t="s">
        <v>47</v>
      </c>
      <c r="J34" s="80"/>
      <c r="K34" s="68" t="s">
        <v>21</v>
      </c>
      <c r="L34" s="69">
        <v>3.55</v>
      </c>
      <c r="M34" s="70"/>
      <c r="N34" s="241">
        <v>0.1</v>
      </c>
      <c r="O34" s="71" t="s">
        <v>1002</v>
      </c>
      <c r="P34" s="72" t="s">
        <v>2540</v>
      </c>
      <c r="Q34" s="200" t="s">
        <v>4172</v>
      </c>
      <c r="R34" s="204">
        <v>0.16020000000000001</v>
      </c>
      <c r="S34" s="203" t="s">
        <v>4173</v>
      </c>
    </row>
    <row r="35" spans="1:19" ht="14.65" customHeight="1">
      <c r="A35" s="227"/>
      <c r="B35" s="236"/>
      <c r="C35" s="17" t="s">
        <v>26</v>
      </c>
      <c r="D35" s="274"/>
      <c r="E35" s="282"/>
      <c r="F35" s="285"/>
      <c r="G35" s="287"/>
      <c r="H35" s="230"/>
      <c r="I35" s="18" t="s">
        <v>48</v>
      </c>
      <c r="J35" s="81" t="str">
        <f>IF(OR(I34="TO",I34="TU",I34="TO1",I34="TU1",I34="TO2",I34="TU2"),J34,IF(OR(I34="AH1",I34="AH2"),IF(OR(I35="AH1",I35="AH2"),-J34,IF(OR(I35="EH1",I35="EH2"),-J34+0.5,"")),IF(OR(I34="EH1",I34="EH2"),IF(OR(I35="AH1",I35="AH2"),-J34+0.5,IF(OR(I35="EH1",I35="EH2"),-J34+1,"")),IF(AND(OR(I34="DNB1",I34="DNB2"),OR(I35="AH1",I35="AH2")),0,IF(AND(I34="Not ScoreBoth",OR(I35="TO1",I35="TO2")),0.5,"")))))</f>
        <v/>
      </c>
      <c r="K35" s="77" t="s">
        <v>33</v>
      </c>
      <c r="L35" s="21">
        <v>1.72</v>
      </c>
      <c r="M35" s="22">
        <v>5.39</v>
      </c>
      <c r="N35" s="233"/>
      <c r="O35" s="23" t="s">
        <v>889</v>
      </c>
      <c r="P35" s="24" t="s">
        <v>1234</v>
      </c>
      <c r="Q35" s="201"/>
      <c r="R35" s="205"/>
      <c r="S35" s="26"/>
    </row>
    <row r="36" spans="1:19" ht="14.65" customHeight="1">
      <c r="A36" s="228"/>
      <c r="B36" s="237"/>
      <c r="C36" s="27" t="s">
        <v>28</v>
      </c>
      <c r="D36" s="275"/>
      <c r="E36" s="283"/>
      <c r="F36" s="272"/>
      <c r="G36" s="288"/>
      <c r="H36" s="231"/>
      <c r="I36" s="30"/>
      <c r="J36" s="31"/>
      <c r="K36" s="37"/>
      <c r="L36" s="32"/>
      <c r="M36" s="33"/>
      <c r="N36" s="234"/>
      <c r="O36" s="34"/>
      <c r="P36" s="35"/>
      <c r="Q36" s="202"/>
      <c r="R36" s="206"/>
      <c r="S36" s="28"/>
    </row>
    <row r="37" spans="1:19" ht="14.65" customHeight="1">
      <c r="A37" s="226">
        <f>$A34+1</f>
        <v>12</v>
      </c>
      <c r="B37" s="235" t="str">
        <f>IF(OR(C37="W",C38="W",C39="W",C37="1/2W",C38="1/2W",C39="1/2W",C37="1/2L",C38="1/2L",C39="1/2L"),"OK",IF(OR(C37="L",C38="L",C39="L"),"LOSS",IF(OR(C37="X",C38="X",C39="X"),"Anulado"," ")))</f>
        <v>OK</v>
      </c>
      <c r="C37" s="38" t="s">
        <v>24</v>
      </c>
      <c r="D37" s="305">
        <f>IF(G37="","",$D34)</f>
        <v>1</v>
      </c>
      <c r="E37" s="281" t="str">
        <f>IF(G37=""," ","– "&amp;COUNTIF(D$4:D39,$D37))</f>
        <v>– 12</v>
      </c>
      <c r="F37" s="284" t="str">
        <f ca="1">IF(G37="","",IF(OR(AND($C37&lt;&gt;" ",$C38=" "),AND($C38&lt;&gt;" ",$C37=" "),AND(L39&gt;0,OR(AND($C39&lt;&gt;" ",OR($C37=" ",$C38=" ")),AND($C39=" ",OR($C37&lt;&gt;" ",$C38&lt;&gt;" "))))),IF(SUM(F$4:F36)=0,1,LARGE(F$4:F36,1)+1),IF(MONTH(G37)=MONTH(TODAY()),IF(AND(DAY(G37)&lt;DAY(TODAY()),$B37=" "),IF(SUM(F$4:F36)=0,1,LARGE(F$4:F36,1)+1),IF($B37=" ",IF(AND(DAY(G37)=DAY(TODAY()),HOUR(G37)&lt;=HOUR(NOW())+1),IF(AND(HOUR(G37)+2&lt;=HOUR(NOW()),DAY(G37)&lt;=DAY(TODAY()),MINUTE(G37)&lt;=MINUTE(NOW())),IF(SUM(F$4:F36)=0,1,LARGE(F$4:F36,1)+1),IF(OR(MINUTE(G37)&lt;=MINUTE(NOW()),HOUR(G37)&lt;=HOUR(NOW())),"!!!","")),""),"")),"")))</f>
        <v/>
      </c>
      <c r="G37" s="301">
        <v>45170.208333333336</v>
      </c>
      <c r="H37" s="229" t="s">
        <v>454</v>
      </c>
      <c r="I37" s="39" t="s">
        <v>47</v>
      </c>
      <c r="J37" s="78"/>
      <c r="K37" s="41" t="s">
        <v>23</v>
      </c>
      <c r="L37" s="42">
        <v>6.05</v>
      </c>
      <c r="M37" s="43">
        <v>4.8499999999999996</v>
      </c>
      <c r="N37" s="232">
        <v>0</v>
      </c>
      <c r="O37" s="44" t="s">
        <v>1245</v>
      </c>
      <c r="P37" s="45" t="s">
        <v>3160</v>
      </c>
      <c r="Q37" s="207" t="s">
        <v>4174</v>
      </c>
      <c r="R37" s="211">
        <v>6.9500000000000006E-2</v>
      </c>
      <c r="S37" s="210" t="s">
        <v>1622</v>
      </c>
    </row>
    <row r="38" spans="1:19" ht="14.65" customHeight="1">
      <c r="A38" s="227"/>
      <c r="B38" s="236"/>
      <c r="C38" s="49" t="s">
        <v>26</v>
      </c>
      <c r="D38" s="274"/>
      <c r="E38" s="282"/>
      <c r="F38" s="285"/>
      <c r="G38" s="287"/>
      <c r="H38" s="230"/>
      <c r="I38" s="50" t="s">
        <v>48</v>
      </c>
      <c r="J38" s="85" t="str">
        <f>IF(OR(I37="TO",I37="TU",I37="TO1",I37="TU1",I37="TO2",I37="TU2"),J37,IF(OR(I37="AH1",I37="AH2"),IF(OR(I38="AH1",I38="AH2"),-J37,IF(OR(I38="EH1",I38="EH2"),-J37+0.5,"")),IF(OR(I37="EH1",I37="EH2"),IF(OR(I38="AH1",I38="AH2"),-J37+0.5,IF(OR(I38="EH1",I38="EH2"),-J37+1,"")),IF(AND(OR(I37="DNB1",I37="DNB2"),OR(I38="AH1",I38="AH2")),0,IF(AND(I37="Not ScoreBoth",OR(I38="TO1",I38="TO2")),0.5,"")))))</f>
        <v/>
      </c>
      <c r="K38" s="52" t="s">
        <v>21</v>
      </c>
      <c r="L38" s="53">
        <v>1.3</v>
      </c>
      <c r="M38" s="54">
        <v>22.5</v>
      </c>
      <c r="N38" s="233"/>
      <c r="O38" s="55" t="s">
        <v>2201</v>
      </c>
      <c r="P38" s="56" t="s">
        <v>3161</v>
      </c>
      <c r="Q38" s="208"/>
      <c r="R38" s="212"/>
      <c r="S38" s="26"/>
    </row>
    <row r="39" spans="1:19" ht="14.65" customHeight="1">
      <c r="A39" s="228"/>
      <c r="B39" s="237"/>
      <c r="C39" s="57" t="s">
        <v>28</v>
      </c>
      <c r="D39" s="275"/>
      <c r="E39" s="283"/>
      <c r="F39" s="272"/>
      <c r="G39" s="288"/>
      <c r="H39" s="231"/>
      <c r="I39" s="58"/>
      <c r="J39" s="59"/>
      <c r="K39" s="60"/>
      <c r="L39" s="61"/>
      <c r="M39" s="62"/>
      <c r="N39" s="234"/>
      <c r="O39" s="63"/>
      <c r="P39" s="64"/>
      <c r="Q39" s="209"/>
      <c r="R39" s="213"/>
      <c r="S39" s="28"/>
    </row>
    <row r="40" spans="1:19" ht="14.65" customHeight="1">
      <c r="A40" s="238">
        <f>$A37+1</f>
        <v>13</v>
      </c>
      <c r="B40" s="242" t="str">
        <f>IF(OR(C40="W",C41="W",C42="W",C40="1/2W",C41="1/2W",C42="1/2W",C40="1/2L",C41="1/2L",C42="1/2L"),"OK",IF(OR(C40="L",C41="L",C42="L"),"LOSS",IF(OR(C40="X",C41="X",C42="X"),"Anulado"," ")))</f>
        <v>OK</v>
      </c>
      <c r="C40" s="65" t="s">
        <v>26</v>
      </c>
      <c r="D40" s="290" t="s">
        <v>85</v>
      </c>
      <c r="E40" s="295" t="str">
        <f>IF(G40=""," ","– "&amp;COUNTIF(D$4:D42,$D40))</f>
        <v>– 1</v>
      </c>
      <c r="F40" s="297" t="str">
        <f ca="1">IF(G40="","",IF(OR(AND($C40&lt;&gt;" ",$C41=" "),AND($C41&lt;&gt;" ",$C40=" "),AND(L42&gt;0,OR(AND($C42&lt;&gt;" ",OR($C40=" ",$C41=" ")),AND($C42=" ",OR($C40&lt;&gt;" ",$C41&lt;&gt;" "))))),IF(SUM(F$4:F39)=0,1,LARGE(F$4:F39,1)+1),IF(MONTH(G40)=MONTH(TODAY()),IF(AND(DAY(G40)&lt;DAY(TODAY()),$B40=" "),IF(SUM(F$4:F39)=0,1,LARGE(F$4:F39,1)+1),IF($B40=" ",IF(AND(DAY(G40)=DAY(TODAY()),HOUR(G40)&lt;=HOUR(NOW())+1),IF(AND(HOUR(G40)+2&lt;=HOUR(NOW()),DAY(G40)&lt;=DAY(TODAY()),MINUTE(G40)&lt;=MINUTE(NOW())),IF(SUM(F$4:F39)=0,1,LARGE(F$4:F39,1)+1),IF(OR(MINUTE(G40)&lt;=MINUTE(NOW()),HOUR(G40)&lt;=HOUR(NOW())),"!!!","")),""),"")),"")))</f>
        <v/>
      </c>
      <c r="G40" s="319">
        <v>45172.375</v>
      </c>
      <c r="H40" s="239" t="s">
        <v>455</v>
      </c>
      <c r="I40" s="66" t="s">
        <v>42</v>
      </c>
      <c r="J40" s="67">
        <v>8.5</v>
      </c>
      <c r="K40" s="68" t="s">
        <v>17</v>
      </c>
      <c r="L40" s="69">
        <v>2</v>
      </c>
      <c r="M40" s="70"/>
      <c r="N40" s="241">
        <v>0.1</v>
      </c>
      <c r="O40" s="71" t="s">
        <v>914</v>
      </c>
      <c r="P40" s="72" t="s">
        <v>2006</v>
      </c>
      <c r="Q40" s="200" t="s">
        <v>4175</v>
      </c>
      <c r="R40" s="204">
        <v>0.1079</v>
      </c>
      <c r="S40" s="203" t="s">
        <v>4175</v>
      </c>
    </row>
    <row r="41" spans="1:19" ht="14.65" customHeight="1">
      <c r="A41" s="227"/>
      <c r="B41" s="236"/>
      <c r="C41" s="17" t="s">
        <v>24</v>
      </c>
      <c r="D41" s="274"/>
      <c r="E41" s="282"/>
      <c r="F41" s="285"/>
      <c r="G41" s="287"/>
      <c r="H41" s="230"/>
      <c r="I41" s="18" t="s">
        <v>43</v>
      </c>
      <c r="J41" s="76">
        <f>IF(OR(I40="TO",I40="TU",I40="TO1",I40="TU1",I40="TO2",I40="TU2"),J40,IF(OR(I40="AH1",I40="AH2"),IF(OR(I41="AH1",I41="AH2"),-J40,IF(OR(I41="EH1",I41="EH2"),-J40+0.5,"")),IF(OR(I40="EH1",I40="EH2"),IF(OR(I41="AH1",I41="AH2"),-J40+0.5,IF(OR(I41="EH1",I41="EH2"),-J40+1,"")),IF(AND(OR(I40="DNB1",I40="DNB2"),OR(I41="AH1",I41="AH2")),0,IF(AND(I40="Not ScoreBoth",OR(I41="TO1",I41="TO2")),0.5,"")))))</f>
        <v>8.5</v>
      </c>
      <c r="K41" s="77" t="s">
        <v>21</v>
      </c>
      <c r="L41" s="21">
        <v>2.4700000000000002</v>
      </c>
      <c r="M41" s="22">
        <v>4.59</v>
      </c>
      <c r="N41" s="233"/>
      <c r="O41" s="23" t="s">
        <v>1881</v>
      </c>
      <c r="P41" s="24" t="s">
        <v>3162</v>
      </c>
      <c r="Q41" s="201"/>
      <c r="R41" s="205"/>
      <c r="S41" s="26"/>
    </row>
    <row r="42" spans="1:19" ht="14.65" customHeight="1">
      <c r="A42" s="228"/>
      <c r="B42" s="237"/>
      <c r="C42" s="27" t="s">
        <v>28</v>
      </c>
      <c r="D42" s="275"/>
      <c r="E42" s="283"/>
      <c r="F42" s="272"/>
      <c r="G42" s="288"/>
      <c r="H42" s="231"/>
      <c r="I42" s="30"/>
      <c r="J42" s="31"/>
      <c r="K42" s="37"/>
      <c r="L42" s="32"/>
      <c r="M42" s="33"/>
      <c r="N42" s="234"/>
      <c r="O42" s="34"/>
      <c r="P42" s="35"/>
      <c r="Q42" s="202"/>
      <c r="R42" s="206"/>
      <c r="S42" s="28"/>
    </row>
    <row r="43" spans="1:19" ht="14.65" customHeight="1">
      <c r="A43" s="226">
        <f>$A40+1</f>
        <v>14</v>
      </c>
      <c r="B43" s="235" t="str">
        <f>IF(OR(C43="W",C44="W",C45="W",C43="1/2W",C44="1/2W",C45="1/2W",C43="1/2L",C44="1/2L",C45="1/2L"),"OK",IF(OR(C43="L",C44="L",C45="L"),"LOSS",IF(OR(C43="X",C44="X",C45="X"),"Anulado"," ")))</f>
        <v>OK</v>
      </c>
      <c r="C43" s="38" t="s">
        <v>26</v>
      </c>
      <c r="D43" s="273" t="str">
        <f>IF(G43="","",$D40)</f>
        <v>3</v>
      </c>
      <c r="E43" s="281" t="str">
        <f>IF(G43=""," ","– "&amp;COUNTIF(D$4:D45,$D43))</f>
        <v>– 2</v>
      </c>
      <c r="F43" s="284" t="str">
        <f ca="1">IF(G43="","",IF(OR(AND($C43&lt;&gt;" ",$C44=" "),AND($C44&lt;&gt;" ",$C43=" "),AND(L45&gt;0,OR(AND($C45&lt;&gt;" ",OR($C43=" ",$C44=" ")),AND($C45=" ",OR($C43&lt;&gt;" ",$C44&lt;&gt;" "))))),IF(SUM(F$4:F42)=0,1,LARGE(F$4:F42,1)+1),IF(MONTH(G43)=MONTH(TODAY()),IF(AND(DAY(G43)&lt;DAY(TODAY()),$B43=" "),IF(SUM(F$4:F42)=0,1,LARGE(F$4:F42,1)+1),IF($B43=" ",IF(AND(DAY(G43)=DAY(TODAY()),HOUR(G43)&lt;=HOUR(NOW())+1),IF(AND(HOUR(G43)+2&lt;=HOUR(NOW()),DAY(G43)&lt;=DAY(TODAY()),MINUTE(G43)&lt;=MINUTE(NOW())),IF(SUM(F$4:F42)=0,1,LARGE(F$4:F42,1)+1),IF(OR(MINUTE(G43)&lt;=MINUTE(NOW()),HOUR(G43)&lt;=HOUR(NOW())),"!!!","")),""),"")),"")))</f>
        <v/>
      </c>
      <c r="G43" s="301">
        <v>45172.506944444445</v>
      </c>
      <c r="H43" s="229" t="s">
        <v>456</v>
      </c>
      <c r="I43" s="39" t="s">
        <v>60</v>
      </c>
      <c r="J43" s="78"/>
      <c r="K43" s="41" t="s">
        <v>33</v>
      </c>
      <c r="L43" s="42">
        <v>2.5</v>
      </c>
      <c r="M43" s="43"/>
      <c r="N43" s="232">
        <v>0</v>
      </c>
      <c r="O43" s="44" t="s">
        <v>1406</v>
      </c>
      <c r="P43" s="45" t="s">
        <v>2709</v>
      </c>
      <c r="Q43" s="207" t="s">
        <v>2551</v>
      </c>
      <c r="R43" s="211">
        <v>8.0399999999999999E-2</v>
      </c>
      <c r="S43" s="210" t="s">
        <v>1045</v>
      </c>
    </row>
    <row r="44" spans="1:19" ht="14.65" customHeight="1">
      <c r="A44" s="227"/>
      <c r="B44" s="236"/>
      <c r="C44" s="49" t="s">
        <v>24</v>
      </c>
      <c r="D44" s="274"/>
      <c r="E44" s="282"/>
      <c r="F44" s="285"/>
      <c r="G44" s="287"/>
      <c r="H44" s="230"/>
      <c r="I44" s="50" t="s">
        <v>63</v>
      </c>
      <c r="J44" s="79"/>
      <c r="K44" s="52" t="s">
        <v>18</v>
      </c>
      <c r="L44" s="53">
        <v>1.9</v>
      </c>
      <c r="M44" s="54">
        <v>6.43</v>
      </c>
      <c r="N44" s="233"/>
      <c r="O44" s="55" t="s">
        <v>1188</v>
      </c>
      <c r="P44" s="56" t="s">
        <v>943</v>
      </c>
      <c r="Q44" s="208"/>
      <c r="R44" s="212"/>
      <c r="S44" s="26"/>
    </row>
    <row r="45" spans="1:19" ht="14.65" customHeight="1">
      <c r="A45" s="228"/>
      <c r="B45" s="237"/>
      <c r="C45" s="57" t="s">
        <v>28</v>
      </c>
      <c r="D45" s="275"/>
      <c r="E45" s="283"/>
      <c r="F45" s="272"/>
      <c r="G45" s="288"/>
      <c r="H45" s="231"/>
      <c r="I45" s="58"/>
      <c r="J45" s="59"/>
      <c r="K45" s="60"/>
      <c r="L45" s="61"/>
      <c r="M45" s="62"/>
      <c r="N45" s="234"/>
      <c r="O45" s="63"/>
      <c r="P45" s="64"/>
      <c r="Q45" s="209"/>
      <c r="R45" s="213"/>
      <c r="S45" s="28"/>
    </row>
    <row r="46" spans="1:19" ht="14.65" customHeight="1">
      <c r="A46" s="238">
        <f>$A43+1</f>
        <v>15</v>
      </c>
      <c r="B46" s="242" t="str">
        <f>IF(OR(C46="W",C47="W",C48="W",C46="1/2W",C47="1/2W",C48="1/2W",C46="1/2L",C47="1/2L",C48="1/2L"),"OK",IF(OR(C46="L",C47="L",C48="L"),"LOSS",IF(OR(C46="X",C47="X",C48="X"),"Anulado"," ")))</f>
        <v>OK</v>
      </c>
      <c r="C46" s="65" t="s">
        <v>24</v>
      </c>
      <c r="D46" s="290" t="str">
        <f>IF(G46="","",$D43)</f>
        <v>3</v>
      </c>
      <c r="E46" s="295" t="str">
        <f>IF(G46=""," ","– "&amp;COUNTIF(D$4:D48,$D46))</f>
        <v>– 3</v>
      </c>
      <c r="F46" s="297" t="str">
        <f ca="1">IF(G46="","",IF(OR(AND($C46&lt;&gt;" ",$C47=" "),AND($C47&lt;&gt;" ",$C46=" "),AND(L48&gt;0,OR(AND($C48&lt;&gt;" ",OR($C46=" ",$C47=" ")),AND($C48=" ",OR($C46&lt;&gt;" ",$C47&lt;&gt;" "))))),IF(SUM(F$4:F45)=0,1,LARGE(F$4:F45,1)+1),IF(MONTH(G46)=MONTH(TODAY()),IF(AND(DAY(G46)&lt;DAY(TODAY()),$B46=" "),IF(SUM(F$4:F45)=0,1,LARGE(F$4:F45,1)+1),IF($B46=" ",IF(AND(DAY(G46)=DAY(TODAY()),HOUR(G46)&lt;=HOUR(NOW())+1),IF(AND(HOUR(G46)+2&lt;=HOUR(NOW()),DAY(G46)&lt;=DAY(TODAY()),MINUTE(G46)&lt;=MINUTE(NOW())),IF(SUM(F$4:F45)=0,1,LARGE(F$4:F45,1)+1),IF(OR(MINUTE(G46)&lt;=MINUTE(NOW()),HOUR(G46)&lt;=HOUR(NOW())),"!!!","")),""),"")),"")))</f>
        <v/>
      </c>
      <c r="G46" s="319">
        <v>45172.458333333336</v>
      </c>
      <c r="H46" s="239" t="s">
        <v>457</v>
      </c>
      <c r="I46" s="66" t="s">
        <v>31</v>
      </c>
      <c r="J46" s="67">
        <v>0</v>
      </c>
      <c r="K46" s="68" t="s">
        <v>21</v>
      </c>
      <c r="L46" s="69">
        <v>1.75</v>
      </c>
      <c r="M46" s="70">
        <v>24.25</v>
      </c>
      <c r="N46" s="241">
        <v>0</v>
      </c>
      <c r="O46" s="71" t="s">
        <v>3163</v>
      </c>
      <c r="P46" s="72" t="s">
        <v>3164</v>
      </c>
      <c r="Q46" s="200" t="s">
        <v>4176</v>
      </c>
      <c r="R46" s="204">
        <v>7.5300000000000006E-2</v>
      </c>
      <c r="S46" s="203" t="s">
        <v>4177</v>
      </c>
    </row>
    <row r="47" spans="1:19" ht="14.65" customHeight="1">
      <c r="A47" s="227"/>
      <c r="B47" s="236"/>
      <c r="C47" s="17" t="s">
        <v>26</v>
      </c>
      <c r="D47" s="274"/>
      <c r="E47" s="282"/>
      <c r="F47" s="285"/>
      <c r="G47" s="287"/>
      <c r="H47" s="230"/>
      <c r="I47" s="18" t="s">
        <v>30</v>
      </c>
      <c r="J47" s="76">
        <v>0.5</v>
      </c>
      <c r="K47" s="77" t="s">
        <v>17</v>
      </c>
      <c r="L47" s="21">
        <v>2.15</v>
      </c>
      <c r="M47" s="22">
        <v>8.4499999999999993</v>
      </c>
      <c r="N47" s="233"/>
      <c r="O47" s="23" t="s">
        <v>1698</v>
      </c>
      <c r="P47" s="24" t="s">
        <v>3165</v>
      </c>
      <c r="Q47" s="201"/>
      <c r="R47" s="205"/>
      <c r="S47" s="26"/>
    </row>
    <row r="48" spans="1:19" ht="14.65" customHeight="1">
      <c r="A48" s="228"/>
      <c r="B48" s="237"/>
      <c r="C48" s="27" t="s">
        <v>26</v>
      </c>
      <c r="D48" s="275"/>
      <c r="E48" s="283"/>
      <c r="F48" s="272"/>
      <c r="G48" s="288"/>
      <c r="H48" s="231"/>
      <c r="I48" s="86" t="s">
        <v>66</v>
      </c>
      <c r="J48" s="107">
        <v>0</v>
      </c>
      <c r="K48" s="87" t="s">
        <v>17</v>
      </c>
      <c r="L48" s="88">
        <v>3.6</v>
      </c>
      <c r="M48" s="33">
        <v>6.73</v>
      </c>
      <c r="N48" s="234"/>
      <c r="O48" s="89" t="s">
        <v>3166</v>
      </c>
      <c r="P48" s="90" t="s">
        <v>3167</v>
      </c>
      <c r="Q48" s="202"/>
      <c r="R48" s="206"/>
      <c r="S48" s="28"/>
    </row>
    <row r="49" spans="1:19" ht="14.65" customHeight="1">
      <c r="A49" s="226">
        <f>$A46+1</f>
        <v>16</v>
      </c>
      <c r="B49" s="235" t="str">
        <f>IF(OR(C49="W",C50="W",C51="W",C49="1/2W",C50="1/2W",C51="1/2W",C49="1/2L",C50="1/2L",C51="1/2L"),"OK",IF(OR(C49="L",C50="L",C51="L"),"LOSS",IF(OR(C49="X",C50="X",C51="X"),"Anulado"," ")))</f>
        <v>OK</v>
      </c>
      <c r="C49" s="38" t="s">
        <v>24</v>
      </c>
      <c r="D49" s="273" t="str">
        <f>IF(G49="","",$D46)</f>
        <v>3</v>
      </c>
      <c r="E49" s="281" t="str">
        <f>IF(G49=""," ","– "&amp;COUNTIF(D$4:D51,$D49))</f>
        <v>– 4</v>
      </c>
      <c r="F49" s="284" t="str">
        <f ca="1">IF(G49="","",IF(OR(AND($C49&lt;&gt;" ",$C50=" "),AND($C50&lt;&gt;" ",$C49=" "),AND(L51&gt;0,OR(AND($C51&lt;&gt;" ",OR($C49=" ",$C50=" ")),AND($C51=" ",OR($C49&lt;&gt;" ",$C50&lt;&gt;" "))))),IF(SUM(F$4:F48)=0,1,LARGE(F$4:F48,1)+1),IF(MONTH(G49)=MONTH(TODAY()),IF(AND(DAY(G49)&lt;DAY(TODAY()),$B49=" "),IF(SUM(F$4:F48)=0,1,LARGE(F$4:F48,1)+1),IF($B49=" ",IF(AND(DAY(G49)=DAY(TODAY()),HOUR(G49)&lt;=HOUR(NOW())+1),IF(AND(HOUR(G49)+2&lt;=HOUR(NOW()),DAY(G49)&lt;=DAY(TODAY()),MINUTE(G49)&lt;=MINUTE(NOW())),IF(SUM(F$4:F48)=0,1,LARGE(F$4:F48,1)+1),IF(OR(MINUTE(G49)&lt;=MINUTE(NOW()),HOUR(G49)&lt;=HOUR(NOW())),"!!!","")),""),"")),"")))</f>
        <v/>
      </c>
      <c r="G49" s="301">
        <v>45172.5625</v>
      </c>
      <c r="H49" s="229" t="s">
        <v>458</v>
      </c>
      <c r="I49" s="39" t="s">
        <v>42</v>
      </c>
      <c r="J49" s="40">
        <v>11.5</v>
      </c>
      <c r="K49" s="41" t="s">
        <v>17</v>
      </c>
      <c r="L49" s="42">
        <v>2</v>
      </c>
      <c r="M49" s="43"/>
      <c r="N49" s="232">
        <v>0</v>
      </c>
      <c r="O49" s="44" t="s">
        <v>1012</v>
      </c>
      <c r="P49" s="45" t="s">
        <v>2702</v>
      </c>
      <c r="Q49" s="207" t="s">
        <v>2317</v>
      </c>
      <c r="R49" s="211">
        <v>7.2099999999999997E-2</v>
      </c>
      <c r="S49" s="210" t="s">
        <v>2083</v>
      </c>
    </row>
    <row r="50" spans="1:19" ht="14.65" customHeight="1">
      <c r="A50" s="227"/>
      <c r="B50" s="236"/>
      <c r="C50" s="49" t="s">
        <v>26</v>
      </c>
      <c r="D50" s="274"/>
      <c r="E50" s="282"/>
      <c r="F50" s="285"/>
      <c r="G50" s="287"/>
      <c r="H50" s="230"/>
      <c r="I50" s="50" t="s">
        <v>43</v>
      </c>
      <c r="J50" s="51">
        <f>IF(OR(I49="TO",I49="TU",I49="TO1",I49="TU1",I49="TO2",I49="TU2"),J49,IF(OR(I49="AH1",I49="AH2"),IF(OR(I50="AH1",I50="AH2"),-J49,IF(OR(I50="EH1",I50="EH2"),-J49+0.5,"")),IF(OR(I49="EH1",I49="EH2"),IF(OR(I50="AH1",I50="AH2"),-J49+0.5,IF(OR(I50="EH1",I50="EH2"),-J49+1,"")),IF(AND(OR(I49="DNB1",I49="DNB2"),OR(I50="AH1",I50="AH2")),0,IF(AND(I49="Not ScoreBoth",OR(I50="TO1",I50="TO2")),0.5,"")))))</f>
        <v>11.5</v>
      </c>
      <c r="K50" s="52" t="s">
        <v>21</v>
      </c>
      <c r="L50" s="53">
        <v>2.31</v>
      </c>
      <c r="M50" s="54">
        <v>5.15</v>
      </c>
      <c r="N50" s="233"/>
      <c r="O50" s="55" t="s">
        <v>2221</v>
      </c>
      <c r="P50" s="56" t="s">
        <v>2702</v>
      </c>
      <c r="Q50" s="208"/>
      <c r="R50" s="212"/>
      <c r="S50" s="26"/>
    </row>
    <row r="51" spans="1:19" ht="14.65" customHeight="1">
      <c r="A51" s="228"/>
      <c r="B51" s="237"/>
      <c r="C51" s="57" t="s">
        <v>28</v>
      </c>
      <c r="D51" s="275"/>
      <c r="E51" s="283"/>
      <c r="F51" s="272"/>
      <c r="G51" s="288"/>
      <c r="H51" s="231"/>
      <c r="I51" s="58"/>
      <c r="J51" s="59"/>
      <c r="K51" s="60"/>
      <c r="L51" s="61"/>
      <c r="M51" s="62"/>
      <c r="N51" s="234"/>
      <c r="O51" s="63"/>
      <c r="P51" s="64"/>
      <c r="Q51" s="209"/>
      <c r="R51" s="213"/>
      <c r="S51" s="28"/>
    </row>
    <row r="52" spans="1:19" ht="14.65" customHeight="1">
      <c r="A52" s="238">
        <f>$A49+1</f>
        <v>17</v>
      </c>
      <c r="B52" s="242" t="str">
        <f>IF(OR(C52="W",C53="W",C54="W",C52="1/2W",C53="1/2W",C54="1/2W",C52="1/2L",C53="1/2L",C54="1/2L"),"OK",IF(OR(C52="L",C53="L",C54="L"),"LOSS",IF(OR(C52="X",C53="X",C54="X"),"Anulado"," ")))</f>
        <v>OK</v>
      </c>
      <c r="C52" s="65" t="s">
        <v>24</v>
      </c>
      <c r="D52" s="290" t="str">
        <f>IF(G52="","",$D49)</f>
        <v>3</v>
      </c>
      <c r="E52" s="295" t="str">
        <f>IF(G52=""," ","– "&amp;COUNTIF(D$4:D54,$D52))</f>
        <v>– 5</v>
      </c>
      <c r="F52" s="297" t="str">
        <f ca="1">IF(G52="","",IF(OR(AND($C52&lt;&gt;" ",$C53=" "),AND($C53&lt;&gt;" ",$C52=" "),AND(L54&gt;0,OR(AND($C54&lt;&gt;" ",OR($C52=" ",$C53=" ")),AND($C54=" ",OR($C52&lt;&gt;" ",$C53&lt;&gt;" "))))),IF(SUM(F$4:F51)=0,1,LARGE(F$4:F51,1)+1),IF(MONTH(G52)=MONTH(TODAY()),IF(AND(DAY(G52)&lt;DAY(TODAY()),$B52=" "),IF(SUM(F$4:F51)=0,1,LARGE(F$4:F51,1)+1),IF($B52=" ",IF(AND(DAY(G52)=DAY(TODAY()),HOUR(G52)&lt;=HOUR(NOW())+1),IF(AND(HOUR(G52)+2&lt;=HOUR(NOW()),DAY(G52)&lt;=DAY(TODAY()),MINUTE(G52)&lt;=MINUTE(NOW())),IF(SUM(F$4:F51)=0,1,LARGE(F$4:F51,1)+1),IF(OR(MINUTE(G52)&lt;=MINUTE(NOW()),HOUR(G52)&lt;=HOUR(NOW())),"!!!","")),""),"")),"")))</f>
        <v/>
      </c>
      <c r="G52" s="319">
        <v>45178.541666666664</v>
      </c>
      <c r="H52" s="239" t="s">
        <v>459</v>
      </c>
      <c r="I52" s="66" t="s">
        <v>42</v>
      </c>
      <c r="J52" s="67">
        <v>1.5</v>
      </c>
      <c r="K52" s="68" t="s">
        <v>21</v>
      </c>
      <c r="L52" s="69">
        <v>1.82</v>
      </c>
      <c r="M52" s="70">
        <v>5.67</v>
      </c>
      <c r="N52" s="241">
        <v>0</v>
      </c>
      <c r="O52" s="71" t="s">
        <v>2184</v>
      </c>
      <c r="P52" s="72" t="s">
        <v>2472</v>
      </c>
      <c r="Q52" s="200" t="s">
        <v>4178</v>
      </c>
      <c r="R52" s="204">
        <v>4.9099999999999998E-2</v>
      </c>
      <c r="S52" s="203" t="s">
        <v>4179</v>
      </c>
    </row>
    <row r="53" spans="1:19" ht="14.65" customHeight="1">
      <c r="A53" s="227"/>
      <c r="B53" s="236"/>
      <c r="C53" s="17" t="s">
        <v>26</v>
      </c>
      <c r="D53" s="274"/>
      <c r="E53" s="282"/>
      <c r="F53" s="285"/>
      <c r="G53" s="287"/>
      <c r="H53" s="230"/>
      <c r="I53" s="18" t="s">
        <v>43</v>
      </c>
      <c r="J53" s="76">
        <f>IF(OR(I52="TO",I52="TU",I52="TO1",I52="TU1",I52="TO2",I52="TU2"),J52,IF(OR(I52="AH1",I52="AH2"),IF(OR(I53="AH1",I53="AH2"),-J52,IF(OR(I53="EH1",I53="EH2"),-J52+0.5,"")),IF(OR(I52="EH1",I52="EH2"),IF(OR(I53="AH1",I53="AH2"),-J52+0.5,IF(OR(I53="EH1",I53="EH2"),-J52+1,"")),IF(AND(OR(I52="DNB1",I52="DNB2"),OR(I53="AH1",I53="AH2")),0,IF(AND(I52="Not ScoreBoth",OR(I53="TO1",I53="TO2")),0.5,"")))))</f>
        <v>1.5</v>
      </c>
      <c r="K53" s="77" t="s">
        <v>17</v>
      </c>
      <c r="L53" s="21">
        <v>2.5</v>
      </c>
      <c r="M53" s="22">
        <v>4.0999999999999996</v>
      </c>
      <c r="N53" s="233"/>
      <c r="O53" s="23" t="s">
        <v>2697</v>
      </c>
      <c r="P53" s="24" t="s">
        <v>3120</v>
      </c>
      <c r="Q53" s="201"/>
      <c r="R53" s="205"/>
      <c r="S53" s="26"/>
    </row>
    <row r="54" spans="1:19" ht="14.65" customHeight="1">
      <c r="A54" s="228"/>
      <c r="B54" s="237"/>
      <c r="C54" s="27" t="s">
        <v>28</v>
      </c>
      <c r="D54" s="275"/>
      <c r="E54" s="283"/>
      <c r="F54" s="272"/>
      <c r="G54" s="288"/>
      <c r="H54" s="231"/>
      <c r="I54" s="30"/>
      <c r="J54" s="31"/>
      <c r="K54" s="37"/>
      <c r="L54" s="32"/>
      <c r="M54" s="33"/>
      <c r="N54" s="234"/>
      <c r="O54" s="34"/>
      <c r="P54" s="35"/>
      <c r="Q54" s="202"/>
      <c r="R54" s="206"/>
      <c r="S54" s="28"/>
    </row>
    <row r="55" spans="1:19" ht="14.65" customHeight="1">
      <c r="A55" s="226">
        <f>$A52+1</f>
        <v>18</v>
      </c>
      <c r="B55" s="235" t="str">
        <f>IF(OR(C55="W",C56="W",C57="W",C55="1/2W",C56="1/2W",C57="1/2W",C55="1/2L",C56="1/2L",C57="1/2L"),"OK",IF(OR(C55="L",C56="L",C57="L"),"LOSS",IF(OR(C55="X",C56="X",C57="X"),"Anulado"," ")))</f>
        <v>OK</v>
      </c>
      <c r="C55" s="38" t="s">
        <v>24</v>
      </c>
      <c r="D55" s="273" t="str">
        <f>IF(G55="","",$D52)</f>
        <v>3</v>
      </c>
      <c r="E55" s="281" t="str">
        <f>IF(G55=""," ","– "&amp;COUNTIF(D$4:D57,$D55))</f>
        <v>– 6</v>
      </c>
      <c r="F55" s="284" t="e">
        <f ca="1">IF(G55="","",IF(OR(AND($C55&lt;&gt;" ",$C56=" "),AND($C56&lt;&gt;" ",$C55=" "),AND(L57&gt;0,OR(AND($C57&lt;&gt;" ",OR($C55=" ",$C56=" ")),AND($C57=" ",OR($C55&lt;&gt;" ",$C56&lt;&gt;" "))))),IF(SUM(F$4:F54)=0,1,LARGE(F$4:F54,1)+1),IF(MONTH(G55)=MONTH(TODAY()),IF(AND(DAY(G55)&lt;DAY(TODAY()),$B55=" "),IF(SUM(F$4:F54)=0,1,LARGE(F$4:F54,1)+1),IF($B55=" ",IF(AND(DAY(G55)=DAY(TODAY()),HOUR(G55)&lt;=HOUR(NOW())+1),IF(AND(HOUR(G55)+2&lt;=HOUR(NOW()),DAY(G55)&lt;=DAY(TODAY()),MINUTE(G55)&lt;=MINUTE(NOW())),IF(SUM(F$4:F54)=0,1,LARGE(F$4:F54,1)+1),IF(OR(MINUTE(G55)&lt;=MINUTE(NOW()),HOUR(G55)&lt;=HOUR(NOW())),"!!!","")),""),"")),"")))</f>
        <v>#VALUE!</v>
      </c>
      <c r="G55" s="181" t="s">
        <v>4627</v>
      </c>
      <c r="H55" s="229" t="s">
        <v>459</v>
      </c>
      <c r="I55" s="39" t="s">
        <v>42</v>
      </c>
      <c r="J55" s="40">
        <v>1.5</v>
      </c>
      <c r="K55" s="41" t="s">
        <v>21</v>
      </c>
      <c r="L55" s="42">
        <v>1.82</v>
      </c>
      <c r="M55" s="43">
        <v>12.85</v>
      </c>
      <c r="N55" s="232">
        <v>0</v>
      </c>
      <c r="O55" s="44" t="s">
        <v>3168</v>
      </c>
      <c r="P55" s="45" t="s">
        <v>3169</v>
      </c>
      <c r="Q55" s="207" t="s">
        <v>2117</v>
      </c>
      <c r="R55" s="211">
        <v>5.1799999999999999E-2</v>
      </c>
      <c r="S55" s="210" t="s">
        <v>1766</v>
      </c>
    </row>
    <row r="56" spans="1:19" ht="14.65" customHeight="1">
      <c r="A56" s="227"/>
      <c r="B56" s="236"/>
      <c r="C56" s="49" t="s">
        <v>26</v>
      </c>
      <c r="D56" s="274"/>
      <c r="E56" s="282"/>
      <c r="F56" s="285"/>
      <c r="G56" s="182"/>
      <c r="H56" s="230"/>
      <c r="I56" s="50" t="s">
        <v>43</v>
      </c>
      <c r="J56" s="51">
        <f>IF(OR(I55="TO",I55="TU",I55="TO1",I55="TU1",I55="TO2",I55="TU2"),J55,IF(OR(I55="AH1",I55="AH2"),IF(OR(I56="AH1",I56="AH2"),-J55,IF(OR(I56="EH1",I56="EH2"),-J55+0.5,"")),IF(OR(I55="EH1",I55="EH2"),IF(OR(I56="AH1",I56="AH2"),-J55+0.5,IF(OR(I56="EH1",I56="EH2"),-J55+1,"")),IF(AND(OR(I55="DNB1",I55="DNB2"),OR(I56="AH1",I56="AH2")),0,IF(AND(I55="Not ScoreBoth",OR(I56="TO1",I56="TO2")),0.5,"")))))</f>
        <v>1.5</v>
      </c>
      <c r="K56" s="52" t="s">
        <v>17</v>
      </c>
      <c r="L56" s="53">
        <v>2.5</v>
      </c>
      <c r="M56" s="54">
        <v>9.33</v>
      </c>
      <c r="N56" s="233"/>
      <c r="O56" s="55" t="s">
        <v>3170</v>
      </c>
      <c r="P56" s="56" t="s">
        <v>2750</v>
      </c>
      <c r="Q56" s="208"/>
      <c r="R56" s="212"/>
      <c r="S56" s="26"/>
    </row>
    <row r="57" spans="1:19" ht="14.65" customHeight="1">
      <c r="A57" s="228"/>
      <c r="B57" s="237"/>
      <c r="C57" s="57" t="s">
        <v>28</v>
      </c>
      <c r="D57" s="275"/>
      <c r="E57" s="283"/>
      <c r="F57" s="272"/>
      <c r="G57" s="183"/>
      <c r="H57" s="231"/>
      <c r="I57" s="58"/>
      <c r="J57" s="59"/>
      <c r="K57" s="60"/>
      <c r="L57" s="61"/>
      <c r="M57" s="62"/>
      <c r="N57" s="234"/>
      <c r="O57" s="63"/>
      <c r="P57" s="64"/>
      <c r="Q57" s="209"/>
      <c r="R57" s="213"/>
      <c r="S57" s="28"/>
    </row>
    <row r="58" spans="1:19" ht="14.65" customHeight="1">
      <c r="A58" s="238">
        <f>$A55+1</f>
        <v>19</v>
      </c>
      <c r="B58" s="242" t="str">
        <f>IF(OR(C58="W",C59="W",C60="W",C58="1/2W",C59="1/2W",C60="1/2W",C58="1/2L",C59="1/2L",C60="1/2L"),"OK",IF(OR(C58="L",C59="L",C60="L"),"LOSS",IF(OR(C58="X",C59="X",C60="X"),"Anulado"," ")))</f>
        <v>OK</v>
      </c>
      <c r="C58" s="65" t="s">
        <v>26</v>
      </c>
      <c r="D58" s="290" t="str">
        <f>IF(G58="","",$D55)</f>
        <v>3</v>
      </c>
      <c r="E58" s="295" t="str">
        <f>IF(G58=""," ","– "&amp;COUNTIF(D$4:D60,$D58))</f>
        <v>– 7</v>
      </c>
      <c r="F58" s="297" t="e">
        <f ca="1">IF(G58="","",IF(OR(AND($C58&lt;&gt;" ",$C59=" "),AND($C59&lt;&gt;" ",$C58=" "),AND(L60&gt;0,OR(AND($C60&lt;&gt;" ",OR($C58=" ",$C59=" ")),AND($C60=" ",OR($C58&lt;&gt;" ",$C59&lt;&gt;" "))))),IF(SUM(F$4:F57)=0,1,LARGE(F$4:F57,1)+1),IF(MONTH(G58)=MONTH(TODAY()),IF(AND(DAY(G58)&lt;DAY(TODAY()),$B58=" "),IF(SUM(F$4:F57)=0,1,LARGE(F$4:F57,1)+1),IF($B58=" ",IF(AND(DAY(G58)=DAY(TODAY()),HOUR(G58)&lt;=HOUR(NOW())+1),IF(AND(HOUR(G58)+2&lt;=HOUR(NOW()),DAY(G58)&lt;=DAY(TODAY()),MINUTE(G58)&lt;=MINUTE(NOW())),IF(SUM(F$4:F57)=0,1,LARGE(F$4:F57,1)+1),IF(OR(MINUTE(G58)&lt;=MINUTE(NOW()),HOUR(G58)&lt;=HOUR(NOW())),"!!!","")),""),"")),"")))</f>
        <v>#VALUE!</v>
      </c>
      <c r="G58" s="188" t="s">
        <v>4628</v>
      </c>
      <c r="H58" s="239" t="s">
        <v>455</v>
      </c>
      <c r="I58" s="66" t="s">
        <v>42</v>
      </c>
      <c r="J58" s="67">
        <v>8.5</v>
      </c>
      <c r="K58" s="68" t="s">
        <v>17</v>
      </c>
      <c r="L58" s="69">
        <v>2</v>
      </c>
      <c r="M58" s="70">
        <v>5.65</v>
      </c>
      <c r="N58" s="241">
        <v>0</v>
      </c>
      <c r="O58" s="71" t="s">
        <v>2029</v>
      </c>
      <c r="P58" s="72" t="s">
        <v>1366</v>
      </c>
      <c r="Q58" s="200" t="s">
        <v>1171</v>
      </c>
      <c r="R58" s="204">
        <v>0.10349999999999999</v>
      </c>
      <c r="S58" s="203" t="s">
        <v>2449</v>
      </c>
    </row>
    <row r="59" spans="1:19" ht="14.65" customHeight="1">
      <c r="A59" s="227"/>
      <c r="B59" s="236"/>
      <c r="C59" s="17" t="s">
        <v>24</v>
      </c>
      <c r="D59" s="274"/>
      <c r="E59" s="282"/>
      <c r="F59" s="285"/>
      <c r="G59" s="182"/>
      <c r="H59" s="230"/>
      <c r="I59" s="18" t="s">
        <v>43</v>
      </c>
      <c r="J59" s="76">
        <f>IF(OR(I58="TO",I58="TU",I58="TO1",I58="TU1",I58="TO2",I58="TU2"),J58,IF(OR(I58="AH1",I58="AH2"),IF(OR(I59="AH1",I59="AH2"),-J58,IF(OR(I59="EH1",I59="EH2"),-J58+0.5,"")),IF(OR(I58="EH1",I58="EH2"),IF(OR(I59="AH1",I59="AH2"),-J58+0.5,IF(OR(I59="EH1",I59="EH2"),-J58+1,"")),IF(AND(OR(I58="DNB1",I58="DNB2"),OR(I59="AH1",I59="AH2")),0,IF(AND(I58="Not ScoreBoth",OR(I59="TO1",I59="TO2")),0.5,"")))))</f>
        <v>8.5</v>
      </c>
      <c r="K59" s="77" t="s">
        <v>21</v>
      </c>
      <c r="L59" s="21">
        <v>2.4700000000000002</v>
      </c>
      <c r="M59" s="22">
        <v>4.59</v>
      </c>
      <c r="N59" s="233"/>
      <c r="O59" s="23" t="s">
        <v>1881</v>
      </c>
      <c r="P59" s="24" t="s">
        <v>3162</v>
      </c>
      <c r="Q59" s="201"/>
      <c r="R59" s="205"/>
      <c r="S59" s="26"/>
    </row>
    <row r="60" spans="1:19" ht="14.65" customHeight="1">
      <c r="A60" s="228"/>
      <c r="B60" s="237"/>
      <c r="C60" s="27" t="s">
        <v>28</v>
      </c>
      <c r="D60" s="275"/>
      <c r="E60" s="283"/>
      <c r="F60" s="272"/>
      <c r="G60" s="183"/>
      <c r="H60" s="231"/>
      <c r="I60" s="30"/>
      <c r="J60" s="31"/>
      <c r="K60" s="37"/>
      <c r="L60" s="32"/>
      <c r="M60" s="33"/>
      <c r="N60" s="234"/>
      <c r="O60" s="34"/>
      <c r="P60" s="35"/>
      <c r="Q60" s="202"/>
      <c r="R60" s="206"/>
      <c r="S60" s="28"/>
    </row>
    <row r="61" spans="1:19" ht="14.65" customHeight="1">
      <c r="A61" s="226">
        <f>$A58+1</f>
        <v>20</v>
      </c>
      <c r="B61" s="235" t="str">
        <f>IF(OR(C61="W",C62="W",C63="W",C61="1/2W",C62="1/2W",C63="1/2W",C61="1/2L",C62="1/2L",C63="1/2L"),"OK",IF(OR(C61="L",C62="L",C63="L"),"LOSS",IF(OR(C61="X",C62="X",C63="X"),"Anulado"," ")))</f>
        <v>LOSS</v>
      </c>
      <c r="C61" s="38" t="s">
        <v>52</v>
      </c>
      <c r="D61" s="273" t="s">
        <v>103</v>
      </c>
      <c r="E61" s="281" t="str">
        <f>IF(G61=""," ","– "&amp;COUNTIF(D$4:D63,$D61))</f>
        <v>– 1</v>
      </c>
      <c r="F61" s="284" t="str">
        <f ca="1">IF(G61="","",IF(OR(AND($C61&lt;&gt;" ",$C62=" "),AND($C62&lt;&gt;" ",$C61=" "),AND(L63&gt;0,OR(AND($C63&lt;&gt;" ",OR($C61=" ",$C62=" ")),AND($C63=" ",OR($C61&lt;&gt;" ",$C62&lt;&gt;" "))))),IF(SUM(F$4:F60)=0,1,LARGE(F$4:F60,1)+1),IF(MONTH(G61)=MONTH(TODAY()),IF(AND(DAY(G61)&lt;DAY(TODAY()),$B61=" "),IF(SUM(F$4:F60)=0,1,LARGE(F$4:F60,1)+1),IF($B61=" ",IF(AND(DAY(G61)=DAY(TODAY()),HOUR(G61)&lt;=HOUR(NOW())+1),IF(AND(HOUR(G61)+2&lt;=HOUR(NOW()),DAY(G61)&lt;=DAY(TODAY()),MINUTE(G61)&lt;=MINUTE(NOW())),IF(SUM(F$4:F60)=0,1,LARGE(F$4:F60,1)+1),IF(OR(MINUTE(G61)&lt;=MINUTE(NOW()),HOUR(G61)&lt;=HOUR(NOW())),"!!!","")),""),"")),"")))</f>
        <v/>
      </c>
      <c r="G61" s="301">
        <v>45174.270833333336</v>
      </c>
      <c r="H61" s="229" t="s">
        <v>460</v>
      </c>
      <c r="I61" s="108">
        <v>1</v>
      </c>
      <c r="J61" s="78"/>
      <c r="K61" s="41" t="s">
        <v>20</v>
      </c>
      <c r="L61" s="42">
        <v>2.4</v>
      </c>
      <c r="M61" s="43">
        <v>4.75</v>
      </c>
      <c r="N61" s="232">
        <v>0</v>
      </c>
      <c r="O61" s="44" t="s">
        <v>1978</v>
      </c>
      <c r="P61" s="45" t="s">
        <v>2006</v>
      </c>
      <c r="Q61" s="207" t="s">
        <v>4180</v>
      </c>
      <c r="R61" s="211">
        <v>-0.4355</v>
      </c>
      <c r="S61" s="210" t="s">
        <v>4180</v>
      </c>
    </row>
    <row r="62" spans="1:19" ht="14.65" customHeight="1">
      <c r="A62" s="227"/>
      <c r="B62" s="236"/>
      <c r="C62" s="49" t="s">
        <v>52</v>
      </c>
      <c r="D62" s="274"/>
      <c r="E62" s="282"/>
      <c r="F62" s="285"/>
      <c r="G62" s="287"/>
      <c r="H62" s="230"/>
      <c r="I62" s="50" t="s">
        <v>52</v>
      </c>
      <c r="J62" s="85" t="str">
        <f>IF(OR(I61="TO",I61="TU",I61="TO1",I61="TU1",I61="TO2",I61="TU2"),J61,IF(OR(I61="AH1",I61="AH2"),IF(OR(I62="AH1",I62="AH2"),-J61,IF(OR(I62="EH1",I62="EH2"),-J61+0.5,"")),IF(OR(I61="EH1",I61="EH2"),IF(OR(I62="AH1",I62="AH2"),-J61+0.5,IF(OR(I62="EH1",I62="EH2"),-J61+1,"")),IF(AND(OR(I61="DNB1",I61="DNB2"),OR(I62="AH1",I62="AH2")),0,IF(AND(I61="Not ScoreBoth",OR(I62="TO1",I62="TO2")),0.5,"")))))</f>
        <v/>
      </c>
      <c r="K62" s="52" t="s">
        <v>20</v>
      </c>
      <c r="L62" s="53">
        <v>15</v>
      </c>
      <c r="M62" s="54">
        <v>0.76</v>
      </c>
      <c r="N62" s="233"/>
      <c r="O62" s="55" t="s">
        <v>1596</v>
      </c>
      <c r="P62" s="56" t="s">
        <v>2006</v>
      </c>
      <c r="Q62" s="208"/>
      <c r="R62" s="212"/>
      <c r="S62" s="26"/>
    </row>
    <row r="63" spans="1:19" ht="14.65" customHeight="1">
      <c r="A63" s="228"/>
      <c r="B63" s="237"/>
      <c r="C63" s="57" t="s">
        <v>24</v>
      </c>
      <c r="D63" s="275"/>
      <c r="E63" s="283"/>
      <c r="F63" s="272"/>
      <c r="G63" s="288"/>
      <c r="H63" s="231"/>
      <c r="I63" s="134">
        <v>2</v>
      </c>
      <c r="J63" s="59"/>
      <c r="K63" s="103" t="s">
        <v>21</v>
      </c>
      <c r="L63" s="104">
        <v>2.7</v>
      </c>
      <c r="M63" s="62">
        <v>4.25</v>
      </c>
      <c r="N63" s="234"/>
      <c r="O63" s="105" t="s">
        <v>3171</v>
      </c>
      <c r="P63" s="106" t="s">
        <v>3172</v>
      </c>
      <c r="Q63" s="209"/>
      <c r="R63" s="213"/>
      <c r="S63" s="28"/>
    </row>
    <row r="64" spans="1:19" ht="14.65" customHeight="1">
      <c r="A64" s="238">
        <f>$A61+1</f>
        <v>21</v>
      </c>
      <c r="B64" s="242" t="str">
        <f>IF(OR(C64="W",C65="W",C66="W",C64="1/2W",C65="1/2W",C66="1/2W",C64="1/2L",C65="1/2L",C66="1/2L"),"OK",IF(OR(C64="L",C65="L",C66="L"),"LOSS",IF(OR(C64="X",C65="X",C66="X"),"Anulado"," ")))</f>
        <v>OK</v>
      </c>
      <c r="C64" s="65" t="s">
        <v>26</v>
      </c>
      <c r="D64" s="290" t="str">
        <f>IF(G64="","",$D61)</f>
        <v>4</v>
      </c>
      <c r="E64" s="295" t="str">
        <f>IF(G64=""," ","– "&amp;COUNTIF(D$4:D66,$D64))</f>
        <v>– 2</v>
      </c>
      <c r="F64" s="297" t="str">
        <f ca="1">IF(G64="","",IF(OR(AND($C64&lt;&gt;" ",$C65=" "),AND($C65&lt;&gt;" ",$C64=" "),AND(L66&gt;0,OR(AND($C66&lt;&gt;" ",OR($C64=" ",$C65=" ")),AND($C66=" ",OR($C64&lt;&gt;" ",$C65&lt;&gt;" "))))),IF(SUM(F$4:F63)=0,1,LARGE(F$4:F63,1)+1),IF(MONTH(G64)=MONTH(TODAY()),IF(AND(DAY(G64)&lt;DAY(TODAY()),$B64=" "),IF(SUM(F$4:F63)=0,1,LARGE(F$4:F63,1)+1),IF($B64=" ",IF(AND(DAY(G64)=DAY(TODAY()),HOUR(G64)&lt;=HOUR(NOW())+1),IF(AND(HOUR(G64)+2&lt;=HOUR(NOW()),DAY(G64)&lt;=DAY(TODAY()),MINUTE(G64)&lt;=MINUTE(NOW())),IF(SUM(F$4:F63)=0,1,LARGE(F$4:F63,1)+1),IF(OR(MINUTE(G64)&lt;=MINUTE(NOW()),HOUR(G64)&lt;=HOUR(NOW())),"!!!","")),""),"")),"")))</f>
        <v/>
      </c>
      <c r="G64" s="319">
        <v>45173.333333333336</v>
      </c>
      <c r="H64" s="239" t="s">
        <v>461</v>
      </c>
      <c r="I64" s="66" t="s">
        <v>42</v>
      </c>
      <c r="J64" s="67">
        <v>20</v>
      </c>
      <c r="K64" s="68" t="s">
        <v>21</v>
      </c>
      <c r="L64" s="69">
        <v>1.95</v>
      </c>
      <c r="M64" s="70">
        <v>15.99</v>
      </c>
      <c r="N64" s="241">
        <v>0.1</v>
      </c>
      <c r="O64" s="71" t="s">
        <v>3173</v>
      </c>
      <c r="P64" s="72" t="s">
        <v>3174</v>
      </c>
      <c r="Q64" s="200" t="s">
        <v>2313</v>
      </c>
      <c r="R64" s="204">
        <v>3.9699999999999999E-2</v>
      </c>
      <c r="S64" s="203" t="s">
        <v>4181</v>
      </c>
    </row>
    <row r="65" spans="1:19" ht="14.65" customHeight="1">
      <c r="A65" s="227"/>
      <c r="B65" s="236"/>
      <c r="C65" s="17" t="s">
        <v>24</v>
      </c>
      <c r="D65" s="274"/>
      <c r="E65" s="282"/>
      <c r="F65" s="285"/>
      <c r="G65" s="287"/>
      <c r="H65" s="230"/>
      <c r="I65" s="18" t="s">
        <v>43</v>
      </c>
      <c r="J65" s="76">
        <f>IF(OR(I64="TO",I64="TU",I64="TO1",I64="TU1",I64="TO2",I64="TU2"),J64,IF(OR(I64="AH1",I64="AH2"),IF(OR(I65="AH1",I65="AH2"),-J64,IF(OR(I65="EH1",I65="EH2"),-J64+0.5,"")),IF(OR(I64="EH1",I64="EH2"),IF(OR(I65="AH1",I65="AH2"),-J64+0.5,IF(OR(I65="EH1",I65="EH2"),-J64+1,"")),IF(AND(OR(I64="DNB1",I64="DNB2"),OR(I65="AH1",I65="AH2")),0,IF(AND(I64="Not ScoreBoth",OR(I65="TO1",I65="TO2")),0.5,"")))))</f>
        <v>20</v>
      </c>
      <c r="K65" s="77" t="s">
        <v>23</v>
      </c>
      <c r="L65" s="21">
        <v>2.23</v>
      </c>
      <c r="M65" s="22"/>
      <c r="N65" s="233"/>
      <c r="O65" s="23" t="s">
        <v>2953</v>
      </c>
      <c r="P65" s="24" t="s">
        <v>3175</v>
      </c>
      <c r="Q65" s="201"/>
      <c r="R65" s="205"/>
      <c r="S65" s="26"/>
    </row>
    <row r="66" spans="1:19" ht="14.65" customHeight="1">
      <c r="A66" s="228"/>
      <c r="B66" s="237"/>
      <c r="C66" s="27" t="s">
        <v>28</v>
      </c>
      <c r="D66" s="275"/>
      <c r="E66" s="283"/>
      <c r="F66" s="272"/>
      <c r="G66" s="288"/>
      <c r="H66" s="231"/>
      <c r="I66" s="30"/>
      <c r="J66" s="31"/>
      <c r="K66" s="37"/>
      <c r="L66" s="32"/>
      <c r="M66" s="33"/>
      <c r="N66" s="234"/>
      <c r="O66" s="34"/>
      <c r="P66" s="35"/>
      <c r="Q66" s="202"/>
      <c r="R66" s="206"/>
      <c r="S66" s="28"/>
    </row>
    <row r="67" spans="1:19" ht="14.65" customHeight="1">
      <c r="A67" s="226">
        <f>$A64+1</f>
        <v>22</v>
      </c>
      <c r="B67" s="235" t="str">
        <f>IF(OR(C67="W",C68="W",C69="W",C67="1/2W",C68="1/2W",C69="1/2W",C67="1/2L",C68="1/2L",C69="1/2L"),"OK",IF(OR(C67="L",C68="L",C69="L"),"LOSS",IF(OR(C67="X",C68="X",C69="X"),"Anulado"," ")))</f>
        <v>OK</v>
      </c>
      <c r="C67" s="38" t="s">
        <v>26</v>
      </c>
      <c r="D67" s="273" t="str">
        <f>IF(G67="","",$D64)</f>
        <v>4</v>
      </c>
      <c r="E67" s="281" t="str">
        <f>IF(G67=""," ","– "&amp;COUNTIF(D$4:D69,$D67))</f>
        <v>– 3</v>
      </c>
      <c r="F67" s="284" t="str">
        <f ca="1">IF(G67="","",IF(OR(AND($C67&lt;&gt;" ",$C68=" "),AND($C68&lt;&gt;" ",$C67=" "),AND(L69&gt;0,OR(AND($C69&lt;&gt;" ",OR($C67=" ",$C68=" ")),AND($C69=" ",OR($C67&lt;&gt;" ",$C68&lt;&gt;" "))))),IF(SUM(F$4:F66)=0,1,LARGE(F$4:F66,1)+1),IF(MONTH(G67)=MONTH(TODAY()),IF(AND(DAY(G67)&lt;DAY(TODAY()),$B67=" "),IF(SUM(F$4:F66)=0,1,LARGE(F$4:F66,1)+1),IF($B67=" ",IF(AND(DAY(G67)=DAY(TODAY()),HOUR(G67)&lt;=HOUR(NOW())+1),IF(AND(HOUR(G67)+2&lt;=HOUR(NOW()),DAY(G67)&lt;=DAY(TODAY()),MINUTE(G67)&lt;=MINUTE(NOW())),IF(SUM(F$4:F66)=0,1,LARGE(F$4:F66,1)+1),IF(OR(MINUTE(G67)&lt;=MINUTE(NOW()),HOUR(G67)&lt;=HOUR(NOW())),"!!!","")),""),"")),"")))</f>
        <v/>
      </c>
      <c r="G67" s="301">
        <v>45178.541666666664</v>
      </c>
      <c r="H67" s="229" t="s">
        <v>462</v>
      </c>
      <c r="I67" s="39" t="s">
        <v>42</v>
      </c>
      <c r="J67" s="40">
        <v>1.5</v>
      </c>
      <c r="K67" s="41" t="s">
        <v>21</v>
      </c>
      <c r="L67" s="42">
        <v>1.86</v>
      </c>
      <c r="M67" s="43">
        <v>18.850000000000001</v>
      </c>
      <c r="N67" s="232">
        <v>0</v>
      </c>
      <c r="O67" s="44" t="s">
        <v>3176</v>
      </c>
      <c r="P67" s="45" t="s">
        <v>3177</v>
      </c>
      <c r="Q67" s="207" t="s">
        <v>1302</v>
      </c>
      <c r="R67" s="211">
        <v>6.7299999999999999E-2</v>
      </c>
      <c r="S67" s="210" t="s">
        <v>4182</v>
      </c>
    </row>
    <row r="68" spans="1:19" ht="14.65" customHeight="1">
      <c r="A68" s="227"/>
      <c r="B68" s="236"/>
      <c r="C68" s="49" t="s">
        <v>24</v>
      </c>
      <c r="D68" s="274"/>
      <c r="E68" s="282"/>
      <c r="F68" s="285"/>
      <c r="G68" s="287"/>
      <c r="H68" s="230"/>
      <c r="I68" s="50" t="s">
        <v>43</v>
      </c>
      <c r="J68" s="51">
        <f>IF(OR(I67="TO",I67="TU",I67="TO1",I67="TU1",I67="TO2",I67="TU2"),J67,IF(OR(I67="AH1",I67="AH2"),IF(OR(I68="AH1",I68="AH2"),-J67,IF(OR(I68="EH1",I68="EH2"),-J67+0.5,"")),IF(OR(I67="EH1",I67="EH2"),IF(OR(I68="AH1",I68="AH2"),-J67+0.5,IF(OR(I68="EH1",I68="EH2"),-J67+1,"")),IF(AND(OR(I67="DNB1",I67="DNB2"),OR(I68="AH1",I68="AH2")),0,IF(AND(I67="Not ScoreBoth",OR(I68="TO1",I68="TO2")),0.5,"")))))</f>
        <v>1.5</v>
      </c>
      <c r="K68" s="52" t="s">
        <v>17</v>
      </c>
      <c r="L68" s="53">
        <v>2.5</v>
      </c>
      <c r="M68" s="54">
        <v>14</v>
      </c>
      <c r="N68" s="233"/>
      <c r="O68" s="55" t="s">
        <v>2953</v>
      </c>
      <c r="P68" s="56" t="s">
        <v>2373</v>
      </c>
      <c r="Q68" s="208"/>
      <c r="R68" s="212"/>
      <c r="S68" s="26"/>
    </row>
    <row r="69" spans="1:19" ht="14.65" customHeight="1">
      <c r="A69" s="228"/>
      <c r="B69" s="237"/>
      <c r="C69" s="57" t="s">
        <v>28</v>
      </c>
      <c r="D69" s="275"/>
      <c r="E69" s="283"/>
      <c r="F69" s="272"/>
      <c r="G69" s="288"/>
      <c r="H69" s="231"/>
      <c r="I69" s="58"/>
      <c r="J69" s="59"/>
      <c r="K69" s="60"/>
      <c r="L69" s="61"/>
      <c r="M69" s="62"/>
      <c r="N69" s="234"/>
      <c r="O69" s="63"/>
      <c r="P69" s="64"/>
      <c r="Q69" s="209"/>
      <c r="R69" s="213"/>
      <c r="S69" s="28"/>
    </row>
    <row r="70" spans="1:19" ht="14.65" customHeight="1">
      <c r="A70" s="238">
        <f>$A67+1</f>
        <v>23</v>
      </c>
      <c r="B70" s="242" t="str">
        <f>IF(OR(C70="W",C71="W",C72="W",C70="1/2W",C71="1/2W",C72="1/2W",C70="1/2L",C71="1/2L",C72="1/2L"),"OK",IF(OR(C70="L",C71="L",C72="L"),"LOSS",IF(OR(C70="X",C71="X",C72="X"),"Anulado"," ")))</f>
        <v>OK</v>
      </c>
      <c r="C70" s="65" t="s">
        <v>26</v>
      </c>
      <c r="D70" s="290" t="str">
        <f>IF(G70="","",$D67)</f>
        <v>4</v>
      </c>
      <c r="E70" s="295" t="str">
        <f>IF(G70=""," ","– "&amp;COUNTIF(D$4:D72,$D70))</f>
        <v>– 4</v>
      </c>
      <c r="F70" s="297" t="str">
        <f ca="1">IF(G70="","",IF(OR(AND($C70&lt;&gt;" ",$C71=" "),AND($C71&lt;&gt;" ",$C70=" "),AND(L72&gt;0,OR(AND($C72&lt;&gt;" ",OR($C70=" ",$C71=" ")),AND($C72=" ",OR($C70&lt;&gt;" ",$C71&lt;&gt;" "))))),IF(SUM(F$4:F69)=0,1,LARGE(F$4:F69,1)+1),IF(MONTH(G70)=MONTH(TODAY()),IF(AND(DAY(G70)&lt;DAY(TODAY()),$B70=" "),IF(SUM(F$4:F69)=0,1,LARGE(F$4:F69,1)+1),IF($B70=" ",IF(AND(DAY(G70)=DAY(TODAY()),HOUR(G70)&lt;=HOUR(NOW())+1),IF(AND(HOUR(G70)+2&lt;=HOUR(NOW()),DAY(G70)&lt;=DAY(TODAY()),MINUTE(G70)&lt;=MINUTE(NOW())),IF(SUM(F$4:F69)=0,1,LARGE(F$4:F69,1)+1),IF(OR(MINUTE(G70)&lt;=MINUTE(NOW()),HOUR(G70)&lt;=HOUR(NOW())),"!!!","")),""),"")),"")))</f>
        <v/>
      </c>
      <c r="G70" s="319">
        <v>45173.333333333336</v>
      </c>
      <c r="H70" s="239" t="s">
        <v>463</v>
      </c>
      <c r="I70" s="66" t="s">
        <v>31</v>
      </c>
      <c r="J70" s="67">
        <v>1.5</v>
      </c>
      <c r="K70" s="68" t="s">
        <v>17</v>
      </c>
      <c r="L70" s="69">
        <v>2.5</v>
      </c>
      <c r="M70" s="70">
        <v>9.33</v>
      </c>
      <c r="N70" s="241">
        <v>0</v>
      </c>
      <c r="O70" s="71" t="s">
        <v>3170</v>
      </c>
      <c r="P70" s="72" t="s">
        <v>2750</v>
      </c>
      <c r="Q70" s="200" t="s">
        <v>1386</v>
      </c>
      <c r="R70" s="204">
        <v>4.48E-2</v>
      </c>
      <c r="S70" s="203" t="s">
        <v>4183</v>
      </c>
    </row>
    <row r="71" spans="1:19" ht="14.65" customHeight="1">
      <c r="A71" s="227"/>
      <c r="B71" s="236"/>
      <c r="C71" s="17" t="s">
        <v>24</v>
      </c>
      <c r="D71" s="274"/>
      <c r="E71" s="282"/>
      <c r="F71" s="285"/>
      <c r="G71" s="287"/>
      <c r="H71" s="230"/>
      <c r="I71" s="18" t="s">
        <v>30</v>
      </c>
      <c r="J71" s="76">
        <f>IF(OR(I70="TO",I70="TU",I70="TO1",I70="TU1",I70="TO2",I70="TU2"),J70,IF(OR(I70="AH1",I70="AH2"),IF(OR(I71="AH1",I71="AH2"),-J70,IF(OR(I71="EH1",I71="EH2"),-J70+0.5,"")),IF(OR(I70="EH1",I70="EH2"),IF(OR(I71="AH1",I71="AH2"),-J70+0.5,IF(OR(I71="EH1",I71="EH2"),-J70+1,"")),IF(AND(OR(I70="DNB1",I70="DNB2"),OR(I71="AH1",I71="AH2")),0,IF(AND(I70="Not ScoreBoth",OR(I71="TO1",I71="TO2")),0.5,"")))))</f>
        <v>-1.5</v>
      </c>
      <c r="K71" s="77" t="s">
        <v>23</v>
      </c>
      <c r="L71" s="21">
        <v>1.8</v>
      </c>
      <c r="M71" s="22">
        <v>13</v>
      </c>
      <c r="N71" s="233"/>
      <c r="O71" s="23" t="s">
        <v>2143</v>
      </c>
      <c r="P71" s="24" t="s">
        <v>3178</v>
      </c>
      <c r="Q71" s="201"/>
      <c r="R71" s="205"/>
      <c r="S71" s="26"/>
    </row>
    <row r="72" spans="1:19" ht="14.65" customHeight="1">
      <c r="A72" s="228"/>
      <c r="B72" s="237"/>
      <c r="C72" s="27" t="s">
        <v>28</v>
      </c>
      <c r="D72" s="275"/>
      <c r="E72" s="283"/>
      <c r="F72" s="272"/>
      <c r="G72" s="288"/>
      <c r="H72" s="231"/>
      <c r="I72" s="30"/>
      <c r="J72" s="31"/>
      <c r="K72" s="37"/>
      <c r="L72" s="32"/>
      <c r="M72" s="33"/>
      <c r="N72" s="234"/>
      <c r="O72" s="34"/>
      <c r="P72" s="35"/>
      <c r="Q72" s="202"/>
      <c r="R72" s="206"/>
      <c r="S72" s="28"/>
    </row>
    <row r="73" spans="1:19" ht="14.65" customHeight="1">
      <c r="A73" s="226">
        <f>$A70+1</f>
        <v>24</v>
      </c>
      <c r="B73" s="235" t="str">
        <f>IF(OR(C73="W",C74="W",C75="W",C73="1/2W",C74="1/2W",C75="1/2W",C73="1/2L",C74="1/2L",C75="1/2L"),"OK",IF(OR(C73="L",C74="L",C75="L"),"LOSS",IF(OR(C73="X",C74="X",C75="X"),"Anulado"," ")))</f>
        <v>OK</v>
      </c>
      <c r="C73" s="38" t="s">
        <v>26</v>
      </c>
      <c r="D73" s="273" t="str">
        <f>IF(G73="","",$D70)</f>
        <v>4</v>
      </c>
      <c r="E73" s="281" t="str">
        <f>IF(G73=""," ","– "&amp;COUNTIF(D$4:D75,$D73))</f>
        <v>– 5</v>
      </c>
      <c r="F73" s="284" t="str">
        <f ca="1">IF(G73="","",IF(OR(AND($C73&lt;&gt;" ",$C74=" "),AND($C74&lt;&gt;" ",$C73=" "),AND(L75&gt;0,OR(AND($C75&lt;&gt;" ",OR($C73=" ",$C74=" ")),AND($C75=" ",OR($C73&lt;&gt;" ",$C74&lt;&gt;" "))))),IF(SUM(F$4:F72)=0,1,LARGE(F$4:F72,1)+1),IF(MONTH(G73)=MONTH(TODAY()),IF(AND(DAY(G73)&lt;DAY(TODAY()),$B73=" "),IF(SUM(F$4:F72)=0,1,LARGE(F$4:F72,1)+1),IF($B73=" ",IF(AND(DAY(G73)=DAY(TODAY()),HOUR(G73)&lt;=HOUR(NOW())+1),IF(AND(HOUR(G73)+2&lt;=HOUR(NOW()),DAY(G73)&lt;=DAY(TODAY()),MINUTE(G73)&lt;=MINUTE(NOW())),IF(SUM(F$4:F72)=0,1,LARGE(F$4:F72,1)+1),IF(OR(MINUTE(G73)&lt;=MINUTE(NOW()),HOUR(G73)&lt;=HOUR(NOW())),"!!!","")),""),"")),"")))</f>
        <v/>
      </c>
      <c r="G73" s="301">
        <v>45173.270833333336</v>
      </c>
      <c r="H73" s="229" t="s">
        <v>464</v>
      </c>
      <c r="I73" s="39" t="s">
        <v>47</v>
      </c>
      <c r="J73" s="78"/>
      <c r="K73" s="41" t="s">
        <v>18</v>
      </c>
      <c r="L73" s="42">
        <v>2.2999999999999998</v>
      </c>
      <c r="M73" s="43">
        <v>11</v>
      </c>
      <c r="N73" s="232">
        <v>0</v>
      </c>
      <c r="O73" s="44" t="s">
        <v>1331</v>
      </c>
      <c r="P73" s="45" t="s">
        <v>3179</v>
      </c>
      <c r="Q73" s="207" t="s">
        <v>1951</v>
      </c>
      <c r="R73" s="211">
        <v>4.3299999999999998E-2</v>
      </c>
      <c r="S73" s="210" t="s">
        <v>1072</v>
      </c>
    </row>
    <row r="74" spans="1:19" ht="14.65" customHeight="1">
      <c r="A74" s="227"/>
      <c r="B74" s="236"/>
      <c r="C74" s="49" t="s">
        <v>24</v>
      </c>
      <c r="D74" s="274"/>
      <c r="E74" s="282"/>
      <c r="F74" s="285"/>
      <c r="G74" s="287"/>
      <c r="H74" s="230"/>
      <c r="I74" s="50" t="s">
        <v>31</v>
      </c>
      <c r="J74" s="51">
        <f>IF(OR(I73="TO",I73="TU",I73="TO1",I73="TU1",I73="TO2",I73="TU2"),J73,IF(OR(I73="AH1",I73="AH2"),IF(OR(I74="AH1",I74="AH2"),-J73,IF(OR(I74="EH1",I74="EH2"),-J73+0.5,"")),IF(OR(I73="EH1",I73="EH2"),IF(OR(I74="AH1",I74="AH2"),-J73+0.5,IF(OR(I74="EH1",I74="EH2"),-J73+1,"")),IF(AND(OR(I73="DNB1",I73="DNB2"),OR(I74="AH1",I74="AH2")),0,IF(AND(I73="Not ScoreBoth",OR(I74="TO1",I74="TO2")),0.5,"")))))</f>
        <v>0</v>
      </c>
      <c r="K74" s="52" t="s">
        <v>23</v>
      </c>
      <c r="L74" s="53">
        <v>1.91</v>
      </c>
      <c r="M74" s="54"/>
      <c r="N74" s="233"/>
      <c r="O74" s="55" t="s">
        <v>3180</v>
      </c>
      <c r="P74" s="56" t="s">
        <v>3181</v>
      </c>
      <c r="Q74" s="208"/>
      <c r="R74" s="212"/>
      <c r="S74" s="26"/>
    </row>
    <row r="75" spans="1:19" ht="14.65" customHeight="1">
      <c r="A75" s="228"/>
      <c r="B75" s="237"/>
      <c r="C75" s="57" t="s">
        <v>28</v>
      </c>
      <c r="D75" s="275"/>
      <c r="E75" s="283"/>
      <c r="F75" s="272"/>
      <c r="G75" s="288"/>
      <c r="H75" s="231"/>
      <c r="I75" s="58"/>
      <c r="J75" s="59"/>
      <c r="K75" s="60"/>
      <c r="L75" s="61"/>
      <c r="M75" s="62"/>
      <c r="N75" s="234"/>
      <c r="O75" s="63"/>
      <c r="P75" s="64"/>
      <c r="Q75" s="209"/>
      <c r="R75" s="213"/>
      <c r="S75" s="28"/>
    </row>
    <row r="76" spans="1:19" ht="14.65" customHeight="1">
      <c r="A76" s="238">
        <f>$A73+1</f>
        <v>25</v>
      </c>
      <c r="B76" s="242" t="str">
        <f>IF(OR(C76="W",C77="W",C78="W",C76="1/2W",C77="1/2W",C78="1/2W",C76="1/2L",C77="1/2L",C78="1/2L"),"OK",IF(OR(C76="L",C77="L",C78="L"),"LOSS",IF(OR(C76="X",C77="X",C78="X"),"Anulado"," ")))</f>
        <v>OK</v>
      </c>
      <c r="C76" s="65" t="s">
        <v>24</v>
      </c>
      <c r="D76" s="290" t="str">
        <f>IF(G76="","",$D73)</f>
        <v>4</v>
      </c>
      <c r="E76" s="295" t="str">
        <f>IF(G76=""," ","– "&amp;COUNTIF(D$4:D78,$D76))</f>
        <v>– 6</v>
      </c>
      <c r="F76" s="297" t="str">
        <f ca="1">IF(G76="","",IF(OR(AND($C76&lt;&gt;" ",$C77=" "),AND($C77&lt;&gt;" ",$C76=" "),AND(L78&gt;0,OR(AND($C78&lt;&gt;" ",OR($C76=" ",$C77=" ")),AND($C78=" ",OR($C76&lt;&gt;" ",$C77&lt;&gt;" "))))),IF(SUM(F$4:F75)=0,1,LARGE(F$4:F75,1)+1),IF(MONTH(G76)=MONTH(TODAY()),IF(AND(DAY(G76)&lt;DAY(TODAY()),$B76=" "),IF(SUM(F$4:F75)=0,1,LARGE(F$4:F75,1)+1),IF($B76=" ",IF(AND(DAY(G76)=DAY(TODAY()),HOUR(G76)&lt;=HOUR(NOW())+1),IF(AND(HOUR(G76)+2&lt;=HOUR(NOW()),DAY(G76)&lt;=DAY(TODAY()),MINUTE(G76)&lt;=MINUTE(NOW())),IF(SUM(F$4:F75)=0,1,LARGE(F$4:F75,1)+1),IF(OR(MINUTE(G76)&lt;=MINUTE(NOW()),HOUR(G76)&lt;=HOUR(NOW())),"!!!","")),""),"")),"")))</f>
        <v/>
      </c>
      <c r="G76" s="319">
        <v>45175.357638888891</v>
      </c>
      <c r="H76" s="239" t="s">
        <v>465</v>
      </c>
      <c r="I76" s="100">
        <v>1</v>
      </c>
      <c r="J76" s="80"/>
      <c r="K76" s="68" t="s">
        <v>21</v>
      </c>
      <c r="L76" s="69">
        <v>3.7</v>
      </c>
      <c r="M76" s="70">
        <v>7.5</v>
      </c>
      <c r="N76" s="241">
        <v>0</v>
      </c>
      <c r="O76" s="71" t="s">
        <v>1347</v>
      </c>
      <c r="P76" s="72" t="s">
        <v>2232</v>
      </c>
      <c r="Q76" s="200" t="s">
        <v>2327</v>
      </c>
      <c r="R76" s="204">
        <v>6.8500000000000005E-2</v>
      </c>
      <c r="S76" s="203" t="s">
        <v>2081</v>
      </c>
    </row>
    <row r="77" spans="1:19" ht="14.65" customHeight="1">
      <c r="A77" s="227"/>
      <c r="B77" s="236"/>
      <c r="C77" s="17" t="s">
        <v>26</v>
      </c>
      <c r="D77" s="274"/>
      <c r="E77" s="282"/>
      <c r="F77" s="285"/>
      <c r="G77" s="287"/>
      <c r="H77" s="230"/>
      <c r="I77" s="18" t="s">
        <v>71</v>
      </c>
      <c r="J77" s="81" t="str">
        <f>IF(OR(I76="TO",I76="TU",I76="TO1",I76="TU1",I76="TO2",I76="TU2"),J76,IF(OR(I76="AH1",I76="AH2"),IF(OR(I77="AH1",I77="AH2"),-J76,IF(OR(I77="EH1",I77="EH2"),-J76+0.5,"")),IF(OR(I76="EH1",I76="EH2"),IF(OR(I77="AH1",I77="AH2"),-J76+0.5,IF(OR(I77="EH1",I77="EH2"),-J76+1,"")),IF(AND(OR(I76="DNB1",I76="DNB2"),OR(I77="AH1",I77="AH2")),0,IF(AND(I76="Not ScoreBoth",OR(I77="TO1",I77="TO2")),0.5,"")))))</f>
        <v/>
      </c>
      <c r="K77" s="77" t="s">
        <v>19</v>
      </c>
      <c r="L77" s="21">
        <v>2.86</v>
      </c>
      <c r="M77" s="22"/>
      <c r="N77" s="233"/>
      <c r="O77" s="23" t="s">
        <v>2665</v>
      </c>
      <c r="P77" s="24" t="s">
        <v>2232</v>
      </c>
      <c r="Q77" s="201"/>
      <c r="R77" s="205"/>
      <c r="S77" s="26"/>
    </row>
    <row r="78" spans="1:19" ht="14.65" customHeight="1">
      <c r="A78" s="228"/>
      <c r="B78" s="237"/>
      <c r="C78" s="27" t="s">
        <v>28</v>
      </c>
      <c r="D78" s="275"/>
      <c r="E78" s="283"/>
      <c r="F78" s="272"/>
      <c r="G78" s="288"/>
      <c r="H78" s="231"/>
      <c r="I78" s="30"/>
      <c r="J78" s="31"/>
      <c r="K78" s="37"/>
      <c r="L78" s="32"/>
      <c r="M78" s="33"/>
      <c r="N78" s="234"/>
      <c r="O78" s="34"/>
      <c r="P78" s="90" t="s">
        <v>3182</v>
      </c>
      <c r="Q78" s="202"/>
      <c r="R78" s="206"/>
      <c r="S78" s="28"/>
    </row>
    <row r="79" spans="1:19" ht="14.65" customHeight="1">
      <c r="A79" s="226">
        <f>$A76+1</f>
        <v>26</v>
      </c>
      <c r="B79" s="235" t="str">
        <f>IF(OR(C79="W",C80="W",C81="W",C79="1/2W",C80="1/2W",C81="1/2W",C79="1/2L",C80="1/2L",C81="1/2L"),"OK",IF(OR(C79="L",C80="L",C81="L"),"LOSS",IF(OR(C79="X",C80="X",C81="X"),"Anulado"," ")))</f>
        <v>OK</v>
      </c>
      <c r="C79" s="38" t="s">
        <v>26</v>
      </c>
      <c r="D79" s="273" t="str">
        <f>IF(G79="","",$D76)</f>
        <v>4</v>
      </c>
      <c r="E79" s="281" t="str">
        <f>IF(G79=""," ","– "&amp;COUNTIF(D$4:D81,$D79))</f>
        <v>– 7</v>
      </c>
      <c r="F79" s="284" t="str">
        <f ca="1">IF(G79="","",IF(OR(AND($C79&lt;&gt;" ",$C80=" "),AND($C80&lt;&gt;" ",$C79=" "),AND(L81&gt;0,OR(AND($C81&lt;&gt;" ",OR($C79=" ",$C80=" ")),AND($C81=" ",OR($C79&lt;&gt;" ",$C80&lt;&gt;" "))))),IF(SUM(F$4:F78)=0,1,LARGE(F$4:F78,1)+1),IF(MONTH(G79)=MONTH(TODAY()),IF(AND(DAY(G79)&lt;DAY(TODAY()),$B79=" "),IF(SUM(F$4:F78)=0,1,LARGE(F$4:F78,1)+1),IF($B79=" ",IF(AND(DAY(G79)=DAY(TODAY()),HOUR(G79)&lt;=HOUR(NOW())+1),IF(AND(HOUR(G79)+2&lt;=HOUR(NOW()),DAY(G79)&lt;=DAY(TODAY()),MINUTE(G79)&lt;=MINUTE(NOW())),IF(SUM(F$4:F78)=0,1,LARGE(F$4:F78,1)+1),IF(OR(MINUTE(G79)&lt;=MINUTE(NOW()),HOUR(G79)&lt;=HOUR(NOW())),"!!!","")),""),"")),"")))</f>
        <v/>
      </c>
      <c r="G79" s="301">
        <v>45173.583333333336</v>
      </c>
      <c r="H79" s="229" t="s">
        <v>466</v>
      </c>
      <c r="I79" s="108">
        <v>1</v>
      </c>
      <c r="J79" s="78"/>
      <c r="K79" s="41" t="s">
        <v>21</v>
      </c>
      <c r="L79" s="42">
        <v>2.33</v>
      </c>
      <c r="M79" s="43">
        <v>7.61</v>
      </c>
      <c r="N79" s="232">
        <v>0</v>
      </c>
      <c r="O79" s="44" t="s">
        <v>3183</v>
      </c>
      <c r="P79" s="45" t="s">
        <v>3184</v>
      </c>
      <c r="Q79" s="207" t="s">
        <v>1915</v>
      </c>
      <c r="R79" s="211">
        <v>8.0399999999999999E-2</v>
      </c>
      <c r="S79" s="210" t="s">
        <v>1400</v>
      </c>
    </row>
    <row r="80" spans="1:19" ht="14.65" customHeight="1">
      <c r="A80" s="227"/>
      <c r="B80" s="236"/>
      <c r="C80" s="49" t="s">
        <v>24</v>
      </c>
      <c r="D80" s="274"/>
      <c r="E80" s="282"/>
      <c r="F80" s="285"/>
      <c r="G80" s="287"/>
      <c r="H80" s="230"/>
      <c r="I80" s="50" t="s">
        <v>71</v>
      </c>
      <c r="J80" s="85" t="str">
        <f>IF(OR(I79="TO",I79="TU",I79="TO1",I79="TU1",I79="TO2",I79="TU2"),J79,IF(OR(I79="AH1",I79="AH2"),IF(OR(I80="AH1",I80="AH2"),-J79,IF(OR(I80="EH1",I80="EH2"),-J79+0.5,"")),IF(OR(I79="EH1",I79="EH2"),IF(OR(I80="AH1",I80="AH2"),-J79+0.5,IF(OR(I80="EH1",I80="EH2"),-J79+1,"")),IF(AND(OR(I79="DNB1",I79="DNB2"),OR(I80="AH1",I80="AH2")),0,IF(AND(I79="Not ScoreBoth",OR(I80="TO1",I80="TO2")),0.5,"")))))</f>
        <v/>
      </c>
      <c r="K80" s="52" t="s">
        <v>19</v>
      </c>
      <c r="L80" s="53">
        <v>1.92</v>
      </c>
      <c r="M80" s="54">
        <v>8.8000000000000007</v>
      </c>
      <c r="N80" s="233"/>
      <c r="O80" s="55" t="s">
        <v>1568</v>
      </c>
      <c r="P80" s="56" t="s">
        <v>3185</v>
      </c>
      <c r="Q80" s="208"/>
      <c r="R80" s="212"/>
      <c r="S80" s="26"/>
    </row>
    <row r="81" spans="1:19" ht="14.65" customHeight="1">
      <c r="A81" s="228"/>
      <c r="B81" s="237"/>
      <c r="C81" s="57" t="s">
        <v>28</v>
      </c>
      <c r="D81" s="275"/>
      <c r="E81" s="283"/>
      <c r="F81" s="272"/>
      <c r="G81" s="288"/>
      <c r="H81" s="231"/>
      <c r="I81" s="58"/>
      <c r="J81" s="59"/>
      <c r="K81" s="60"/>
      <c r="L81" s="61"/>
      <c r="M81" s="62"/>
      <c r="N81" s="234"/>
      <c r="O81" s="63"/>
      <c r="P81" s="106" t="s">
        <v>3186</v>
      </c>
      <c r="Q81" s="209"/>
      <c r="R81" s="213"/>
      <c r="S81" s="28"/>
    </row>
    <row r="82" spans="1:19" ht="14.65" customHeight="1">
      <c r="A82" s="238">
        <f>$A79+1</f>
        <v>27</v>
      </c>
      <c r="B82" s="242" t="str">
        <f>IF(OR(C82="W",C83="W",C84="W",C82="1/2W",C83="1/2W",C84="1/2W",C82="1/2L",C83="1/2L",C84="1/2L"),"OK",IF(OR(C82="L",C83="L",C84="L"),"LOSS",IF(OR(C82="X",C83="X",C84="X"),"Anulado"," ")))</f>
        <v>OK</v>
      </c>
      <c r="C82" s="65" t="s">
        <v>26</v>
      </c>
      <c r="D82" s="290" t="s">
        <v>467</v>
      </c>
      <c r="E82" s="295" t="str">
        <f>IF(G82=""," ","– "&amp;COUNTIF(D$4:D84,$D82))</f>
        <v>– 1</v>
      </c>
      <c r="F82" s="297" t="str">
        <f ca="1">IF(G82="","",IF(OR(AND($C82&lt;&gt;" ",$C83=" "),AND($C83&lt;&gt;" ",$C82=" "),AND(L84&gt;0,OR(AND($C84&lt;&gt;" ",OR($C82=" ",$C83=" ")),AND($C84=" ",OR($C82&lt;&gt;" ",$C83&lt;&gt;" "))))),IF(SUM(F$4:F81)=0,1,LARGE(F$4:F81,1)+1),IF(MONTH(G82)=MONTH(TODAY()),IF(AND(DAY(G82)&lt;DAY(TODAY()),$B82=" "),IF(SUM(F$4:F81)=0,1,LARGE(F$4:F81,1)+1),IF($B82=" ",IF(AND(DAY(G82)=DAY(TODAY()),HOUR(G82)&lt;=HOUR(NOW())+1),IF(AND(HOUR(G82)+2&lt;=HOUR(NOW()),DAY(G82)&lt;=DAY(TODAY()),MINUTE(G82)&lt;=MINUTE(NOW())),IF(SUM(F$4:F81)=0,1,LARGE(F$4:F81,1)+1),IF(OR(MINUTE(G82)&lt;=MINUTE(NOW()),HOUR(G82)&lt;=HOUR(NOW())),"!!!","")),""),"")),"")))</f>
        <v/>
      </c>
      <c r="G82" s="319">
        <v>45174.5625</v>
      </c>
      <c r="H82" s="239" t="s">
        <v>468</v>
      </c>
      <c r="I82" s="66" t="s">
        <v>40</v>
      </c>
      <c r="J82" s="80"/>
      <c r="K82" s="68" t="s">
        <v>23</v>
      </c>
      <c r="L82" s="69">
        <v>1.85</v>
      </c>
      <c r="M82" s="70"/>
      <c r="N82" s="241">
        <v>0</v>
      </c>
      <c r="O82" s="71" t="s">
        <v>3187</v>
      </c>
      <c r="P82" s="72" t="s">
        <v>3188</v>
      </c>
      <c r="Q82" s="200" t="s">
        <v>1310</v>
      </c>
      <c r="R82" s="204">
        <v>0.24970000000000001</v>
      </c>
      <c r="S82" s="203" t="s">
        <v>1310</v>
      </c>
    </row>
    <row r="83" spans="1:19" ht="14.65" customHeight="1">
      <c r="A83" s="227"/>
      <c r="B83" s="236"/>
      <c r="C83" s="17" t="s">
        <v>24</v>
      </c>
      <c r="D83" s="274"/>
      <c r="E83" s="282"/>
      <c r="F83" s="285"/>
      <c r="G83" s="287"/>
      <c r="H83" s="230"/>
      <c r="I83" s="18" t="s">
        <v>38</v>
      </c>
      <c r="J83" s="81" t="str">
        <f>IF(OR(I82="TO",I82="TU",I82="TO1",I82="TU1",I82="TO2",I82="TU2"),J82,IF(OR(I82="AH1",I82="AH2"),IF(OR(I83="AH1",I83="AH2"),-J82,IF(OR(I83="EH1",I83="EH2"),-J82+0.5,"")),IF(OR(I82="EH1",I82="EH2"),IF(OR(I83="AH1",I83="AH2"),-J82+0.5,IF(OR(I83="EH1",I83="EH2"),-J82+1,"")),IF(AND(OR(I82="DNB1",I82="DNB2"),OR(I83="AH1",I83="AH2")),0,IF(AND(I82="Not ScoreBoth",OR(I83="TO1",I83="TO2")),0.5,"")))))</f>
        <v/>
      </c>
      <c r="K83" s="77" t="s">
        <v>21</v>
      </c>
      <c r="L83" s="21">
        <v>3.85</v>
      </c>
      <c r="M83" s="22">
        <v>7.11</v>
      </c>
      <c r="N83" s="233"/>
      <c r="O83" s="23" t="s">
        <v>2841</v>
      </c>
      <c r="P83" s="24" t="s">
        <v>3189</v>
      </c>
      <c r="Q83" s="201"/>
      <c r="R83" s="205"/>
      <c r="S83" s="26"/>
    </row>
    <row r="84" spans="1:19" ht="14.65" customHeight="1" thickBot="1">
      <c r="A84" s="228"/>
      <c r="B84" s="237"/>
      <c r="C84" s="27" t="s">
        <v>28</v>
      </c>
      <c r="D84" s="275"/>
      <c r="E84" s="283"/>
      <c r="F84" s="272"/>
      <c r="G84" s="288"/>
      <c r="H84" s="240"/>
      <c r="I84" s="30"/>
      <c r="J84" s="31"/>
      <c r="K84" s="37"/>
      <c r="L84" s="32"/>
      <c r="M84" s="33"/>
      <c r="N84" s="234"/>
      <c r="O84" s="34"/>
      <c r="P84" s="35"/>
      <c r="Q84" s="202"/>
      <c r="R84" s="206"/>
      <c r="S84" s="28"/>
    </row>
    <row r="85" spans="1:19" ht="14.65" customHeight="1">
      <c r="A85" s="226">
        <f>$A82+1</f>
        <v>28</v>
      </c>
      <c r="B85" s="235" t="str">
        <f>IF(OR(C85="W",C86="W",C87="W",C85="1/2W",C86="1/2W",C87="1/2W",C85="1/2L",C86="1/2L",C87="1/2L"),"OK",IF(OR(C85="L",C86="L",C87="L"),"LOSS",IF(OR(C85="X",C86="X",C87="X"),"Anulado"," ")))</f>
        <v>OK</v>
      </c>
      <c r="C85" s="38" t="s">
        <v>24</v>
      </c>
      <c r="D85" s="273" t="str">
        <f>IF(G85="","",$D82)</f>
        <v>5</v>
      </c>
      <c r="E85" s="281" t="str">
        <f>IF(G85=""," ","– "&amp;COUNTIF(D$4:D87,$D85))</f>
        <v>– 2</v>
      </c>
      <c r="F85" s="284" t="str">
        <f ca="1">IF(G85="","",IF(OR(AND($C85&lt;&gt;" ",$C86=" "),AND($C86&lt;&gt;" ",$C85=" "),AND(L87&gt;0,OR(AND($C87&lt;&gt;" ",OR($C85=" ",$C86=" ")),AND($C87=" ",OR($C85&lt;&gt;" ",$C86&lt;&gt;" "))))),IF(SUM(F$4:F84)=0,1,LARGE(F$4:F84,1)+1),IF(MONTH(G85)=MONTH(TODAY()),IF(AND(DAY(G85)&lt;DAY(TODAY()),$B85=" "),IF(SUM(F$4:F84)=0,1,LARGE(F$4:F84,1)+1),IF($B85=" ",IF(AND(DAY(G85)=DAY(TODAY()),HOUR(G85)&lt;=HOUR(NOW())+1),IF(AND(HOUR(G85)+2&lt;=HOUR(NOW()),DAY(G85)&lt;=DAY(TODAY()),MINUTE(G85)&lt;=MINUTE(NOW())),IF(SUM(F$4:F84)=0,1,LARGE(F$4:F84,1)+1),IF(OR(MINUTE(G85)&lt;=MINUTE(NOW()),HOUR(G85)&lt;=HOUR(NOW())),"!!!","")),""),"")),"")))</f>
        <v/>
      </c>
      <c r="G85" s="301">
        <v>45174.572916666664</v>
      </c>
      <c r="H85" s="302" t="s">
        <v>470</v>
      </c>
      <c r="I85" s="39" t="s">
        <v>31</v>
      </c>
      <c r="J85" s="40">
        <v>2</v>
      </c>
      <c r="K85" s="41" t="s">
        <v>22</v>
      </c>
      <c r="L85" s="42">
        <v>1.9339999999999999</v>
      </c>
      <c r="M85" s="43">
        <v>16</v>
      </c>
      <c r="N85" s="232">
        <v>0</v>
      </c>
      <c r="O85" s="44" t="s">
        <v>2074</v>
      </c>
      <c r="P85" s="45" t="s">
        <v>2670</v>
      </c>
      <c r="Q85" s="207" t="s">
        <v>3171</v>
      </c>
      <c r="R85" s="211">
        <v>0.14990000000000001</v>
      </c>
      <c r="S85" s="210" t="s">
        <v>1652</v>
      </c>
    </row>
    <row r="86" spans="1:19" ht="14.65" customHeight="1">
      <c r="A86" s="227"/>
      <c r="B86" s="236"/>
      <c r="C86" s="49" t="s">
        <v>26</v>
      </c>
      <c r="D86" s="274"/>
      <c r="E86" s="282"/>
      <c r="F86" s="285"/>
      <c r="G86" s="287"/>
      <c r="H86" s="230"/>
      <c r="I86" s="50" t="s">
        <v>30</v>
      </c>
      <c r="J86" s="51">
        <f>IF(OR(I85="TO",I85="TU",I85="TO1",I85="TU1",I85="TO2",I85="TU2"),J85,IF(OR(I85="AH1",I85="AH2"),IF(OR(I86="AH1",I86="AH2"),-J85,IF(OR(I86="EH1",I86="EH2"),-J85+0.5,"")),IF(OR(I85="EH1",I85="EH2"),IF(OR(I86="AH1",I86="AH2"),-J85+0.5,IF(OR(I86="EH1",I86="EH2"),-J85+1,"")),IF(AND(OR(I85="DNB1",I85="DNB2"),OR(I86="AH1",I86="AH2")),0,IF(AND(I85="Not ScoreBoth",OR(I86="TO1",I86="TO2")),0.5,"")))))</f>
        <v>-2</v>
      </c>
      <c r="K86" s="52" t="s">
        <v>21</v>
      </c>
      <c r="L86" s="53">
        <v>2.64</v>
      </c>
      <c r="M86" s="54">
        <v>12.35</v>
      </c>
      <c r="N86" s="233"/>
      <c r="O86" s="55" t="s">
        <v>2810</v>
      </c>
      <c r="P86" s="56" t="s">
        <v>3190</v>
      </c>
      <c r="Q86" s="208"/>
      <c r="R86" s="212"/>
      <c r="S86" s="26"/>
    </row>
    <row r="87" spans="1:19" ht="14.65" customHeight="1">
      <c r="A87" s="228"/>
      <c r="B87" s="237"/>
      <c r="C87" s="57" t="s">
        <v>28</v>
      </c>
      <c r="D87" s="275"/>
      <c r="E87" s="283"/>
      <c r="F87" s="272"/>
      <c r="G87" s="288"/>
      <c r="H87" s="231"/>
      <c r="I87" s="58"/>
      <c r="J87" s="59"/>
      <c r="K87" s="60"/>
      <c r="L87" s="61"/>
      <c r="M87" s="62"/>
      <c r="N87" s="234"/>
      <c r="O87" s="63"/>
      <c r="P87" s="64"/>
      <c r="Q87" s="209"/>
      <c r="R87" s="213"/>
      <c r="S87" s="28"/>
    </row>
    <row r="88" spans="1:19" ht="14.65" customHeight="1">
      <c r="A88" s="238">
        <f>$A85+1</f>
        <v>29</v>
      </c>
      <c r="B88" s="242" t="str">
        <f>IF(OR(C88="W",C89="W",C90="W",C88="1/2W",C89="1/2W",C90="1/2W",C88="1/2L",C89="1/2L",C90="1/2L"),"OK",IF(OR(C88="L",C89="L",C90="L"),"LOSS",IF(OR(C88="X",C89="X",C90="X"),"Anulado"," ")))</f>
        <v>OK</v>
      </c>
      <c r="C88" s="65" t="s">
        <v>24</v>
      </c>
      <c r="D88" s="290" t="str">
        <f>IF(G88="","",$D85)</f>
        <v>5</v>
      </c>
      <c r="E88" s="295" t="str">
        <f>IF(G88=""," ","– "&amp;COUNTIF(D$4:D90,$D88))</f>
        <v>– 3</v>
      </c>
      <c r="F88" s="297" t="str">
        <f ca="1">IF(G88="","",IF(OR(AND($C88&lt;&gt;" ",$C89=" "),AND($C89&lt;&gt;" ",$C88=" "),AND(L90&gt;0,OR(AND($C90&lt;&gt;" ",OR($C88=" ",$C89=" ")),AND($C90=" ",OR($C88&lt;&gt;" ",$C89&lt;&gt;" "))))),IF(SUM(F$4:F87)=0,1,LARGE(F$4:F87,1)+1),IF(MONTH(G88)=MONTH(TODAY()),IF(AND(DAY(G88)&lt;DAY(TODAY()),$B88=" "),IF(SUM(F$4:F87)=0,1,LARGE(F$4:F87,1)+1),IF($B88=" ",IF(AND(DAY(G88)=DAY(TODAY()),HOUR(G88)&lt;=HOUR(NOW())+1),IF(AND(HOUR(G88)+2&lt;=HOUR(NOW()),DAY(G88)&lt;=DAY(TODAY()),MINUTE(G88)&lt;=MINUTE(NOW())),IF(SUM(F$4:F87)=0,1,LARGE(F$4:F87,1)+1),IF(OR(MINUTE(G88)&lt;=MINUTE(NOW()),HOUR(G88)&lt;=HOUR(NOW())),"!!!","")),""),"")),"")))</f>
        <v/>
      </c>
      <c r="G88" s="319">
        <v>45174.541666666664</v>
      </c>
      <c r="H88" s="239" t="s">
        <v>471</v>
      </c>
      <c r="I88" s="100">
        <v>2</v>
      </c>
      <c r="J88" s="80"/>
      <c r="K88" s="68" t="s">
        <v>21</v>
      </c>
      <c r="L88" s="69">
        <v>3.7</v>
      </c>
      <c r="M88" s="70">
        <v>31.25</v>
      </c>
      <c r="N88" s="241">
        <v>0.1</v>
      </c>
      <c r="O88" s="71" t="s">
        <v>3191</v>
      </c>
      <c r="P88" s="72" t="s">
        <v>3192</v>
      </c>
      <c r="Q88" s="200" t="s">
        <v>4184</v>
      </c>
      <c r="R88" s="204">
        <v>7.7499999999999999E-2</v>
      </c>
      <c r="S88" s="203" t="s">
        <v>3898</v>
      </c>
    </row>
    <row r="89" spans="1:19" ht="14.65" customHeight="1">
      <c r="A89" s="227"/>
      <c r="B89" s="236"/>
      <c r="C89" s="17" t="s">
        <v>26</v>
      </c>
      <c r="D89" s="274"/>
      <c r="E89" s="282"/>
      <c r="F89" s="285"/>
      <c r="G89" s="287"/>
      <c r="H89" s="230"/>
      <c r="I89" s="83">
        <v>1</v>
      </c>
      <c r="J89" s="81" t="str">
        <f>IF(OR(I88="TO",I88="TU",I88="TO1",I88="TU1",I88="TO2",I88="TU2"),J88,IF(OR(I88="AH1",I88="AH2"),IF(OR(I89="AH1",I89="AH2"),-J88,IF(OR(I89="EH1",I89="EH2"),-J88+0.5,"")),IF(OR(I88="EH1",I88="EH2"),IF(OR(I89="AH1",I89="AH2"),-J88+0.5,IF(OR(I89="EH1",I89="EH2"),-J88+1,"")),IF(AND(OR(I88="DNB1",I88="DNB2"),OR(I89="AH1",I89="AH2")),0,IF(AND(I88="Not ScoreBoth",OR(I89="TO1",I89="TO2")),0.5,"")))))</f>
        <v/>
      </c>
      <c r="K89" s="77" t="s">
        <v>23</v>
      </c>
      <c r="L89" s="21">
        <v>1.52</v>
      </c>
      <c r="M89" s="22"/>
      <c r="N89" s="233"/>
      <c r="O89" s="23" t="s">
        <v>3193</v>
      </c>
      <c r="P89" s="24" t="s">
        <v>3194</v>
      </c>
      <c r="Q89" s="201"/>
      <c r="R89" s="205"/>
      <c r="S89" s="26"/>
    </row>
    <row r="90" spans="1:19" ht="14.65" customHeight="1">
      <c r="A90" s="228"/>
      <c r="B90" s="237"/>
      <c r="C90" s="27" t="s">
        <v>28</v>
      </c>
      <c r="D90" s="275"/>
      <c r="E90" s="283"/>
      <c r="F90" s="272"/>
      <c r="G90" s="288"/>
      <c r="H90" s="231"/>
      <c r="I90" s="30"/>
      <c r="J90" s="31"/>
      <c r="K90" s="37"/>
      <c r="L90" s="32"/>
      <c r="M90" s="33"/>
      <c r="N90" s="234"/>
      <c r="O90" s="34"/>
      <c r="P90" s="35"/>
      <c r="Q90" s="202"/>
      <c r="R90" s="206"/>
      <c r="S90" s="28"/>
    </row>
    <row r="91" spans="1:19" ht="14.65" customHeight="1">
      <c r="A91" s="226">
        <f>$A88+1</f>
        <v>30</v>
      </c>
      <c r="B91" s="235" t="str">
        <f>IF(OR(C91="W",C92="W",C93="W",C91="1/2W",C92="1/2W",C93="1/2W",C91="1/2L",C92="1/2L",C93="1/2L"),"OK",IF(OR(C91="L",C92="L",C93="L"),"LOSS",IF(OR(C91="X",C92="X",C93="X"),"Anulado"," ")))</f>
        <v>OK</v>
      </c>
      <c r="C91" s="38" t="s">
        <v>24</v>
      </c>
      <c r="D91" s="273" t="str">
        <f>IF(G91="","",$D88)</f>
        <v>5</v>
      </c>
      <c r="E91" s="281" t="str">
        <f>IF(G91=""," ","– "&amp;COUNTIF(D$4:D93,$D91))</f>
        <v>– 4</v>
      </c>
      <c r="F91" s="284" t="e">
        <f ca="1">IF(G91="","",IF(OR(AND($C91&lt;&gt;" ",$C92=" "),AND($C92&lt;&gt;" ",$C91=" "),AND(L93&gt;0,OR(AND($C93&lt;&gt;" ",OR($C91=" ",$C92=" ")),AND($C93=" ",OR($C91&lt;&gt;" ",$C92&lt;&gt;" "))))),IF(SUM(F$4:F90)=0,1,LARGE(F$4:F90,1)+1),IF(MONTH(G91)=MONTH(TODAY()),IF(AND(DAY(G91)&lt;DAY(TODAY()),$B91=" "),IF(SUM(F$4:F90)=0,1,LARGE(F$4:F90,1)+1),IF($B91=" ",IF(AND(DAY(G91)=DAY(TODAY()),HOUR(G91)&lt;=HOUR(NOW())+1),IF(AND(HOUR(G91)+2&lt;=HOUR(NOW()),DAY(G91)&lt;=DAY(TODAY()),MINUTE(G91)&lt;=MINUTE(NOW())),IF(SUM(F$4:F90)=0,1,LARGE(F$4:F90,1)+1),IF(OR(MINUTE(G91)&lt;=MINUTE(NOW()),HOUR(G91)&lt;=HOUR(NOW())),"!!!","")),""),"")),"")))</f>
        <v>#VALUE!</v>
      </c>
      <c r="G91" s="181" t="s">
        <v>4629</v>
      </c>
      <c r="H91" s="229" t="s">
        <v>471</v>
      </c>
      <c r="I91" s="108">
        <v>2</v>
      </c>
      <c r="J91" s="78"/>
      <c r="K91" s="41" t="s">
        <v>21</v>
      </c>
      <c r="L91" s="42">
        <v>3.7</v>
      </c>
      <c r="M91" s="43">
        <v>6.25</v>
      </c>
      <c r="N91" s="232">
        <v>0.1</v>
      </c>
      <c r="O91" s="44" t="s">
        <v>2157</v>
      </c>
      <c r="P91" s="45" t="s">
        <v>3195</v>
      </c>
      <c r="Q91" s="207" t="s">
        <v>2125</v>
      </c>
      <c r="R91" s="211">
        <v>7.6899999999999996E-2</v>
      </c>
      <c r="S91" s="210" t="s">
        <v>974</v>
      </c>
    </row>
    <row r="92" spans="1:19" ht="14.65" customHeight="1">
      <c r="A92" s="227"/>
      <c r="B92" s="236"/>
      <c r="C92" s="49" t="s">
        <v>26</v>
      </c>
      <c r="D92" s="274"/>
      <c r="E92" s="282"/>
      <c r="F92" s="285"/>
      <c r="G92" s="182"/>
      <c r="H92" s="230"/>
      <c r="I92" s="84">
        <v>1</v>
      </c>
      <c r="J92" s="85" t="str">
        <f>IF(OR(I91="TO",I91="TU",I91="TO1",I91="TU1",I91="TO2",I91="TU2"),J91,IF(OR(I91="AH1",I91="AH2"),IF(OR(I92="AH1",I92="AH2"),-J91,IF(OR(I92="EH1",I92="EH2"),-J91+0.5,"")),IF(OR(I91="EH1",I91="EH2"),IF(OR(I92="AH1",I92="AH2"),-J91+0.5,IF(OR(I92="EH1",I92="EH2"),-J91+1,"")),IF(AND(OR(I91="DNB1",I91="DNB2"),OR(I92="AH1",I92="AH2")),0,IF(AND(I91="Not ScoreBoth",OR(I92="TO1",I92="TO2")),0.5,"")))))</f>
        <v/>
      </c>
      <c r="K92" s="52" t="s">
        <v>23</v>
      </c>
      <c r="L92" s="53">
        <v>1.52</v>
      </c>
      <c r="M92" s="54"/>
      <c r="N92" s="233"/>
      <c r="O92" s="55" t="s">
        <v>1569</v>
      </c>
      <c r="P92" s="56" t="s">
        <v>2288</v>
      </c>
      <c r="Q92" s="208"/>
      <c r="R92" s="212"/>
      <c r="S92" s="26"/>
    </row>
    <row r="93" spans="1:19" ht="14.65" customHeight="1">
      <c r="A93" s="228"/>
      <c r="B93" s="237"/>
      <c r="C93" s="57" t="s">
        <v>28</v>
      </c>
      <c r="D93" s="275"/>
      <c r="E93" s="283"/>
      <c r="F93" s="272"/>
      <c r="G93" s="183"/>
      <c r="H93" s="231"/>
      <c r="I93" s="58"/>
      <c r="J93" s="59"/>
      <c r="K93" s="60"/>
      <c r="L93" s="61"/>
      <c r="M93" s="62"/>
      <c r="N93" s="234"/>
      <c r="O93" s="63"/>
      <c r="P93" s="64"/>
      <c r="Q93" s="209"/>
      <c r="R93" s="213"/>
      <c r="S93" s="28"/>
    </row>
    <row r="94" spans="1:19" ht="14.65" customHeight="1">
      <c r="A94" s="238">
        <f>$A91+1</f>
        <v>31</v>
      </c>
      <c r="B94" s="242" t="str">
        <f>IF(OR(C94="W",C95="W",C96="W",C94="1/2W",C95="1/2W",C96="1/2W",C94="1/2L",C95="1/2L",C96="1/2L"),"OK",IF(OR(C94="L",C95="L",C96="L"),"LOSS",IF(OR(C94="X",C95="X",C96="X"),"Anulado"," ")))</f>
        <v>OK</v>
      </c>
      <c r="C94" s="65" t="s">
        <v>24</v>
      </c>
      <c r="D94" s="290" t="s">
        <v>115</v>
      </c>
      <c r="E94" s="295" t="str">
        <f>IF(G94=""," ","– "&amp;COUNTIF(D$4:D96,$D94))</f>
        <v>– 1</v>
      </c>
      <c r="F94" s="297" t="str">
        <f ca="1">IF(G94="","",IF(OR(AND($C94&lt;&gt;" ",$C95=" "),AND($C95&lt;&gt;" ",$C94=" "),AND(L96&gt;0,OR(AND($C96&lt;&gt;" ",OR($C94=" ",$C95=" ")),AND($C96=" ",OR($C94&lt;&gt;" ",$C95&lt;&gt;" "))))),IF(SUM(F$4:F93)=0,1,LARGE(F$4:F93,1)+1),IF(MONTH(G94)=MONTH(TODAY()),IF(AND(DAY(G94)&lt;DAY(TODAY()),$B94=" "),IF(SUM(F$4:F93)=0,1,LARGE(F$4:F93,1)+1),IF($B94=" ",IF(AND(DAY(G94)=DAY(TODAY()),HOUR(G94)&lt;=HOUR(NOW())+1),IF(AND(HOUR(G94)+2&lt;=HOUR(NOW()),DAY(G94)&lt;=DAY(TODAY()),MINUTE(G94)&lt;=MINUTE(NOW())),IF(SUM(F$4:F93)=0,1,LARGE(F$4:F93,1)+1),IF(OR(MINUTE(G94)&lt;=MINUTE(NOW()),HOUR(G94)&lt;=HOUR(NOW())),"!!!","")),""),"")),"")))</f>
        <v/>
      </c>
      <c r="G94" s="319">
        <v>45175.5</v>
      </c>
      <c r="H94" s="239" t="s">
        <v>472</v>
      </c>
      <c r="I94" s="66" t="s">
        <v>42</v>
      </c>
      <c r="J94" s="67">
        <v>3.5</v>
      </c>
      <c r="K94" s="68" t="s">
        <v>22</v>
      </c>
      <c r="L94" s="69">
        <v>4.7</v>
      </c>
      <c r="M94" s="70">
        <v>30.15</v>
      </c>
      <c r="N94" s="241">
        <v>0</v>
      </c>
      <c r="O94" s="71" t="s">
        <v>3196</v>
      </c>
      <c r="P94" s="72" t="s">
        <v>3197</v>
      </c>
      <c r="Q94" s="200" t="s">
        <v>1801</v>
      </c>
      <c r="R94" s="204">
        <v>7.8799999999999995E-2</v>
      </c>
      <c r="S94" s="203" t="s">
        <v>1801</v>
      </c>
    </row>
    <row r="95" spans="1:19" ht="14.65" customHeight="1">
      <c r="A95" s="227"/>
      <c r="B95" s="236"/>
      <c r="C95" s="17" t="s">
        <v>26</v>
      </c>
      <c r="D95" s="274"/>
      <c r="E95" s="282"/>
      <c r="F95" s="285"/>
      <c r="G95" s="287"/>
      <c r="H95" s="230"/>
      <c r="I95" s="18" t="s">
        <v>43</v>
      </c>
      <c r="J95" s="76">
        <f>IF(OR(I94="TO",I94="TU",I94="TO1",I94="TU1",I94="TO2",I94="TU2"),J94,IF(OR(I94="AH1",I94="AH2"),IF(OR(I95="AH1",I95="AH2"),-J94,IF(OR(I95="EH1",I95="EH2"),-J94+0.5,"")),IF(OR(I94="EH1",I94="EH2"),IF(OR(I95="AH1",I95="AH2"),-J94+0.5,IF(OR(I95="EH1",I95="EH2"),-J94+1,"")),IF(AND(OR(I94="DNB1",I94="DNB2"),OR(I95="AH1",I95="AH2")),0,IF(AND(I94="Not ScoreBoth",OR(I95="TO1",I95="TO2")),0.5,"")))))</f>
        <v>3.5</v>
      </c>
      <c r="K95" s="77" t="s">
        <v>21</v>
      </c>
      <c r="L95" s="21">
        <v>1.4</v>
      </c>
      <c r="M95" s="22">
        <v>101.26</v>
      </c>
      <c r="N95" s="233"/>
      <c r="O95" s="23" t="s">
        <v>3198</v>
      </c>
      <c r="P95" s="24" t="s">
        <v>3199</v>
      </c>
      <c r="Q95" s="201"/>
      <c r="R95" s="205"/>
      <c r="S95" s="26"/>
    </row>
    <row r="96" spans="1:19" ht="14.65" customHeight="1">
      <c r="A96" s="228"/>
      <c r="B96" s="237"/>
      <c r="C96" s="27" t="s">
        <v>28</v>
      </c>
      <c r="D96" s="275"/>
      <c r="E96" s="283"/>
      <c r="F96" s="272"/>
      <c r="G96" s="288"/>
      <c r="H96" s="231"/>
      <c r="I96" s="30"/>
      <c r="J96" s="31"/>
      <c r="K96" s="37"/>
      <c r="L96" s="32"/>
      <c r="M96" s="33"/>
      <c r="N96" s="234"/>
      <c r="O96" s="34"/>
      <c r="P96" s="35"/>
      <c r="Q96" s="202"/>
      <c r="R96" s="206"/>
      <c r="S96" s="28"/>
    </row>
    <row r="97" spans="1:19" ht="14.65" customHeight="1">
      <c r="A97" s="226">
        <f>$A94+1</f>
        <v>32</v>
      </c>
      <c r="B97" s="235" t="str">
        <f>IF(OR(C97="W",C98="W",C99="W",C97="1/2W",C98="1/2W",C99="1/2W",C97="1/2L",C98="1/2L",C99="1/2L"),"OK",IF(OR(C97="L",C98="L",C99="L"),"LOSS",IF(OR(C97="X",C98="X",C99="X"),"Anulado"," ")))</f>
        <v>OK</v>
      </c>
      <c r="C97" s="38" t="s">
        <v>24</v>
      </c>
      <c r="D97" s="273" t="str">
        <f>IF(G97="","",$D94)</f>
        <v>6</v>
      </c>
      <c r="E97" s="281" t="str">
        <f>IF(G97=""," ","– "&amp;COUNTIF(D$4:D99,$D97))</f>
        <v>– 2</v>
      </c>
      <c r="F97" s="284" t="str">
        <f ca="1">IF(G97="","",IF(OR(AND($C97&lt;&gt;" ",$C98=" "),AND($C98&lt;&gt;" ",$C97=" "),AND(L99&gt;0,OR(AND($C99&lt;&gt;" ",OR($C97=" ",$C98=" ")),AND($C99=" ",OR($C97&lt;&gt;" ",$C98&lt;&gt;" "))))),IF(SUM(F$4:F96)=0,1,LARGE(F$4:F96,1)+1),IF(MONTH(G97)=MONTH(TODAY()),IF(AND(DAY(G97)&lt;DAY(TODAY()),$B97=" "),IF(SUM(F$4:F96)=0,1,LARGE(F$4:F96,1)+1),IF($B97=" ",IF(AND(DAY(G97)=DAY(TODAY()),HOUR(G97)&lt;=HOUR(NOW())+1),IF(AND(HOUR(G97)+2&lt;=HOUR(NOW()),DAY(G97)&lt;=DAY(TODAY()),MINUTE(G97)&lt;=MINUTE(NOW())),IF(SUM(F$4:F96)=0,1,LARGE(F$4:F96,1)+1),IF(OR(MINUTE(G97)&lt;=MINUTE(NOW()),HOUR(G97)&lt;=HOUR(NOW())),"!!!","")),""),"")),"")))</f>
        <v/>
      </c>
      <c r="G97" s="301">
        <v>45176.208333333336</v>
      </c>
      <c r="H97" s="229" t="s">
        <v>473</v>
      </c>
      <c r="I97" s="39" t="s">
        <v>48</v>
      </c>
      <c r="J97" s="78"/>
      <c r="K97" s="41" t="s">
        <v>22</v>
      </c>
      <c r="L97" s="42">
        <v>2.09</v>
      </c>
      <c r="M97" s="43"/>
      <c r="N97" s="232">
        <v>0</v>
      </c>
      <c r="O97" s="44" t="s">
        <v>3200</v>
      </c>
      <c r="P97" s="45" t="s">
        <v>3201</v>
      </c>
      <c r="Q97" s="207" t="s">
        <v>4185</v>
      </c>
      <c r="R97" s="211">
        <v>4.7600000000000003E-2</v>
      </c>
      <c r="S97" s="210" t="s">
        <v>4186</v>
      </c>
    </row>
    <row r="98" spans="1:19" ht="14.65" customHeight="1">
      <c r="A98" s="227"/>
      <c r="B98" s="236"/>
      <c r="C98" s="49" t="s">
        <v>26</v>
      </c>
      <c r="D98" s="274"/>
      <c r="E98" s="282"/>
      <c r="F98" s="285"/>
      <c r="G98" s="287"/>
      <c r="H98" s="230"/>
      <c r="I98" s="50" t="s">
        <v>47</v>
      </c>
      <c r="J98" s="85" t="str">
        <f>IF(OR(I97="TO",I97="TU",I97="TO1",I97="TU1",I97="TO2",I97="TU2"),J97,IF(OR(I97="AH1",I97="AH2"),IF(OR(I98="AH1",I98="AH2"),-J97,IF(OR(I98="EH1",I98="EH2"),-J97+0.5,"")),IF(OR(I97="EH1",I97="EH2"),IF(OR(I98="AH1",I98="AH2"),-J97+0.5,IF(OR(I98="EH1",I98="EH2"),-J97+1,"")),IF(AND(OR(I97="DNB1",I97="DNB2"),OR(I98="AH1",I98="AH2")),0,IF(AND(I97="Not ScoreBoth",OR(I98="TO1",I98="TO2")),0.5,"")))))</f>
        <v/>
      </c>
      <c r="K98" s="52" t="s">
        <v>45</v>
      </c>
      <c r="L98" s="53">
        <v>2.1</v>
      </c>
      <c r="M98" s="54">
        <v>30</v>
      </c>
      <c r="N98" s="233"/>
      <c r="O98" s="55" t="s">
        <v>2129</v>
      </c>
      <c r="P98" s="56" t="s">
        <v>2280</v>
      </c>
      <c r="Q98" s="208"/>
      <c r="R98" s="212"/>
      <c r="S98" s="26"/>
    </row>
    <row r="99" spans="1:19" ht="14.65" customHeight="1">
      <c r="A99" s="228"/>
      <c r="B99" s="237"/>
      <c r="C99" s="57" t="s">
        <v>28</v>
      </c>
      <c r="D99" s="275"/>
      <c r="E99" s="283"/>
      <c r="F99" s="272"/>
      <c r="G99" s="288"/>
      <c r="H99" s="231"/>
      <c r="I99" s="58"/>
      <c r="J99" s="59"/>
      <c r="K99" s="60"/>
      <c r="L99" s="61"/>
      <c r="M99" s="62"/>
      <c r="N99" s="234"/>
      <c r="O99" s="63"/>
      <c r="P99" s="64"/>
      <c r="Q99" s="209"/>
      <c r="R99" s="213"/>
      <c r="S99" s="28"/>
    </row>
    <row r="100" spans="1:19" ht="14.65" customHeight="1">
      <c r="A100" s="238">
        <f>$A97+1</f>
        <v>33</v>
      </c>
      <c r="B100" s="242" t="str">
        <f>IF(OR(C100="W",C101="W",C102="W",C100="1/2W",C101="1/2W",C102="1/2W",C100="1/2L",C101="1/2L",C102="1/2L"),"OK",IF(OR(C100="L",C101="L",C102="L"),"LOSS",IF(OR(C100="X",C101="X",C102="X"),"Anulado"," ")))</f>
        <v>OK</v>
      </c>
      <c r="C100" s="65" t="s">
        <v>24</v>
      </c>
      <c r="D100" s="290" t="str">
        <f>IF(G100="","",$D97)</f>
        <v>6</v>
      </c>
      <c r="E100" s="295" t="str">
        <f>IF(G100=""," ","– "&amp;COUNTIF(D$4:D102,$D100))</f>
        <v>– 3</v>
      </c>
      <c r="F100" s="297" t="str">
        <f ca="1">IF(G100="","",IF(OR(AND($C100&lt;&gt;" ",$C101=" "),AND($C101&lt;&gt;" ",$C100=" "),AND(L102&gt;0,OR(AND($C102&lt;&gt;" ",OR($C100=" ",$C101=" ")),AND($C102=" ",OR($C100&lt;&gt;" ",$C101&lt;&gt;" "))))),IF(SUM(F$4:F99)=0,1,LARGE(F$4:F99,1)+1),IF(MONTH(G100)=MONTH(TODAY()),IF(AND(DAY(G100)&lt;DAY(TODAY()),$B100=" "),IF(SUM(F$4:F99)=0,1,LARGE(F$4:F99,1)+1),IF($B100=" ",IF(AND(DAY(G100)=DAY(TODAY()),HOUR(G100)&lt;=HOUR(NOW())+1),IF(AND(HOUR(G100)+2&lt;=HOUR(NOW()),DAY(G100)&lt;=DAY(TODAY()),MINUTE(G100)&lt;=MINUTE(NOW())),IF(SUM(F$4:F99)=0,1,LARGE(F$4:F99,1)+1),IF(OR(MINUTE(G100)&lt;=MINUTE(NOW()),HOUR(G100)&lt;=HOUR(NOW())),"!!!","")),""),"")),"")))</f>
        <v/>
      </c>
      <c r="G100" s="319">
        <v>45175.5625</v>
      </c>
      <c r="H100" s="239" t="s">
        <v>474</v>
      </c>
      <c r="I100" s="66" t="s">
        <v>60</v>
      </c>
      <c r="J100" s="80"/>
      <c r="K100" s="68" t="s">
        <v>21</v>
      </c>
      <c r="L100" s="69">
        <v>2.44</v>
      </c>
      <c r="M100" s="70">
        <v>7.81</v>
      </c>
      <c r="N100" s="241">
        <v>0</v>
      </c>
      <c r="O100" s="71" t="s">
        <v>1182</v>
      </c>
      <c r="P100" s="72" t="s">
        <v>1179</v>
      </c>
      <c r="Q100" s="200" t="s">
        <v>2448</v>
      </c>
      <c r="R100" s="204">
        <v>6.9400000000000003E-2</v>
      </c>
      <c r="S100" s="203" t="s">
        <v>4187</v>
      </c>
    </row>
    <row r="101" spans="1:19" ht="14.65" customHeight="1">
      <c r="A101" s="227"/>
      <c r="B101" s="236"/>
      <c r="C101" s="17" t="s">
        <v>26</v>
      </c>
      <c r="D101" s="274"/>
      <c r="E101" s="282"/>
      <c r="F101" s="285"/>
      <c r="G101" s="287"/>
      <c r="H101" s="230"/>
      <c r="I101" s="18" t="s">
        <v>63</v>
      </c>
      <c r="J101" s="81" t="str">
        <f>IF(OR(I100="TO",I100="TU",I100="TO1",I100="TU1",I100="TO2",I100="TU2"),J100,IF(OR(I100="AH1",I100="AH2"),IF(OR(I101="AH1",I101="AH2"),-J100,IF(OR(I101="EH1",I101="EH2"),-J100+0.5,"")),IF(OR(I100="EH1",I100="EH2"),IF(OR(I101="AH1",I101="AH2"),-J100+0.5,IF(OR(I101="EH1",I101="EH2"),-J100+1,"")),IF(AND(OR(I100="DNB1",I100="DNB2"),OR(I101="AH1",I101="AH2")),0,IF(AND(I100="Not ScoreBoth",OR(I101="TO1",I101="TO2")),0.5,"")))))</f>
        <v/>
      </c>
      <c r="K101" s="77" t="s">
        <v>18</v>
      </c>
      <c r="L101" s="21">
        <v>1.9</v>
      </c>
      <c r="M101" s="22">
        <v>10.050000000000001</v>
      </c>
      <c r="N101" s="233"/>
      <c r="O101" s="23" t="s">
        <v>1039</v>
      </c>
      <c r="P101" s="24" t="s">
        <v>3202</v>
      </c>
      <c r="Q101" s="201"/>
      <c r="R101" s="205"/>
      <c r="S101" s="26"/>
    </row>
    <row r="102" spans="1:19" ht="14.65" customHeight="1">
      <c r="A102" s="228"/>
      <c r="B102" s="237"/>
      <c r="C102" s="27" t="s">
        <v>28</v>
      </c>
      <c r="D102" s="275"/>
      <c r="E102" s="283"/>
      <c r="F102" s="272"/>
      <c r="G102" s="288"/>
      <c r="H102" s="231"/>
      <c r="I102" s="30"/>
      <c r="J102" s="31"/>
      <c r="K102" s="37"/>
      <c r="L102" s="32"/>
      <c r="M102" s="33"/>
      <c r="N102" s="234"/>
      <c r="O102" s="34"/>
      <c r="P102" s="35"/>
      <c r="Q102" s="202"/>
      <c r="R102" s="206"/>
      <c r="S102" s="28"/>
    </row>
    <row r="103" spans="1:19" ht="14.65" customHeight="1">
      <c r="A103" s="226">
        <f>$A100+1</f>
        <v>34</v>
      </c>
      <c r="B103" s="235" t="str">
        <f>IF(OR(C103="W",C104="W",C105="W",C103="1/2W",C104="1/2W",C105="1/2W",C103="1/2L",C104="1/2L",C105="1/2L"),"OK",IF(OR(C103="L",C104="L",C105="L"),"LOSS",IF(OR(C103="X",C104="X",C105="X"),"Anulado"," ")))</f>
        <v>OK</v>
      </c>
      <c r="C103" s="38" t="s">
        <v>26</v>
      </c>
      <c r="D103" s="273" t="str">
        <f>IF(G103="","",$D100)</f>
        <v>6</v>
      </c>
      <c r="E103" s="281" t="str">
        <f>IF(G103=""," ","– "&amp;COUNTIF(D$4:D105,$D103))</f>
        <v>– 4</v>
      </c>
      <c r="F103" s="284" t="str">
        <f ca="1">IF(G103="","",IF(OR(AND($C103&lt;&gt;" ",$C104=" "),AND($C104&lt;&gt;" ",$C103=" "),AND(L105&gt;0,OR(AND($C105&lt;&gt;" ",OR($C103=" ",$C104=" ")),AND($C105=" ",OR($C103&lt;&gt;" ",$C104&lt;&gt;" "))))),IF(SUM(F$4:F102)=0,1,LARGE(F$4:F102,1)+1),IF(MONTH(G103)=MONTH(TODAY()),IF(AND(DAY(G103)&lt;DAY(TODAY()),$B103=" "),IF(SUM(F$4:F102)=0,1,LARGE(F$4:F102,1)+1),IF($B103=" ",IF(AND(DAY(G103)=DAY(TODAY()),HOUR(G103)&lt;=HOUR(NOW())+1),IF(AND(HOUR(G103)+2&lt;=HOUR(NOW()),DAY(G103)&lt;=DAY(TODAY()),MINUTE(G103)&lt;=MINUTE(NOW())),IF(SUM(F$4:F102)=0,1,LARGE(F$4:F102,1)+1),IF(OR(MINUTE(G103)&lt;=MINUTE(NOW()),HOUR(G103)&lt;=HOUR(NOW())),"!!!","")),""),"")),"")))</f>
        <v/>
      </c>
      <c r="G103" s="301">
        <v>45175.4375</v>
      </c>
      <c r="H103" s="229" t="s">
        <v>475</v>
      </c>
      <c r="I103" s="39" t="s">
        <v>42</v>
      </c>
      <c r="J103" s="40">
        <v>5.5</v>
      </c>
      <c r="K103" s="41" t="s">
        <v>18</v>
      </c>
      <c r="L103" s="42">
        <v>2.7</v>
      </c>
      <c r="M103" s="43">
        <v>11.23</v>
      </c>
      <c r="N103" s="232">
        <v>0</v>
      </c>
      <c r="O103" s="44" t="s">
        <v>3203</v>
      </c>
      <c r="P103" s="45" t="s">
        <v>1335</v>
      </c>
      <c r="Q103" s="207" t="s">
        <v>4188</v>
      </c>
      <c r="R103" s="211">
        <v>0.13220000000000001</v>
      </c>
      <c r="S103" s="210" t="s">
        <v>4189</v>
      </c>
    </row>
    <row r="104" spans="1:19" ht="14.65" customHeight="1">
      <c r="A104" s="227"/>
      <c r="B104" s="236"/>
      <c r="C104" s="49" t="s">
        <v>24</v>
      </c>
      <c r="D104" s="274"/>
      <c r="E104" s="282"/>
      <c r="F104" s="285"/>
      <c r="G104" s="287"/>
      <c r="H104" s="230"/>
      <c r="I104" s="50" t="s">
        <v>43</v>
      </c>
      <c r="J104" s="51">
        <f>IF(OR(I103="TO",I103="TU",I103="TO1",I103="TU1",I103="TO2",I103="TU2"),J103,IF(OR(I103="AH1",I103="AH2"),IF(OR(I104="AH1",I104="AH2"),-J103,IF(OR(I104="EH1",I104="EH2"),-J103+0.5,"")),IF(OR(I103="EH1",I103="EH2"),IF(OR(I104="AH1",I104="AH2"),-J103+0.5,IF(OR(I104="EH1",I104="EH2"),-J103+1,"")),IF(AND(OR(I103="DNB1",I103="DNB2"),OR(I104="AH1",I104="AH2")),0,IF(AND(I103="Not ScoreBoth",OR(I104="TO1",I104="TO2")),0.5,"")))))</f>
        <v>5.5</v>
      </c>
      <c r="K104" s="52" t="s">
        <v>45</v>
      </c>
      <c r="L104" s="53">
        <v>1.95</v>
      </c>
      <c r="M104" s="54"/>
      <c r="N104" s="233"/>
      <c r="O104" s="55" t="s">
        <v>3204</v>
      </c>
      <c r="P104" s="56" t="s">
        <v>1335</v>
      </c>
      <c r="Q104" s="208"/>
      <c r="R104" s="212"/>
      <c r="S104" s="26"/>
    </row>
    <row r="105" spans="1:19" ht="14.65" customHeight="1" thickBot="1">
      <c r="A105" s="228"/>
      <c r="B105" s="237"/>
      <c r="C105" s="136" t="s">
        <v>28</v>
      </c>
      <c r="D105" s="275"/>
      <c r="E105" s="283"/>
      <c r="F105" s="272"/>
      <c r="G105" s="288"/>
      <c r="H105" s="231"/>
      <c r="I105" s="58"/>
      <c r="J105" s="59"/>
      <c r="K105" s="60"/>
      <c r="L105" s="61"/>
      <c r="M105" s="62"/>
      <c r="N105" s="234"/>
      <c r="O105" s="63"/>
      <c r="P105" s="64"/>
      <c r="Q105" s="209"/>
      <c r="R105" s="213"/>
      <c r="S105" s="28"/>
    </row>
    <row r="106" spans="1:19" ht="14.65" customHeight="1">
      <c r="A106" s="238">
        <f>$A103+1</f>
        <v>35</v>
      </c>
      <c r="B106" s="242" t="str">
        <f>IF(OR(C106="W",C107="W",C108="W",C106="1/2W",C107="1/2W",C108="1/2W",C106="1/2L",C107="1/2L",C108="1/2L"),"OK",IF(OR(C106="L",C107="L",C108="L"),"LOSS",IF(OR(C106="X",C107="X",C108="X"),"Anulado"," ")))</f>
        <v>OK</v>
      </c>
      <c r="C106" s="137" t="s">
        <v>26</v>
      </c>
      <c r="D106" s="290" t="str">
        <f>IF(G106="","",$D103)</f>
        <v>6</v>
      </c>
      <c r="E106" s="295" t="str">
        <f>IF(G106=""," ","– "&amp;COUNTIF(D$4:D108,$D106))</f>
        <v>– 5</v>
      </c>
      <c r="F106" s="297" t="e">
        <f ca="1">IF(G106="","",IF(OR(AND($C106&lt;&gt;" ",$C107=" "),AND($C107&lt;&gt;" ",$C106=" "),AND(L108&gt;0,OR(AND($C108&lt;&gt;" ",OR($C106=" ",$C107=" ")),AND($C108=" ",OR($C106&lt;&gt;" ",$C107&lt;&gt;" "))))),IF(SUM(F$4:F105)=0,1,LARGE(F$4:F105,1)+1),IF(MONTH(G106)=MONTH(TODAY()),IF(AND(DAY(G106)&lt;DAY(TODAY()),$B106=" "),IF(SUM(F$4:F105)=0,1,LARGE(F$4:F105,1)+1),IF($B106=" ",IF(AND(DAY(G106)=DAY(TODAY()),HOUR(G106)&lt;=HOUR(NOW())+1),IF(AND(HOUR(G106)+2&lt;=HOUR(NOW()),DAY(G106)&lt;=DAY(TODAY()),MINUTE(G106)&lt;=MINUTE(NOW())),IF(SUM(F$4:F105)=0,1,LARGE(F$4:F105,1)+1),IF(OR(MINUTE(G106)&lt;=MINUTE(NOW()),HOUR(G106)&lt;=HOUR(NOW())),"!!!","")),""),"")),"")))</f>
        <v>#VALUE!</v>
      </c>
      <c r="G106" s="188" t="s">
        <v>4630</v>
      </c>
      <c r="H106" s="239" t="s">
        <v>475</v>
      </c>
      <c r="I106" s="66" t="s">
        <v>42</v>
      </c>
      <c r="J106" s="67">
        <v>4.5</v>
      </c>
      <c r="K106" s="68" t="s">
        <v>18</v>
      </c>
      <c r="L106" s="69">
        <v>1.72</v>
      </c>
      <c r="M106" s="70">
        <v>26.52</v>
      </c>
      <c r="N106" s="241">
        <v>0.1</v>
      </c>
      <c r="O106" s="71" t="s">
        <v>3205</v>
      </c>
      <c r="P106" s="72" t="s">
        <v>1373</v>
      </c>
      <c r="Q106" s="200" t="s">
        <v>1813</v>
      </c>
      <c r="R106" s="204">
        <v>7.2700000000000001E-2</v>
      </c>
      <c r="S106" s="203" t="s">
        <v>1451</v>
      </c>
    </row>
    <row r="107" spans="1:19" ht="14.65" customHeight="1">
      <c r="A107" s="227"/>
      <c r="B107" s="236"/>
      <c r="C107" s="17" t="s">
        <v>24</v>
      </c>
      <c r="D107" s="274"/>
      <c r="E107" s="282"/>
      <c r="F107" s="285"/>
      <c r="G107" s="182"/>
      <c r="H107" s="230"/>
      <c r="I107" s="18" t="s">
        <v>43</v>
      </c>
      <c r="J107" s="76">
        <f>IF(OR(I106="TO",I106="TU",I106="TO1",I106="TU1",I106="TO2",I106="TU2"),J106,IF(OR(I106="AH1",I106="AH2"),IF(OR(I107="AH1",I107="AH2"),-J106,IF(OR(I107="EH1",I107="EH2"),-J106+0.5,"")),IF(OR(I106="EH1",I106="EH2"),IF(OR(I107="AH1",I107="AH2"),-J106+0.5,IF(OR(I107="EH1",I107="EH2"),-J106+1,"")),IF(AND(OR(I106="DNB1",I106="DNB2"),OR(I107="AH1",I107="AH2")),0,IF(AND(I106="Not ScoreBoth",OR(I107="TO1",I107="TO2")),0.5,"")))))</f>
        <v>4.5</v>
      </c>
      <c r="K107" s="77" t="s">
        <v>45</v>
      </c>
      <c r="L107" s="21">
        <v>2.85</v>
      </c>
      <c r="M107" s="22"/>
      <c r="N107" s="233"/>
      <c r="O107" s="23" t="s">
        <v>2074</v>
      </c>
      <c r="P107" s="24" t="s">
        <v>3206</v>
      </c>
      <c r="Q107" s="201"/>
      <c r="R107" s="205"/>
      <c r="S107" s="26"/>
    </row>
    <row r="108" spans="1:19" ht="14.65" customHeight="1">
      <c r="A108" s="228"/>
      <c r="B108" s="237"/>
      <c r="C108" s="27" t="s">
        <v>28</v>
      </c>
      <c r="D108" s="275"/>
      <c r="E108" s="283"/>
      <c r="F108" s="272"/>
      <c r="G108" s="183"/>
      <c r="H108" s="231"/>
      <c r="I108" s="30"/>
      <c r="J108" s="31"/>
      <c r="K108" s="37"/>
      <c r="L108" s="32"/>
      <c r="M108" s="33"/>
      <c r="N108" s="234"/>
      <c r="O108" s="34"/>
      <c r="P108" s="35"/>
      <c r="Q108" s="202"/>
      <c r="R108" s="206"/>
      <c r="S108" s="28"/>
    </row>
    <row r="109" spans="1:19" ht="14.65" customHeight="1">
      <c r="A109" s="226">
        <f>$A106+1</f>
        <v>36</v>
      </c>
      <c r="B109" s="235" t="str">
        <f>IF(OR(C109="W",C110="W",C111="W",C109="1/2W",C110="1/2W",C111="1/2W",C109="1/2L",C110="1/2L",C111="1/2L"),"OK",IF(OR(C109="L",C110="L",C111="L"),"LOSS",IF(OR(C109="X",C110="X",C111="X"),"Anulado"," ")))</f>
        <v>OK</v>
      </c>
      <c r="C109" s="38" t="s">
        <v>26</v>
      </c>
      <c r="D109" s="273" t="str">
        <f>IF(G109="","",$D106)</f>
        <v>6</v>
      </c>
      <c r="E109" s="281" t="str">
        <f>IF(G109=""," ","– "&amp;COUNTIF(D$4:D111,$D109))</f>
        <v>– 6</v>
      </c>
      <c r="F109" s="284" t="str">
        <f ca="1">IF(G109="","",IF(OR(AND($C109&lt;&gt;" ",$C110=" "),AND($C110&lt;&gt;" ",$C109=" "),AND(L111&gt;0,OR(AND($C111&lt;&gt;" ",OR($C109=" ",$C110=" ")),AND($C111=" ",OR($C109&lt;&gt;" ",$C110&lt;&gt;" "))))),IF(SUM(F$4:F108)=0,1,LARGE(F$4:F108,1)+1),IF(MONTH(G109)=MONTH(TODAY()),IF(AND(DAY(G109)&lt;DAY(TODAY()),$B109=" "),IF(SUM(F$4:F108)=0,1,LARGE(F$4:F108,1)+1),IF($B109=" ",IF(AND(DAY(G109)=DAY(TODAY()),HOUR(G109)&lt;=HOUR(NOW())+1),IF(AND(HOUR(G109)+2&lt;=HOUR(NOW()),DAY(G109)&lt;=DAY(TODAY()),MINUTE(G109)&lt;=MINUTE(NOW())),IF(SUM(F$4:F108)=0,1,LARGE(F$4:F108,1)+1),IF(OR(MINUTE(G109)&lt;=MINUTE(NOW()),HOUR(G109)&lt;=HOUR(NOW())),"!!!","")),""),"")),"")))</f>
        <v/>
      </c>
      <c r="G109" s="301">
        <v>45175.583333333336</v>
      </c>
      <c r="H109" s="229" t="s">
        <v>476</v>
      </c>
      <c r="I109" s="39" t="s">
        <v>42</v>
      </c>
      <c r="J109" s="40">
        <v>3.5</v>
      </c>
      <c r="K109" s="41" t="s">
        <v>18</v>
      </c>
      <c r="L109" s="42">
        <v>2.4</v>
      </c>
      <c r="M109" s="43">
        <v>10.25</v>
      </c>
      <c r="N109" s="232">
        <v>0</v>
      </c>
      <c r="O109" s="44" t="s">
        <v>3120</v>
      </c>
      <c r="P109" s="45" t="s">
        <v>3207</v>
      </c>
      <c r="Q109" s="207" t="s">
        <v>1352</v>
      </c>
      <c r="R109" s="211">
        <v>7.7100000000000002E-2</v>
      </c>
      <c r="S109" s="210" t="s">
        <v>4190</v>
      </c>
    </row>
    <row r="110" spans="1:19" ht="14.65" customHeight="1">
      <c r="A110" s="227"/>
      <c r="B110" s="236"/>
      <c r="C110" s="49" t="s">
        <v>24</v>
      </c>
      <c r="D110" s="274"/>
      <c r="E110" s="282"/>
      <c r="F110" s="285"/>
      <c r="G110" s="287"/>
      <c r="H110" s="230"/>
      <c r="I110" s="50" t="s">
        <v>43</v>
      </c>
      <c r="J110" s="51">
        <f>IF(OR(I109="TO",I109="TU",I109="TO1",I109="TU1",I109="TO2",I109="TU2"),J109,IF(OR(I109="AH1",I109="AH2"),IF(OR(I110="AH1",I110="AH2"),-J109,IF(OR(I110="EH1",I110="EH2"),-J109+0.5,"")),IF(OR(I109="EH1",I109="EH2"),IF(OR(I110="AH1",I110="AH2"),-J109+0.5,IF(OR(I110="EH1",I110="EH2"),-J109+1,"")),IF(AND(OR(I109="DNB1",I109="DNB2"),OR(I110="AH1",I110="AH2")),0,IF(AND(I109="Not ScoreBoth",OR(I110="TO1",I110="TO2")),0.5,"")))))</f>
        <v>3.5</v>
      </c>
      <c r="K110" s="52" t="s">
        <v>19</v>
      </c>
      <c r="L110" s="53">
        <v>2.02</v>
      </c>
      <c r="M110" s="54"/>
      <c r="N110" s="233"/>
      <c r="O110" s="55" t="s">
        <v>3208</v>
      </c>
      <c r="P110" s="56" t="s">
        <v>3207</v>
      </c>
      <c r="Q110" s="208"/>
      <c r="R110" s="212"/>
      <c r="S110" s="26"/>
    </row>
    <row r="111" spans="1:19" ht="14.65" customHeight="1">
      <c r="A111" s="228"/>
      <c r="B111" s="237"/>
      <c r="C111" s="57" t="s">
        <v>28</v>
      </c>
      <c r="D111" s="275"/>
      <c r="E111" s="283"/>
      <c r="F111" s="272"/>
      <c r="G111" s="288"/>
      <c r="H111" s="231"/>
      <c r="I111" s="58"/>
      <c r="J111" s="59"/>
      <c r="K111" s="60"/>
      <c r="L111" s="61"/>
      <c r="M111" s="62"/>
      <c r="N111" s="234"/>
      <c r="O111" s="63"/>
      <c r="P111" s="64"/>
      <c r="Q111" s="209"/>
      <c r="R111" s="213"/>
      <c r="S111" s="28"/>
    </row>
    <row r="112" spans="1:19" ht="14.65" customHeight="1">
      <c r="A112" s="238">
        <f>$A109+1</f>
        <v>37</v>
      </c>
      <c r="B112" s="242" t="str">
        <f>IF(OR(C112="W",C113="W",C114="W",C112="1/2W",C113="1/2W",C114="1/2W",C112="1/2L",C113="1/2L",C114="1/2L"),"OK",IF(OR(C112="L",C113="L",C114="L"),"LOSS",IF(OR(C112="X",C113="X",C114="X"),"Anulado"," ")))</f>
        <v>OK</v>
      </c>
      <c r="C112" s="65" t="s">
        <v>24</v>
      </c>
      <c r="D112" s="290" t="str">
        <f>IF(G112="","",$D109)</f>
        <v>6</v>
      </c>
      <c r="E112" s="295" t="str">
        <f>IF(G112=""," ","– "&amp;COUNTIF(D$4:D114,$D112))</f>
        <v>– 7</v>
      </c>
      <c r="F112" s="297" t="str">
        <f ca="1">IF(G112="","",IF(OR(AND($C112&lt;&gt;" ",$C113=" "),AND($C113&lt;&gt;" ",$C112=" "),AND(L114&gt;0,OR(AND($C114&lt;&gt;" ",OR($C112=" ",$C113=" ")),AND($C114=" ",OR($C112&lt;&gt;" ",$C113&lt;&gt;" "))))),IF(SUM(F$4:F111)=0,1,LARGE(F$4:F111,1)+1),IF(MONTH(G112)=MONTH(TODAY()),IF(AND(DAY(G112)&lt;DAY(TODAY()),$B112=" "),IF(SUM(F$4:F111)=0,1,LARGE(F$4:F111,1)+1),IF($B112=" ",IF(AND(DAY(G112)=DAY(TODAY()),HOUR(G112)&lt;=HOUR(NOW())+1),IF(AND(HOUR(G112)+2&lt;=HOUR(NOW()),DAY(G112)&lt;=DAY(TODAY()),MINUTE(G112)&lt;=MINUTE(NOW())),IF(SUM(F$4:F111)=0,1,LARGE(F$4:F111,1)+1),IF(OR(MINUTE(G112)&lt;=MINUTE(NOW()),HOUR(G112)&lt;=HOUR(NOW())),"!!!","")),""),"")),"")))</f>
        <v/>
      </c>
      <c r="G112" s="319">
        <v>45175.666666666664</v>
      </c>
      <c r="H112" s="239" t="s">
        <v>477</v>
      </c>
      <c r="I112" s="100">
        <v>1</v>
      </c>
      <c r="J112" s="80"/>
      <c r="K112" s="68" t="s">
        <v>23</v>
      </c>
      <c r="L112" s="69">
        <v>1.63</v>
      </c>
      <c r="M112" s="70"/>
      <c r="N112" s="241">
        <v>1</v>
      </c>
      <c r="O112" s="71" t="s">
        <v>1331</v>
      </c>
      <c r="P112" s="72" t="s">
        <v>3209</v>
      </c>
      <c r="Q112" s="200" t="s">
        <v>1653</v>
      </c>
      <c r="R112" s="204">
        <v>8.5400000000000004E-2</v>
      </c>
      <c r="S112" s="203" t="s">
        <v>4191</v>
      </c>
    </row>
    <row r="113" spans="1:19" ht="14.65" customHeight="1">
      <c r="A113" s="227"/>
      <c r="B113" s="236"/>
      <c r="C113" s="17" t="s">
        <v>26</v>
      </c>
      <c r="D113" s="274"/>
      <c r="E113" s="282"/>
      <c r="F113" s="285"/>
      <c r="G113" s="287"/>
      <c r="H113" s="230"/>
      <c r="I113" s="18" t="s">
        <v>27</v>
      </c>
      <c r="J113" s="81" t="str">
        <f>IF(OR(I112="TO",I112="TU",I112="TO1",I112="TU1",I112="TO2",I112="TU2"),J112,IF(OR(I112="AH1",I112="AH2"),IF(OR(I113="AH1",I113="AH2"),-J112,IF(OR(I113="EH1",I113="EH2"),-J112+0.5,"")),IF(OR(I112="EH1",I112="EH2"),IF(OR(I113="AH1",I113="AH2"),-J112+0.5,IF(OR(I113="EH1",I113="EH2"),-J112+1,"")),IF(AND(OR(I112="DNB1",I112="DNB2"),OR(I113="AH1",I113="AH2")),0,IF(AND(I112="Not ScoreBoth",OR(I113="TO1",I113="TO2")),0.5,"")))))</f>
        <v/>
      </c>
      <c r="K113" s="77" t="s">
        <v>33</v>
      </c>
      <c r="L113" s="21">
        <v>3.3</v>
      </c>
      <c r="M113" s="22">
        <v>5.39</v>
      </c>
      <c r="N113" s="233"/>
      <c r="O113" s="23" t="s">
        <v>889</v>
      </c>
      <c r="P113" s="24" t="s">
        <v>3210</v>
      </c>
      <c r="Q113" s="201"/>
      <c r="R113" s="205"/>
      <c r="S113" s="26"/>
    </row>
    <row r="114" spans="1:19" ht="14.65" customHeight="1">
      <c r="A114" s="228"/>
      <c r="B114" s="237"/>
      <c r="C114" s="27" t="s">
        <v>28</v>
      </c>
      <c r="D114" s="275"/>
      <c r="E114" s="283"/>
      <c r="F114" s="272"/>
      <c r="G114" s="288"/>
      <c r="H114" s="231"/>
      <c r="I114" s="30"/>
      <c r="J114" s="31"/>
      <c r="K114" s="37"/>
      <c r="L114" s="32"/>
      <c r="M114" s="33"/>
      <c r="N114" s="234"/>
      <c r="O114" s="34"/>
      <c r="P114" s="35"/>
      <c r="Q114" s="202"/>
      <c r="R114" s="206"/>
      <c r="S114" s="28"/>
    </row>
    <row r="115" spans="1:19" ht="14.65" customHeight="1">
      <c r="A115" s="226">
        <f>$A112+1</f>
        <v>38</v>
      </c>
      <c r="B115" s="235" t="str">
        <f>IF(OR(C115="W",C116="W",C117="W",C115="1/2W",C116="1/2W",C117="1/2W",C115="1/2L",C116="1/2L",C117="1/2L"),"OK",IF(OR(C115="L",C116="L",C117="L"),"LOSS",IF(OR(C115="X",C116="X",C117="X"),"Anulado"," ")))</f>
        <v>OK</v>
      </c>
      <c r="C115" s="38" t="s">
        <v>26</v>
      </c>
      <c r="D115" s="273" t="str">
        <f>IF(G115="","",$D112)</f>
        <v>6</v>
      </c>
      <c r="E115" s="281" t="str">
        <f>IF(G115=""," ","– "&amp;COUNTIF(D$4:D117,$D115))</f>
        <v>– 8</v>
      </c>
      <c r="F115" s="284" t="str">
        <f ca="1">IF(G115="","",IF(OR(AND($C115&lt;&gt;" ",$C116=" "),AND($C116&lt;&gt;" ",$C115=" "),AND(L117&gt;0,OR(AND($C117&lt;&gt;" ",OR($C115=" ",$C116=" ")),AND($C117=" ",OR($C115&lt;&gt;" ",$C116&lt;&gt;" "))))),IF(SUM(F$4:F114)=0,1,LARGE(F$4:F114,1)+1),IF(MONTH(G115)=MONTH(TODAY()),IF(AND(DAY(G115)&lt;DAY(TODAY()),$B115=" "),IF(SUM(F$4:F114)=0,1,LARGE(F$4:F114,1)+1),IF($B115=" ",IF(AND(DAY(G115)=DAY(TODAY()),HOUR(G115)&lt;=HOUR(NOW())+1),IF(AND(HOUR(G115)+2&lt;=HOUR(NOW()),DAY(G115)&lt;=DAY(TODAY()),MINUTE(G115)&lt;=MINUTE(NOW())),IF(SUM(F$4:F114)=0,1,LARGE(F$4:F114,1)+1),IF(OR(MINUTE(G115)&lt;=MINUTE(NOW()),HOUR(G115)&lt;=HOUR(NOW())),"!!!","")),""),"")),"")))</f>
        <v/>
      </c>
      <c r="G115" s="301">
        <v>45175.458333333336</v>
      </c>
      <c r="H115" s="229" t="s">
        <v>478</v>
      </c>
      <c r="I115" s="39" t="s">
        <v>47</v>
      </c>
      <c r="J115" s="78"/>
      <c r="K115" s="41" t="s">
        <v>21</v>
      </c>
      <c r="L115" s="42">
        <v>2.12</v>
      </c>
      <c r="M115" s="43">
        <v>271.20999999999998</v>
      </c>
      <c r="N115" s="232">
        <v>0</v>
      </c>
      <c r="O115" s="44" t="s">
        <v>3211</v>
      </c>
      <c r="P115" s="45" t="s">
        <v>3212</v>
      </c>
      <c r="Q115" s="207" t="s">
        <v>1414</v>
      </c>
      <c r="R115" s="211">
        <v>4.8599999999999997E-2</v>
      </c>
      <c r="S115" s="210" t="s">
        <v>1229</v>
      </c>
    </row>
    <row r="116" spans="1:19" ht="14.65" customHeight="1">
      <c r="A116" s="227"/>
      <c r="B116" s="236"/>
      <c r="C116" s="49" t="s">
        <v>24</v>
      </c>
      <c r="D116" s="274"/>
      <c r="E116" s="282"/>
      <c r="F116" s="285"/>
      <c r="G116" s="287"/>
      <c r="H116" s="230"/>
      <c r="I116" s="50" t="s">
        <v>71</v>
      </c>
      <c r="J116" s="85" t="str">
        <f>IF(OR(I115="TO",I115="TU",I115="TO1",I115="TU1",I115="TO2",I115="TU2"),J115,IF(OR(I115="AH1",I115="AH2"),IF(OR(I116="AH1",I116="AH2"),-J115,IF(OR(I116="EH1",I116="EH2"),-J115+0.5,"")),IF(OR(I115="EH1",I115="EH2"),IF(OR(I116="AH1",I116="AH2"),-J115+0.5,IF(OR(I116="EH1",I116="EH2"),-J115+1,"")),IF(AND(OR(I115="DNB1",I115="DNB2"),OR(I116="AH1",I116="AH2")),0,IF(AND(I115="Not ScoreBoth",OR(I116="TO1",I116="TO2")),0.5,"")))))</f>
        <v/>
      </c>
      <c r="K116" s="52" t="s">
        <v>19</v>
      </c>
      <c r="L116" s="53">
        <v>1.87</v>
      </c>
      <c r="M116" s="54">
        <v>277.08999999999997</v>
      </c>
      <c r="N116" s="233"/>
      <c r="O116" s="55" t="s">
        <v>3213</v>
      </c>
      <c r="P116" s="56" t="s">
        <v>3214</v>
      </c>
      <c r="Q116" s="208"/>
      <c r="R116" s="212"/>
      <c r="S116" s="26"/>
    </row>
    <row r="117" spans="1:19" ht="14.65" customHeight="1" thickBot="1">
      <c r="A117" s="228"/>
      <c r="B117" s="237"/>
      <c r="C117" s="136" t="s">
        <v>28</v>
      </c>
      <c r="D117" s="275"/>
      <c r="E117" s="283"/>
      <c r="F117" s="272"/>
      <c r="G117" s="288"/>
      <c r="H117" s="231"/>
      <c r="I117" s="58"/>
      <c r="J117" s="59"/>
      <c r="K117" s="60"/>
      <c r="L117" s="61"/>
      <c r="M117" s="62"/>
      <c r="N117" s="234"/>
      <c r="O117" s="63"/>
      <c r="P117" s="106" t="s">
        <v>3215</v>
      </c>
      <c r="Q117" s="209"/>
      <c r="R117" s="213"/>
      <c r="S117" s="28"/>
    </row>
    <row r="118" spans="1:19" ht="14.65" customHeight="1">
      <c r="A118" s="238">
        <f>$A115+1</f>
        <v>39</v>
      </c>
      <c r="B118" s="242" t="str">
        <f>IF(OR(C118="W",C119="W",C120="W",C118="1/2W",C119="1/2W",C120="1/2W",C118="1/2L",C119="1/2L",C120="1/2L"),"OK",IF(OR(C118="L",C119="L",C120="L"),"LOSS",IF(OR(C118="X",C119="X",C120="X"),"Anulado"," ")))</f>
        <v>OK</v>
      </c>
      <c r="C118" s="137" t="s">
        <v>26</v>
      </c>
      <c r="D118" s="290" t="str">
        <f>IF(G118="","",$D115)</f>
        <v>6</v>
      </c>
      <c r="E118" s="295" t="str">
        <f>IF(G118=""," ","– "&amp;COUNTIF(D$4:D120,$D118))</f>
        <v>– 9</v>
      </c>
      <c r="F118" s="297" t="str">
        <f ca="1">IF(G118="","",IF(OR(AND($C118&lt;&gt;" ",$C119=" "),AND($C119&lt;&gt;" ",$C118=" "),AND(L120&gt;0,OR(AND($C120&lt;&gt;" ",OR($C118=" ",$C119=" ")),AND($C120=" ",OR($C118&lt;&gt;" ",$C119&lt;&gt;" "))))),IF(SUM(F$4:F117)=0,1,LARGE(F$4:F117,1)+1),IF(MONTH(G118)=MONTH(TODAY()),IF(AND(DAY(G118)&lt;DAY(TODAY()),$B118=" "),IF(SUM(F$4:F117)=0,1,LARGE(F$4:F117,1)+1),IF($B118=" ",IF(AND(DAY(G118)=DAY(TODAY()),HOUR(G118)&lt;=HOUR(NOW())+1),IF(AND(HOUR(G118)+2&lt;=HOUR(NOW()),DAY(G118)&lt;=DAY(TODAY()),MINUTE(G118)&lt;=MINUTE(NOW())),IF(SUM(F$4:F117)=0,1,LARGE(F$4:F117,1)+1),IF(OR(MINUTE(G118)&lt;=MINUTE(NOW()),HOUR(G118)&lt;=HOUR(NOW())),"!!!","")),""),"")),"")))</f>
        <v/>
      </c>
      <c r="G118" s="319">
        <v>45176.65625</v>
      </c>
      <c r="H118" s="239" t="s">
        <v>479</v>
      </c>
      <c r="I118" s="66" t="s">
        <v>30</v>
      </c>
      <c r="J118" s="67">
        <v>1.5</v>
      </c>
      <c r="K118" s="68" t="s">
        <v>17</v>
      </c>
      <c r="L118" s="69">
        <v>1.95</v>
      </c>
      <c r="M118" s="70">
        <v>18.420000000000002</v>
      </c>
      <c r="N118" s="241">
        <v>0.1</v>
      </c>
      <c r="O118" s="71" t="s">
        <v>2488</v>
      </c>
      <c r="P118" s="72" t="s">
        <v>2489</v>
      </c>
      <c r="Q118" s="200" t="s">
        <v>2983</v>
      </c>
      <c r="R118" s="204">
        <v>0.1046</v>
      </c>
      <c r="S118" s="203" t="s">
        <v>4192</v>
      </c>
    </row>
    <row r="119" spans="1:19" ht="14.65" customHeight="1">
      <c r="A119" s="227"/>
      <c r="B119" s="236"/>
      <c r="C119" s="17" t="s">
        <v>24</v>
      </c>
      <c r="D119" s="274"/>
      <c r="E119" s="282"/>
      <c r="F119" s="285"/>
      <c r="G119" s="287"/>
      <c r="H119" s="230"/>
      <c r="I119" s="18" t="s">
        <v>31</v>
      </c>
      <c r="J119" s="76">
        <f>IF(OR(I118="TO",I118="TU",I118="TO1",I118="TU1",I118="TO2",I118="TU2"),J118,IF(OR(I118="AH1",I118="AH2"),IF(OR(I119="AH1",I119="AH2"),-J118,IF(OR(I119="EH1",I119="EH2"),-J118+0.5,"")),IF(OR(I118="EH1",I118="EH2"),IF(OR(I119="AH1",I119="AH2"),-J118+0.5,IF(OR(I119="EH1",I119="EH2"),-J118+1,"")),IF(AND(OR(I118="DNB1",I118="DNB2"),OR(I119="AH1",I119="AH2")),0,IF(AND(I118="Not ScoreBoth",OR(I119="TO1",I119="TO2")),0.5,"")))))</f>
        <v>-1.5</v>
      </c>
      <c r="K119" s="77" t="s">
        <v>21</v>
      </c>
      <c r="L119" s="21">
        <v>2.5499999999999998</v>
      </c>
      <c r="M119" s="22"/>
      <c r="N119" s="233"/>
      <c r="O119" s="23" t="s">
        <v>3216</v>
      </c>
      <c r="P119" s="24" t="s">
        <v>3217</v>
      </c>
      <c r="Q119" s="201"/>
      <c r="R119" s="205"/>
      <c r="S119" s="26"/>
    </row>
    <row r="120" spans="1:19" ht="14.65" customHeight="1">
      <c r="A120" s="228"/>
      <c r="B120" s="237"/>
      <c r="C120" s="27" t="s">
        <v>28</v>
      </c>
      <c r="D120" s="275"/>
      <c r="E120" s="283"/>
      <c r="F120" s="272"/>
      <c r="G120" s="288"/>
      <c r="H120" s="231"/>
      <c r="I120" s="30"/>
      <c r="J120" s="31"/>
      <c r="K120" s="37"/>
      <c r="L120" s="32"/>
      <c r="M120" s="33"/>
      <c r="N120" s="234"/>
      <c r="O120" s="34"/>
      <c r="P120" s="35"/>
      <c r="Q120" s="202"/>
      <c r="R120" s="206"/>
      <c r="S120" s="28"/>
    </row>
    <row r="121" spans="1:19" ht="14.65" customHeight="1">
      <c r="A121" s="226">
        <f>$A118+1</f>
        <v>40</v>
      </c>
      <c r="B121" s="235" t="str">
        <f>IF(OR(C121="W",C122="W",C123="W",C121="1/2W",C122="1/2W",C123="1/2W",C121="1/2L",C122="1/2L",C123="1/2L"),"OK",IF(OR(C121="L",C122="L",C123="L"),"LOSS",IF(OR(C121="X",C122="X",C123="X"),"Anulado"," ")))</f>
        <v>OK</v>
      </c>
      <c r="C121" s="38" t="s">
        <v>24</v>
      </c>
      <c r="D121" s="273" t="str">
        <f>IF(G121="","",$D118)</f>
        <v>6</v>
      </c>
      <c r="E121" s="281" t="str">
        <f>IF(G121=""," ","– "&amp;COUNTIF(D$4:D123,$D121))</f>
        <v>– 10</v>
      </c>
      <c r="F121" s="284" t="str">
        <f ca="1">IF(G121="","",IF(OR(AND($C121&lt;&gt;" ",$C122=" "),AND($C122&lt;&gt;" ",$C121=" "),AND(L123&gt;0,OR(AND($C123&lt;&gt;" ",OR($C121=" ",$C122=" ")),AND($C123=" ",OR($C121&lt;&gt;" ",$C122&lt;&gt;" "))))),IF(SUM(F$4:F120)=0,1,LARGE(F$4:F120,1)+1),IF(MONTH(G121)=MONTH(TODAY()),IF(AND(DAY(G121)&lt;DAY(TODAY()),$B121=" "),IF(SUM(F$4:F120)=0,1,LARGE(F$4:F120,1)+1),IF($B121=" ",IF(AND(DAY(G121)=DAY(TODAY()),HOUR(G121)&lt;=HOUR(NOW())+1),IF(AND(HOUR(G121)+2&lt;=HOUR(NOW()),DAY(G121)&lt;=DAY(TODAY()),MINUTE(G121)&lt;=MINUTE(NOW())),IF(SUM(F$4:F120)=0,1,LARGE(F$4:F120,1)+1),IF(OR(MINUTE(G121)&lt;=MINUTE(NOW()),HOUR(G121)&lt;=HOUR(NOW())),"!!!","")),""),"")),"")))</f>
        <v/>
      </c>
      <c r="G121" s="301">
        <v>45175.666666666664</v>
      </c>
      <c r="H121" s="229" t="s">
        <v>480</v>
      </c>
      <c r="I121" s="39" t="s">
        <v>63</v>
      </c>
      <c r="J121" s="78"/>
      <c r="K121" s="41" t="s">
        <v>18</v>
      </c>
      <c r="L121" s="42">
        <v>1.75</v>
      </c>
      <c r="M121" s="43"/>
      <c r="N121" s="232">
        <v>0</v>
      </c>
      <c r="O121" s="44" t="s">
        <v>1677</v>
      </c>
      <c r="P121" s="45" t="s">
        <v>1617</v>
      </c>
      <c r="Q121" s="207" t="s">
        <v>1727</v>
      </c>
      <c r="R121" s="211">
        <v>0.19789999999999999</v>
      </c>
      <c r="S121" s="210" t="s">
        <v>4193</v>
      </c>
    </row>
    <row r="122" spans="1:19" ht="14.65" customHeight="1">
      <c r="A122" s="227"/>
      <c r="B122" s="236"/>
      <c r="C122" s="49" t="s">
        <v>26</v>
      </c>
      <c r="D122" s="274"/>
      <c r="E122" s="282"/>
      <c r="F122" s="285"/>
      <c r="G122" s="287"/>
      <c r="H122" s="230"/>
      <c r="I122" s="50" t="s">
        <v>42</v>
      </c>
      <c r="J122" s="51">
        <v>0.5</v>
      </c>
      <c r="K122" s="52" t="s">
        <v>20</v>
      </c>
      <c r="L122" s="53">
        <v>3.8</v>
      </c>
      <c r="M122" s="54">
        <v>2.66</v>
      </c>
      <c r="N122" s="233"/>
      <c r="O122" s="55" t="s">
        <v>1073</v>
      </c>
      <c r="P122" s="56" t="s">
        <v>3218</v>
      </c>
      <c r="Q122" s="208"/>
      <c r="R122" s="212"/>
      <c r="S122" s="26"/>
    </row>
    <row r="123" spans="1:19" ht="14.65" customHeight="1" thickBot="1">
      <c r="A123" s="228"/>
      <c r="B123" s="237"/>
      <c r="C123" s="136" t="s">
        <v>28</v>
      </c>
      <c r="D123" s="275"/>
      <c r="E123" s="283"/>
      <c r="F123" s="272"/>
      <c r="G123" s="288"/>
      <c r="H123" s="231"/>
      <c r="I123" s="58"/>
      <c r="J123" s="59"/>
      <c r="K123" s="60"/>
      <c r="L123" s="61"/>
      <c r="M123" s="62"/>
      <c r="N123" s="234"/>
      <c r="O123" s="63"/>
      <c r="P123" s="64"/>
      <c r="Q123" s="209"/>
      <c r="R123" s="213"/>
      <c r="S123" s="28"/>
    </row>
    <row r="124" spans="1:19" ht="14.65" customHeight="1">
      <c r="A124" s="238">
        <f>$A121+1</f>
        <v>41</v>
      </c>
      <c r="B124" s="242" t="str">
        <f>IF(OR(C124="W",C125="W",C126="W",C124="1/2W",C125="1/2W",C126="1/2W",C124="1/2L",C125="1/2L",C126="1/2L"),"OK",IF(OR(C124="L",C125="L",C126="L"),"LOSS",IF(OR(C124="X",C125="X",C126="X"),"Anulado"," ")))</f>
        <v>OK</v>
      </c>
      <c r="C124" s="137" t="s">
        <v>24</v>
      </c>
      <c r="D124" s="290" t="str">
        <f>IF(G124="","",$D121)</f>
        <v>6</v>
      </c>
      <c r="E124" s="295" t="str">
        <f>IF(G124=""," ","– "&amp;COUNTIF(D$4:D126,$D124))</f>
        <v>– 11</v>
      </c>
      <c r="F124" s="297" t="str">
        <f ca="1">IF(G124="","",IF(OR(AND($C124&lt;&gt;" ",$C125=" "),AND($C125&lt;&gt;" ",$C124=" "),AND(L126&gt;0,OR(AND($C126&lt;&gt;" ",OR($C124=" ",$C125=" ")),AND($C126=" ",OR($C124&lt;&gt;" ",$C125&lt;&gt;" "))))),IF(SUM(F$4:F123)=0,1,LARGE(F$4:F123,1)+1),IF(MONTH(G124)=MONTH(TODAY()),IF(AND(DAY(G124)&lt;DAY(TODAY()),$B124=" "),IF(SUM(F$4:F123)=0,1,LARGE(F$4:F123,1)+1),IF($B124=" ",IF(AND(DAY(G124)=DAY(TODAY()),HOUR(G124)&lt;=HOUR(NOW())+1),IF(AND(HOUR(G124)+2&lt;=HOUR(NOW()),DAY(G124)&lt;=DAY(TODAY()),MINUTE(G124)&lt;=MINUTE(NOW())),IF(SUM(F$4:F123)=0,1,LARGE(F$4:F123,1)+1),IF(OR(MINUTE(G124)&lt;=MINUTE(NOW()),HOUR(G124)&lt;=HOUR(NOW())),"!!!","")),""),"")),"")))</f>
        <v/>
      </c>
      <c r="G124" s="319">
        <v>45176.65625</v>
      </c>
      <c r="H124" s="239" t="s">
        <v>481</v>
      </c>
      <c r="I124" s="66" t="s">
        <v>390</v>
      </c>
      <c r="J124" s="80"/>
      <c r="K124" s="68" t="s">
        <v>21</v>
      </c>
      <c r="L124" s="69">
        <v>5.6</v>
      </c>
      <c r="M124" s="70">
        <v>12.23</v>
      </c>
      <c r="N124" s="241">
        <v>0</v>
      </c>
      <c r="O124" s="71" t="s">
        <v>2709</v>
      </c>
      <c r="P124" s="72" t="s">
        <v>2377</v>
      </c>
      <c r="Q124" s="200" t="s">
        <v>4194</v>
      </c>
      <c r="R124" s="204">
        <v>4.0399999999999998E-2</v>
      </c>
      <c r="S124" s="203" t="s">
        <v>4195</v>
      </c>
    </row>
    <row r="125" spans="1:19" ht="14.65" customHeight="1">
      <c r="A125" s="227"/>
      <c r="B125" s="236"/>
      <c r="C125" s="17" t="s">
        <v>26</v>
      </c>
      <c r="D125" s="274"/>
      <c r="E125" s="282"/>
      <c r="F125" s="285"/>
      <c r="G125" s="287"/>
      <c r="H125" s="230"/>
      <c r="I125" s="18" t="s">
        <v>391</v>
      </c>
      <c r="J125" s="81" t="str">
        <f>IF(OR(I124="TO",I124="TU",I124="TO1",I124="TU1",I124="TO2",I124="TU2"),J124,IF(OR(I124="AH1",I124="AH2"),IF(OR(I125="AH1",I125="AH2"),-J124,IF(OR(I125="EH1",I125="EH2"),-J124+0.5,"")),IF(OR(I124="EH1",I124="EH2"),IF(OR(I125="AH1",I125="AH2"),-J124+0.5,IF(OR(I125="EH1",I125="EH2"),-J124+1,"")),IF(AND(OR(I124="DNB1",I124="DNB2"),OR(I125="AH1",I125="AH2")),0,IF(AND(I124="Not ScoreBoth",OR(I125="TO1",I125="TO2")),0.5,"")))))</f>
        <v/>
      </c>
      <c r="K125" s="77" t="s">
        <v>18</v>
      </c>
      <c r="L125" s="21">
        <v>1.28</v>
      </c>
      <c r="M125" s="22">
        <v>53.1</v>
      </c>
      <c r="N125" s="233"/>
      <c r="O125" s="23" t="s">
        <v>3219</v>
      </c>
      <c r="P125" s="24" t="s">
        <v>3220</v>
      </c>
      <c r="Q125" s="201"/>
      <c r="R125" s="205"/>
      <c r="S125" s="26"/>
    </row>
    <row r="126" spans="1:19" ht="14.65" customHeight="1">
      <c r="A126" s="228"/>
      <c r="B126" s="237"/>
      <c r="C126" s="27" t="s">
        <v>28</v>
      </c>
      <c r="D126" s="275"/>
      <c r="E126" s="283"/>
      <c r="F126" s="272"/>
      <c r="G126" s="288"/>
      <c r="H126" s="231"/>
      <c r="I126" s="30"/>
      <c r="J126" s="31"/>
      <c r="K126" s="37"/>
      <c r="L126" s="32"/>
      <c r="M126" s="33"/>
      <c r="N126" s="234"/>
      <c r="O126" s="34"/>
      <c r="P126" s="35"/>
      <c r="Q126" s="202"/>
      <c r="R126" s="206"/>
      <c r="S126" s="28"/>
    </row>
    <row r="127" spans="1:19" ht="14.65" customHeight="1">
      <c r="A127" s="226">
        <f>$A124+1</f>
        <v>42</v>
      </c>
      <c r="B127" s="235" t="str">
        <f>IF(OR(C127="W",C128="W",C129="W",C127="1/2W",C128="1/2W",C129="1/2W",C127="1/2L",C128="1/2L",C129="1/2L"),"OK",IF(OR(C127="L",C128="L",C129="L"),"LOSS",IF(OR(C127="X",C128="X",C129="X"),"Anulado"," ")))</f>
        <v>OK</v>
      </c>
      <c r="C127" s="38" t="s">
        <v>24</v>
      </c>
      <c r="D127" s="273" t="str">
        <f>IF(G127="","",$D124)</f>
        <v>6</v>
      </c>
      <c r="E127" s="281" t="str">
        <f>IF(G127=""," ","– "&amp;COUNTIF(D$4:D129,$D127))</f>
        <v>– 12</v>
      </c>
      <c r="F127" s="284" t="str">
        <f ca="1">IF(G127="","",IF(OR(AND($C127&lt;&gt;" ",$C128=" "),AND($C128&lt;&gt;" ",$C127=" "),AND(L129&gt;0,OR(AND($C129&lt;&gt;" ",OR($C127=" ",$C128=" ")),AND($C129=" ",OR($C127&lt;&gt;" ",$C128&lt;&gt;" "))))),IF(SUM(F$4:F126)=0,1,LARGE(F$4:F126,1)+1),IF(MONTH(G127)=MONTH(TODAY()),IF(AND(DAY(G127)&lt;DAY(TODAY()),$B127=" "),IF(SUM(F$4:F126)=0,1,LARGE(F$4:F126,1)+1),IF($B127=" ",IF(AND(DAY(G127)=DAY(TODAY()),HOUR(G127)&lt;=HOUR(NOW())+1),IF(AND(HOUR(G127)+2&lt;=HOUR(NOW()),DAY(G127)&lt;=DAY(TODAY()),MINUTE(G127)&lt;=MINUTE(NOW())),IF(SUM(F$4:F126)=0,1,LARGE(F$4:F126,1)+1),IF(OR(MINUTE(G127)&lt;=MINUTE(NOW()),HOUR(G127)&lt;=HOUR(NOW())),"!!!","")),""),"")),"")))</f>
        <v/>
      </c>
      <c r="G127" s="301">
        <v>45176.541666666664</v>
      </c>
      <c r="H127" s="229" t="s">
        <v>482</v>
      </c>
      <c r="I127" s="39" t="s">
        <v>42</v>
      </c>
      <c r="J127" s="40">
        <v>4.5</v>
      </c>
      <c r="K127" s="41" t="s">
        <v>21</v>
      </c>
      <c r="L127" s="42">
        <v>2.1800000000000002</v>
      </c>
      <c r="M127" s="43"/>
      <c r="N127" s="318">
        <v>0.05</v>
      </c>
      <c r="O127" s="44" t="s">
        <v>2681</v>
      </c>
      <c r="P127" s="45" t="s">
        <v>3221</v>
      </c>
      <c r="Q127" s="207" t="s">
        <v>1338</v>
      </c>
      <c r="R127" s="211">
        <v>6.88E-2</v>
      </c>
      <c r="S127" s="210" t="s">
        <v>4196</v>
      </c>
    </row>
    <row r="128" spans="1:19" ht="14.65" customHeight="1">
      <c r="A128" s="227"/>
      <c r="B128" s="236"/>
      <c r="C128" s="49" t="s">
        <v>26</v>
      </c>
      <c r="D128" s="274"/>
      <c r="E128" s="282"/>
      <c r="F128" s="285"/>
      <c r="G128" s="287"/>
      <c r="H128" s="230"/>
      <c r="I128" s="50" t="s">
        <v>43</v>
      </c>
      <c r="J128" s="51">
        <f>IF(OR(I127="TO",I127="TU",I127="TO1",I127="TU1",I127="TO2",I127="TU2"),J127,IF(OR(I127="AH1",I127="AH2"),IF(OR(I128="AH1",I128="AH2"),-J127,IF(OR(I128="EH1",I128="EH2"),-J127+0.5,"")),IF(OR(I127="EH1",I127="EH2"),IF(OR(I128="AH1",I128="AH2"),-J127+0.5,IF(OR(I128="EH1",I128="EH2"),-J127+1,"")),IF(AND(OR(I127="DNB1",I127="DNB2"),OR(I128="AH1",I128="AH2")),0,IF(AND(I127="Not ScoreBoth",OR(I128="TO1",I128="TO2")),0.5,"")))))</f>
        <v>4.5</v>
      </c>
      <c r="K128" s="52" t="s">
        <v>17</v>
      </c>
      <c r="L128" s="53">
        <v>2.1</v>
      </c>
      <c r="M128" s="54">
        <v>15.91</v>
      </c>
      <c r="N128" s="233"/>
      <c r="O128" s="55" t="s">
        <v>2900</v>
      </c>
      <c r="P128" s="56" t="s">
        <v>3222</v>
      </c>
      <c r="Q128" s="208"/>
      <c r="R128" s="212"/>
      <c r="S128" s="26"/>
    </row>
    <row r="129" spans="1:19" ht="14.65" customHeight="1" thickBot="1">
      <c r="A129" s="228"/>
      <c r="B129" s="237"/>
      <c r="C129" s="57" t="s">
        <v>28</v>
      </c>
      <c r="D129" s="275"/>
      <c r="E129" s="283"/>
      <c r="F129" s="272"/>
      <c r="G129" s="288"/>
      <c r="H129" s="240"/>
      <c r="I129" s="58"/>
      <c r="J129" s="59"/>
      <c r="K129" s="60"/>
      <c r="L129" s="61"/>
      <c r="M129" s="62"/>
      <c r="N129" s="234"/>
      <c r="O129" s="63"/>
      <c r="P129" s="64"/>
      <c r="Q129" s="209"/>
      <c r="R129" s="213"/>
      <c r="S129" s="28"/>
    </row>
    <row r="130" spans="1:19" ht="14.65" customHeight="1">
      <c r="A130" s="238">
        <f>$A127+1</f>
        <v>43</v>
      </c>
      <c r="B130" s="242" t="str">
        <f>IF(OR(C130="W",C131="W",C132="W",C130="1/2W",C131="1/2W",C132="1/2W",C130="1/2L",C131="1/2L",C132="1/2L"),"OK",IF(OR(C130="L",C131="L",C132="L"),"LOSS",IF(OR(C130="X",C131="X",C132="X"),"Anulado"," ")))</f>
        <v>OK</v>
      </c>
      <c r="C130" s="65" t="s">
        <v>24</v>
      </c>
      <c r="D130" s="290" t="s">
        <v>121</v>
      </c>
      <c r="E130" s="295" t="str">
        <f>IF(G130=""," ","– "&amp;COUNTIF(D$4:D132,$D130))</f>
        <v>– 1</v>
      </c>
      <c r="F130" s="297" t="str">
        <f ca="1">IF(G130="","",IF(OR(AND($C130&lt;&gt;" ",$C131=" "),AND($C131&lt;&gt;" ",$C130=" "),AND(L132&gt;0,OR(AND($C132&lt;&gt;" ",OR($C130=" ",$C131=" ")),AND($C132=" ",OR($C130&lt;&gt;" ",$C131&lt;&gt;" "))))),IF(SUM(F$4:F129)=0,1,LARGE(F$4:F129,1)+1),IF(MONTH(G130)=MONTH(TODAY()),IF(AND(DAY(G130)&lt;DAY(TODAY()),$B130=" "),IF(SUM(F$4:F129)=0,1,LARGE(F$4:F129,1)+1),IF($B130=" ",IF(AND(DAY(G130)=DAY(TODAY()),HOUR(G130)&lt;=HOUR(NOW())+1),IF(AND(HOUR(G130)+2&lt;=HOUR(NOW()),DAY(G130)&lt;=DAY(TODAY()),MINUTE(G130)&lt;=MINUTE(NOW())),IF(SUM(F$4:F129)=0,1,LARGE(F$4:F129,1)+1),IF(OR(MINUTE(G130)&lt;=MINUTE(NOW()),HOUR(G130)&lt;=HOUR(NOW())),"!!!","")),""),"")),"")))</f>
        <v/>
      </c>
      <c r="G130" s="319">
        <v>45176.65625</v>
      </c>
      <c r="H130" s="303" t="s">
        <v>442</v>
      </c>
      <c r="I130" s="66" t="s">
        <v>42</v>
      </c>
      <c r="J130" s="67">
        <v>3</v>
      </c>
      <c r="K130" s="68" t="s">
        <v>21</v>
      </c>
      <c r="L130" s="69">
        <v>2.59</v>
      </c>
      <c r="M130" s="70">
        <v>11.95</v>
      </c>
      <c r="N130" s="317">
        <v>0.05</v>
      </c>
      <c r="O130" s="71" t="s">
        <v>1491</v>
      </c>
      <c r="P130" s="72" t="s">
        <v>3223</v>
      </c>
      <c r="Q130" s="200" t="s">
        <v>3317</v>
      </c>
      <c r="R130" s="204">
        <v>0.1293</v>
      </c>
      <c r="S130" s="203" t="s">
        <v>3317</v>
      </c>
    </row>
    <row r="131" spans="1:19" ht="14.65" customHeight="1">
      <c r="A131" s="227"/>
      <c r="B131" s="236"/>
      <c r="C131" s="17" t="s">
        <v>26</v>
      </c>
      <c r="D131" s="274"/>
      <c r="E131" s="282"/>
      <c r="F131" s="285"/>
      <c r="G131" s="287"/>
      <c r="H131" s="230"/>
      <c r="I131" s="18" t="s">
        <v>43</v>
      </c>
      <c r="J131" s="76">
        <f>IF(OR(I130="TO",I130="TU",I130="TO1",I130="TU1",I130="TO2",I130="TU2"),J130,IF(OR(I130="AH1",I130="AH2"),IF(OR(I131="AH1",I131="AH2"),-J130,IF(OR(I131="EH1",I131="EH2"),-J130+0.5,"")),IF(OR(I130="EH1",I130="EH2"),IF(OR(I131="AH1",I131="AH2"),-J130+0.5,IF(OR(I131="EH1",I131="EH2"),-J130+1,"")),IF(AND(OR(I130="DNB1",I130="DNB2"),OR(I131="AH1",I131="AH2")),0,IF(AND(I130="Not ScoreBoth",OR(I131="TO1",I131="TO2")),0.5,"")))))</f>
        <v>3</v>
      </c>
      <c r="K131" s="77" t="s">
        <v>17</v>
      </c>
      <c r="L131" s="21">
        <v>2</v>
      </c>
      <c r="M131" s="22"/>
      <c r="N131" s="233"/>
      <c r="O131" s="23" t="s">
        <v>3224</v>
      </c>
      <c r="P131" s="24" t="s">
        <v>2161</v>
      </c>
      <c r="Q131" s="201"/>
      <c r="R131" s="205"/>
      <c r="S131" s="26"/>
    </row>
    <row r="132" spans="1:19" ht="14.65" customHeight="1">
      <c r="A132" s="228"/>
      <c r="B132" s="237"/>
      <c r="C132" s="27" t="s">
        <v>28</v>
      </c>
      <c r="D132" s="275"/>
      <c r="E132" s="283"/>
      <c r="F132" s="272"/>
      <c r="G132" s="288"/>
      <c r="H132" s="231"/>
      <c r="I132" s="30"/>
      <c r="J132" s="31"/>
      <c r="K132" s="37"/>
      <c r="L132" s="32"/>
      <c r="M132" s="33"/>
      <c r="N132" s="234"/>
      <c r="O132" s="34"/>
      <c r="P132" s="35"/>
      <c r="Q132" s="202"/>
      <c r="R132" s="206"/>
      <c r="S132" s="28"/>
    </row>
    <row r="133" spans="1:19" ht="14.65" customHeight="1">
      <c r="A133" s="226">
        <f>$A130+1</f>
        <v>44</v>
      </c>
      <c r="B133" s="235" t="str">
        <f>IF(OR(C133="W",C134="W",C135="W",C133="1/2W",C134="1/2W",C135="1/2W",C133="1/2L",C134="1/2L",C135="1/2L"),"OK",IF(OR(C133="L",C134="L",C135="L"),"LOSS",IF(OR(C133="X",C134="X",C135="X"),"Anulado"," ")))</f>
        <v>OK</v>
      </c>
      <c r="C133" s="38" t="s">
        <v>24</v>
      </c>
      <c r="D133" s="273" t="str">
        <f>IF(G133="","",$D130)</f>
        <v>7</v>
      </c>
      <c r="E133" s="281" t="str">
        <f>IF(G133=""," ","– "&amp;COUNTIF(D$4:D135,$D133))</f>
        <v>– 2</v>
      </c>
      <c r="F133" s="284" t="str">
        <f ca="1">IF(G133="","",IF(OR(AND($C133&lt;&gt;" ",$C134=" "),AND($C134&lt;&gt;" ",$C133=" "),AND(L135&gt;0,OR(AND($C135&lt;&gt;" ",OR($C133=" ",$C134=" ")),AND($C135=" ",OR($C133&lt;&gt;" ",$C134&lt;&gt;" "))))),IF(SUM(F$4:F132)=0,1,LARGE(F$4:F132,1)+1),IF(MONTH(G133)=MONTH(TODAY()),IF(AND(DAY(G133)&lt;DAY(TODAY()),$B133=" "),IF(SUM(F$4:F132)=0,1,LARGE(F$4:F132,1)+1),IF($B133=" ",IF(AND(DAY(G133)=DAY(TODAY()),HOUR(G133)&lt;=HOUR(NOW())+1),IF(AND(HOUR(G133)+2&lt;=HOUR(NOW()),DAY(G133)&lt;=DAY(TODAY()),MINUTE(G133)&lt;=MINUTE(NOW())),IF(SUM(F$4:F132)=0,1,LARGE(F$4:F132,1)+1),IF(OR(MINUTE(G133)&lt;=MINUTE(NOW()),HOUR(G133)&lt;=HOUR(NOW())),"!!!","")),""),"")),"")))</f>
        <v/>
      </c>
      <c r="G133" s="301">
        <v>45176.708333333336</v>
      </c>
      <c r="H133" s="229" t="s">
        <v>483</v>
      </c>
      <c r="I133" s="108">
        <v>1</v>
      </c>
      <c r="J133" s="78"/>
      <c r="K133" s="41" t="s">
        <v>21</v>
      </c>
      <c r="L133" s="42">
        <v>2.73</v>
      </c>
      <c r="M133" s="43">
        <v>11.7</v>
      </c>
      <c r="N133" s="318">
        <v>0.05</v>
      </c>
      <c r="O133" s="44" t="s">
        <v>2815</v>
      </c>
      <c r="P133" s="45" t="s">
        <v>1226</v>
      </c>
      <c r="Q133" s="207" t="s">
        <v>2978</v>
      </c>
      <c r="R133" s="211">
        <v>8.4900000000000003E-2</v>
      </c>
      <c r="S133" s="210" t="s">
        <v>2600</v>
      </c>
    </row>
    <row r="134" spans="1:19" ht="14.65" customHeight="1">
      <c r="A134" s="227"/>
      <c r="B134" s="236"/>
      <c r="C134" s="49" t="s">
        <v>26</v>
      </c>
      <c r="D134" s="274"/>
      <c r="E134" s="282"/>
      <c r="F134" s="285"/>
      <c r="G134" s="287"/>
      <c r="H134" s="230"/>
      <c r="I134" s="50" t="s">
        <v>31</v>
      </c>
      <c r="J134" s="51">
        <v>0.5</v>
      </c>
      <c r="K134" s="52" t="s">
        <v>17</v>
      </c>
      <c r="L134" s="53">
        <v>1.8</v>
      </c>
      <c r="M134" s="54"/>
      <c r="N134" s="233"/>
      <c r="O134" s="55" t="s">
        <v>3225</v>
      </c>
      <c r="P134" s="56" t="s">
        <v>3226</v>
      </c>
      <c r="Q134" s="208"/>
      <c r="R134" s="212"/>
      <c r="S134" s="26"/>
    </row>
    <row r="135" spans="1:19" ht="14.65" customHeight="1">
      <c r="A135" s="228"/>
      <c r="B135" s="237"/>
      <c r="C135" s="57" t="s">
        <v>28</v>
      </c>
      <c r="D135" s="275"/>
      <c r="E135" s="283"/>
      <c r="F135" s="272"/>
      <c r="G135" s="288"/>
      <c r="H135" s="231"/>
      <c r="I135" s="58"/>
      <c r="J135" s="59"/>
      <c r="K135" s="60"/>
      <c r="L135" s="61"/>
      <c r="M135" s="62"/>
      <c r="N135" s="234"/>
      <c r="O135" s="63"/>
      <c r="P135" s="64"/>
      <c r="Q135" s="209"/>
      <c r="R135" s="213"/>
      <c r="S135" s="28"/>
    </row>
    <row r="136" spans="1:19" ht="14.65" customHeight="1">
      <c r="A136" s="238">
        <f>$A133+1</f>
        <v>45</v>
      </c>
      <c r="B136" s="242" t="str">
        <f>IF(OR(C136="W",C137="W",C138="W",C136="1/2W",C137="1/2W",C138="1/2W",C136="1/2L",C137="1/2L",C138="1/2L"),"OK",IF(OR(C136="L",C137="L",C138="L"),"LOSS",IF(OR(C136="X",C137="X",C138="X"),"Anulado"," ")))</f>
        <v>OK</v>
      </c>
      <c r="C136" s="65" t="s">
        <v>24</v>
      </c>
      <c r="D136" s="290" t="str">
        <f>IF(G136="","",$D133)</f>
        <v>7</v>
      </c>
      <c r="E136" s="295" t="str">
        <f>IF(G136=""," ","– "&amp;COUNTIF(D$4:D138,$D136))</f>
        <v>– 3</v>
      </c>
      <c r="F136" s="297" t="e">
        <f ca="1">IF(G136="","",IF(OR(AND($C136&lt;&gt;" ",$C137=" "),AND($C137&lt;&gt;" ",$C136=" "),AND(L138&gt;0,OR(AND($C138&lt;&gt;" ",OR($C136=" ",$C137=" ")),AND($C138=" ",OR($C136&lt;&gt;" ",$C137&lt;&gt;" "))))),IF(SUM(F$4:F135)=0,1,LARGE(F$4:F135,1)+1),IF(MONTH(G136)=MONTH(TODAY()),IF(AND(DAY(G136)&lt;DAY(TODAY()),$B136=" "),IF(SUM(F$4:F135)=0,1,LARGE(F$4:F135,1)+1),IF($B136=" ",IF(AND(DAY(G136)=DAY(TODAY()),HOUR(G136)&lt;=HOUR(NOW())+1),IF(AND(HOUR(G136)+2&lt;=HOUR(NOW()),DAY(G136)&lt;=DAY(TODAY()),MINUTE(G136)&lt;=MINUTE(NOW())),IF(SUM(F$4:F135)=0,1,LARGE(F$4:F135,1)+1),IF(OR(MINUTE(G136)&lt;=MINUTE(NOW()),HOUR(G136)&lt;=HOUR(NOW())),"!!!","")),""),"")),"")))</f>
        <v>#VALUE!</v>
      </c>
      <c r="G136" s="188" t="s">
        <v>4631</v>
      </c>
      <c r="H136" s="239" t="s">
        <v>482</v>
      </c>
      <c r="I136" s="66" t="s">
        <v>42</v>
      </c>
      <c r="J136" s="67">
        <v>2.5</v>
      </c>
      <c r="K136" s="68" t="s">
        <v>21</v>
      </c>
      <c r="L136" s="69">
        <v>2.39</v>
      </c>
      <c r="M136" s="70"/>
      <c r="N136" s="317">
        <v>0.05</v>
      </c>
      <c r="O136" s="71" t="s">
        <v>3227</v>
      </c>
      <c r="P136" s="72" t="s">
        <v>3228</v>
      </c>
      <c r="Q136" s="200" t="s">
        <v>2004</v>
      </c>
      <c r="R136" s="204">
        <v>6.0600000000000001E-2</v>
      </c>
      <c r="S136" s="203" t="s">
        <v>2926</v>
      </c>
    </row>
    <row r="137" spans="1:19" ht="14.65" customHeight="1">
      <c r="A137" s="227"/>
      <c r="B137" s="236"/>
      <c r="C137" s="17" t="s">
        <v>26</v>
      </c>
      <c r="D137" s="274"/>
      <c r="E137" s="282"/>
      <c r="F137" s="285"/>
      <c r="G137" s="182"/>
      <c r="H137" s="230"/>
      <c r="I137" s="18" t="s">
        <v>43</v>
      </c>
      <c r="J137" s="76">
        <f>IF(OR(I136="TO",I136="TU",I136="TO1",I136="TU1",I136="TO2",I136="TU2"),J136,IF(OR(I136="AH1",I136="AH2"),IF(OR(I137="AH1",I137="AH2"),-J136,IF(OR(I137="EH1",I137="EH2"),-J136+0.5,"")),IF(OR(I136="EH1",I136="EH2"),IF(OR(I137="AH1",I137="AH2"),-J136+0.5,IF(OR(I137="EH1",I137="EH2"),-J136+1,"")),IF(AND(OR(I136="DNB1",I136="DNB2"),OR(I137="AH1",I137="AH2")),0,IF(AND(I136="Not ScoreBoth",OR(I137="TO1",I137="TO2")),0.5,"")))))</f>
        <v>2.5</v>
      </c>
      <c r="K137" s="77" t="s">
        <v>17</v>
      </c>
      <c r="L137" s="21">
        <v>1.909</v>
      </c>
      <c r="M137" s="22">
        <v>19.25</v>
      </c>
      <c r="N137" s="233"/>
      <c r="O137" s="23" t="s">
        <v>1353</v>
      </c>
      <c r="P137" s="24" t="s">
        <v>2828</v>
      </c>
      <c r="Q137" s="201"/>
      <c r="R137" s="205"/>
      <c r="S137" s="26"/>
    </row>
    <row r="138" spans="1:19" ht="14.65" customHeight="1">
      <c r="A138" s="228"/>
      <c r="B138" s="237"/>
      <c r="C138" s="27" t="s">
        <v>28</v>
      </c>
      <c r="D138" s="275"/>
      <c r="E138" s="283"/>
      <c r="F138" s="272"/>
      <c r="G138" s="183"/>
      <c r="H138" s="231"/>
      <c r="I138" s="30"/>
      <c r="J138" s="31"/>
      <c r="K138" s="37"/>
      <c r="L138" s="32"/>
      <c r="M138" s="33"/>
      <c r="N138" s="234"/>
      <c r="O138" s="34"/>
      <c r="P138" s="35"/>
      <c r="Q138" s="202"/>
      <c r="R138" s="206"/>
      <c r="S138" s="28"/>
    </row>
    <row r="139" spans="1:19" ht="14.65" customHeight="1">
      <c r="A139" s="226">
        <f>$A136+1</f>
        <v>46</v>
      </c>
      <c r="B139" s="235" t="str">
        <f>IF(OR(C139="W",C140="W",C141="W",C139="1/2W",C140="1/2W",C141="1/2W",C139="1/2L",C140="1/2L",C141="1/2L"),"OK",IF(OR(C139="L",C140="L",C141="L"),"LOSS",IF(OR(C139="X",C140="X",C141="X"),"Anulado"," ")))</f>
        <v>OK</v>
      </c>
      <c r="C139" s="38" t="s">
        <v>26</v>
      </c>
      <c r="D139" s="273" t="str">
        <f>IF(G139="","",$D136)</f>
        <v>7</v>
      </c>
      <c r="E139" s="281" t="str">
        <f>IF(G139=""," ","– "&amp;COUNTIF(D$4:D141,$D139))</f>
        <v>– 4</v>
      </c>
      <c r="F139" s="284" t="str">
        <f ca="1">IF(G139="","",IF(OR(AND($C139&lt;&gt;" ",$C140=" "),AND($C140&lt;&gt;" ",$C139=" "),AND(L141&gt;0,OR(AND($C141&lt;&gt;" ",OR($C139=" ",$C140=" ")),AND($C141=" ",OR($C139&lt;&gt;" ",$C140&lt;&gt;" "))))),IF(SUM(F$4:F138)=0,1,LARGE(F$4:F138,1)+1),IF(MONTH(G139)=MONTH(TODAY()),IF(AND(DAY(G139)&lt;DAY(TODAY()),$B139=" "),IF(SUM(F$4:F138)=0,1,LARGE(F$4:F138,1)+1),IF($B139=" ",IF(AND(DAY(G139)=DAY(TODAY()),HOUR(G139)&lt;=HOUR(NOW())+1),IF(AND(HOUR(G139)+2&lt;=HOUR(NOW()),DAY(G139)&lt;=DAY(TODAY()),MINUTE(G139)&lt;=MINUTE(NOW())),IF(SUM(F$4:F138)=0,1,LARGE(F$4:F138,1)+1),IF(OR(MINUTE(G139)&lt;=MINUTE(NOW()),HOUR(G139)&lt;=HOUR(NOW())),"!!!","")),""),"")),"")))</f>
        <v/>
      </c>
      <c r="G139" s="301">
        <v>45177.65625</v>
      </c>
      <c r="H139" s="229" t="s">
        <v>484</v>
      </c>
      <c r="I139" s="39" t="s">
        <v>42</v>
      </c>
      <c r="J139" s="40">
        <v>2.5</v>
      </c>
      <c r="K139" s="41" t="s">
        <v>17</v>
      </c>
      <c r="L139" s="42">
        <v>2.0499999999999998</v>
      </c>
      <c r="M139" s="43"/>
      <c r="N139" s="318">
        <v>0.05</v>
      </c>
      <c r="O139" s="44" t="s">
        <v>3229</v>
      </c>
      <c r="P139" s="45" t="s">
        <v>2996</v>
      </c>
      <c r="Q139" s="207" t="s">
        <v>2662</v>
      </c>
      <c r="R139" s="211">
        <v>3.7600000000000001E-2</v>
      </c>
      <c r="S139" s="210" t="s">
        <v>4197</v>
      </c>
    </row>
    <row r="140" spans="1:19" ht="14.65" customHeight="1">
      <c r="A140" s="227"/>
      <c r="B140" s="236"/>
      <c r="C140" s="49" t="s">
        <v>24</v>
      </c>
      <c r="D140" s="274"/>
      <c r="E140" s="282"/>
      <c r="F140" s="285"/>
      <c r="G140" s="287"/>
      <c r="H140" s="230"/>
      <c r="I140" s="50" t="s">
        <v>43</v>
      </c>
      <c r="J140" s="51">
        <f>IF(OR(I139="TO",I139="TU",I139="TO1",I139="TU1",I139="TO2",I139="TU2"),J139,IF(OR(I139="AH1",I139="AH2"),IF(OR(I140="AH1",I140="AH2"),-J139,IF(OR(I140="EH1",I140="EH2"),-J139+0.5,"")),IF(OR(I139="EH1",I139="EH2"),IF(OR(I140="AH1",I140="AH2"),-J139+0.5,IF(OR(I140="EH1",I140="EH2"),-J139+1,"")),IF(AND(OR(I139="DNB1",I139="DNB2"),OR(I140="AH1",I140="AH2")),0,IF(AND(I139="Not ScoreBoth",OR(I140="TO1",I140="TO2")),0.5,"")))))</f>
        <v>2.5</v>
      </c>
      <c r="K140" s="52" t="s">
        <v>21</v>
      </c>
      <c r="L140" s="53">
        <v>2.1</v>
      </c>
      <c r="M140" s="54">
        <v>16.149999999999999</v>
      </c>
      <c r="N140" s="233"/>
      <c r="O140" s="55" t="s">
        <v>941</v>
      </c>
      <c r="P140" s="56" t="s">
        <v>3230</v>
      </c>
      <c r="Q140" s="208"/>
      <c r="R140" s="212"/>
      <c r="S140" s="26"/>
    </row>
    <row r="141" spans="1:19" ht="14.65" customHeight="1">
      <c r="A141" s="228"/>
      <c r="B141" s="237"/>
      <c r="C141" s="57" t="s">
        <v>28</v>
      </c>
      <c r="D141" s="275"/>
      <c r="E141" s="283"/>
      <c r="F141" s="272"/>
      <c r="G141" s="288"/>
      <c r="H141" s="231"/>
      <c r="I141" s="58"/>
      <c r="J141" s="59"/>
      <c r="K141" s="60"/>
      <c r="L141" s="61"/>
      <c r="M141" s="62"/>
      <c r="N141" s="234"/>
      <c r="O141" s="63"/>
      <c r="P141" s="64"/>
      <c r="Q141" s="209"/>
      <c r="R141" s="213"/>
      <c r="S141" s="28"/>
    </row>
    <row r="142" spans="1:19" ht="14.65" customHeight="1">
      <c r="A142" s="238">
        <f>$A139+1</f>
        <v>47</v>
      </c>
      <c r="B142" s="242" t="str">
        <f>IF(OR(C142="W",C143="W",C144="W",C142="1/2W",C143="1/2W",C144="1/2W",C142="1/2L",C143="1/2L",C144="1/2L"),"OK",IF(OR(C142="L",C143="L",C144="L"),"LOSS",IF(OR(C142="X",C143="X",C144="X"),"Anulado"," ")))</f>
        <v>OK</v>
      </c>
      <c r="C142" s="65" t="s">
        <v>24</v>
      </c>
      <c r="D142" s="290" t="str">
        <f>IF(G142="","",$D139)</f>
        <v>7</v>
      </c>
      <c r="E142" s="295" t="str">
        <f>IF(G142=""," ","– "&amp;COUNTIF(D$4:D144,$D142))</f>
        <v>– 5</v>
      </c>
      <c r="F142" s="297" t="e">
        <f ca="1">IF(G142="","",IF(OR(AND($C142&lt;&gt;" ",$C143=" "),AND($C143&lt;&gt;" ",$C142=" "),AND(L144&gt;0,OR(AND($C144&lt;&gt;" ",OR($C142=" ",$C143=" ")),AND($C144=" ",OR($C142&lt;&gt;" ",$C143&lt;&gt;" "))))),IF(SUM(F$4:F141)=0,1,LARGE(F$4:F141,1)+1),IF(MONTH(G142)=MONTH(TODAY()),IF(AND(DAY(G142)&lt;DAY(TODAY()),$B142=" "),IF(SUM(F$4:F141)=0,1,LARGE(F$4:F141,1)+1),IF($B142=" ",IF(AND(DAY(G142)=DAY(TODAY()),HOUR(G142)&lt;=HOUR(NOW())+1),IF(AND(HOUR(G142)+2&lt;=HOUR(NOW()),DAY(G142)&lt;=DAY(TODAY()),MINUTE(G142)&lt;=MINUTE(NOW())),IF(SUM(F$4:F141)=0,1,LARGE(F$4:F141,1)+1),IF(OR(MINUTE(G142)&lt;=MINUTE(NOW()),HOUR(G142)&lt;=HOUR(NOW())),"!!!","")),""),"")),"")))</f>
        <v>#VALUE!</v>
      </c>
      <c r="G142" s="188" t="s">
        <v>4624</v>
      </c>
      <c r="H142" s="239" t="s">
        <v>481</v>
      </c>
      <c r="I142" s="66" t="s">
        <v>390</v>
      </c>
      <c r="J142" s="80"/>
      <c r="K142" s="68" t="s">
        <v>21</v>
      </c>
      <c r="L142" s="69">
        <v>5.6</v>
      </c>
      <c r="M142" s="70">
        <v>9.7799999999999994</v>
      </c>
      <c r="N142" s="241">
        <v>0.1</v>
      </c>
      <c r="O142" s="71" t="s">
        <v>1604</v>
      </c>
      <c r="P142" s="72" t="s">
        <v>3231</v>
      </c>
      <c r="Q142" s="200" t="s">
        <v>3122</v>
      </c>
      <c r="R142" s="204">
        <v>4.0599999999999997E-2</v>
      </c>
      <c r="S142" s="203" t="s">
        <v>1847</v>
      </c>
    </row>
    <row r="143" spans="1:19" ht="14.65" customHeight="1">
      <c r="A143" s="227"/>
      <c r="B143" s="236"/>
      <c r="C143" s="17" t="s">
        <v>26</v>
      </c>
      <c r="D143" s="274"/>
      <c r="E143" s="282"/>
      <c r="F143" s="285"/>
      <c r="G143" s="182"/>
      <c r="H143" s="230"/>
      <c r="I143" s="18" t="s">
        <v>391</v>
      </c>
      <c r="J143" s="81" t="str">
        <f>IF(OR(I142="TO",I142="TU",I142="TO1",I142="TU1",I142="TO2",I142="TU2"),J142,IF(OR(I142="AH1",I142="AH2"),IF(OR(I143="AH1",I143="AH2"),-J142,IF(OR(I143="EH1",I143="EH2"),-J142+0.5,"")),IF(OR(I142="EH1",I142="EH2"),IF(OR(I143="AH1",I143="AH2"),-J142+0.5,IF(OR(I143="EH1",I143="EH2"),-J142+1,"")),IF(AND(OR(I142="DNB1",I142="DNB2"),OR(I143="AH1",I143="AH2")),0,IF(AND(I142="Not ScoreBoth",OR(I143="TO1",I143="TO2")),0.5,"")))))</f>
        <v/>
      </c>
      <c r="K143" s="77" t="s">
        <v>18</v>
      </c>
      <c r="L143" s="21">
        <v>1.28</v>
      </c>
      <c r="M143" s="22">
        <v>42.5</v>
      </c>
      <c r="N143" s="233"/>
      <c r="O143" s="23" t="s">
        <v>2621</v>
      </c>
      <c r="P143" s="24" t="s">
        <v>3232</v>
      </c>
      <c r="Q143" s="201"/>
      <c r="R143" s="205"/>
      <c r="S143" s="26"/>
    </row>
    <row r="144" spans="1:19" ht="14.65" customHeight="1">
      <c r="A144" s="228"/>
      <c r="B144" s="237"/>
      <c r="C144" s="27" t="s">
        <v>28</v>
      </c>
      <c r="D144" s="275"/>
      <c r="E144" s="283"/>
      <c r="F144" s="272"/>
      <c r="G144" s="183"/>
      <c r="H144" s="231"/>
      <c r="I144" s="30"/>
      <c r="J144" s="31"/>
      <c r="K144" s="37"/>
      <c r="L144" s="32"/>
      <c r="M144" s="33"/>
      <c r="N144" s="234"/>
      <c r="O144" s="34"/>
      <c r="P144" s="35"/>
      <c r="Q144" s="202"/>
      <c r="R144" s="206"/>
      <c r="S144" s="28"/>
    </row>
    <row r="145" spans="1:19" ht="14.65" customHeight="1">
      <c r="A145" s="226">
        <f>$A142+1</f>
        <v>48</v>
      </c>
      <c r="B145" s="235" t="str">
        <f>IF(OR(C145="W",C146="W",C147="W",C145="1/2W",C146="1/2W",C147="1/2W",C145="1/2L",C146="1/2L",C147="1/2L"),"OK",IF(OR(C145="L",C146="L",C147="L"),"LOSS",IF(OR(C145="X",C146="X",C147="X"),"Anulado"," ")))</f>
        <v>OK</v>
      </c>
      <c r="C145" s="38" t="s">
        <v>26</v>
      </c>
      <c r="D145" s="273" t="str">
        <f>IF(G145="","",$D142)</f>
        <v>7</v>
      </c>
      <c r="E145" s="281" t="str">
        <f>IF(G145=""," ","– "&amp;COUNTIF(D$4:D147,$D145))</f>
        <v>– 6</v>
      </c>
      <c r="F145" s="284" t="str">
        <f ca="1">IF(G145="","",IF(OR(AND($C145&lt;&gt;" ",$C146=" "),AND($C146&lt;&gt;" ",$C145=" "),AND(L147&gt;0,OR(AND($C147&lt;&gt;" ",OR($C145=" ",$C146=" ")),AND($C147=" ",OR($C145&lt;&gt;" ",$C146&lt;&gt;" "))))),IF(SUM(F$4:F144)=0,1,LARGE(F$4:F144,1)+1),IF(MONTH(G145)=MONTH(TODAY()),IF(AND(DAY(G145)&lt;DAY(TODAY()),$B145=" "),IF(SUM(F$4:F144)=0,1,LARGE(F$4:F144,1)+1),IF($B145=" ",IF(AND(DAY(G145)=DAY(TODAY()),HOUR(G145)&lt;=HOUR(NOW())+1),IF(AND(HOUR(G145)+2&lt;=HOUR(NOW()),DAY(G145)&lt;=DAY(TODAY()),MINUTE(G145)&lt;=MINUTE(NOW())),IF(SUM(F$4:F144)=0,1,LARGE(F$4:F144,1)+1),IF(OR(MINUTE(G145)&lt;=MINUTE(NOW()),HOUR(G145)&lt;=HOUR(NOW())),"!!!","")),""),"")),"")))</f>
        <v/>
      </c>
      <c r="G145" s="301">
        <v>45176.541666666664</v>
      </c>
      <c r="H145" s="229" t="s">
        <v>485</v>
      </c>
      <c r="I145" s="39" t="s">
        <v>63</v>
      </c>
      <c r="J145" s="78"/>
      <c r="K145" s="41" t="s">
        <v>18</v>
      </c>
      <c r="L145" s="42">
        <v>1.55</v>
      </c>
      <c r="M145" s="43">
        <v>26.24</v>
      </c>
      <c r="N145" s="318">
        <v>0.05</v>
      </c>
      <c r="O145" s="44" t="s">
        <v>3233</v>
      </c>
      <c r="P145" s="45" t="s">
        <v>3234</v>
      </c>
      <c r="Q145" s="207" t="s">
        <v>1327</v>
      </c>
      <c r="R145" s="211">
        <v>0.126</v>
      </c>
      <c r="S145" s="210" t="s">
        <v>1363</v>
      </c>
    </row>
    <row r="146" spans="1:19" ht="14.65" customHeight="1">
      <c r="A146" s="227"/>
      <c r="B146" s="236"/>
      <c r="C146" s="49" t="s">
        <v>24</v>
      </c>
      <c r="D146" s="274"/>
      <c r="E146" s="282"/>
      <c r="F146" s="285"/>
      <c r="G146" s="287"/>
      <c r="H146" s="230"/>
      <c r="I146" s="50" t="s">
        <v>71</v>
      </c>
      <c r="J146" s="85" t="str">
        <f>IF(OR(I145="TO",I145="TU",I145="TO1",I145="TU1",I145="TO2",I145="TU2"),J145,IF(OR(I145="AH1",I145="AH2"),IF(OR(I146="AH1",I146="AH2"),-J145,IF(OR(I146="EH1",I146="EH2"),-J145+0.5,"")),IF(OR(I145="EH1",I145="EH2"),IF(OR(I146="AH1",I146="AH2"),-J145+0.5,IF(OR(I146="EH1",I146="EH2"),-J145+1,"")),IF(AND(OR(I145="DNB1",I145="DNB2"),OR(I146="AH1",I146="AH2")),0,IF(AND(I145="Not ScoreBoth",OR(I146="TO1",I146="TO2")),0.5,"")))))</f>
        <v/>
      </c>
      <c r="K146" s="52" t="s">
        <v>19</v>
      </c>
      <c r="L146" s="53">
        <v>1.3</v>
      </c>
      <c r="M146" s="54">
        <v>9.8800000000000008</v>
      </c>
      <c r="N146" s="233"/>
      <c r="O146" s="55" t="s">
        <v>3235</v>
      </c>
      <c r="P146" s="56" t="s">
        <v>3234</v>
      </c>
      <c r="Q146" s="208"/>
      <c r="R146" s="212"/>
      <c r="S146" s="26"/>
    </row>
    <row r="147" spans="1:19" ht="14.65" customHeight="1">
      <c r="A147" s="228"/>
      <c r="B147" s="237"/>
      <c r="C147" s="57" t="s">
        <v>28</v>
      </c>
      <c r="D147" s="275"/>
      <c r="E147" s="283"/>
      <c r="F147" s="272"/>
      <c r="G147" s="288"/>
      <c r="H147" s="231"/>
      <c r="I147" s="58"/>
      <c r="J147" s="59"/>
      <c r="K147" s="60"/>
      <c r="L147" s="61"/>
      <c r="M147" s="62"/>
      <c r="N147" s="234"/>
      <c r="O147" s="63"/>
      <c r="P147" s="106" t="s">
        <v>3236</v>
      </c>
      <c r="Q147" s="209"/>
      <c r="R147" s="213"/>
      <c r="S147" s="28"/>
    </row>
    <row r="148" spans="1:19" ht="14.65" customHeight="1">
      <c r="A148" s="238">
        <f>$A145+1</f>
        <v>49</v>
      </c>
      <c r="B148" s="242" t="str">
        <f>IF(OR(C148="W",C149="W",C150="W",C148="1/2W",C149="1/2W",C150="1/2W",C148="1/2L",C149="1/2L",C150="1/2L"),"OK",IF(OR(C148="L",C149="L",C150="L"),"LOSS",IF(OR(C148="X",C149="X",C150="X"),"Anulado"," ")))</f>
        <v>OK</v>
      </c>
      <c r="C148" s="65" t="s">
        <v>24</v>
      </c>
      <c r="D148" s="290" t="str">
        <f>IF(G148="","",$D145)</f>
        <v>7</v>
      </c>
      <c r="E148" s="295" t="str">
        <f>IF(G148=""," ","– "&amp;COUNTIF(D$4:D150,$D148))</f>
        <v>– 7</v>
      </c>
      <c r="F148" s="297" t="str">
        <f ca="1">IF(G148="","",IF(OR(AND($C148&lt;&gt;" ",$C149=" "),AND($C149&lt;&gt;" ",$C148=" "),AND(L150&gt;0,OR(AND($C150&lt;&gt;" ",OR($C148=" ",$C149=" ")),AND($C150=" ",OR($C148&lt;&gt;" ",$C149&lt;&gt;" "))))),IF(SUM(F$4:F147)=0,1,LARGE(F$4:F147,1)+1),IF(MONTH(G148)=MONTH(TODAY()),IF(AND(DAY(G148)&lt;DAY(TODAY()),$B148=" "),IF(SUM(F$4:F147)=0,1,LARGE(F$4:F147,1)+1),IF($B148=" ",IF(AND(DAY(G148)=DAY(TODAY()),HOUR(G148)&lt;=HOUR(NOW())+1),IF(AND(HOUR(G148)+2&lt;=HOUR(NOW()),DAY(G148)&lt;=DAY(TODAY()),MINUTE(G148)&lt;=MINUTE(NOW())),IF(SUM(F$4:F147)=0,1,LARGE(F$4:F147,1)+1),IF(OR(MINUTE(G148)&lt;=MINUTE(NOW()),HOUR(G148)&lt;=HOUR(NOW())),"!!!","")),""),"")),"")))</f>
        <v/>
      </c>
      <c r="G148" s="319">
        <v>45176.5</v>
      </c>
      <c r="H148" s="239" t="s">
        <v>486</v>
      </c>
      <c r="I148" s="66" t="s">
        <v>42</v>
      </c>
      <c r="J148" s="67">
        <v>0.5</v>
      </c>
      <c r="K148" s="68" t="s">
        <v>22</v>
      </c>
      <c r="L148" s="69">
        <v>2.39</v>
      </c>
      <c r="M148" s="70"/>
      <c r="N148" s="317">
        <v>0.01</v>
      </c>
      <c r="O148" s="71" t="s">
        <v>1021</v>
      </c>
      <c r="P148" s="72" t="s">
        <v>3237</v>
      </c>
      <c r="Q148" s="200" t="s">
        <v>3127</v>
      </c>
      <c r="R148" s="204">
        <v>3.6400000000000002E-2</v>
      </c>
      <c r="S148" s="203" t="s">
        <v>4198</v>
      </c>
    </row>
    <row r="149" spans="1:19" ht="14.65" customHeight="1">
      <c r="A149" s="227"/>
      <c r="B149" s="236"/>
      <c r="C149" s="17" t="s">
        <v>26</v>
      </c>
      <c r="D149" s="274"/>
      <c r="E149" s="282"/>
      <c r="F149" s="285"/>
      <c r="G149" s="287"/>
      <c r="H149" s="230"/>
      <c r="I149" s="18" t="s">
        <v>43</v>
      </c>
      <c r="J149" s="76">
        <f>IF(OR(I148="TO",I148="TU",I148="TO1",I148="TU1",I148="TO2",I148="TU2"),J148,IF(OR(I148="AH1",I148="AH2"),IF(OR(I149="AH1",I149="AH2"),-J148,IF(OR(I149="EH1",I149="EH2"),-J148+0.5,"")),IF(OR(I148="EH1",I148="EH2"),IF(OR(I149="AH1",I149="AH2"),-J148+0.5,IF(OR(I149="EH1",I149="EH2"),-J148+1,"")),IF(AND(OR(I148="DNB1",I148="DNB2"),OR(I149="AH1",I149="AH2")),0,IF(AND(I148="Not ScoreBoth",OR(I149="TO1",I149="TO2")),0.5,"")))))</f>
        <v>0.5</v>
      </c>
      <c r="K149" s="77" t="s">
        <v>23</v>
      </c>
      <c r="L149" s="21">
        <v>1.83</v>
      </c>
      <c r="M149" s="22">
        <v>29.99</v>
      </c>
      <c r="N149" s="233"/>
      <c r="O149" s="23" t="s">
        <v>3238</v>
      </c>
      <c r="P149" s="24" t="s">
        <v>3239</v>
      </c>
      <c r="Q149" s="201"/>
      <c r="R149" s="205"/>
      <c r="S149" s="26"/>
    </row>
    <row r="150" spans="1:19" ht="14.65" customHeight="1">
      <c r="A150" s="228"/>
      <c r="B150" s="237"/>
      <c r="C150" s="27" t="s">
        <v>28</v>
      </c>
      <c r="D150" s="275"/>
      <c r="E150" s="283"/>
      <c r="F150" s="272"/>
      <c r="G150" s="288"/>
      <c r="H150" s="231"/>
      <c r="I150" s="30"/>
      <c r="J150" s="31"/>
      <c r="K150" s="37"/>
      <c r="L150" s="32"/>
      <c r="M150" s="33"/>
      <c r="N150" s="234"/>
      <c r="O150" s="34"/>
      <c r="P150" s="35"/>
      <c r="Q150" s="202"/>
      <c r="R150" s="206"/>
      <c r="S150" s="28"/>
    </row>
    <row r="151" spans="1:19" ht="14.65" customHeight="1">
      <c r="A151" s="226">
        <f>$A148+1</f>
        <v>50</v>
      </c>
      <c r="B151" s="235" t="str">
        <f>IF(OR(C151="W",C152="W",C153="W",C151="1/2W",C152="1/2W",C153="1/2W",C151="1/2L",C152="1/2L",C153="1/2L"),"OK",IF(OR(C151="L",C152="L",C153="L"),"LOSS",IF(OR(C151="X",C152="X",C153="X"),"Anulado"," ")))</f>
        <v>OK</v>
      </c>
      <c r="C151" s="38" t="s">
        <v>26</v>
      </c>
      <c r="D151" s="273" t="str">
        <f>IF(G151="","",$D148)</f>
        <v>7</v>
      </c>
      <c r="E151" s="281" t="str">
        <f>IF(G151=""," ","– "&amp;COUNTIF(D$4:D153,$D151))</f>
        <v>– 8</v>
      </c>
      <c r="F151" s="284" t="str">
        <f ca="1">IF(G151="","",IF(OR(AND($C151&lt;&gt;" ",$C152=" "),AND($C152&lt;&gt;" ",$C151=" "),AND(L153&gt;0,OR(AND($C153&lt;&gt;" ",OR($C151=" ",$C152=" ")),AND($C153=" ",OR($C151&lt;&gt;" ",$C152&lt;&gt;" "))))),IF(SUM(F$4:F150)=0,1,LARGE(F$4:F150,1)+1),IF(MONTH(G151)=MONTH(TODAY()),IF(AND(DAY(G151)&lt;DAY(TODAY()),$B151=" "),IF(SUM(F$4:F150)=0,1,LARGE(F$4:F150,1)+1),IF($B151=" ",IF(AND(DAY(G151)=DAY(TODAY()),HOUR(G151)&lt;=HOUR(NOW())+1),IF(AND(HOUR(G151)+2&lt;=HOUR(NOW()),DAY(G151)&lt;=DAY(TODAY()),MINUTE(G151)&lt;=MINUTE(NOW())),IF(SUM(F$4:F150)=0,1,LARGE(F$4:F150,1)+1),IF(OR(MINUTE(G151)&lt;=MINUTE(NOW()),HOUR(G151)&lt;=HOUR(NOW())),"!!!","")),""),"")),"")))</f>
        <v/>
      </c>
      <c r="G151" s="301">
        <v>45176.65625</v>
      </c>
      <c r="H151" s="229" t="s">
        <v>487</v>
      </c>
      <c r="I151" s="39" t="s">
        <v>30</v>
      </c>
      <c r="J151" s="40">
        <v>1</v>
      </c>
      <c r="K151" s="41" t="s">
        <v>22</v>
      </c>
      <c r="L151" s="42">
        <v>2.09</v>
      </c>
      <c r="M151" s="43"/>
      <c r="N151" s="318">
        <v>0.05</v>
      </c>
      <c r="O151" s="44" t="s">
        <v>3240</v>
      </c>
      <c r="P151" s="45" t="s">
        <v>3241</v>
      </c>
      <c r="Q151" s="207" t="s">
        <v>3715</v>
      </c>
      <c r="R151" s="211">
        <v>5.5100000000000003E-2</v>
      </c>
      <c r="S151" s="210" t="s">
        <v>3770</v>
      </c>
    </row>
    <row r="152" spans="1:19" ht="14.65" customHeight="1">
      <c r="A152" s="227"/>
      <c r="B152" s="236"/>
      <c r="C152" s="49" t="s">
        <v>24</v>
      </c>
      <c r="D152" s="274"/>
      <c r="E152" s="282"/>
      <c r="F152" s="285"/>
      <c r="G152" s="287"/>
      <c r="H152" s="230"/>
      <c r="I152" s="50" t="s">
        <v>31</v>
      </c>
      <c r="J152" s="51">
        <f>IF(OR(I151="TO",I151="TU",I151="TO1",I151="TU1",I151="TO2",I151="TU2"),J151,IF(OR(I151="AH1",I151="AH2"),IF(OR(I152="AH1",I152="AH2"),-J151,IF(OR(I152="EH1",I152="EH2"),-J151+0.5,"")),IF(OR(I151="EH1",I151="EH2"),IF(OR(I152="AH1",I152="AH2"),-J151+0.5,IF(OR(I152="EH1",I152="EH2"),-J151+1,"")),IF(AND(OR(I151="DNB1",I151="DNB2"),OR(I152="AH1",I152="AH2")),0,IF(AND(I151="Not ScoreBoth",OR(I152="TO1",I152="TO2")),0.5,"")))))</f>
        <v>-1</v>
      </c>
      <c r="K152" s="52" t="s">
        <v>21</v>
      </c>
      <c r="L152" s="53">
        <v>2.13</v>
      </c>
      <c r="M152" s="54">
        <v>49.78</v>
      </c>
      <c r="N152" s="233"/>
      <c r="O152" s="55" t="s">
        <v>3242</v>
      </c>
      <c r="P152" s="56" t="s">
        <v>3243</v>
      </c>
      <c r="Q152" s="208"/>
      <c r="R152" s="212"/>
      <c r="S152" s="26"/>
    </row>
    <row r="153" spans="1:19" ht="14.65" customHeight="1">
      <c r="A153" s="228"/>
      <c r="B153" s="237"/>
      <c r="C153" s="57" t="s">
        <v>28</v>
      </c>
      <c r="D153" s="275"/>
      <c r="E153" s="283"/>
      <c r="F153" s="272"/>
      <c r="G153" s="288"/>
      <c r="H153" s="231"/>
      <c r="I153" s="58"/>
      <c r="J153" s="59"/>
      <c r="K153" s="60"/>
      <c r="L153" s="61"/>
      <c r="M153" s="62"/>
      <c r="N153" s="234"/>
      <c r="O153" s="63"/>
      <c r="P153" s="64"/>
      <c r="Q153" s="209"/>
      <c r="R153" s="213"/>
      <c r="S153" s="28"/>
    </row>
    <row r="154" spans="1:19" ht="14.65" customHeight="1">
      <c r="A154" s="238">
        <f>$A151+1</f>
        <v>51</v>
      </c>
      <c r="B154" s="242" t="str">
        <f>IF(OR(C154="W",C155="W",C156="W",C154="1/2W",C155="1/2W",C156="1/2W",C154="1/2L",C155="1/2L",C156="1/2L"),"OK",IF(OR(C154="L",C155="L",C156="L"),"LOSS",IF(OR(C154="X",C155="X",C156="X"),"Anulado"," ")))</f>
        <v>OK</v>
      </c>
      <c r="C154" s="65" t="s">
        <v>26</v>
      </c>
      <c r="D154" s="290" t="str">
        <f>IF(G154="","",$D151)</f>
        <v>7</v>
      </c>
      <c r="E154" s="295" t="str">
        <f>IF(G154=""," ","– "&amp;COUNTIF(D$4:D156,$D154))</f>
        <v>– 9</v>
      </c>
      <c r="F154" s="297" t="str">
        <f ca="1">IF(G154="","",IF(OR(AND($C154&lt;&gt;" ",$C155=" "),AND($C155&lt;&gt;" ",$C154=" "),AND(L156&gt;0,OR(AND($C156&lt;&gt;" ",OR($C154=" ",$C155=" ")),AND($C156=" ",OR($C154&lt;&gt;" ",$C155&lt;&gt;" "))))),IF(SUM(F$4:F153)=0,1,LARGE(F$4:F153,1)+1),IF(MONTH(G154)=MONTH(TODAY()),IF(AND(DAY(G154)&lt;DAY(TODAY()),$B154=" "),IF(SUM(F$4:F153)=0,1,LARGE(F$4:F153,1)+1),IF($B154=" ",IF(AND(DAY(G154)=DAY(TODAY()),HOUR(G154)&lt;=HOUR(NOW())+1),IF(AND(HOUR(G154)+2&lt;=HOUR(NOW()),DAY(G154)&lt;=DAY(TODAY()),MINUTE(G154)&lt;=MINUTE(NOW())),IF(SUM(F$4:F153)=0,1,LARGE(F$4:F153,1)+1),IF(OR(MINUTE(G154)&lt;=MINUTE(NOW()),HOUR(G154)&lt;=HOUR(NOW())),"!!!","")),""),"")),"")))</f>
        <v/>
      </c>
      <c r="G154" s="319">
        <v>45176.510416666664</v>
      </c>
      <c r="H154" s="239" t="s">
        <v>488</v>
      </c>
      <c r="I154" s="66" t="s">
        <v>42</v>
      </c>
      <c r="J154" s="67">
        <v>8</v>
      </c>
      <c r="K154" s="68" t="s">
        <v>22</v>
      </c>
      <c r="L154" s="69">
        <v>2.06</v>
      </c>
      <c r="M154" s="70"/>
      <c r="N154" s="317">
        <v>0.05</v>
      </c>
      <c r="O154" s="71" t="s">
        <v>2731</v>
      </c>
      <c r="P154" s="72" t="s">
        <v>3244</v>
      </c>
      <c r="Q154" s="200" t="s">
        <v>1117</v>
      </c>
      <c r="R154" s="204">
        <v>5.16E-2</v>
      </c>
      <c r="S154" s="203" t="s">
        <v>2797</v>
      </c>
    </row>
    <row r="155" spans="1:19" ht="14.65" customHeight="1">
      <c r="A155" s="227"/>
      <c r="B155" s="236"/>
      <c r="C155" s="17" t="s">
        <v>24</v>
      </c>
      <c r="D155" s="274"/>
      <c r="E155" s="282"/>
      <c r="F155" s="285"/>
      <c r="G155" s="287"/>
      <c r="H155" s="230"/>
      <c r="I155" s="18" t="s">
        <v>43</v>
      </c>
      <c r="J155" s="76">
        <f>IF(OR(I154="TO",I154="TU",I154="TO1",I154="TU1",I154="TO2",I154="TU2"),J154,IF(OR(I154="AH1",I154="AH2"),IF(OR(I155="AH1",I155="AH2"),-J154,IF(OR(I155="EH1",I155="EH2"),-J154+0.5,"")),IF(OR(I154="EH1",I154="EH2"),IF(OR(I155="AH1",I155="AH2"),-J154+0.5,IF(OR(I155="EH1",I155="EH2"),-J154+1,"")),IF(AND(OR(I154="DNB1",I154="DNB2"),OR(I155="AH1",I155="AH2")),0,IF(AND(I154="Not ScoreBoth",OR(I155="TO1",I155="TO2")),0.5,"")))))</f>
        <v>8</v>
      </c>
      <c r="K155" s="77" t="s">
        <v>21</v>
      </c>
      <c r="L155" s="21">
        <v>2.15</v>
      </c>
      <c r="M155" s="22">
        <v>9.7799999999999994</v>
      </c>
      <c r="N155" s="233"/>
      <c r="O155" s="23" t="s">
        <v>1604</v>
      </c>
      <c r="P155" s="24" t="s">
        <v>1601</v>
      </c>
      <c r="Q155" s="201"/>
      <c r="R155" s="205"/>
      <c r="S155" s="26"/>
    </row>
    <row r="156" spans="1:19" ht="14.65" customHeight="1">
      <c r="A156" s="228"/>
      <c r="B156" s="237"/>
      <c r="C156" s="27" t="s">
        <v>28</v>
      </c>
      <c r="D156" s="275"/>
      <c r="E156" s="283"/>
      <c r="F156" s="272"/>
      <c r="G156" s="288"/>
      <c r="H156" s="231"/>
      <c r="I156" s="30"/>
      <c r="J156" s="31"/>
      <c r="K156" s="37"/>
      <c r="L156" s="32"/>
      <c r="M156" s="33"/>
      <c r="N156" s="234"/>
      <c r="O156" s="34"/>
      <c r="P156" s="35"/>
      <c r="Q156" s="202"/>
      <c r="R156" s="206"/>
      <c r="S156" s="28"/>
    </row>
    <row r="157" spans="1:19" ht="14.65" customHeight="1">
      <c r="A157" s="226">
        <f>$A154+1</f>
        <v>52</v>
      </c>
      <c r="B157" s="235" t="str">
        <f>IF(OR(C157="W",C158="W",C159="W",C157="1/2W",C158="1/2W",C159="1/2W",C157="1/2L",C158="1/2L",C159="1/2L"),"OK",IF(OR(C157="L",C158="L",C159="L"),"LOSS",IF(OR(C157="X",C158="X",C159="X"),"Anulado"," ")))</f>
        <v>OK</v>
      </c>
      <c r="C157" s="38" t="s">
        <v>26</v>
      </c>
      <c r="D157" s="273" t="str">
        <f>IF(G157="","",$D154)</f>
        <v>7</v>
      </c>
      <c r="E157" s="281" t="str">
        <f>IF(G157=""," ","– "&amp;COUNTIF(D$4:D159,$D157))</f>
        <v>– 10</v>
      </c>
      <c r="F157" s="284" t="str">
        <f ca="1">IF(G157="","",IF(OR(AND($C157&lt;&gt;" ",$C158=" "),AND($C158&lt;&gt;" ",$C157=" "),AND(L159&gt;0,OR(AND($C159&lt;&gt;" ",OR($C157=" ",$C158=" ")),AND($C159=" ",OR($C157&lt;&gt;" ",$C158&lt;&gt;" "))))),IF(SUM(F$4:F156)=0,1,LARGE(F$4:F156,1)+1),IF(MONTH(G157)=MONTH(TODAY()),IF(AND(DAY(G157)&lt;DAY(TODAY()),$B157=" "),IF(SUM(F$4:F156)=0,1,LARGE(F$4:F156,1)+1),IF($B157=" ",IF(AND(DAY(G157)=DAY(TODAY()),HOUR(G157)&lt;=HOUR(NOW())+1),IF(AND(HOUR(G157)+2&lt;=HOUR(NOW()),DAY(G157)&lt;=DAY(TODAY()),MINUTE(G157)&lt;=MINUTE(NOW())),IF(SUM(F$4:F156)=0,1,LARGE(F$4:F156,1)+1),IF(OR(MINUTE(G157)&lt;=MINUTE(NOW()),HOUR(G157)&lt;=HOUR(NOW())),"!!!","")),""),"")),"")))</f>
        <v/>
      </c>
      <c r="G157" s="301">
        <v>45177.65625</v>
      </c>
      <c r="H157" s="229" t="s">
        <v>489</v>
      </c>
      <c r="I157" s="39" t="s">
        <v>42</v>
      </c>
      <c r="J157" s="40">
        <v>3</v>
      </c>
      <c r="K157" s="41" t="s">
        <v>17</v>
      </c>
      <c r="L157" s="42">
        <v>1.825</v>
      </c>
      <c r="M157" s="43"/>
      <c r="N157" s="318">
        <v>0.05</v>
      </c>
      <c r="O157" s="44" t="s">
        <v>1885</v>
      </c>
      <c r="P157" s="45" t="s">
        <v>3245</v>
      </c>
      <c r="Q157" s="207" t="s">
        <v>1904</v>
      </c>
      <c r="R157" s="211">
        <v>7.0900000000000005E-2</v>
      </c>
      <c r="S157" s="210" t="s">
        <v>3903</v>
      </c>
    </row>
    <row r="158" spans="1:19" ht="14.65" customHeight="1">
      <c r="A158" s="227"/>
      <c r="B158" s="236"/>
      <c r="C158" s="49" t="s">
        <v>24</v>
      </c>
      <c r="D158" s="274"/>
      <c r="E158" s="282"/>
      <c r="F158" s="285"/>
      <c r="G158" s="287"/>
      <c r="H158" s="230"/>
      <c r="I158" s="50" t="s">
        <v>43</v>
      </c>
      <c r="J158" s="51">
        <f>IF(OR(I157="TO",I157="TU",I157="TO1",I157="TU1",I157="TO2",I157="TU2"),J157,IF(OR(I157="AH1",I157="AH2"),IF(OR(I158="AH1",I158="AH2"),-J157,IF(OR(I158="EH1",I158="EH2"),-J157+0.5,"")),IF(OR(I157="EH1",I157="EH2"),IF(OR(I158="AH1",I158="AH2"),-J157+0.5,IF(OR(I158="EH1",I158="EH2"),-J157+1,"")),IF(AND(OR(I157="DNB1",I157="DNB2"),OR(I158="AH1",I158="AH2")),0,IF(AND(I157="Not ScoreBoth",OR(I158="TO1",I158="TO2")),0.5,"")))))</f>
        <v>3</v>
      </c>
      <c r="K158" s="52" t="s">
        <v>21</v>
      </c>
      <c r="L158" s="53">
        <v>2.59</v>
      </c>
      <c r="M158" s="54">
        <v>14.15</v>
      </c>
      <c r="N158" s="233"/>
      <c r="O158" s="55" t="s">
        <v>3246</v>
      </c>
      <c r="P158" s="56" t="s">
        <v>3247</v>
      </c>
      <c r="Q158" s="208"/>
      <c r="R158" s="212"/>
      <c r="S158" s="26"/>
    </row>
    <row r="159" spans="1:19" ht="14.65" customHeight="1">
      <c r="A159" s="228"/>
      <c r="B159" s="237"/>
      <c r="C159" s="57" t="s">
        <v>28</v>
      </c>
      <c r="D159" s="275"/>
      <c r="E159" s="283"/>
      <c r="F159" s="272"/>
      <c r="G159" s="288"/>
      <c r="H159" s="231"/>
      <c r="I159" s="58"/>
      <c r="J159" s="59"/>
      <c r="K159" s="60"/>
      <c r="L159" s="61"/>
      <c r="M159" s="62"/>
      <c r="N159" s="234"/>
      <c r="O159" s="63"/>
      <c r="P159" s="64"/>
      <c r="Q159" s="209"/>
      <c r="R159" s="213"/>
      <c r="S159" s="28"/>
    </row>
    <row r="160" spans="1:19" ht="14.65" customHeight="1">
      <c r="A160" s="238">
        <f>$A157+1</f>
        <v>53</v>
      </c>
      <c r="B160" s="242" t="str">
        <f>IF(OR(C160="W",C161="W",C162="W",C160="1/2W",C161="1/2W",C162="1/2W",C160="1/2L",C161="1/2L",C162="1/2L"),"OK",IF(OR(C160="L",C161="L",C162="L"),"LOSS",IF(OR(C160="X",C161="X",C162="X"),"Anulado"," ")))</f>
        <v>OK</v>
      </c>
      <c r="C160" s="65" t="s">
        <v>24</v>
      </c>
      <c r="D160" s="290" t="str">
        <f>IF(G160="","",$D157)</f>
        <v>7</v>
      </c>
      <c r="E160" s="295" t="str">
        <f>IF(G160=""," ","– "&amp;COUNTIF(D$4:D162,$D160))</f>
        <v>– 11</v>
      </c>
      <c r="F160" s="297" t="str">
        <f ca="1">IF(G160="","",IF(OR(AND($C160&lt;&gt;" ",$C161=" "),AND($C161&lt;&gt;" ",$C160=" "),AND(L162&gt;0,OR(AND($C162&lt;&gt;" ",OR($C160=" ",$C161=" ")),AND($C162=" ",OR($C160&lt;&gt;" ",$C161&lt;&gt;" "))))),IF(SUM(F$4:F159)=0,1,LARGE(F$4:F159,1)+1),IF(MONTH(G160)=MONTH(TODAY()),IF(AND(DAY(G160)&lt;DAY(TODAY()),$B160=" "),IF(SUM(F$4:F159)=0,1,LARGE(F$4:F159,1)+1),IF($B160=" ",IF(AND(DAY(G160)=DAY(TODAY()),HOUR(G160)&lt;=HOUR(NOW())+1),IF(AND(HOUR(G160)+2&lt;=HOUR(NOW()),DAY(G160)&lt;=DAY(TODAY()),MINUTE(G160)&lt;=MINUTE(NOW())),IF(SUM(F$4:F159)=0,1,LARGE(F$4:F159,1)+1),IF(OR(MINUTE(G160)&lt;=MINUTE(NOW()),HOUR(G160)&lt;=HOUR(NOW())),"!!!","")),""),"")),"")))</f>
        <v/>
      </c>
      <c r="G160" s="319">
        <v>45178.541666666664</v>
      </c>
      <c r="H160" s="239" t="s">
        <v>490</v>
      </c>
      <c r="I160" s="66" t="s">
        <v>43</v>
      </c>
      <c r="J160" s="67">
        <v>42</v>
      </c>
      <c r="K160" s="68" t="s">
        <v>22</v>
      </c>
      <c r="L160" s="69">
        <v>2.41</v>
      </c>
      <c r="M160" s="70">
        <v>62.52</v>
      </c>
      <c r="N160" s="317">
        <v>0.05</v>
      </c>
      <c r="O160" s="71" t="s">
        <v>3248</v>
      </c>
      <c r="P160" s="72" t="s">
        <v>3249</v>
      </c>
      <c r="Q160" s="200" t="s">
        <v>1505</v>
      </c>
      <c r="R160" s="204">
        <v>6.8900000000000003E-2</v>
      </c>
      <c r="S160" s="203" t="s">
        <v>4199</v>
      </c>
    </row>
    <row r="161" spans="1:19" ht="14.65" customHeight="1">
      <c r="A161" s="227"/>
      <c r="B161" s="236"/>
      <c r="C161" s="17" t="s">
        <v>26</v>
      </c>
      <c r="D161" s="274"/>
      <c r="E161" s="282"/>
      <c r="F161" s="285"/>
      <c r="G161" s="287"/>
      <c r="H161" s="230"/>
      <c r="I161" s="18" t="s">
        <v>42</v>
      </c>
      <c r="J161" s="76">
        <v>41.5</v>
      </c>
      <c r="K161" s="77" t="s">
        <v>21</v>
      </c>
      <c r="L161" s="21">
        <v>1.85</v>
      </c>
      <c r="M161" s="22">
        <v>47.65</v>
      </c>
      <c r="N161" s="233"/>
      <c r="O161" s="23" t="s">
        <v>3250</v>
      </c>
      <c r="P161" s="24" t="s">
        <v>3251</v>
      </c>
      <c r="Q161" s="201"/>
      <c r="R161" s="205"/>
      <c r="S161" s="26"/>
    </row>
    <row r="162" spans="1:19" ht="14.65" customHeight="1">
      <c r="A162" s="228"/>
      <c r="B162" s="237"/>
      <c r="C162" s="27" t="s">
        <v>26</v>
      </c>
      <c r="D162" s="275"/>
      <c r="E162" s="283"/>
      <c r="F162" s="272"/>
      <c r="G162" s="288"/>
      <c r="H162" s="231"/>
      <c r="I162" s="86" t="s">
        <v>42</v>
      </c>
      <c r="J162" s="107">
        <v>42.5</v>
      </c>
      <c r="K162" s="87" t="s">
        <v>23</v>
      </c>
      <c r="L162" s="88">
        <v>2.0299999999999998</v>
      </c>
      <c r="M162" s="33">
        <v>30.8</v>
      </c>
      <c r="N162" s="234"/>
      <c r="O162" s="89" t="s">
        <v>3252</v>
      </c>
      <c r="P162" s="90" t="s">
        <v>3248</v>
      </c>
      <c r="Q162" s="202"/>
      <c r="R162" s="206"/>
      <c r="S162" s="28"/>
    </row>
    <row r="163" spans="1:19" ht="14.65" customHeight="1">
      <c r="A163" s="226">
        <f>$A160+1</f>
        <v>54</v>
      </c>
      <c r="B163" s="235" t="str">
        <f>IF(OR(C163="W",C164="W",C165="W",C163="1/2W",C164="1/2W",C165="1/2W",C163="1/2L",C164="1/2L",C165="1/2L"),"OK",IF(OR(C163="L",C164="L",C165="L"),"LOSS",IF(OR(C163="X",C164="X",C165="X"),"Anulado"," ")))</f>
        <v>OK</v>
      </c>
      <c r="C163" s="38" t="s">
        <v>26</v>
      </c>
      <c r="D163" s="273" t="str">
        <f>IF(G163="","",$D160)</f>
        <v>7</v>
      </c>
      <c r="E163" s="281" t="str">
        <f>IF(G163=""," ","– "&amp;COUNTIF(D$4:D165,$D163))</f>
        <v>– 12</v>
      </c>
      <c r="F163" s="284" t="str">
        <f ca="1">IF(G163="","",IF(OR(AND($C163&lt;&gt;" ",$C164=" "),AND($C164&lt;&gt;" ",$C163=" "),AND(L165&gt;0,OR(AND($C165&lt;&gt;" ",OR($C163=" ",$C164=" ")),AND($C165=" ",OR($C163&lt;&gt;" ",$C164&lt;&gt;" "))))),IF(SUM(F$4:F162)=0,1,LARGE(F$4:F162,1)+1),IF(MONTH(G163)=MONTH(TODAY()),IF(AND(DAY(G163)&lt;DAY(TODAY()),$B163=" "),IF(SUM(F$4:F162)=0,1,LARGE(F$4:F162,1)+1),IF($B163=" ",IF(AND(DAY(G163)=DAY(TODAY()),HOUR(G163)&lt;=HOUR(NOW())+1),IF(AND(HOUR(G163)+2&lt;=HOUR(NOW()),DAY(G163)&lt;=DAY(TODAY()),MINUTE(G163)&lt;=MINUTE(NOW())),IF(SUM(F$4:F162)=0,1,LARGE(F$4:F162,1)+1),IF(OR(MINUTE(G163)&lt;=MINUTE(NOW()),HOUR(G163)&lt;=HOUR(NOW())),"!!!","")),""),"")),"")))</f>
        <v/>
      </c>
      <c r="G163" s="301">
        <v>45177.65625</v>
      </c>
      <c r="H163" s="229" t="s">
        <v>484</v>
      </c>
      <c r="I163" s="39" t="s">
        <v>42</v>
      </c>
      <c r="J163" s="40">
        <v>5.5</v>
      </c>
      <c r="K163" s="41" t="s">
        <v>17</v>
      </c>
      <c r="L163" s="42">
        <v>2.1</v>
      </c>
      <c r="M163" s="43">
        <v>15.91</v>
      </c>
      <c r="N163" s="318">
        <v>0.05</v>
      </c>
      <c r="O163" s="44" t="s">
        <v>2900</v>
      </c>
      <c r="P163" s="45" t="s">
        <v>3222</v>
      </c>
      <c r="Q163" s="207" t="s">
        <v>2122</v>
      </c>
      <c r="R163" s="211">
        <v>8.6199999999999999E-2</v>
      </c>
      <c r="S163" s="210" t="s">
        <v>2088</v>
      </c>
    </row>
    <row r="164" spans="1:19" ht="14.65" customHeight="1">
      <c r="A164" s="227"/>
      <c r="B164" s="236"/>
      <c r="C164" s="49" t="s">
        <v>24</v>
      </c>
      <c r="D164" s="274"/>
      <c r="E164" s="282"/>
      <c r="F164" s="285"/>
      <c r="G164" s="287"/>
      <c r="H164" s="230"/>
      <c r="I164" s="50" t="s">
        <v>43</v>
      </c>
      <c r="J164" s="51">
        <f>IF(OR(I163="TO",I163="TU",I163="TO1",I163="TU1",I163="TO2",I163="TU2"),J163,IF(OR(I163="AH1",I163="AH2"),IF(OR(I164="AH1",I164="AH2"),-J163,IF(OR(I164="EH1",I164="EH2"),-J163+0.5,"")),IF(OR(I163="EH1",I163="EH2"),IF(OR(I164="AH1",I164="AH2"),-J163+0.5,IF(OR(I164="EH1",I164="EH2"),-J163+1,"")),IF(AND(OR(I163="DNB1",I163="DNB2"),OR(I164="AH1",I164="AH2")),0,IF(AND(I163="Not ScoreBoth",OR(I164="TO1",I164="TO2")),0.5,"")))))</f>
        <v>5.5</v>
      </c>
      <c r="K164" s="52" t="s">
        <v>21</v>
      </c>
      <c r="L164" s="53">
        <v>2.25</v>
      </c>
      <c r="M164" s="54"/>
      <c r="N164" s="233"/>
      <c r="O164" s="55" t="s">
        <v>3253</v>
      </c>
      <c r="P164" s="56" t="s">
        <v>3222</v>
      </c>
      <c r="Q164" s="208"/>
      <c r="R164" s="212"/>
      <c r="S164" s="26"/>
    </row>
    <row r="165" spans="1:19" ht="14.65" customHeight="1">
      <c r="A165" s="228"/>
      <c r="B165" s="237"/>
      <c r="C165" s="57" t="s">
        <v>28</v>
      </c>
      <c r="D165" s="275"/>
      <c r="E165" s="283"/>
      <c r="F165" s="272"/>
      <c r="G165" s="288"/>
      <c r="H165" s="231"/>
      <c r="I165" s="58"/>
      <c r="J165" s="59"/>
      <c r="K165" s="60"/>
      <c r="L165" s="61"/>
      <c r="M165" s="62"/>
      <c r="N165" s="234"/>
      <c r="O165" s="63"/>
      <c r="P165" s="64"/>
      <c r="Q165" s="209"/>
      <c r="R165" s="213"/>
      <c r="S165" s="28"/>
    </row>
    <row r="166" spans="1:19" ht="14.65" customHeight="1">
      <c r="A166" s="238">
        <f>$A163+1</f>
        <v>55</v>
      </c>
      <c r="B166" s="242" t="str">
        <f>IF(OR(C166="W",C167="W",C168="W",C166="1/2W",C167="1/2W",C168="1/2W",C166="1/2L",C167="1/2L",C168="1/2L"),"OK",IF(OR(C166="L",C167="L",C168="L"),"LOSS",IF(OR(C166="X",C167="X",C168="X"),"Anulado"," ")))</f>
        <v>OK</v>
      </c>
      <c r="C166" s="65" t="s">
        <v>26</v>
      </c>
      <c r="D166" s="290" t="str">
        <f>IF(G166="","",$D163)</f>
        <v>7</v>
      </c>
      <c r="E166" s="295" t="str">
        <f>IF(G166=""," ","– "&amp;COUNTIF(D$4:D168,$D166))</f>
        <v>– 13</v>
      </c>
      <c r="F166" s="297" t="str">
        <f ca="1">IF(G166="","",IF(OR(AND($C166&lt;&gt;" ",$C167=" "),AND($C167&lt;&gt;" ",$C166=" "),AND(L168&gt;0,OR(AND($C168&lt;&gt;" ",OR($C166=" ",$C167=" ")),AND($C168=" ",OR($C166&lt;&gt;" ",$C167&lt;&gt;" "))))),IF(SUM(F$4:F165)=0,1,LARGE(F$4:F165,1)+1),IF(MONTH(G166)=MONTH(TODAY()),IF(AND(DAY(G166)&lt;DAY(TODAY()),$B166=" "),IF(SUM(F$4:F165)=0,1,LARGE(F$4:F165,1)+1),IF($B166=" ",IF(AND(DAY(G166)=DAY(TODAY()),HOUR(G166)&lt;=HOUR(NOW())+1),IF(AND(HOUR(G166)+2&lt;=HOUR(NOW()),DAY(G166)&lt;=DAY(TODAY()),MINUTE(G166)&lt;=MINUTE(NOW())),IF(SUM(F$4:F165)=0,1,LARGE(F$4:F165,1)+1),IF(OR(MINUTE(G166)&lt;=MINUTE(NOW()),HOUR(G166)&lt;=HOUR(NOW())),"!!!","")),""),"")),"")))</f>
        <v/>
      </c>
      <c r="G166" s="319">
        <v>45176.65625</v>
      </c>
      <c r="H166" s="239" t="s">
        <v>491</v>
      </c>
      <c r="I166" s="66" t="s">
        <v>31</v>
      </c>
      <c r="J166" s="67">
        <v>-1</v>
      </c>
      <c r="K166" s="68" t="s">
        <v>21</v>
      </c>
      <c r="L166" s="69">
        <v>2.23</v>
      </c>
      <c r="M166" s="70">
        <v>45.73</v>
      </c>
      <c r="N166" s="317">
        <v>0.01</v>
      </c>
      <c r="O166" s="71" t="s">
        <v>3254</v>
      </c>
      <c r="P166" s="72" t="s">
        <v>3255</v>
      </c>
      <c r="Q166" s="200" t="s">
        <v>4200</v>
      </c>
      <c r="R166" s="204">
        <v>7.8899999999999998E-2</v>
      </c>
      <c r="S166" s="203" t="s">
        <v>4201</v>
      </c>
    </row>
    <row r="167" spans="1:19" ht="14.65" customHeight="1">
      <c r="A167" s="227"/>
      <c r="B167" s="236"/>
      <c r="C167" s="17" t="s">
        <v>24</v>
      </c>
      <c r="D167" s="274"/>
      <c r="E167" s="282"/>
      <c r="F167" s="285"/>
      <c r="G167" s="287"/>
      <c r="H167" s="230"/>
      <c r="I167" s="18" t="s">
        <v>30</v>
      </c>
      <c r="J167" s="76">
        <f>IF(OR(I166="TO",I166="TU",I166="TO1",I166="TU1",I166="TO2",I166="TU2"),J166,IF(OR(I166="AH1",I166="AH2"),IF(OR(I167="AH1",I167="AH2"),-J166,IF(OR(I167="EH1",I167="EH2"),-J166+0.5,"")),IF(OR(I166="EH1",I166="EH2"),IF(OR(I167="AH1",I167="AH2"),-J166+0.5,IF(OR(I167="EH1",I167="EH2"),-J166+1,"")),IF(AND(OR(I166="DNB1",I166="DNB2"),OR(I167="AH1",I167="AH2")),0,IF(AND(I166="Not ScoreBoth",OR(I167="TO1",I167="TO2")),0.5,"")))))</f>
        <v>1</v>
      </c>
      <c r="K167" s="77" t="s">
        <v>22</v>
      </c>
      <c r="L167" s="21">
        <v>2.09</v>
      </c>
      <c r="M167" s="22"/>
      <c r="N167" s="233"/>
      <c r="O167" s="23" t="s">
        <v>3256</v>
      </c>
      <c r="P167" s="24" t="s">
        <v>3257</v>
      </c>
      <c r="Q167" s="201"/>
      <c r="R167" s="205"/>
      <c r="S167" s="26"/>
    </row>
    <row r="168" spans="1:19" ht="14.65" customHeight="1">
      <c r="A168" s="228"/>
      <c r="B168" s="237"/>
      <c r="C168" s="27" t="s">
        <v>28</v>
      </c>
      <c r="D168" s="275"/>
      <c r="E168" s="283"/>
      <c r="F168" s="272"/>
      <c r="G168" s="288"/>
      <c r="H168" s="231"/>
      <c r="I168" s="30"/>
      <c r="J168" s="31"/>
      <c r="K168" s="37"/>
      <c r="L168" s="32"/>
      <c r="M168" s="33"/>
      <c r="N168" s="234"/>
      <c r="O168" s="34"/>
      <c r="P168" s="35"/>
      <c r="Q168" s="202"/>
      <c r="R168" s="206"/>
      <c r="S168" s="28"/>
    </row>
    <row r="169" spans="1:19" ht="14.65" customHeight="1">
      <c r="A169" s="226">
        <f>$A166+1</f>
        <v>56</v>
      </c>
      <c r="B169" s="235" t="str">
        <f>IF(OR(C169="W",C170="W",C171="W",C169="1/2W",C170="1/2W",C171="1/2W",C169="1/2L",C170="1/2L",C171="1/2L"),"OK",IF(OR(C169="L",C170="L",C171="L"),"LOSS",IF(OR(C169="X",C170="X",C171="X"),"Anulado"," ")))</f>
        <v>OK</v>
      </c>
      <c r="C169" s="38" t="s">
        <v>26</v>
      </c>
      <c r="D169" s="273" t="str">
        <f>IF(G169="","",$D166)</f>
        <v>7</v>
      </c>
      <c r="E169" s="281" t="str">
        <f>IF(G169=""," ","– "&amp;COUNTIF(D$4:D171,$D169))</f>
        <v>– 14</v>
      </c>
      <c r="F169" s="284" t="e">
        <f ca="1">IF(G169="","",IF(OR(AND($C169&lt;&gt;" ",$C170=" "),AND($C170&lt;&gt;" ",$C169=" "),AND(L171&gt;0,OR(AND($C171&lt;&gt;" ",OR($C169=" ",$C170=" ")),AND($C171=" ",OR($C169&lt;&gt;" ",$C170&lt;&gt;" "))))),IF(SUM(F$4:F168)=0,1,LARGE(F$4:F168,1)+1),IF(MONTH(G169)=MONTH(TODAY()),IF(AND(DAY(G169)&lt;DAY(TODAY()),$B169=" "),IF(SUM(F$4:F168)=0,1,LARGE(F$4:F168,1)+1),IF($B169=" ",IF(AND(DAY(G169)=DAY(TODAY()),HOUR(G169)&lt;=HOUR(NOW())+1),IF(AND(HOUR(G169)+2&lt;=HOUR(NOW()),DAY(G169)&lt;=DAY(TODAY()),MINUTE(G169)&lt;=MINUTE(NOW())),IF(SUM(F$4:F168)=0,1,LARGE(F$4:F168,1)+1),IF(OR(MINUTE(G169)&lt;=MINUTE(NOW()),HOUR(G169)&lt;=HOUR(NOW())),"!!!","")),""),"")),"")))</f>
        <v>#VALUE!</v>
      </c>
      <c r="G169" s="181" t="s">
        <v>4624</v>
      </c>
      <c r="H169" s="229" t="s">
        <v>491</v>
      </c>
      <c r="I169" s="39" t="s">
        <v>31</v>
      </c>
      <c r="J169" s="40">
        <v>3</v>
      </c>
      <c r="K169" s="41" t="s">
        <v>22</v>
      </c>
      <c r="L169" s="42">
        <v>1.952</v>
      </c>
      <c r="M169" s="43">
        <v>41.36</v>
      </c>
      <c r="N169" s="318">
        <v>0.01</v>
      </c>
      <c r="O169" s="44" t="s">
        <v>3258</v>
      </c>
      <c r="P169" s="45" t="s">
        <v>3259</v>
      </c>
      <c r="Q169" s="207" t="s">
        <v>1882</v>
      </c>
      <c r="R169" s="211">
        <v>4.7399999999999998E-2</v>
      </c>
      <c r="S169" s="210" t="s">
        <v>4202</v>
      </c>
    </row>
    <row r="170" spans="1:19" ht="14.65" customHeight="1">
      <c r="A170" s="227"/>
      <c r="B170" s="236"/>
      <c r="C170" s="49" t="s">
        <v>24</v>
      </c>
      <c r="D170" s="274"/>
      <c r="E170" s="282"/>
      <c r="F170" s="285"/>
      <c r="G170" s="182"/>
      <c r="H170" s="230"/>
      <c r="I170" s="50" t="s">
        <v>30</v>
      </c>
      <c r="J170" s="51">
        <f>IF(OR(I169="TO",I169="TU",I169="TO1",I169="TU1",I169="TO2",I169="TU2"),J169,IF(OR(I169="AH1",I169="AH2"),IF(OR(I170="AH1",I170="AH2"),-J169,IF(OR(I170="EH1",I170="EH2"),-J169+0.5,"")),IF(OR(I169="EH1",I169="EH2"),IF(OR(I170="AH1",I170="AH2"),-J169+0.5,IF(OR(I170="EH1",I170="EH2"),-J169+1,"")),IF(AND(OR(I169="DNB1",I169="DNB2"),OR(I170="AH1",I170="AH2")),0,IF(AND(I169="Not ScoreBoth",OR(I170="TO1",I170="TO2")),0.5,"")))))</f>
        <v>-3</v>
      </c>
      <c r="K170" s="52" t="s">
        <v>21</v>
      </c>
      <c r="L170" s="53">
        <v>2.2599999999999998</v>
      </c>
      <c r="M170" s="54">
        <v>35.72</v>
      </c>
      <c r="N170" s="233"/>
      <c r="O170" s="55" t="s">
        <v>3260</v>
      </c>
      <c r="P170" s="56" t="s">
        <v>3259</v>
      </c>
      <c r="Q170" s="208"/>
      <c r="R170" s="212"/>
      <c r="S170" s="26"/>
    </row>
    <row r="171" spans="1:19" ht="14.65" customHeight="1" thickBot="1">
      <c r="A171" s="228"/>
      <c r="B171" s="237"/>
      <c r="C171" s="57" t="s">
        <v>28</v>
      </c>
      <c r="D171" s="275"/>
      <c r="E171" s="283"/>
      <c r="F171" s="272"/>
      <c r="G171" s="183"/>
      <c r="H171" s="240"/>
      <c r="I171" s="58"/>
      <c r="J171" s="59"/>
      <c r="K171" s="60"/>
      <c r="L171" s="61"/>
      <c r="M171" s="62"/>
      <c r="N171" s="234"/>
      <c r="O171" s="63"/>
      <c r="P171" s="64"/>
      <c r="Q171" s="209"/>
      <c r="R171" s="213"/>
      <c r="S171" s="28"/>
    </row>
    <row r="172" spans="1:19" ht="14.65" customHeight="1">
      <c r="A172" s="238">
        <f>$A169+1</f>
        <v>57</v>
      </c>
      <c r="B172" s="242" t="str">
        <f>IF(OR(C172="W",C173="W",C174="W",C172="1/2W",C173="1/2W",C174="1/2W",C172="1/2L",C173="1/2L",C174="1/2L"),"OK",IF(OR(C172="L",C173="L",C174="L"),"LOSS",IF(OR(C172="X",C173="X",C174="X"),"Anulado"," ")))</f>
        <v>OK</v>
      </c>
      <c r="C172" s="65" t="s">
        <v>26</v>
      </c>
      <c r="D172" s="290" t="s">
        <v>492</v>
      </c>
      <c r="E172" s="295" t="str">
        <f>IF(G172=""," ","– "&amp;COUNTIF(D$4:D174,$D172))</f>
        <v>– 1</v>
      </c>
      <c r="F172" s="297" t="str">
        <f ca="1">IF(G172="","",IF(OR(AND($C172&lt;&gt;" ",$C173=" "),AND($C173&lt;&gt;" ",$C172=" "),AND(L174&gt;0,OR(AND($C174&lt;&gt;" ",OR($C172=" ",$C173=" ")),AND($C174=" ",OR($C172&lt;&gt;" ",$C173&lt;&gt;" "))))),IF(SUM(F$4:F171)=0,1,LARGE(F$4:F171,1)+1),IF(MONTH(G172)=MONTH(TODAY()),IF(AND(DAY(G172)&lt;DAY(TODAY()),$B172=" "),IF(SUM(F$4:F171)=0,1,LARGE(F$4:F171,1)+1),IF($B172=" ",IF(AND(DAY(G172)=DAY(TODAY()),HOUR(G172)&lt;=HOUR(NOW())+1),IF(AND(HOUR(G172)+2&lt;=HOUR(NOW()),DAY(G172)&lt;=DAY(TODAY()),MINUTE(G172)&lt;=MINUTE(NOW())),IF(SUM(F$4:F171)=0,1,LARGE(F$4:F171,1)+1),IF(OR(MINUTE(G172)&lt;=MINUTE(NOW()),HOUR(G172)&lt;=HOUR(NOW())),"!!!","")),""),"")),"")))</f>
        <v/>
      </c>
      <c r="G172" s="319">
        <v>45177.65625</v>
      </c>
      <c r="H172" s="303" t="s">
        <v>493</v>
      </c>
      <c r="I172" s="66" t="s">
        <v>42</v>
      </c>
      <c r="J172" s="67">
        <v>9.5</v>
      </c>
      <c r="K172" s="68" t="s">
        <v>18</v>
      </c>
      <c r="L172" s="69">
        <v>2.4</v>
      </c>
      <c r="M172" s="70"/>
      <c r="N172" s="317">
        <v>0.05</v>
      </c>
      <c r="O172" s="71" t="s">
        <v>2131</v>
      </c>
      <c r="P172" s="72" t="s">
        <v>3261</v>
      </c>
      <c r="Q172" s="200" t="s">
        <v>4203</v>
      </c>
      <c r="R172" s="204">
        <v>9.1999999999999998E-2</v>
      </c>
      <c r="S172" s="203" t="s">
        <v>4203</v>
      </c>
    </row>
    <row r="173" spans="1:19" ht="14.65" customHeight="1">
      <c r="A173" s="227"/>
      <c r="B173" s="236"/>
      <c r="C173" s="17" t="s">
        <v>24</v>
      </c>
      <c r="D173" s="274"/>
      <c r="E173" s="282"/>
      <c r="F173" s="285"/>
      <c r="G173" s="287"/>
      <c r="H173" s="230"/>
      <c r="I173" s="18" t="s">
        <v>43</v>
      </c>
      <c r="J173" s="76">
        <f>IF(OR(I172="TO",I172="TU",I172="TO1",I172="TU1",I172="TO2",I172="TU2"),J172,IF(OR(I172="AH1",I172="AH2"),IF(OR(I173="AH1",I173="AH2"),-J172,IF(OR(I173="EH1",I173="EH2"),-J172+0.5,"")),IF(OR(I172="EH1",I172="EH2"),IF(OR(I173="AH1",I173="AH2"),-J172+0.5,IF(OR(I173="EH1",I173="EH2"),-J172+1,"")),IF(AND(OR(I172="DNB1",I172="DNB2"),OR(I173="AH1",I173="AH2")),0,IF(AND(I172="Not ScoreBoth",OR(I173="TO1",I173="TO2")),0.5,"")))))</f>
        <v>9.5</v>
      </c>
      <c r="K173" s="77" t="s">
        <v>21</v>
      </c>
      <c r="L173" s="21">
        <v>2.0099999999999998</v>
      </c>
      <c r="M173" s="22">
        <v>5.57</v>
      </c>
      <c r="N173" s="233"/>
      <c r="O173" s="23" t="s">
        <v>1205</v>
      </c>
      <c r="P173" s="24" t="s">
        <v>1206</v>
      </c>
      <c r="Q173" s="201"/>
      <c r="R173" s="205"/>
      <c r="S173" s="26"/>
    </row>
    <row r="174" spans="1:19" ht="14.65" customHeight="1">
      <c r="A174" s="228"/>
      <c r="B174" s="237"/>
      <c r="C174" s="27" t="s">
        <v>28</v>
      </c>
      <c r="D174" s="275"/>
      <c r="E174" s="283"/>
      <c r="F174" s="272"/>
      <c r="G174" s="288"/>
      <c r="H174" s="231"/>
      <c r="I174" s="30"/>
      <c r="J174" s="31"/>
      <c r="K174" s="37"/>
      <c r="L174" s="32"/>
      <c r="M174" s="33"/>
      <c r="N174" s="234"/>
      <c r="O174" s="34"/>
      <c r="P174" s="35"/>
      <c r="Q174" s="202"/>
      <c r="R174" s="206"/>
      <c r="S174" s="28"/>
    </row>
    <row r="175" spans="1:19" ht="14.65" customHeight="1">
      <c r="A175" s="226">
        <f>$A172+1</f>
        <v>58</v>
      </c>
      <c r="B175" s="235" t="str">
        <f>IF(OR(C175="W",C176="W",C177="W",C175="1/2W",C176="1/2W",C177="1/2W",C175="1/2L",C176="1/2L",C177="1/2L"),"OK",IF(OR(C175="L",C176="L",C177="L"),"LOSS",IF(OR(C175="X",C176="X",C177="X"),"Anulado"," ")))</f>
        <v>OK</v>
      </c>
      <c r="C175" s="38" t="s">
        <v>24</v>
      </c>
      <c r="D175" s="273" t="str">
        <f>IF(G175="","",$D172)</f>
        <v>8</v>
      </c>
      <c r="E175" s="281" t="str">
        <f>IF(G175=""," ","– "&amp;COUNTIF(D$4:D177,$D175))</f>
        <v>– 2</v>
      </c>
      <c r="F175" s="284" t="str">
        <f ca="1">IF(G175="","",IF(OR(AND($C175&lt;&gt;" ",$C176=" "),AND($C176&lt;&gt;" ",$C175=" "),AND(L177&gt;0,OR(AND($C177&lt;&gt;" ",OR($C175=" ",$C176=" ")),AND($C177=" ",OR($C175&lt;&gt;" ",$C176&lt;&gt;" "))))),IF(SUM(F$4:F174)=0,1,LARGE(F$4:F174,1)+1),IF(MONTH(G175)=MONTH(TODAY()),IF(AND(DAY(G175)&lt;DAY(TODAY()),$B175=" "),IF(SUM(F$4:F174)=0,1,LARGE(F$4:F174,1)+1),IF($B175=" ",IF(AND(DAY(G175)=DAY(TODAY()),HOUR(G175)&lt;=HOUR(NOW())+1),IF(AND(HOUR(G175)+2&lt;=HOUR(NOW()),DAY(G175)&lt;=DAY(TODAY()),MINUTE(G175)&lt;=MINUTE(NOW())),IF(SUM(F$4:F174)=0,1,LARGE(F$4:F174,1)+1),IF(OR(MINUTE(G175)&lt;=MINUTE(NOW()),HOUR(G175)&lt;=HOUR(NOW())),"!!!","")),""),"")),"")))</f>
        <v/>
      </c>
      <c r="G175" s="301">
        <v>45179.333333333336</v>
      </c>
      <c r="H175" s="229" t="s">
        <v>494</v>
      </c>
      <c r="I175" s="39" t="s">
        <v>60</v>
      </c>
      <c r="J175" s="78"/>
      <c r="K175" s="41" t="s">
        <v>17</v>
      </c>
      <c r="L175" s="42">
        <v>2.375</v>
      </c>
      <c r="M175" s="43"/>
      <c r="N175" s="318">
        <v>0.05</v>
      </c>
      <c r="O175" s="44" t="s">
        <v>1764</v>
      </c>
      <c r="P175" s="45" t="s">
        <v>3065</v>
      </c>
      <c r="Q175" s="207" t="s">
        <v>4172</v>
      </c>
      <c r="R175" s="211">
        <v>6.4799999999999996E-2</v>
      </c>
      <c r="S175" s="210" t="s">
        <v>1008</v>
      </c>
    </row>
    <row r="176" spans="1:19" ht="14.65" customHeight="1">
      <c r="A176" s="227"/>
      <c r="B176" s="236"/>
      <c r="C176" s="49" t="s">
        <v>26</v>
      </c>
      <c r="D176" s="274"/>
      <c r="E176" s="282"/>
      <c r="F176" s="285"/>
      <c r="G176" s="287"/>
      <c r="H176" s="230"/>
      <c r="I176" s="50" t="s">
        <v>63</v>
      </c>
      <c r="J176" s="85" t="str">
        <f>IF(OR(I175="TO",I175="TU",I175="TO1",I175="TU1",I175="TO2",I175="TU2"),J175,IF(OR(I175="AH1",I175="AH2"),IF(OR(I176="AH1",I176="AH2"),-J175,IF(OR(I176="EH1",I176="EH2"),-J175+0.5,"")),IF(OR(I175="EH1",I175="EH2"),IF(OR(I176="AH1",I176="AH2"),-J175+0.5,IF(OR(I176="EH1",I176="EH2"),-J175+1,"")),IF(AND(OR(I175="DNB1",I175="DNB2"),OR(I176="AH1",I176="AH2")),0,IF(AND(I175="Not ScoreBoth",OR(I176="TO1",I176="TO2")),0.5,"")))))</f>
        <v/>
      </c>
      <c r="K176" s="52" t="s">
        <v>21</v>
      </c>
      <c r="L176" s="53">
        <v>1.93</v>
      </c>
      <c r="M176" s="54">
        <v>10.89</v>
      </c>
      <c r="N176" s="233"/>
      <c r="O176" s="55" t="s">
        <v>1153</v>
      </c>
      <c r="P176" s="56" t="s">
        <v>3065</v>
      </c>
      <c r="Q176" s="208"/>
      <c r="R176" s="212"/>
      <c r="S176" s="26"/>
    </row>
    <row r="177" spans="1:19" ht="14.65" customHeight="1">
      <c r="A177" s="228"/>
      <c r="B177" s="237"/>
      <c r="C177" s="57" t="s">
        <v>28</v>
      </c>
      <c r="D177" s="275"/>
      <c r="E177" s="283"/>
      <c r="F177" s="272"/>
      <c r="G177" s="288"/>
      <c r="H177" s="231"/>
      <c r="I177" s="58"/>
      <c r="J177" s="59"/>
      <c r="K177" s="60"/>
      <c r="L177" s="61"/>
      <c r="M177" s="62"/>
      <c r="N177" s="234"/>
      <c r="O177" s="63"/>
      <c r="P177" s="64"/>
      <c r="Q177" s="209"/>
      <c r="R177" s="213"/>
      <c r="S177" s="28"/>
    </row>
    <row r="178" spans="1:19" ht="14.65" customHeight="1">
      <c r="A178" s="238">
        <f>$A175+1</f>
        <v>59</v>
      </c>
      <c r="B178" s="242" t="str">
        <f>IF(OR(C178="W",C179="W",C180="W",C178="1/2W",C179="1/2W",C180="1/2W",C178="1/2L",C179="1/2L",C180="1/2L"),"OK",IF(OR(C178="L",C179="L",C180="L"),"LOSS",IF(OR(C178="X",C179="X",C180="X"),"Anulado"," ")))</f>
        <v>OK</v>
      </c>
      <c r="C178" s="65" t="s">
        <v>26</v>
      </c>
      <c r="D178" s="290" t="str">
        <f>IF(G178="","",$D175)</f>
        <v>8</v>
      </c>
      <c r="E178" s="295" t="str">
        <f>IF(G178=""," ","– "&amp;COUNTIF(D$4:D180,$D178))</f>
        <v>– 3</v>
      </c>
      <c r="F178" s="297" t="str">
        <f ca="1">IF(G178="","",IF(OR(AND($C178&lt;&gt;" ",$C179=" "),AND($C179&lt;&gt;" ",$C178=" "),AND(L180&gt;0,OR(AND($C180&lt;&gt;" ",OR($C178=" ",$C179=" ")),AND($C180=" ",OR($C178&lt;&gt;" ",$C179&lt;&gt;" "))))),IF(SUM(F$4:F177)=0,1,LARGE(F$4:F177,1)+1),IF(MONTH(G178)=MONTH(TODAY()),IF(AND(DAY(G178)&lt;DAY(TODAY()),$B178=" "),IF(SUM(F$4:F177)=0,1,LARGE(F$4:F177,1)+1),IF($B178=" ",IF(AND(DAY(G178)=DAY(TODAY()),HOUR(G178)&lt;=HOUR(NOW())+1),IF(AND(HOUR(G178)+2&lt;=HOUR(NOW()),DAY(G178)&lt;=DAY(TODAY()),MINUTE(G178)&lt;=MINUTE(NOW())),IF(SUM(F$4:F177)=0,1,LARGE(F$4:F177,1)+1),IF(OR(MINUTE(G178)&lt;=MINUTE(NOW()),HOUR(G178)&lt;=HOUR(NOW())),"!!!","")),""),"")),"")))</f>
        <v/>
      </c>
      <c r="G178" s="319">
        <v>45177.5625</v>
      </c>
      <c r="H178" s="239" t="s">
        <v>495</v>
      </c>
      <c r="I178" s="66" t="s">
        <v>63</v>
      </c>
      <c r="J178" s="80"/>
      <c r="K178" s="68" t="s">
        <v>18</v>
      </c>
      <c r="L178" s="69">
        <v>1.65</v>
      </c>
      <c r="M178" s="70">
        <v>22.29</v>
      </c>
      <c r="N178" s="317">
        <v>0.05</v>
      </c>
      <c r="O178" s="71" t="s">
        <v>3262</v>
      </c>
      <c r="P178" s="72" t="s">
        <v>2826</v>
      </c>
      <c r="Q178" s="200" t="s">
        <v>4204</v>
      </c>
      <c r="R178" s="204">
        <v>0.1313</v>
      </c>
      <c r="S178" s="203" t="s">
        <v>3471</v>
      </c>
    </row>
    <row r="179" spans="1:19" ht="14.65" customHeight="1">
      <c r="A179" s="227"/>
      <c r="B179" s="236"/>
      <c r="C179" s="17" t="s">
        <v>24</v>
      </c>
      <c r="D179" s="274"/>
      <c r="E179" s="282"/>
      <c r="F179" s="285"/>
      <c r="G179" s="287"/>
      <c r="H179" s="230"/>
      <c r="I179" s="18" t="s">
        <v>71</v>
      </c>
      <c r="J179" s="81" t="str">
        <f>IF(OR(I178="TO",I178="TU",I178="TO1",I178="TU1",I178="TO2",I178="TU2"),J178,IF(OR(I178="AH1",I178="AH2"),IF(OR(I179="AH1",I179="AH2"),-J178,IF(OR(I179="EH1",I179="EH2"),-J178+0.5,"")),IF(OR(I178="EH1",I178="EH2"),IF(OR(I179="AH1",I179="AH2"),-J178+0.5,IF(OR(I179="EH1",I179="EH2"),-J178+1,"")),IF(AND(OR(I178="DNB1",I178="DNB2"),OR(I179="AH1",I179="AH2")),0,IF(AND(I178="Not ScoreBoth",OR(I179="TO1",I179="TO2")),0.5,"")))))</f>
        <v/>
      </c>
      <c r="K179" s="77" t="s">
        <v>19</v>
      </c>
      <c r="L179" s="21">
        <v>1.3560000000000001</v>
      </c>
      <c r="M179" s="22">
        <v>10.220000000000001</v>
      </c>
      <c r="N179" s="233"/>
      <c r="O179" s="23" t="s">
        <v>1878</v>
      </c>
      <c r="P179" s="24" t="s">
        <v>2224</v>
      </c>
      <c r="Q179" s="201"/>
      <c r="R179" s="205"/>
      <c r="S179" s="26"/>
    </row>
    <row r="180" spans="1:19" ht="14.65" customHeight="1">
      <c r="A180" s="228"/>
      <c r="B180" s="237"/>
      <c r="C180" s="27" t="s">
        <v>28</v>
      </c>
      <c r="D180" s="275"/>
      <c r="E180" s="283"/>
      <c r="F180" s="272"/>
      <c r="G180" s="288"/>
      <c r="H180" s="231"/>
      <c r="I180" s="30"/>
      <c r="J180" s="31"/>
      <c r="K180" s="37"/>
      <c r="L180" s="32"/>
      <c r="M180" s="33"/>
      <c r="N180" s="234"/>
      <c r="O180" s="34"/>
      <c r="P180" s="90" t="s">
        <v>1714</v>
      </c>
      <c r="Q180" s="202"/>
      <c r="R180" s="206"/>
      <c r="S180" s="28"/>
    </row>
    <row r="181" spans="1:19" ht="14.65" customHeight="1">
      <c r="A181" s="226">
        <f>$A178+1</f>
        <v>60</v>
      </c>
      <c r="B181" s="235" t="str">
        <f>IF(OR(C181="W",C182="W",C183="W",C181="1/2W",C182="1/2W",C183="1/2W",C181="1/2L",C182="1/2L",C183="1/2L"),"OK",IF(OR(C181="L",C182="L",C183="L"),"LOSS",IF(OR(C181="X",C182="X",C183="X"),"Anulado"," ")))</f>
        <v>OK</v>
      </c>
      <c r="C181" s="38" t="s">
        <v>24</v>
      </c>
      <c r="D181" s="273" t="str">
        <f>IF(G181="","",$D178)</f>
        <v>8</v>
      </c>
      <c r="E181" s="281" t="str">
        <f>IF(G181=""," ","– "&amp;COUNTIF(D$4:D183,$D181))</f>
        <v>– 4</v>
      </c>
      <c r="F181" s="284" t="str">
        <f ca="1">IF(G181="","",IF(OR(AND($C181&lt;&gt;" ",$C182=" "),AND($C182&lt;&gt;" ",$C181=" "),AND(L183&gt;0,OR(AND($C183&lt;&gt;" ",OR($C181=" ",$C182=" ")),AND($C183=" ",OR($C181&lt;&gt;" ",$C182&lt;&gt;" "))))),IF(SUM(F$4:F180)=0,1,LARGE(F$4:F180,1)+1),IF(MONTH(G181)=MONTH(TODAY()),IF(AND(DAY(G181)&lt;DAY(TODAY()),$B181=" "),IF(SUM(F$4:F180)=0,1,LARGE(F$4:F180,1)+1),IF($B181=" ",IF(AND(DAY(G181)=DAY(TODAY()),HOUR(G181)&lt;=HOUR(NOW())+1),IF(AND(HOUR(G181)+2&lt;=HOUR(NOW()),DAY(G181)&lt;=DAY(TODAY()),MINUTE(G181)&lt;=MINUTE(NOW())),IF(SUM(F$4:F180)=0,1,LARGE(F$4:F180,1)+1),IF(OR(MINUTE(G181)&lt;=MINUTE(NOW()),HOUR(G181)&lt;=HOUR(NOW())),"!!!","")),""),"")),"")))</f>
        <v/>
      </c>
      <c r="G181" s="301">
        <v>45177.65625</v>
      </c>
      <c r="H181" s="229" t="s">
        <v>489</v>
      </c>
      <c r="I181" s="39" t="s">
        <v>42</v>
      </c>
      <c r="J181" s="40">
        <v>2.5</v>
      </c>
      <c r="K181" s="41" t="s">
        <v>21</v>
      </c>
      <c r="L181" s="42">
        <v>2.11</v>
      </c>
      <c r="M181" s="43">
        <v>20.27</v>
      </c>
      <c r="N181" s="318">
        <v>0.05</v>
      </c>
      <c r="O181" s="44" t="s">
        <v>897</v>
      </c>
      <c r="P181" s="45" t="s">
        <v>3263</v>
      </c>
      <c r="Q181" s="207" t="s">
        <v>1656</v>
      </c>
      <c r="R181" s="211">
        <v>3.9399999999999998E-2</v>
      </c>
      <c r="S181" s="210" t="s">
        <v>4205</v>
      </c>
    </row>
    <row r="182" spans="1:19" ht="14.65" customHeight="1">
      <c r="A182" s="227"/>
      <c r="B182" s="236"/>
      <c r="C182" s="49" t="s">
        <v>26</v>
      </c>
      <c r="D182" s="274"/>
      <c r="E182" s="282"/>
      <c r="F182" s="285"/>
      <c r="G182" s="287"/>
      <c r="H182" s="230"/>
      <c r="I182" s="50" t="s">
        <v>43</v>
      </c>
      <c r="J182" s="51">
        <f>IF(OR(I181="TO",I181="TU",I181="TO1",I181="TU1",I181="TO2",I181="TU2"),J181,IF(OR(I181="AH1",I181="AH2"),IF(OR(I182="AH1",I182="AH2"),-J181,IF(OR(I182="EH1",I182="EH2"),-J181+0.5,"")),IF(OR(I181="EH1",I181="EH2"),IF(OR(I182="AH1",I182="AH2"),-J181+0.5,IF(OR(I182="EH1",I182="EH2"),-J181+1,"")),IF(AND(OR(I181="DNB1",I181="DNB2"),OR(I182="AH1",I182="AH2")),0,IF(AND(I181="Not ScoreBoth",OR(I182="TO1",I182="TO2")),0.5,"")))))</f>
        <v>2.5</v>
      </c>
      <c r="K182" s="52" t="s">
        <v>18</v>
      </c>
      <c r="L182" s="53">
        <v>2.0499999999999998</v>
      </c>
      <c r="M182" s="54"/>
      <c r="N182" s="233"/>
      <c r="O182" s="55" t="s">
        <v>3264</v>
      </c>
      <c r="P182" s="56" t="s">
        <v>3265</v>
      </c>
      <c r="Q182" s="208"/>
      <c r="R182" s="212"/>
      <c r="S182" s="26"/>
    </row>
    <row r="183" spans="1:19" ht="14.65" customHeight="1" thickBot="1">
      <c r="A183" s="228"/>
      <c r="B183" s="237"/>
      <c r="C183" s="57" t="s">
        <v>28</v>
      </c>
      <c r="D183" s="275"/>
      <c r="E183" s="283"/>
      <c r="F183" s="272"/>
      <c r="G183" s="288"/>
      <c r="H183" s="240"/>
      <c r="I183" s="58"/>
      <c r="J183" s="59"/>
      <c r="K183" s="60"/>
      <c r="L183" s="61"/>
      <c r="M183" s="62"/>
      <c r="N183" s="234"/>
      <c r="O183" s="63"/>
      <c r="P183" s="64"/>
      <c r="Q183" s="209"/>
      <c r="R183" s="213"/>
      <c r="S183" s="28"/>
    </row>
    <row r="184" spans="1:19" ht="14.65" customHeight="1">
      <c r="A184" s="238">
        <f>$A181+1</f>
        <v>61</v>
      </c>
      <c r="B184" s="242" t="str">
        <f>IF(OR(C184="W",C185="W",C186="W",C184="1/2W",C185="1/2W",C186="1/2W",C184="1/2L",C185="1/2L",C186="1/2L"),"OK",IF(OR(C184="L",C185="L",C186="L"),"LOSS",IF(OR(C184="X",C185="X",C186="X"),"Anulado"," ")))</f>
        <v>OK</v>
      </c>
      <c r="C184" s="65" t="s">
        <v>26</v>
      </c>
      <c r="D184" s="290" t="s">
        <v>170</v>
      </c>
      <c r="E184" s="295" t="str">
        <f>IF(G184=""," ","– "&amp;COUNTIF(D$4:D186,$D184))</f>
        <v>– 1</v>
      </c>
      <c r="F184" s="297" t="str">
        <f ca="1">IF(G184="","",IF(OR(AND($C184&lt;&gt;" ",$C185=" "),AND($C185&lt;&gt;" ",$C184=" "),AND(L186&gt;0,OR(AND($C186&lt;&gt;" ",OR($C184=" ",$C185=" ")),AND($C186=" ",OR($C184&lt;&gt;" ",$C185&lt;&gt;" "))))),IF(SUM(F$4:F183)=0,1,LARGE(F$4:F183,1)+1),IF(MONTH(G184)=MONTH(TODAY()),IF(AND(DAY(G184)&lt;DAY(TODAY()),$B184=" "),IF(SUM(F$4:F183)=0,1,LARGE(F$4:F183,1)+1),IF($B184=" ",IF(AND(DAY(G184)=DAY(TODAY()),HOUR(G184)&lt;=HOUR(NOW())+1),IF(AND(HOUR(G184)+2&lt;=HOUR(NOW()),DAY(G184)&lt;=DAY(TODAY()),MINUTE(G184)&lt;=MINUTE(NOW())),IF(SUM(F$4:F183)=0,1,LARGE(F$4:F183,1)+1),IF(OR(MINUTE(G184)&lt;=MINUTE(NOW()),HOUR(G184)&lt;=HOUR(NOW())),"!!!","")),""),"")),"")))</f>
        <v/>
      </c>
      <c r="G184" s="319">
        <v>45179.65625</v>
      </c>
      <c r="H184" s="303" t="s">
        <v>496</v>
      </c>
      <c r="I184" s="66" t="s">
        <v>30</v>
      </c>
      <c r="J184" s="67">
        <v>-0.5</v>
      </c>
      <c r="K184" s="68" t="s">
        <v>22</v>
      </c>
      <c r="L184" s="69">
        <v>1.8540000000000001</v>
      </c>
      <c r="M184" s="70"/>
      <c r="N184" s="317">
        <v>0.05</v>
      </c>
      <c r="O184" s="71" t="s">
        <v>3266</v>
      </c>
      <c r="P184" s="72" t="s">
        <v>2766</v>
      </c>
      <c r="Q184" s="200" t="s">
        <v>4206</v>
      </c>
      <c r="R184" s="204">
        <v>0.13500000000000001</v>
      </c>
      <c r="S184" s="203" t="s">
        <v>4206</v>
      </c>
    </row>
    <row r="185" spans="1:19" ht="14.65" customHeight="1">
      <c r="A185" s="227"/>
      <c r="B185" s="236"/>
      <c r="C185" s="17" t="s">
        <v>24</v>
      </c>
      <c r="D185" s="274"/>
      <c r="E185" s="282"/>
      <c r="F185" s="285"/>
      <c r="G185" s="287"/>
      <c r="H185" s="230"/>
      <c r="I185" s="18" t="s">
        <v>27</v>
      </c>
      <c r="J185" s="81" t="str">
        <f>IF(OR(I184="TO",I184="TU",I184="TO1",I184="TU1",I184="TO2",I184="TU2"),J184,IF(OR(I184="AH1",I184="AH2"),IF(OR(I185="AH1",I185="AH2"),-J184,IF(OR(I185="EH1",I185="EH2"),-J184+0.5,"")),IF(OR(I184="EH1",I184="EH2"),IF(OR(I185="AH1",I185="AH2"),-J184+0.5,IF(OR(I185="EH1",I185="EH2"),-J184+1,"")),IF(AND(OR(I184="DNB1",I184="DNB2"),OR(I185="AH1",I185="AH2")),0,IF(AND(I184="Not ScoreBoth",OR(I185="TO1",I185="TO2")),0.5,"")))))</f>
        <v/>
      </c>
      <c r="K185" s="77" t="s">
        <v>21</v>
      </c>
      <c r="L185" s="21">
        <v>2.92</v>
      </c>
      <c r="M185" s="22">
        <v>5.86</v>
      </c>
      <c r="N185" s="233"/>
      <c r="O185" s="23" t="s">
        <v>1846</v>
      </c>
      <c r="P185" s="24" t="s">
        <v>1972</v>
      </c>
      <c r="Q185" s="201"/>
      <c r="R185" s="205"/>
      <c r="S185" s="26"/>
    </row>
    <row r="186" spans="1:19" ht="14.65" customHeight="1">
      <c r="A186" s="228"/>
      <c r="B186" s="237"/>
      <c r="C186" s="27" t="s">
        <v>28</v>
      </c>
      <c r="D186" s="275"/>
      <c r="E186" s="283"/>
      <c r="F186" s="272"/>
      <c r="G186" s="288"/>
      <c r="H186" s="231"/>
      <c r="I186" s="30"/>
      <c r="J186" s="31"/>
      <c r="K186" s="37"/>
      <c r="L186" s="32"/>
      <c r="M186" s="33"/>
      <c r="N186" s="234"/>
      <c r="O186" s="34"/>
      <c r="P186" s="35"/>
      <c r="Q186" s="202"/>
      <c r="R186" s="206"/>
      <c r="S186" s="28"/>
    </row>
    <row r="187" spans="1:19" ht="14.65" customHeight="1">
      <c r="A187" s="226">
        <f>$A184+1</f>
        <v>62</v>
      </c>
      <c r="B187" s="235" t="str">
        <f>IF(OR(C187="W",C188="W",C189="W",C187="1/2W",C188="1/2W",C189="1/2W",C187="1/2L",C188="1/2L",C189="1/2L"),"OK",IF(OR(C187="L",C188="L",C189="L"),"LOSS",IF(OR(C187="X",C188="X",C189="X"),"Anulado"," ")))</f>
        <v>OK</v>
      </c>
      <c r="C187" s="38" t="s">
        <v>24</v>
      </c>
      <c r="D187" s="273" t="str">
        <f>IF(G187="","",$D184)</f>
        <v>10</v>
      </c>
      <c r="E187" s="281" t="str">
        <f>IF(G187=""," ","– "&amp;COUNTIF(D$4:D189,$D187))</f>
        <v>– 2</v>
      </c>
      <c r="F187" s="284" t="str">
        <f ca="1">IF(G187="","",IF(OR(AND($C187&lt;&gt;" ",$C188=" "),AND($C188&lt;&gt;" ",$C187=" "),AND(L189&gt;0,OR(AND($C189&lt;&gt;" ",OR($C187=" ",$C188=" ")),AND($C189=" ",OR($C187&lt;&gt;" ",$C188&lt;&gt;" "))))),IF(SUM(F$4:F186)=0,1,LARGE(F$4:F186,1)+1),IF(MONTH(G187)=MONTH(TODAY()),IF(AND(DAY(G187)&lt;DAY(TODAY()),$B187=" "),IF(SUM(F$4:F186)=0,1,LARGE(F$4:F186,1)+1),IF($B187=" ",IF(AND(DAY(G187)=DAY(TODAY()),HOUR(G187)&lt;=HOUR(NOW())+1),IF(AND(HOUR(G187)+2&lt;=HOUR(NOW()),DAY(G187)&lt;=DAY(TODAY()),MINUTE(G187)&lt;=MINUTE(NOW())),IF(SUM(F$4:F186)=0,1,LARGE(F$4:F186,1)+1),IF(OR(MINUTE(G187)&lt;=MINUTE(NOW()),HOUR(G187)&lt;=HOUR(NOW())),"!!!","")),""),"")),"")))</f>
        <v/>
      </c>
      <c r="G187" s="301">
        <v>45179.65625</v>
      </c>
      <c r="H187" s="229" t="s">
        <v>497</v>
      </c>
      <c r="I187" s="39" t="s">
        <v>42</v>
      </c>
      <c r="J187" s="40">
        <v>0.5</v>
      </c>
      <c r="K187" s="41" t="s">
        <v>183</v>
      </c>
      <c r="L187" s="42">
        <v>4.79</v>
      </c>
      <c r="M187" s="43"/>
      <c r="N187" s="318">
        <v>0.05</v>
      </c>
      <c r="O187" s="44" t="s">
        <v>3267</v>
      </c>
      <c r="P187" s="45" t="s">
        <v>3268</v>
      </c>
      <c r="Q187" s="207" t="s">
        <v>2051</v>
      </c>
      <c r="R187" s="211">
        <v>7.1400000000000005E-2</v>
      </c>
      <c r="S187" s="210" t="s">
        <v>1363</v>
      </c>
    </row>
    <row r="188" spans="1:19" ht="14.65" customHeight="1">
      <c r="A188" s="227"/>
      <c r="B188" s="236"/>
      <c r="C188" s="49" t="s">
        <v>26</v>
      </c>
      <c r="D188" s="274"/>
      <c r="E188" s="282"/>
      <c r="F188" s="285"/>
      <c r="G188" s="287"/>
      <c r="H188" s="230"/>
      <c r="I188" s="50" t="s">
        <v>43</v>
      </c>
      <c r="J188" s="51">
        <f>IF(OR(I187="TO",I187="TU",I187="TO1",I187="TU1",I187="TO2",I187="TU2"),J187,IF(OR(I187="AH1",I187="AH2"),IF(OR(I188="AH1",I188="AH2"),-J187,IF(OR(I188="EH1",I188="EH2"),-J187+0.5,"")),IF(OR(I187="EH1",I187="EH2"),IF(OR(I188="AH1",I188="AH2"),-J187+0.5,IF(OR(I188="EH1",I188="EH2"),-J187+1,"")),IF(AND(OR(I187="DNB1",I187="DNB2"),OR(I188="AH1",I188="AH2")),0,IF(AND(I187="Not ScoreBoth",OR(I188="TO1",I188="TO2")),0.5,"")))))</f>
        <v>0.5</v>
      </c>
      <c r="K188" s="52" t="s">
        <v>18</v>
      </c>
      <c r="L188" s="53">
        <v>1.38</v>
      </c>
      <c r="M188" s="54">
        <v>152.38999999999999</v>
      </c>
      <c r="N188" s="233"/>
      <c r="O188" s="55" t="s">
        <v>3269</v>
      </c>
      <c r="P188" s="56" t="s">
        <v>3270</v>
      </c>
      <c r="Q188" s="208"/>
      <c r="R188" s="212"/>
      <c r="S188" s="26"/>
    </row>
    <row r="189" spans="1:19" ht="14.65" customHeight="1">
      <c r="A189" s="228"/>
      <c r="B189" s="237"/>
      <c r="C189" s="57" t="s">
        <v>28</v>
      </c>
      <c r="D189" s="275"/>
      <c r="E189" s="283"/>
      <c r="F189" s="272"/>
      <c r="G189" s="288"/>
      <c r="H189" s="231"/>
      <c r="I189" s="58"/>
      <c r="J189" s="59"/>
      <c r="K189" s="60"/>
      <c r="L189" s="61"/>
      <c r="M189" s="62"/>
      <c r="N189" s="234"/>
      <c r="O189" s="63"/>
      <c r="P189" s="64"/>
      <c r="Q189" s="209"/>
      <c r="R189" s="213"/>
      <c r="S189" s="28"/>
    </row>
    <row r="190" spans="1:19" ht="14.65" customHeight="1">
      <c r="A190" s="238">
        <f>$A187+1</f>
        <v>63</v>
      </c>
      <c r="B190" s="242" t="str">
        <f>IF(OR(C190="W",C191="W",C192="W",C190="1/2W",C191="1/2W",C192="1/2W",C190="1/2L",C191="1/2L",C192="1/2L"),"OK",IF(OR(C190="L",C191="L",C192="L"),"LOSS",IF(OR(C190="X",C191="X",C192="X"),"Anulado"," ")))</f>
        <v>OK</v>
      </c>
      <c r="C190" s="65" t="s">
        <v>24</v>
      </c>
      <c r="D190" s="290" t="str">
        <f>IF(G190="","",$D187)</f>
        <v>10</v>
      </c>
      <c r="E190" s="295" t="str">
        <f>IF(G190=""," ","– "&amp;COUNTIF(D$4:D192,$D190))</f>
        <v>– 3</v>
      </c>
      <c r="F190" s="297" t="e">
        <f ca="1">IF(G190="","",IF(OR(AND($C190&lt;&gt;" ",$C191=" "),AND($C191&lt;&gt;" ",$C190=" "),AND(L192&gt;0,OR(AND($C192&lt;&gt;" ",OR($C190=" ",$C191=" ")),AND($C192=" ",OR($C190&lt;&gt;" ",$C191&lt;&gt;" "))))),IF(SUM(F$4:F189)=0,1,LARGE(F$4:F189,1)+1),IF(MONTH(G190)=MONTH(TODAY()),IF(AND(DAY(G190)&lt;DAY(TODAY()),$B190=" "),IF(SUM(F$4:F189)=0,1,LARGE(F$4:F189,1)+1),IF($B190=" ",IF(AND(DAY(G190)=DAY(TODAY()),HOUR(G190)&lt;=HOUR(NOW())+1),IF(AND(HOUR(G190)+2&lt;=HOUR(NOW()),DAY(G190)&lt;=DAY(TODAY()),MINUTE(G190)&lt;=MINUTE(NOW())),IF(SUM(F$4:F189)=0,1,LARGE(F$4:F189,1)+1),IF(OR(MINUTE(G190)&lt;=MINUTE(NOW()),HOUR(G190)&lt;=HOUR(NOW())),"!!!","")),""),"")),"")))</f>
        <v>#VALUE!</v>
      </c>
      <c r="G190" s="188" t="s">
        <v>4632</v>
      </c>
      <c r="H190" s="239" t="s">
        <v>497</v>
      </c>
      <c r="I190" s="66" t="s">
        <v>31</v>
      </c>
      <c r="J190" s="67">
        <v>3.5</v>
      </c>
      <c r="K190" s="68" t="s">
        <v>23</v>
      </c>
      <c r="L190" s="69">
        <v>2</v>
      </c>
      <c r="M190" s="70"/>
      <c r="N190" s="317">
        <v>0.05</v>
      </c>
      <c r="O190" s="71" t="s">
        <v>3271</v>
      </c>
      <c r="P190" s="72" t="s">
        <v>3219</v>
      </c>
      <c r="Q190" s="200" t="s">
        <v>1191</v>
      </c>
      <c r="R190" s="204">
        <v>4.7699999999999999E-2</v>
      </c>
      <c r="S190" s="203" t="s">
        <v>2665</v>
      </c>
    </row>
    <row r="191" spans="1:19" ht="14.65" customHeight="1">
      <c r="A191" s="227"/>
      <c r="B191" s="236"/>
      <c r="C191" s="17" t="s">
        <v>26</v>
      </c>
      <c r="D191" s="274"/>
      <c r="E191" s="282"/>
      <c r="F191" s="285"/>
      <c r="G191" s="182"/>
      <c r="H191" s="230"/>
      <c r="I191" s="18" t="s">
        <v>66</v>
      </c>
      <c r="J191" s="76">
        <f>IF(OR(I190="TO",I190="TU",I190="TO1",I190="TU1",I190="TO2",I190="TU2"),J190,IF(OR(I190="AH1",I190="AH2"),IF(OR(I191="AH1",I191="AH2"),-J190,IF(OR(I191="EH1",I191="EH2"),-J190+0.5,"")),IF(OR(I190="EH1",I190="EH2"),IF(OR(I191="AH1",I191="AH2"),-J190+0.5,IF(OR(I191="EH1",I191="EH2"),-J190+1,"")),IF(AND(OR(I190="DNB1",I190="DNB2"),OR(I191="AH1",I191="AH2")),0,IF(AND(I190="Not ScoreBoth",OR(I191="TO1",I191="TO2")),0.5,"")))))</f>
        <v>-3</v>
      </c>
      <c r="K191" s="77" t="s">
        <v>18</v>
      </c>
      <c r="L191" s="21">
        <v>2.2000000000000002</v>
      </c>
      <c r="M191" s="22">
        <v>24.14</v>
      </c>
      <c r="N191" s="233"/>
      <c r="O191" s="23" t="s">
        <v>1529</v>
      </c>
      <c r="P191" s="24" t="s">
        <v>3272</v>
      </c>
      <c r="Q191" s="201"/>
      <c r="R191" s="205"/>
      <c r="S191" s="26"/>
    </row>
    <row r="192" spans="1:19" ht="14.65" customHeight="1">
      <c r="A192" s="228"/>
      <c r="B192" s="237"/>
      <c r="C192" s="27" t="s">
        <v>28</v>
      </c>
      <c r="D192" s="275"/>
      <c r="E192" s="283"/>
      <c r="F192" s="272"/>
      <c r="G192" s="183"/>
      <c r="H192" s="231"/>
      <c r="I192" s="30"/>
      <c r="J192" s="31"/>
      <c r="K192" s="37"/>
      <c r="L192" s="32"/>
      <c r="M192" s="33"/>
      <c r="N192" s="234"/>
      <c r="O192" s="34"/>
      <c r="P192" s="35"/>
      <c r="Q192" s="202"/>
      <c r="R192" s="206"/>
      <c r="S192" s="28"/>
    </row>
    <row r="193" spans="1:19" ht="14.65" customHeight="1">
      <c r="A193" s="226">
        <f>$A190+1</f>
        <v>64</v>
      </c>
      <c r="B193" s="235" t="str">
        <f>IF(OR(C193="W",C194="W",C195="W",C193="1/2W",C194="1/2W",C195="1/2W",C193="1/2L",C194="1/2L",C195="1/2L"),"OK",IF(OR(C193="L",C194="L",C195="L"),"LOSS",IF(OR(C193="X",C194="X",C195="X"),"Anulado"," ")))</f>
        <v>OK</v>
      </c>
      <c r="C193" s="38" t="s">
        <v>26</v>
      </c>
      <c r="D193" s="273" t="str">
        <f>IF(G193="","",$D190)</f>
        <v>10</v>
      </c>
      <c r="E193" s="281" t="str">
        <f>IF(G193=""," ","– "&amp;COUNTIF(D$4:D195,$D193))</f>
        <v>– 4</v>
      </c>
      <c r="F193" s="284" t="e">
        <f ca="1">IF(G193="","",IF(OR(AND($C193&lt;&gt;" ",$C194=" "),AND($C194&lt;&gt;" ",$C193=" "),AND(L195&gt;0,OR(AND($C195&lt;&gt;" ",OR($C193=" ",$C194=" ")),AND($C195=" ",OR($C193&lt;&gt;" ",$C194&lt;&gt;" "))))),IF(SUM(F$4:F192)=0,1,LARGE(F$4:F192,1)+1),IF(MONTH(G193)=MONTH(TODAY()),IF(AND(DAY(G193)&lt;DAY(TODAY()),$B193=" "),IF(SUM(F$4:F192)=0,1,LARGE(F$4:F192,1)+1),IF($B193=" ",IF(AND(DAY(G193)=DAY(TODAY()),HOUR(G193)&lt;=HOUR(NOW())+1),IF(AND(HOUR(G193)+2&lt;=HOUR(NOW()),DAY(G193)&lt;=DAY(TODAY()),MINUTE(G193)&lt;=MINUTE(NOW())),IF(SUM(F$4:F192)=0,1,LARGE(F$4:F192,1)+1),IF(OR(MINUTE(G193)&lt;=MINUTE(NOW()),HOUR(G193)&lt;=HOUR(NOW())),"!!!","")),""),"")),"")))</f>
        <v>#VALUE!</v>
      </c>
      <c r="G193" s="181" t="s">
        <v>4633</v>
      </c>
      <c r="H193" s="229" t="s">
        <v>498</v>
      </c>
      <c r="I193" s="39" t="s">
        <v>42</v>
      </c>
      <c r="J193" s="40">
        <v>1</v>
      </c>
      <c r="K193" s="41" t="s">
        <v>21</v>
      </c>
      <c r="L193" s="42">
        <v>2.63</v>
      </c>
      <c r="M193" s="43">
        <v>12.42</v>
      </c>
      <c r="N193" s="318">
        <v>0.05</v>
      </c>
      <c r="O193" s="44" t="s">
        <v>3273</v>
      </c>
      <c r="P193" s="45" t="s">
        <v>3274</v>
      </c>
      <c r="Q193" s="207" t="s">
        <v>1683</v>
      </c>
      <c r="R193" s="211">
        <v>5.8000000000000003E-2</v>
      </c>
      <c r="S193" s="210" t="s">
        <v>2690</v>
      </c>
    </row>
    <row r="194" spans="1:19" ht="14.65" customHeight="1">
      <c r="A194" s="227"/>
      <c r="B194" s="236"/>
      <c r="C194" s="49" t="s">
        <v>24</v>
      </c>
      <c r="D194" s="274"/>
      <c r="E194" s="282"/>
      <c r="F194" s="285"/>
      <c r="G194" s="182"/>
      <c r="H194" s="230"/>
      <c r="I194" s="50" t="s">
        <v>43</v>
      </c>
      <c r="J194" s="51">
        <f>IF(OR(I193="TO",I193="TU",I193="TO1",I193="TU1",I193="TO2",I193="TU2"),J193,IF(OR(I193="AH1",I193="AH2"),IF(OR(I194="AH1",I194="AH2"),-J193,IF(OR(I194="EH1",I194="EH2"),-J193+0.5,"")),IF(OR(I193="EH1",I193="EH2"),IF(OR(I194="AH1",I194="AH2"),-J193+0.5,IF(OR(I194="EH1",I194="EH2"),-J193+1,"")),IF(AND(OR(I193="DNB1",I193="DNB2"),OR(I194="AH1",I194="AH2")),0,IF(AND(I193="Not ScoreBoth",OR(I194="TO1",I194="TO2")),0.5,"")))))</f>
        <v>1</v>
      </c>
      <c r="K194" s="52" t="s">
        <v>23</v>
      </c>
      <c r="L194" s="53">
        <v>1.77</v>
      </c>
      <c r="M194" s="54"/>
      <c r="N194" s="233"/>
      <c r="O194" s="55" t="s">
        <v>3275</v>
      </c>
      <c r="P194" s="56" t="s">
        <v>3274</v>
      </c>
      <c r="Q194" s="208"/>
      <c r="R194" s="212"/>
      <c r="S194" s="26"/>
    </row>
    <row r="195" spans="1:19" ht="14.65" customHeight="1">
      <c r="A195" s="228"/>
      <c r="B195" s="237"/>
      <c r="C195" s="57" t="s">
        <v>28</v>
      </c>
      <c r="D195" s="275"/>
      <c r="E195" s="283"/>
      <c r="F195" s="272"/>
      <c r="G195" s="183"/>
      <c r="H195" s="231"/>
      <c r="I195" s="58"/>
      <c r="J195" s="59"/>
      <c r="K195" s="60"/>
      <c r="L195" s="61"/>
      <c r="M195" s="62"/>
      <c r="N195" s="234"/>
      <c r="O195" s="63"/>
      <c r="P195" s="64"/>
      <c r="Q195" s="209"/>
      <c r="R195" s="213"/>
      <c r="S195" s="28"/>
    </row>
    <row r="196" spans="1:19" ht="14.65" customHeight="1">
      <c r="A196" s="238">
        <f>$A193+1</f>
        <v>65</v>
      </c>
      <c r="B196" s="242" t="str">
        <f>IF(OR(C196="W",C197="W",C198="W",C196="1/2W",C197="1/2W",C198="1/2W",C196="1/2L",C197="1/2L",C198="1/2L"),"OK",IF(OR(C196="L",C197="L",C198="L"),"LOSS",IF(OR(C196="X",C197="X",C198="X"),"Anulado"," ")))</f>
        <v>OK</v>
      </c>
      <c r="C196" s="65" t="s">
        <v>26</v>
      </c>
      <c r="D196" s="290" t="str">
        <f>IF(G196="","",$D193)</f>
        <v>10</v>
      </c>
      <c r="E196" s="295" t="str">
        <f>IF(G196=""," ","– "&amp;COUNTIF(D$4:D198,$D196))</f>
        <v>– 5</v>
      </c>
      <c r="F196" s="297" t="e">
        <f ca="1">IF(G196="","",IF(OR(AND($C196&lt;&gt;" ",$C197=" "),AND($C197&lt;&gt;" ",$C196=" "),AND(L198&gt;0,OR(AND($C198&lt;&gt;" ",OR($C196=" ",$C197=" ")),AND($C198=" ",OR($C196&lt;&gt;" ",$C197&lt;&gt;" "))))),IF(SUM(F$4:F195)=0,1,LARGE(F$4:F195,1)+1),IF(MONTH(G196)=MONTH(TODAY()),IF(AND(DAY(G196)&lt;DAY(TODAY()),$B196=" "),IF(SUM(F$4:F195)=0,1,LARGE(F$4:F195,1)+1),IF($B196=" ",IF(AND(DAY(G196)=DAY(TODAY()),HOUR(G196)&lt;=HOUR(NOW())+1),IF(AND(HOUR(G196)+2&lt;=HOUR(NOW()),DAY(G196)&lt;=DAY(TODAY()),MINUTE(G196)&lt;=MINUTE(NOW())),IF(SUM(F$4:F195)=0,1,LARGE(F$4:F195,1)+1),IF(OR(MINUTE(G196)&lt;=MINUTE(NOW()),HOUR(G196)&lt;=HOUR(NOW())),"!!!","")),""),"")),"")))</f>
        <v>#VALUE!</v>
      </c>
      <c r="G196" s="188" t="s">
        <v>4634</v>
      </c>
      <c r="H196" s="239" t="s">
        <v>499</v>
      </c>
      <c r="I196" s="66" t="s">
        <v>42</v>
      </c>
      <c r="J196" s="67">
        <v>2.5</v>
      </c>
      <c r="K196" s="68" t="s">
        <v>21</v>
      </c>
      <c r="L196" s="69">
        <v>1.67</v>
      </c>
      <c r="M196" s="70"/>
      <c r="N196" s="317">
        <v>0.05</v>
      </c>
      <c r="O196" s="71" t="s">
        <v>1363</v>
      </c>
      <c r="P196" s="72" t="s">
        <v>3276</v>
      </c>
      <c r="Q196" s="200" t="s">
        <v>1254</v>
      </c>
      <c r="R196" s="204">
        <v>5.5899999999999998E-2</v>
      </c>
      <c r="S196" s="203" t="s">
        <v>2608</v>
      </c>
    </row>
    <row r="197" spans="1:19" ht="14.65" customHeight="1">
      <c r="A197" s="227"/>
      <c r="B197" s="236"/>
      <c r="C197" s="17" t="s">
        <v>24</v>
      </c>
      <c r="D197" s="274"/>
      <c r="E197" s="282"/>
      <c r="F197" s="285"/>
      <c r="G197" s="182"/>
      <c r="H197" s="230"/>
      <c r="I197" s="18" t="s">
        <v>43</v>
      </c>
      <c r="J197" s="76">
        <f>IF(OR(I196="TO",I196="TU",I196="TO1",I196="TU1",I196="TO2",I196="TU2"),J196,IF(OR(I196="AH1",I196="AH2"),IF(OR(I197="AH1",I197="AH2"),-J196,IF(OR(I197="EH1",I197="EH2"),-J196+0.5,"")),IF(OR(I196="EH1",I196="EH2"),IF(OR(I197="AH1",I197="AH2"),-J196+0.5,IF(OR(I197="EH1",I197="EH2"),-J196+1,"")),IF(AND(OR(I196="DNB1",I196="DNB2"),OR(I197="AH1",I197="AH2")),0,IF(AND(I196="Not ScoreBoth",OR(I197="TO1",I197="TO2")),0.5,"")))))</f>
        <v>2.5</v>
      </c>
      <c r="K197" s="77" t="s">
        <v>17</v>
      </c>
      <c r="L197" s="21">
        <v>2.875</v>
      </c>
      <c r="M197" s="22">
        <v>9.33</v>
      </c>
      <c r="N197" s="233"/>
      <c r="O197" s="23" t="s">
        <v>3170</v>
      </c>
      <c r="P197" s="24" t="s">
        <v>3277</v>
      </c>
      <c r="Q197" s="201"/>
      <c r="R197" s="205"/>
      <c r="S197" s="26"/>
    </row>
    <row r="198" spans="1:19" ht="14.65" customHeight="1">
      <c r="A198" s="228"/>
      <c r="B198" s="237"/>
      <c r="C198" s="27" t="s">
        <v>28</v>
      </c>
      <c r="D198" s="275"/>
      <c r="E198" s="283"/>
      <c r="F198" s="272"/>
      <c r="G198" s="183"/>
      <c r="H198" s="231"/>
      <c r="I198" s="30"/>
      <c r="J198" s="31"/>
      <c r="K198" s="37"/>
      <c r="L198" s="32"/>
      <c r="M198" s="33"/>
      <c r="N198" s="234"/>
      <c r="O198" s="34"/>
      <c r="P198" s="35"/>
      <c r="Q198" s="202"/>
      <c r="R198" s="206"/>
      <c r="S198" s="28"/>
    </row>
    <row r="199" spans="1:19" ht="14.65" customHeight="1">
      <c r="A199" s="226">
        <f>$A196+1</f>
        <v>66</v>
      </c>
      <c r="B199" s="235" t="str">
        <f>IF(OR(C199="W",C200="W",C201="W",C199="1/2W",C200="1/2W",C201="1/2W",C199="1/2L",C200="1/2L",C201="1/2L"),"OK",IF(OR(C199="L",C200="L",C201="L"),"LOSS",IF(OR(C199="X",C200="X",C201="X"),"Anulado"," ")))</f>
        <v>OK</v>
      </c>
      <c r="C199" s="38" t="s">
        <v>24</v>
      </c>
      <c r="D199" s="273" t="str">
        <f>IF(G199="","",$D196)</f>
        <v>10</v>
      </c>
      <c r="E199" s="281" t="str">
        <f>IF(G199=""," ","– "&amp;COUNTIF(D$4:D201,$D199))</f>
        <v>– 6</v>
      </c>
      <c r="F199" s="284" t="e">
        <f ca="1">IF(G199="","",IF(OR(AND($C199&lt;&gt;" ",$C200=" "),AND($C200&lt;&gt;" ",$C199=" "),AND(L201&gt;0,OR(AND($C201&lt;&gt;" ",OR($C199=" ",$C200=" ")),AND($C201=" ",OR($C199&lt;&gt;" ",$C200&lt;&gt;" "))))),IF(SUM(F$4:F198)=0,1,LARGE(F$4:F198,1)+1),IF(MONTH(G199)=MONTH(TODAY()),IF(AND(DAY(G199)&lt;DAY(TODAY()),$B199=" "),IF(SUM(F$4:F198)=0,1,LARGE(F$4:F198,1)+1),IF($B199=" ",IF(AND(DAY(G199)=DAY(TODAY()),HOUR(G199)&lt;=HOUR(NOW())+1),IF(AND(HOUR(G199)+2&lt;=HOUR(NOW()),DAY(G199)&lt;=DAY(TODAY()),MINUTE(G199)&lt;=MINUTE(NOW())),IF(SUM(F$4:F198)=0,1,LARGE(F$4:F198,1)+1),IF(OR(MINUTE(G199)&lt;=MINUTE(NOW()),HOUR(G199)&lt;=HOUR(NOW())),"!!!","")),""),"")),"")))</f>
        <v>#VALUE!</v>
      </c>
      <c r="G199" s="181" t="s">
        <v>4635</v>
      </c>
      <c r="H199" s="229" t="s">
        <v>500</v>
      </c>
      <c r="I199" s="39" t="s">
        <v>48</v>
      </c>
      <c r="J199" s="78"/>
      <c r="K199" s="41" t="s">
        <v>22</v>
      </c>
      <c r="L199" s="42">
        <v>19.71</v>
      </c>
      <c r="M199" s="43"/>
      <c r="N199" s="318">
        <v>0.05</v>
      </c>
      <c r="O199" s="44" t="s">
        <v>2029</v>
      </c>
      <c r="P199" s="45" t="s">
        <v>3278</v>
      </c>
      <c r="Q199" s="207" t="s">
        <v>4207</v>
      </c>
      <c r="R199" s="211">
        <v>4.19E-2</v>
      </c>
      <c r="S199" s="210" t="s">
        <v>1592</v>
      </c>
    </row>
    <row r="200" spans="1:19" ht="14.65" customHeight="1">
      <c r="A200" s="227"/>
      <c r="B200" s="236"/>
      <c r="C200" s="49" t="s">
        <v>26</v>
      </c>
      <c r="D200" s="274"/>
      <c r="E200" s="282"/>
      <c r="F200" s="285"/>
      <c r="G200" s="182"/>
      <c r="H200" s="230"/>
      <c r="I200" s="50" t="s">
        <v>47</v>
      </c>
      <c r="J200" s="79"/>
      <c r="K200" s="52" t="s">
        <v>21</v>
      </c>
      <c r="L200" s="53">
        <v>1.1000000000000001</v>
      </c>
      <c r="M200" s="54">
        <v>101.25</v>
      </c>
      <c r="N200" s="233"/>
      <c r="O200" s="55" t="s">
        <v>3279</v>
      </c>
      <c r="P200" s="56" t="s">
        <v>3280</v>
      </c>
      <c r="Q200" s="208"/>
      <c r="R200" s="212"/>
      <c r="S200" s="26"/>
    </row>
    <row r="201" spans="1:19" ht="14.65" customHeight="1">
      <c r="A201" s="228"/>
      <c r="B201" s="237"/>
      <c r="C201" s="57" t="s">
        <v>28</v>
      </c>
      <c r="D201" s="275"/>
      <c r="E201" s="283"/>
      <c r="F201" s="272"/>
      <c r="G201" s="183"/>
      <c r="H201" s="231"/>
      <c r="I201" s="58"/>
      <c r="J201" s="59"/>
      <c r="K201" s="60"/>
      <c r="L201" s="61"/>
      <c r="M201" s="62"/>
      <c r="N201" s="234"/>
      <c r="O201" s="63"/>
      <c r="P201" s="64"/>
      <c r="Q201" s="209"/>
      <c r="R201" s="213"/>
      <c r="S201" s="28"/>
    </row>
    <row r="202" spans="1:19" ht="14.65" customHeight="1">
      <c r="A202" s="238">
        <f>$A199+1</f>
        <v>67</v>
      </c>
      <c r="B202" s="242" t="str">
        <f>IF(OR(C202="W",C203="W",C204="W",C202="1/2W",C203="1/2W",C204="1/2W",C202="1/2L",C203="1/2L",C204="1/2L"),"OK",IF(OR(C202="L",C203="L",C204="L"),"LOSS",IF(OR(C202="X",C203="X",C204="X"),"Anulado"," ")))</f>
        <v>OK</v>
      </c>
      <c r="C202" s="65" t="s">
        <v>26</v>
      </c>
      <c r="D202" s="290" t="str">
        <f>IF(G202="","",$D199)</f>
        <v>10</v>
      </c>
      <c r="E202" s="295" t="str">
        <f>IF(G202=""," ","– "&amp;COUNTIF(D$4:D204,$D202))</f>
        <v>– 7</v>
      </c>
      <c r="F202" s="297" t="e">
        <f ca="1">IF(G202="","",IF(OR(AND($C202&lt;&gt;" ",$C203=" "),AND($C203&lt;&gt;" ",$C202=" "),AND(L204&gt;0,OR(AND($C204&lt;&gt;" ",OR($C202=" ",$C203=" ")),AND($C204=" ",OR($C202&lt;&gt;" ",$C203&lt;&gt;" "))))),IF(SUM(F$4:F201)=0,1,LARGE(F$4:F201,1)+1),IF(MONTH(G202)=MONTH(TODAY()),IF(AND(DAY(G202)&lt;DAY(TODAY()),$B202=" "),IF(SUM(F$4:F201)=0,1,LARGE(F$4:F201,1)+1),IF($B202=" ",IF(AND(DAY(G202)=DAY(TODAY()),HOUR(G202)&lt;=HOUR(NOW())+1),IF(AND(HOUR(G202)+2&lt;=HOUR(NOW()),DAY(G202)&lt;=DAY(TODAY()),MINUTE(G202)&lt;=MINUTE(NOW())),IF(SUM(F$4:F201)=0,1,LARGE(F$4:F201,1)+1),IF(OR(MINUTE(G202)&lt;=MINUTE(NOW()),HOUR(G202)&lt;=HOUR(NOW())),"!!!","")),""),"")),"")))</f>
        <v>#VALUE!</v>
      </c>
      <c r="G202" s="188" t="s">
        <v>4632</v>
      </c>
      <c r="H202" s="239" t="s">
        <v>496</v>
      </c>
      <c r="I202" s="66" t="s">
        <v>30</v>
      </c>
      <c r="J202" s="67">
        <v>-0.5</v>
      </c>
      <c r="K202" s="68" t="s">
        <v>22</v>
      </c>
      <c r="L202" s="69">
        <v>1.8540000000000001</v>
      </c>
      <c r="M202" s="70"/>
      <c r="N202" s="317">
        <v>0.05</v>
      </c>
      <c r="O202" s="71" t="s">
        <v>1445</v>
      </c>
      <c r="P202" s="72" t="s">
        <v>3281</v>
      </c>
      <c r="Q202" s="200" t="s">
        <v>1013</v>
      </c>
      <c r="R202" s="204">
        <v>0.1082</v>
      </c>
      <c r="S202" s="203" t="s">
        <v>2871</v>
      </c>
    </row>
    <row r="203" spans="1:19" ht="14.65" customHeight="1">
      <c r="A203" s="227"/>
      <c r="B203" s="236"/>
      <c r="C203" s="17" t="s">
        <v>24</v>
      </c>
      <c r="D203" s="274"/>
      <c r="E203" s="282"/>
      <c r="F203" s="285"/>
      <c r="G203" s="182"/>
      <c r="H203" s="230"/>
      <c r="I203" s="18" t="s">
        <v>27</v>
      </c>
      <c r="J203" s="81" t="str">
        <f>IF(OR(I202="TO",I202="TU",I202="TO1",I202="TU1",I202="TO2",I202="TU2"),J202,IF(OR(I202="AH1",I202="AH2"),IF(OR(I203="AH1",I203="AH2"),-J202,IF(OR(I203="EH1",I203="EH2"),-J202+0.5,"")),IF(OR(I202="EH1",I202="EH2"),IF(OR(I203="AH1",I203="AH2"),-J202+0.5,IF(OR(I203="EH1",I203="EH2"),-J202+1,"")),IF(AND(OR(I202="DNB1",I202="DNB2"),OR(I203="AH1",I203="AH2")),0,IF(AND(I202="Not ScoreBoth",OR(I203="TO1",I203="TO2")),0.5,"")))))</f>
        <v/>
      </c>
      <c r="K203" s="77" t="s">
        <v>21</v>
      </c>
      <c r="L203" s="21">
        <v>2.76</v>
      </c>
      <c r="M203" s="22">
        <v>6.39</v>
      </c>
      <c r="N203" s="233"/>
      <c r="O203" s="23" t="s">
        <v>3282</v>
      </c>
      <c r="P203" s="24" t="s">
        <v>1235</v>
      </c>
      <c r="Q203" s="201"/>
      <c r="R203" s="205"/>
      <c r="S203" s="26"/>
    </row>
    <row r="204" spans="1:19" ht="14.65" customHeight="1">
      <c r="A204" s="228"/>
      <c r="B204" s="237"/>
      <c r="C204" s="27" t="s">
        <v>28</v>
      </c>
      <c r="D204" s="275"/>
      <c r="E204" s="283"/>
      <c r="F204" s="272"/>
      <c r="G204" s="183"/>
      <c r="H204" s="231"/>
      <c r="I204" s="30"/>
      <c r="J204" s="31"/>
      <c r="K204" s="37"/>
      <c r="L204" s="32"/>
      <c r="M204" s="33"/>
      <c r="N204" s="234"/>
      <c r="O204" s="34"/>
      <c r="P204" s="35"/>
      <c r="Q204" s="202"/>
      <c r="R204" s="206"/>
      <c r="S204" s="28"/>
    </row>
    <row r="205" spans="1:19" ht="14.65" customHeight="1">
      <c r="A205" s="226">
        <f>$A202+1</f>
        <v>68</v>
      </c>
      <c r="B205" s="235" t="str">
        <f>IF(OR(C205="W",C206="W",C207="W",C205="1/2W",C206="1/2W",C207="1/2W",C205="1/2L",C206="1/2L",C207="1/2L"),"OK",IF(OR(C205="L",C206="L",C207="L"),"LOSS",IF(OR(C205="X",C206="X",C207="X"),"Anulado"," ")))</f>
        <v>OK</v>
      </c>
      <c r="C205" s="38" t="s">
        <v>24</v>
      </c>
      <c r="D205" s="273" t="str">
        <f>IF(G205="","",$D202)</f>
        <v>10</v>
      </c>
      <c r="E205" s="281" t="str">
        <f>IF(G205=""," ","– "&amp;COUNTIF(D$4:D207,$D205))</f>
        <v>– 8</v>
      </c>
      <c r="F205" s="284" t="e">
        <f ca="1">IF(G205="","",IF(OR(AND($C205&lt;&gt;" ",$C206=" "),AND($C206&lt;&gt;" ",$C205=" "),AND(L207&gt;0,OR(AND($C207&lt;&gt;" ",OR($C205=" ",$C206=" ")),AND($C207=" ",OR($C205&lt;&gt;" ",$C206&lt;&gt;" "))))),IF(SUM(F$4:F204)=0,1,LARGE(F$4:F204,1)+1),IF(MONTH(G205)=MONTH(TODAY()),IF(AND(DAY(G205)&lt;DAY(TODAY()),$B205=" "),IF(SUM(F$4:F204)=0,1,LARGE(F$4:F204,1)+1),IF($B205=" ",IF(AND(DAY(G205)=DAY(TODAY()),HOUR(G205)&lt;=HOUR(NOW())+1),IF(AND(HOUR(G205)+2&lt;=HOUR(NOW()),DAY(G205)&lt;=DAY(TODAY()),MINUTE(G205)&lt;=MINUTE(NOW())),IF(SUM(F$4:F204)=0,1,LARGE(F$4:F204,1)+1),IF(OR(MINUTE(G205)&lt;=MINUTE(NOW()),HOUR(G205)&lt;=HOUR(NOW())),"!!!","")),""),"")),"")))</f>
        <v>#VALUE!</v>
      </c>
      <c r="G205" s="181" t="s">
        <v>4632</v>
      </c>
      <c r="H205" s="229" t="s">
        <v>496</v>
      </c>
      <c r="I205" s="39" t="s">
        <v>42</v>
      </c>
      <c r="J205" s="40">
        <v>0.5</v>
      </c>
      <c r="K205" s="41" t="s">
        <v>21</v>
      </c>
      <c r="L205" s="42">
        <v>4.6500000000000004</v>
      </c>
      <c r="M205" s="43"/>
      <c r="N205" s="232">
        <v>0.1</v>
      </c>
      <c r="O205" s="44" t="s">
        <v>3096</v>
      </c>
      <c r="P205" s="45" t="s">
        <v>3283</v>
      </c>
      <c r="Q205" s="207" t="s">
        <v>1811</v>
      </c>
      <c r="R205" s="211">
        <v>4.6399999999999997E-2</v>
      </c>
      <c r="S205" s="210" t="s">
        <v>4208</v>
      </c>
    </row>
    <row r="206" spans="1:19" ht="14.65" customHeight="1">
      <c r="A206" s="227"/>
      <c r="B206" s="236"/>
      <c r="C206" s="49" t="s">
        <v>26</v>
      </c>
      <c r="D206" s="274"/>
      <c r="E206" s="282"/>
      <c r="F206" s="285"/>
      <c r="G206" s="182"/>
      <c r="H206" s="230"/>
      <c r="I206" s="50" t="s">
        <v>43</v>
      </c>
      <c r="J206" s="51">
        <f>IF(OR(I205="TO",I205="TU",I205="TO1",I205="TU1",I205="TO2",I205="TU2"),J205,IF(OR(I205="AH1",I205="AH2"),IF(OR(I206="AH1",I206="AH2"),-J205,IF(OR(I206="EH1",I206="EH2"),-J205+0.5,"")),IF(OR(I205="EH1",I205="EH2"),IF(OR(I206="AH1",I206="AH2"),-J205+0.5,IF(OR(I206="EH1",I206="EH2"),-J205+1,"")),IF(AND(OR(I205="DNB1",I205="DNB2"),OR(I206="AH1",I206="AH2")),0,IF(AND(I205="Not ScoreBoth",OR(I206="TO1",I206="TO2")),0.5,"")))))</f>
        <v>0.5</v>
      </c>
      <c r="K206" s="52" t="s">
        <v>18</v>
      </c>
      <c r="L206" s="53">
        <v>1.35</v>
      </c>
      <c r="M206" s="54">
        <v>165.42</v>
      </c>
      <c r="N206" s="233"/>
      <c r="O206" s="55" t="s">
        <v>3284</v>
      </c>
      <c r="P206" s="56" t="s">
        <v>3285</v>
      </c>
      <c r="Q206" s="208"/>
      <c r="R206" s="212"/>
      <c r="S206" s="26"/>
    </row>
    <row r="207" spans="1:19" ht="14.65" customHeight="1">
      <c r="A207" s="228"/>
      <c r="B207" s="237"/>
      <c r="C207" s="57" t="s">
        <v>28</v>
      </c>
      <c r="D207" s="275"/>
      <c r="E207" s="283"/>
      <c r="F207" s="272"/>
      <c r="G207" s="183"/>
      <c r="H207" s="231"/>
      <c r="I207" s="58"/>
      <c r="J207" s="59"/>
      <c r="K207" s="60"/>
      <c r="L207" s="61"/>
      <c r="M207" s="62"/>
      <c r="N207" s="234"/>
      <c r="O207" s="63"/>
      <c r="P207" s="64"/>
      <c r="Q207" s="209"/>
      <c r="R207" s="213"/>
      <c r="S207" s="28"/>
    </row>
    <row r="208" spans="1:19" ht="14.65" customHeight="1">
      <c r="A208" s="238">
        <f>$A205+1</f>
        <v>69</v>
      </c>
      <c r="B208" s="242" t="str">
        <f>IF(OR(C208="W",C209="W",C210="W",C208="1/2W",C209="1/2W",C210="1/2W",C208="1/2L",C209="1/2L",C210="1/2L"),"OK",IF(OR(C208="L",C209="L",C210="L"),"LOSS",IF(OR(C208="X",C209="X",C210="X"),"Anulado"," ")))</f>
        <v>OK</v>
      </c>
      <c r="C208" s="65" t="s">
        <v>24</v>
      </c>
      <c r="D208" s="290" t="str">
        <f>IF(G208="","",$D205)</f>
        <v>10</v>
      </c>
      <c r="E208" s="295" t="str">
        <f>IF(G208=""," ","– "&amp;COUNTIF(D$4:D210,$D208))</f>
        <v>– 9</v>
      </c>
      <c r="F208" s="297" t="e">
        <f ca="1">IF(G208="","",IF(OR(AND($C208&lt;&gt;" ",$C209=" "),AND($C209&lt;&gt;" ",$C208=" "),AND(L210&gt;0,OR(AND($C210&lt;&gt;" ",OR($C208=" ",$C209=" ")),AND($C210=" ",OR($C208&lt;&gt;" ",$C209&lt;&gt;" "))))),IF(SUM(F$4:F207)=0,1,LARGE(F$4:F207,1)+1),IF(MONTH(G208)=MONTH(TODAY()),IF(AND(DAY(G208)&lt;DAY(TODAY()),$B208=" "),IF(SUM(F$4:F207)=0,1,LARGE(F$4:F207,1)+1),IF($B208=" ",IF(AND(DAY(G208)=DAY(TODAY()),HOUR(G208)&lt;=HOUR(NOW())+1),IF(AND(HOUR(G208)+2&lt;=HOUR(NOW()),DAY(G208)&lt;=DAY(TODAY()),MINUTE(G208)&lt;=MINUTE(NOW())),IF(SUM(F$4:F207)=0,1,LARGE(F$4:F207,1)+1),IF(OR(MINUTE(G208)&lt;=MINUTE(NOW()),HOUR(G208)&lt;=HOUR(NOW())),"!!!","")),""),"")),"")))</f>
        <v>#VALUE!</v>
      </c>
      <c r="G208" s="188" t="s">
        <v>4632</v>
      </c>
      <c r="H208" s="239" t="s">
        <v>496</v>
      </c>
      <c r="I208" s="66" t="s">
        <v>60</v>
      </c>
      <c r="J208" s="80"/>
      <c r="K208" s="68" t="s">
        <v>17</v>
      </c>
      <c r="L208" s="69">
        <v>6</v>
      </c>
      <c r="M208" s="70">
        <v>35</v>
      </c>
      <c r="N208" s="317">
        <v>0.05</v>
      </c>
      <c r="O208" s="71" t="s">
        <v>2373</v>
      </c>
      <c r="P208" s="72" t="s">
        <v>3286</v>
      </c>
      <c r="Q208" s="200" t="s">
        <v>4164</v>
      </c>
      <c r="R208" s="204">
        <v>5.4899999999999997E-2</v>
      </c>
      <c r="S208" s="203" t="s">
        <v>4209</v>
      </c>
    </row>
    <row r="209" spans="1:19" ht="14.65" customHeight="1">
      <c r="A209" s="227"/>
      <c r="B209" s="236"/>
      <c r="C209" s="17" t="s">
        <v>26</v>
      </c>
      <c r="D209" s="274"/>
      <c r="E209" s="282"/>
      <c r="F209" s="285"/>
      <c r="G209" s="182"/>
      <c r="H209" s="230"/>
      <c r="I209" s="18" t="s">
        <v>63</v>
      </c>
      <c r="J209" s="81" t="str">
        <f>IF(OR(I208="TO",I208="TU",I208="TO1",I208="TU1",I208="TO2",I208="TU2"),J208,IF(OR(I208="AH1",I208="AH2"),IF(OR(I209="AH1",I209="AH2"),-J208,IF(OR(I209="EH1",I209="EH2"),-J208+0.5,"")),IF(OR(I208="EH1",I208="EH2"),IF(OR(I209="AH1",I209="AH2"),-J208+0.5,IF(OR(I209="EH1",I209="EH2"),-J208+1,"")),IF(AND(OR(I208="DNB1",I208="DNB2"),OR(I209="AH1",I209="AH2")),0,IF(AND(I208="Not ScoreBoth",OR(I209="TO1",I209="TO2")),0.5,"")))))</f>
        <v/>
      </c>
      <c r="K209" s="77" t="s">
        <v>18</v>
      </c>
      <c r="L209" s="21">
        <v>1.28</v>
      </c>
      <c r="M209" s="22"/>
      <c r="N209" s="233"/>
      <c r="O209" s="23" t="s">
        <v>3287</v>
      </c>
      <c r="P209" s="24" t="s">
        <v>3288</v>
      </c>
      <c r="Q209" s="201"/>
      <c r="R209" s="205"/>
      <c r="S209" s="26"/>
    </row>
    <row r="210" spans="1:19" ht="14.65" customHeight="1" thickBot="1">
      <c r="A210" s="228"/>
      <c r="B210" s="237"/>
      <c r="C210" s="27" t="s">
        <v>28</v>
      </c>
      <c r="D210" s="275"/>
      <c r="E210" s="283"/>
      <c r="F210" s="272"/>
      <c r="G210" s="183"/>
      <c r="H210" s="240"/>
      <c r="I210" s="30"/>
      <c r="J210" s="31"/>
      <c r="K210" s="37"/>
      <c r="L210" s="32"/>
      <c r="M210" s="33"/>
      <c r="N210" s="234"/>
      <c r="O210" s="34"/>
      <c r="P210" s="35"/>
      <c r="Q210" s="202"/>
      <c r="R210" s="206"/>
      <c r="S210" s="28"/>
    </row>
    <row r="211" spans="1:19" ht="14.65" customHeight="1">
      <c r="A211" s="226">
        <f>$A208+1</f>
        <v>70</v>
      </c>
      <c r="B211" s="235" t="str">
        <f>IF(OR(C211="W",C212="W",C213="W",C211="1/2W",C212="1/2W",C213="1/2W",C211="1/2L",C212="1/2L",C213="1/2L"),"OK",IF(OR(C211="L",C212="L",C213="L"),"LOSS",IF(OR(C211="X",C212="X",C213="X"),"Anulado"," ")))</f>
        <v>OK</v>
      </c>
      <c r="C211" s="38" t="s">
        <v>24</v>
      </c>
      <c r="D211" s="273" t="s">
        <v>200</v>
      </c>
      <c r="E211" s="281" t="str">
        <f>IF(G211=""," ","– "&amp;COUNTIF(D$4:D213,$D211))</f>
        <v>– 1</v>
      </c>
      <c r="F211" s="284" t="e">
        <f ca="1">IF(G211="","",IF(OR(AND($C211&lt;&gt;" ",$C212=" "),AND($C212&lt;&gt;" ",$C211=" "),AND(L213&gt;0,OR(AND($C213&lt;&gt;" ",OR($C211=" ",$C212=" ")),AND($C213=" ",OR($C211&lt;&gt;" ",$C212&lt;&gt;" "))))),IF(SUM(F$4:F210)=0,1,LARGE(F$4:F210,1)+1),IF(MONTH(G211)=MONTH(TODAY()),IF(AND(DAY(G211)&lt;DAY(TODAY()),$B211=" "),IF(SUM(F$4:F210)=0,1,LARGE(F$4:F210,1)+1),IF($B211=" ",IF(AND(DAY(G211)=DAY(TODAY()),HOUR(G211)&lt;=HOUR(NOW())+1),IF(AND(HOUR(G211)+2&lt;=HOUR(NOW()),DAY(G211)&lt;=DAY(TODAY()),MINUTE(G211)&lt;=MINUTE(NOW())),IF(SUM(F$4:F210)=0,1,LARGE(F$4:F210,1)+1),IF(OR(MINUTE(G211)&lt;=MINUTE(NOW()),HOUR(G211)&lt;=HOUR(NOW())),"!!!","")),""),"")),"")))</f>
        <v>#VALUE!</v>
      </c>
      <c r="G211" s="181" t="s">
        <v>4636</v>
      </c>
      <c r="H211" s="302" t="s">
        <v>501</v>
      </c>
      <c r="I211" s="39" t="s">
        <v>31</v>
      </c>
      <c r="J211" s="40">
        <v>-1.5</v>
      </c>
      <c r="K211" s="41" t="s">
        <v>21</v>
      </c>
      <c r="L211" s="42">
        <v>2.74</v>
      </c>
      <c r="M211" s="43">
        <v>12.93</v>
      </c>
      <c r="N211" s="318">
        <v>0.05</v>
      </c>
      <c r="O211" s="44" t="s">
        <v>1066</v>
      </c>
      <c r="P211" s="45" t="s">
        <v>3289</v>
      </c>
      <c r="Q211" s="207" t="s">
        <v>4210</v>
      </c>
      <c r="R211" s="211">
        <v>0.1222</v>
      </c>
      <c r="S211" s="210" t="s">
        <v>4210</v>
      </c>
    </row>
    <row r="212" spans="1:19" ht="14.65" customHeight="1">
      <c r="A212" s="227"/>
      <c r="B212" s="236"/>
      <c r="C212" s="49" t="s">
        <v>26</v>
      </c>
      <c r="D212" s="274"/>
      <c r="E212" s="282"/>
      <c r="F212" s="285"/>
      <c r="G212" s="182"/>
      <c r="H212" s="230"/>
      <c r="I212" s="50" t="s">
        <v>30</v>
      </c>
      <c r="J212" s="51">
        <f>IF(OR(I211="TO",I211="TU",I211="TO1",I211="TU1",I211="TO2",I211="TU2"),J211,IF(OR(I211="AH1",I211="AH2"),IF(OR(I212="AH1",I212="AH2"),-J211,IF(OR(I212="EH1",I212="EH2"),-J211+0.5,"")),IF(OR(I211="EH1",I211="EH2"),IF(OR(I212="AH1",I212="AH2"),-J211+0.5,IF(OR(I212="EH1",I212="EH2"),-J211+1,"")),IF(AND(OR(I211="DNB1",I211="DNB2"),OR(I212="AH1",I212="AH2")),0,IF(AND(I211="Not ScoreBoth",OR(I212="TO1",I212="TO2")),0.5,"")))))</f>
        <v>1.5</v>
      </c>
      <c r="K212" s="52" t="s">
        <v>17</v>
      </c>
      <c r="L212" s="53">
        <v>1.9</v>
      </c>
      <c r="M212" s="54"/>
      <c r="N212" s="233"/>
      <c r="O212" s="55" t="s">
        <v>2060</v>
      </c>
      <c r="P212" s="56" t="s">
        <v>3290</v>
      </c>
      <c r="Q212" s="208"/>
      <c r="R212" s="212"/>
      <c r="S212" s="26"/>
    </row>
    <row r="213" spans="1:19" ht="14.65" customHeight="1">
      <c r="A213" s="228"/>
      <c r="B213" s="237"/>
      <c r="C213" s="57" t="s">
        <v>28</v>
      </c>
      <c r="D213" s="275"/>
      <c r="E213" s="283"/>
      <c r="F213" s="272"/>
      <c r="G213" s="183"/>
      <c r="H213" s="231"/>
      <c r="I213" s="58"/>
      <c r="J213" s="59"/>
      <c r="K213" s="60"/>
      <c r="L213" s="61"/>
      <c r="M213" s="62"/>
      <c r="N213" s="234"/>
      <c r="O213" s="63"/>
      <c r="P213" s="64"/>
      <c r="Q213" s="209"/>
      <c r="R213" s="213"/>
      <c r="S213" s="28"/>
    </row>
    <row r="214" spans="1:19" ht="14.65" customHeight="1">
      <c r="A214" s="238">
        <f>$A211+1</f>
        <v>71</v>
      </c>
      <c r="B214" s="242" t="str">
        <f>IF(OR(C214="W",C215="W",C216="W",C214="1/2W",C215="1/2W",C216="1/2W",C214="1/2L",C215="1/2L",C216="1/2L"),"OK",IF(OR(C214="L",C215="L",C216="L"),"LOSS",IF(OR(C214="X",C215="X",C216="X"),"Anulado"," ")))</f>
        <v>OK</v>
      </c>
      <c r="C214" s="65" t="s">
        <v>26</v>
      </c>
      <c r="D214" s="290" t="str">
        <f>IF(G214="","",$D211)</f>
        <v>11</v>
      </c>
      <c r="E214" s="295" t="str">
        <f>IF(G214=""," ","– "&amp;COUNTIF(D$4:D216,$D214))</f>
        <v>– 2</v>
      </c>
      <c r="F214" s="297" t="e">
        <f ca="1">IF(G214="","",IF(OR(AND($C214&lt;&gt;" ",$C215=" "),AND($C215&lt;&gt;" ",$C214=" "),AND(L216&gt;0,OR(AND($C216&lt;&gt;" ",OR($C214=" ",$C215=" ")),AND($C216=" ",OR($C214&lt;&gt;" ",$C215&lt;&gt;" "))))),IF(SUM(F$4:F213)=0,1,LARGE(F$4:F213,1)+1),IF(MONTH(G214)=MONTH(TODAY()),IF(AND(DAY(G214)&lt;DAY(TODAY()),$B214=" "),IF(SUM(F$4:F213)=0,1,LARGE(F$4:F213,1)+1),IF($B214=" ",IF(AND(DAY(G214)=DAY(TODAY()),HOUR(G214)&lt;=HOUR(NOW())+1),IF(AND(HOUR(G214)+2&lt;=HOUR(NOW()),DAY(G214)&lt;=DAY(TODAY()),MINUTE(G214)&lt;=MINUTE(NOW())),IF(SUM(F$4:F213)=0,1,LARGE(F$4:F213,1)+1),IF(OR(MINUTE(G214)&lt;=MINUTE(NOW()),HOUR(G214)&lt;=HOUR(NOW())),"!!!","")),""),"")),"")))</f>
        <v>#VALUE!</v>
      </c>
      <c r="G214" s="188" t="s">
        <v>4637</v>
      </c>
      <c r="H214" s="239" t="s">
        <v>502</v>
      </c>
      <c r="I214" s="100">
        <v>1</v>
      </c>
      <c r="J214" s="80"/>
      <c r="K214" s="68" t="s">
        <v>21</v>
      </c>
      <c r="L214" s="69">
        <v>1.99</v>
      </c>
      <c r="M214" s="70">
        <v>20.45</v>
      </c>
      <c r="N214" s="317">
        <v>0.05</v>
      </c>
      <c r="O214" s="71" t="s">
        <v>956</v>
      </c>
      <c r="P214" s="72" t="s">
        <v>3291</v>
      </c>
      <c r="Q214" s="200" t="s">
        <v>1057</v>
      </c>
      <c r="R214" s="204">
        <v>4.7600000000000003E-2</v>
      </c>
      <c r="S214" s="203" t="s">
        <v>1560</v>
      </c>
    </row>
    <row r="215" spans="1:19" ht="14.65" customHeight="1">
      <c r="A215" s="227"/>
      <c r="B215" s="236"/>
      <c r="C215" s="17" t="s">
        <v>24</v>
      </c>
      <c r="D215" s="274"/>
      <c r="E215" s="282"/>
      <c r="F215" s="285"/>
      <c r="G215" s="182"/>
      <c r="H215" s="230"/>
      <c r="I215" s="18" t="s">
        <v>31</v>
      </c>
      <c r="J215" s="76">
        <v>0.5</v>
      </c>
      <c r="K215" s="77" t="s">
        <v>22</v>
      </c>
      <c r="L215" s="21">
        <v>2.21</v>
      </c>
      <c r="M215" s="22"/>
      <c r="N215" s="233"/>
      <c r="O215" s="23" t="s">
        <v>1902</v>
      </c>
      <c r="P215" s="24" t="s">
        <v>3292</v>
      </c>
      <c r="Q215" s="201"/>
      <c r="R215" s="205"/>
      <c r="S215" s="26"/>
    </row>
    <row r="216" spans="1:19" ht="14.65" customHeight="1">
      <c r="A216" s="228"/>
      <c r="B216" s="237"/>
      <c r="C216" s="27" t="s">
        <v>28</v>
      </c>
      <c r="D216" s="275"/>
      <c r="E216" s="283"/>
      <c r="F216" s="272"/>
      <c r="G216" s="183"/>
      <c r="H216" s="231"/>
      <c r="I216" s="30"/>
      <c r="J216" s="31"/>
      <c r="K216" s="37"/>
      <c r="L216" s="32"/>
      <c r="M216" s="33"/>
      <c r="N216" s="234"/>
      <c r="O216" s="34"/>
      <c r="P216" s="35"/>
      <c r="Q216" s="202"/>
      <c r="R216" s="206"/>
      <c r="S216" s="28"/>
    </row>
    <row r="217" spans="1:19" ht="14.65" customHeight="1">
      <c r="A217" s="226">
        <f>$A214+1</f>
        <v>72</v>
      </c>
      <c r="B217" s="235" t="str">
        <f>IF(OR(C217="W",C218="W",C219="W",C217="1/2W",C218="1/2W",C219="1/2W",C217="1/2L",C218="1/2L",C219="1/2L"),"OK",IF(OR(C217="L",C218="L",C219="L"),"LOSS",IF(OR(C217="X",C218="X",C219="X"),"Anulado"," ")))</f>
        <v xml:space="preserve"> </v>
      </c>
      <c r="C217" s="38" t="s">
        <v>28</v>
      </c>
      <c r="D217" s="273" t="str">
        <f>IF(G217="","",$D214)</f>
        <v>11</v>
      </c>
      <c r="E217" s="281" t="str">
        <f>IF(G217=""," ","– "&amp;COUNTIF(D$4:D219,$D217))</f>
        <v>– 3</v>
      </c>
      <c r="F217" s="284" t="e">
        <f ca="1">IF(G217="","",IF(OR(AND($C217&lt;&gt;" ",$C218=" "),AND($C218&lt;&gt;" ",$C217=" "),AND(L219&gt;0,OR(AND($C219&lt;&gt;" ",OR($C217=" ",$C218=" ")),AND($C219=" ",OR($C217&lt;&gt;" ",$C218&lt;&gt;" "))))),IF(SUM(F$4:F216)=0,1,LARGE(F$4:F216,1)+1),IF(MONTH(G217)=MONTH(TODAY()),IF(AND(DAY(G217)&lt;DAY(TODAY()),$B217=" "),IF(SUM(F$4:F216)=0,1,LARGE(F$4:F216,1)+1),IF($B217=" ",IF(AND(DAY(G217)=DAY(TODAY()),HOUR(G217)&lt;=HOUR(NOW())+1),IF(AND(HOUR(G217)+2&lt;=HOUR(NOW()),DAY(G217)&lt;=DAY(TODAY()),MINUTE(G217)&lt;=MINUTE(NOW())),IF(SUM(F$4:F216)=0,1,LARGE(F$4:F216,1)+1),IF(OR(MINUTE(G217)&lt;=MINUTE(NOW()),HOUR(G217)&lt;=HOUR(NOW())),"!!!","")),""),"")),"")))</f>
        <v>#VALUE!</v>
      </c>
      <c r="G217" s="181" t="s">
        <v>4638</v>
      </c>
      <c r="H217" s="229" t="s">
        <v>503</v>
      </c>
      <c r="I217" s="39" t="s">
        <v>42</v>
      </c>
      <c r="J217" s="40">
        <v>2.5</v>
      </c>
      <c r="K217" s="41" t="s">
        <v>17</v>
      </c>
      <c r="L217" s="42">
        <v>2.4</v>
      </c>
      <c r="M217" s="43">
        <v>12.5</v>
      </c>
      <c r="N217" s="318">
        <v>0.05</v>
      </c>
      <c r="O217" s="44" t="s">
        <v>2565</v>
      </c>
      <c r="P217" s="45" t="s">
        <v>2129</v>
      </c>
      <c r="Q217" s="207" t="s">
        <v>2359</v>
      </c>
      <c r="R217" s="211">
        <v>3.5200000000000002E-2</v>
      </c>
      <c r="S217" s="210" t="s">
        <v>1560</v>
      </c>
    </row>
    <row r="218" spans="1:19" ht="14.65" customHeight="1">
      <c r="A218" s="227"/>
      <c r="B218" s="236"/>
      <c r="C218" s="49" t="s">
        <v>28</v>
      </c>
      <c r="D218" s="274"/>
      <c r="E218" s="282"/>
      <c r="F218" s="285"/>
      <c r="G218" s="182"/>
      <c r="H218" s="230"/>
      <c r="I218" s="50" t="s">
        <v>43</v>
      </c>
      <c r="J218" s="51">
        <f>IF(OR(I217="TO",I217="TU",I217="TO1",I217="TU1",I217="TO2",I217="TU2"),J217,IF(OR(I217="AH1",I217="AH2"),IF(OR(I218="AH1",I218="AH2"),-J217,IF(OR(I218="EH1",I218="EH2"),-J217+0.5,"")),IF(OR(I217="EH1",I217="EH2"),IF(OR(I218="AH1",I218="AH2"),-J217+0.5,IF(OR(I218="EH1",I218="EH2"),-J217+1,"")),IF(AND(OR(I217="DNB1",I217="DNB2"),OR(I218="AH1",I218="AH2")),0,IF(AND(I217="Not ScoreBoth",OR(I218="TO1",I218="TO2")),0.5,"")))))</f>
        <v>2.5</v>
      </c>
      <c r="K218" s="52" t="s">
        <v>18</v>
      </c>
      <c r="L218" s="53">
        <v>1.82</v>
      </c>
      <c r="M218" s="54"/>
      <c r="N218" s="233"/>
      <c r="O218" s="55" t="s">
        <v>3293</v>
      </c>
      <c r="P218" s="56" t="s">
        <v>2435</v>
      </c>
      <c r="Q218" s="208"/>
      <c r="R218" s="212"/>
      <c r="S218" s="26"/>
    </row>
    <row r="219" spans="1:19" ht="14.65" customHeight="1">
      <c r="A219" s="228"/>
      <c r="B219" s="237"/>
      <c r="C219" s="57" t="s">
        <v>28</v>
      </c>
      <c r="D219" s="275"/>
      <c r="E219" s="283"/>
      <c r="F219" s="272"/>
      <c r="G219" s="183"/>
      <c r="H219" s="231"/>
      <c r="I219" s="58"/>
      <c r="J219" s="59"/>
      <c r="K219" s="60"/>
      <c r="L219" s="61"/>
      <c r="M219" s="62"/>
      <c r="N219" s="234"/>
      <c r="O219" s="63"/>
      <c r="P219" s="64"/>
      <c r="Q219" s="209"/>
      <c r="R219" s="213"/>
      <c r="S219" s="28"/>
    </row>
    <row r="220" spans="1:19" ht="14.65" customHeight="1">
      <c r="A220" s="238">
        <f>$A217+1</f>
        <v>73</v>
      </c>
      <c r="B220" s="242" t="str">
        <f>IF(OR(C220="W",C221="W",C222="W",C220="1/2W",C221="1/2W",C222="1/2W",C220="1/2L",C221="1/2L",C222="1/2L"),"OK",IF(OR(C220="L",C221="L",C222="L"),"LOSS",IF(OR(C220="X",C221="X",C222="X"),"Anulado"," ")))</f>
        <v>OK</v>
      </c>
      <c r="C220" s="65" t="s">
        <v>26</v>
      </c>
      <c r="D220" s="290" t="str">
        <f>IF(G220="","",$D217)</f>
        <v>11</v>
      </c>
      <c r="E220" s="295" t="str">
        <f>IF(G220=""," ","– "&amp;COUNTIF(D$4:D222,$D220))</f>
        <v>– 4</v>
      </c>
      <c r="F220" s="297" t="e">
        <f ca="1">IF(G220="","",IF(OR(AND($C220&lt;&gt;" ",$C221=" "),AND($C221&lt;&gt;" ",$C220=" "),AND(L222&gt;0,OR(AND($C222&lt;&gt;" ",OR($C220=" ",$C221=" ")),AND($C222=" ",OR($C220&lt;&gt;" ",$C221&lt;&gt;" "))))),IF(SUM(F$4:F219)=0,1,LARGE(F$4:F219,1)+1),IF(MONTH(G220)=MONTH(TODAY()),IF(AND(DAY(G220)&lt;DAY(TODAY()),$B220=" "),IF(SUM(F$4:F219)=0,1,LARGE(F$4:F219,1)+1),IF($B220=" ",IF(AND(DAY(G220)=DAY(TODAY()),HOUR(G220)&lt;=HOUR(NOW())+1),IF(AND(HOUR(G220)+2&lt;=HOUR(NOW()),DAY(G220)&lt;=DAY(TODAY()),MINUTE(G220)&lt;=MINUTE(NOW())),IF(SUM(F$4:F219)=0,1,LARGE(F$4:F219,1)+1),IF(OR(MINUTE(G220)&lt;=MINUTE(NOW()),HOUR(G220)&lt;=HOUR(NOW())),"!!!","")),""),"")),"")))</f>
        <v>#VALUE!</v>
      </c>
      <c r="G220" s="188" t="s">
        <v>4639</v>
      </c>
      <c r="H220" s="239" t="s">
        <v>504</v>
      </c>
      <c r="I220" s="100">
        <v>2</v>
      </c>
      <c r="J220" s="80"/>
      <c r="K220" s="68" t="s">
        <v>18</v>
      </c>
      <c r="L220" s="69">
        <v>2.5</v>
      </c>
      <c r="M220" s="70">
        <v>28.95</v>
      </c>
      <c r="N220" s="317">
        <v>0.05</v>
      </c>
      <c r="O220" s="71" t="s">
        <v>2016</v>
      </c>
      <c r="P220" s="72" t="s">
        <v>3294</v>
      </c>
      <c r="Q220" s="200" t="s">
        <v>2687</v>
      </c>
      <c r="R220" s="204">
        <v>3.6200000000000003E-2</v>
      </c>
      <c r="S220" s="203" t="s">
        <v>3080</v>
      </c>
    </row>
    <row r="221" spans="1:19" ht="14.65" customHeight="1">
      <c r="A221" s="227"/>
      <c r="B221" s="236"/>
      <c r="C221" s="17" t="s">
        <v>24</v>
      </c>
      <c r="D221" s="274"/>
      <c r="E221" s="282"/>
      <c r="F221" s="285"/>
      <c r="G221" s="182"/>
      <c r="H221" s="230"/>
      <c r="I221" s="18" t="s">
        <v>30</v>
      </c>
      <c r="J221" s="76">
        <v>0.5</v>
      </c>
      <c r="K221" s="77" t="s">
        <v>22</v>
      </c>
      <c r="L221" s="21">
        <v>1.7689999999999999</v>
      </c>
      <c r="M221" s="22"/>
      <c r="N221" s="233"/>
      <c r="O221" s="23" t="s">
        <v>3295</v>
      </c>
      <c r="P221" s="24" t="s">
        <v>3296</v>
      </c>
      <c r="Q221" s="201"/>
      <c r="R221" s="205"/>
      <c r="S221" s="26"/>
    </row>
    <row r="222" spans="1:19" ht="14.65" customHeight="1">
      <c r="A222" s="228"/>
      <c r="B222" s="237"/>
      <c r="C222" s="27" t="s">
        <v>28</v>
      </c>
      <c r="D222" s="275"/>
      <c r="E222" s="283"/>
      <c r="F222" s="272"/>
      <c r="G222" s="183"/>
      <c r="H222" s="231"/>
      <c r="I222" s="30"/>
      <c r="J222" s="31"/>
      <c r="K222" s="37"/>
      <c r="L222" s="32"/>
      <c r="M222" s="33"/>
      <c r="N222" s="234"/>
      <c r="O222" s="34"/>
      <c r="P222" s="35"/>
      <c r="Q222" s="202"/>
      <c r="R222" s="206"/>
      <c r="S222" s="28"/>
    </row>
    <row r="223" spans="1:19" ht="14.65" customHeight="1">
      <c r="A223" s="226">
        <f>$A220+1</f>
        <v>74</v>
      </c>
      <c r="B223" s="235" t="str">
        <f>IF(OR(C223="W",C224="W",C225="W",C223="1/2W",C224="1/2W",C225="1/2W",C223="1/2L",C224="1/2L",C225="1/2L"),"OK",IF(OR(C223="L",C224="L",C225="L"),"LOSS",IF(OR(C223="X",C224="X",C225="X"),"Anulado"," ")))</f>
        <v>OK</v>
      </c>
      <c r="C223" s="38" t="s">
        <v>26</v>
      </c>
      <c r="D223" s="273" t="str">
        <f>IF(G223="","",$D220)</f>
        <v>11</v>
      </c>
      <c r="E223" s="281" t="str">
        <f>IF(G223=""," ","– "&amp;COUNTIF(D$4:D225,$D223))</f>
        <v>– 5</v>
      </c>
      <c r="F223" s="284" t="e">
        <f ca="1">IF(G223="","",IF(OR(AND($C223&lt;&gt;" ",$C224=" "),AND($C224&lt;&gt;" ",$C223=" "),AND(L225&gt;0,OR(AND($C225&lt;&gt;" ",OR($C223=" ",$C224=" ")),AND($C225=" ",OR($C223&lt;&gt;" ",$C224&lt;&gt;" "))))),IF(SUM(F$4:F222)=0,1,LARGE(F$4:F222,1)+1),IF(MONTH(G223)=MONTH(TODAY()),IF(AND(DAY(G223)&lt;DAY(TODAY()),$B223=" "),IF(SUM(F$4:F222)=0,1,LARGE(F$4:F222,1)+1),IF($B223=" ",IF(AND(DAY(G223)=DAY(TODAY()),HOUR(G223)&lt;=HOUR(NOW())+1),IF(AND(HOUR(G223)+2&lt;=HOUR(NOW()),DAY(G223)&lt;=DAY(TODAY()),MINUTE(G223)&lt;=MINUTE(NOW())),IF(SUM(F$4:F222)=0,1,LARGE(F$4:F222,1)+1),IF(OR(MINUTE(G223)&lt;=MINUTE(NOW()),HOUR(G223)&lt;=HOUR(NOW())),"!!!","")),""),"")),"")))</f>
        <v>#VALUE!</v>
      </c>
      <c r="G223" s="181" t="s">
        <v>4640</v>
      </c>
      <c r="H223" s="229" t="s">
        <v>505</v>
      </c>
      <c r="I223" s="39" t="s">
        <v>42</v>
      </c>
      <c r="J223" s="40">
        <v>8.5</v>
      </c>
      <c r="K223" s="41" t="s">
        <v>21</v>
      </c>
      <c r="L223" s="42">
        <v>1.8</v>
      </c>
      <c r="M223" s="43">
        <v>25.31</v>
      </c>
      <c r="N223" s="318">
        <v>0.05</v>
      </c>
      <c r="O223" s="44" t="s">
        <v>3181</v>
      </c>
      <c r="P223" s="45" t="s">
        <v>3297</v>
      </c>
      <c r="Q223" s="207" t="s">
        <v>1043</v>
      </c>
      <c r="R223" s="211">
        <v>4.7100000000000003E-2</v>
      </c>
      <c r="S223" s="210" t="s">
        <v>2658</v>
      </c>
    </row>
    <row r="224" spans="1:19" ht="14.65" customHeight="1">
      <c r="A224" s="227"/>
      <c r="B224" s="236"/>
      <c r="C224" s="49" t="s">
        <v>24</v>
      </c>
      <c r="D224" s="274"/>
      <c r="E224" s="282"/>
      <c r="F224" s="285"/>
      <c r="G224" s="182"/>
      <c r="H224" s="230"/>
      <c r="I224" s="50" t="s">
        <v>43</v>
      </c>
      <c r="J224" s="51">
        <f>IF(OR(I223="TO",I223="TU",I223="TO1",I223="TU1",I223="TO2",I223="TU2"),J223,IF(OR(I223="AH1",I223="AH2"),IF(OR(I224="AH1",I224="AH2"),-J223,IF(OR(I224="EH1",I224="EH2"),-J223+0.5,"")),IF(OR(I223="EH1",I223="EH2"),IF(OR(I224="AH1",I224="AH2"),-J223+0.5,IF(OR(I224="EH1",I224="EH2"),-J223+1,"")),IF(AND(OR(I223="DNB1",I223="DNB2"),OR(I224="AH1",I224="AH2")),0,IF(AND(I223="Not ScoreBoth",OR(I224="TO1",I224="TO2")),0.5,"")))))</f>
        <v>8.5</v>
      </c>
      <c r="K224" s="52" t="s">
        <v>17</v>
      </c>
      <c r="L224" s="53">
        <v>2.5</v>
      </c>
      <c r="M224" s="54"/>
      <c r="N224" s="233"/>
      <c r="O224" s="55" t="s">
        <v>2553</v>
      </c>
      <c r="P224" s="56" t="s">
        <v>3133</v>
      </c>
      <c r="Q224" s="208"/>
      <c r="R224" s="212"/>
      <c r="S224" s="26"/>
    </row>
    <row r="225" spans="1:19" ht="24.6" customHeight="1" thickBot="1">
      <c r="A225" s="228"/>
      <c r="B225" s="237"/>
      <c r="C225" s="57" t="s">
        <v>28</v>
      </c>
      <c r="D225" s="275"/>
      <c r="E225" s="283"/>
      <c r="F225" s="272"/>
      <c r="G225" s="183"/>
      <c r="H225" s="240"/>
      <c r="I225" s="58"/>
      <c r="J225" s="59"/>
      <c r="K225" s="60"/>
      <c r="L225" s="61"/>
      <c r="M225" s="62"/>
      <c r="N225" s="234"/>
      <c r="O225" s="63"/>
      <c r="P225" s="64"/>
      <c r="Q225" s="209"/>
      <c r="R225" s="213"/>
      <c r="S225" s="28"/>
    </row>
    <row r="226" spans="1:19" ht="14.65" customHeight="1">
      <c r="A226" s="238">
        <f>$A223+1</f>
        <v>75</v>
      </c>
      <c r="B226" s="242" t="str">
        <f>IF(OR(C226="W",C227="W",C228="W",C226="1/2W",C227="1/2W",C228="1/2W",C226="1/2L",C227="1/2L",C228="1/2L"),"OK",IF(OR(C226="L",C227="L",C228="L"),"LOSS",IF(OR(C226="X",C227="X",C228="X"),"Anulado"," ")))</f>
        <v>OK</v>
      </c>
      <c r="C226" s="65" t="s">
        <v>24</v>
      </c>
      <c r="D226" s="290" t="str">
        <f>IF(G226="","",$D223)</f>
        <v>11</v>
      </c>
      <c r="E226" s="295" t="str">
        <f>IF(G226=""," ","– "&amp;COUNTIF(D$4:D228,$D226))</f>
        <v>– 6</v>
      </c>
      <c r="F226" s="297" t="e">
        <f ca="1">IF(G226="","",IF(OR(AND($C226&lt;&gt;" ",$C227=" "),AND($C227&lt;&gt;" ",$C226=" "),AND(L228&gt;0,OR(AND($C228&lt;&gt;" ",OR($C226=" ",$C227=" ")),AND($C228=" ",OR($C226&lt;&gt;" ",$C227&lt;&gt;" "))))),IF(SUM(F$4:F225)=0,1,LARGE(F$4:F225,1)+1),IF(MONTH(G226)=MONTH(TODAY()),IF(AND(DAY(G226)&lt;DAY(TODAY()),$B226=" "),IF(SUM(F$4:F225)=0,1,LARGE(F$4:F225,1)+1),IF($B226=" ",IF(AND(DAY(G226)=DAY(TODAY()),HOUR(G226)&lt;=HOUR(NOW())+1),IF(AND(HOUR(G226)+2&lt;=HOUR(NOW()),DAY(G226)&lt;=DAY(TODAY()),MINUTE(G226)&lt;=MINUTE(NOW())),IF(SUM(F$4:F225)=0,1,LARGE(F$4:F225,1)+1),IF(OR(MINUTE(G226)&lt;=MINUTE(NOW()),HOUR(G226)&lt;=HOUR(NOW())),"!!!","")),""),"")),"")))</f>
        <v>#VALUE!</v>
      </c>
      <c r="G226" s="188" t="s">
        <v>4641</v>
      </c>
      <c r="H226" s="303" t="s">
        <v>506</v>
      </c>
      <c r="I226" s="66" t="s">
        <v>42</v>
      </c>
      <c r="J226" s="67">
        <v>4</v>
      </c>
      <c r="K226" s="68" t="s">
        <v>22</v>
      </c>
      <c r="L226" s="69">
        <v>1.98</v>
      </c>
      <c r="M226" s="70"/>
      <c r="N226" s="317">
        <v>0.05</v>
      </c>
      <c r="O226" s="71" t="s">
        <v>3298</v>
      </c>
      <c r="P226" s="72" t="s">
        <v>3257</v>
      </c>
      <c r="Q226" s="200" t="s">
        <v>1978</v>
      </c>
      <c r="R226" s="204">
        <v>4.8899999999999999E-2</v>
      </c>
      <c r="S226" s="203" t="s">
        <v>3678</v>
      </c>
    </row>
    <row r="227" spans="1:19" ht="14.65" customHeight="1">
      <c r="A227" s="227"/>
      <c r="B227" s="236"/>
      <c r="C227" s="17" t="s">
        <v>26</v>
      </c>
      <c r="D227" s="274"/>
      <c r="E227" s="282"/>
      <c r="F227" s="285"/>
      <c r="G227" s="182"/>
      <c r="H227" s="230"/>
      <c r="I227" s="18" t="s">
        <v>43</v>
      </c>
      <c r="J227" s="76">
        <f>IF(OR(I226="TO",I226="TU",I226="TO1",I226="TU1",I226="TO2",I226="TU2"),J226,IF(OR(I226="AH1",I226="AH2"),IF(OR(I227="AH1",I227="AH2"),-J226,IF(OR(I227="EH1",I227="EH2"),-J226+0.5,"")),IF(OR(I226="EH1",I226="EH2"),IF(OR(I227="AH1",I227="AH2"),-J226+0.5,IF(OR(I227="EH1",I227="EH2"),-J226+1,"")),IF(AND(OR(I226="DNB1",I226="DNB2"),OR(I227="AH1",I227="AH2")),0,IF(AND(I226="Not ScoreBoth",OR(I227="TO1",I227="TO2")),0.5,"")))))</f>
        <v>4</v>
      </c>
      <c r="K227" s="77" t="s">
        <v>21</v>
      </c>
      <c r="L227" s="21">
        <v>2.23</v>
      </c>
      <c r="M227" s="22">
        <v>45.73</v>
      </c>
      <c r="N227" s="233"/>
      <c r="O227" s="23" t="s">
        <v>3254</v>
      </c>
      <c r="P227" s="24" t="s">
        <v>3255</v>
      </c>
      <c r="Q227" s="201"/>
      <c r="R227" s="205"/>
      <c r="S227" s="26"/>
    </row>
    <row r="228" spans="1:19" ht="14.65" customHeight="1">
      <c r="A228" s="228"/>
      <c r="B228" s="237"/>
      <c r="C228" s="27" t="s">
        <v>28</v>
      </c>
      <c r="D228" s="275"/>
      <c r="E228" s="283"/>
      <c r="F228" s="272"/>
      <c r="G228" s="183"/>
      <c r="H228" s="231"/>
      <c r="I228" s="30"/>
      <c r="J228" s="31"/>
      <c r="K228" s="37"/>
      <c r="L228" s="32"/>
      <c r="M228" s="33"/>
      <c r="N228" s="234"/>
      <c r="O228" s="34"/>
      <c r="P228" s="35"/>
      <c r="Q228" s="202"/>
      <c r="R228" s="206"/>
      <c r="S228" s="28"/>
    </row>
    <row r="229" spans="1:19" ht="14.65" customHeight="1">
      <c r="A229" s="226">
        <f>$A226+1</f>
        <v>76</v>
      </c>
      <c r="B229" s="235" t="str">
        <f>IF(OR(C229="W",C230="W",C231="W",C229="1/2W",C230="1/2W",C231="1/2W",C229="1/2L",C230="1/2L",C231="1/2L"),"OK",IF(OR(C229="L",C230="L",C231="L"),"LOSS",IF(OR(C229="X",C230="X",C231="X"),"Anulado"," ")))</f>
        <v>OK</v>
      </c>
      <c r="C229" s="38" t="s">
        <v>24</v>
      </c>
      <c r="D229" s="273" t="str">
        <f>IF(G229="","",$D226)</f>
        <v>11</v>
      </c>
      <c r="E229" s="281" t="str">
        <f>IF(G229=""," ","– "&amp;COUNTIF(D$4:D231,$D229))</f>
        <v>– 7</v>
      </c>
      <c r="F229" s="284" t="e">
        <f ca="1">IF(G229="","",IF(OR(AND($C229&lt;&gt;" ",$C230=" "),AND($C230&lt;&gt;" ",$C229=" "),AND(L231&gt;0,OR(AND($C231&lt;&gt;" ",OR($C229=" ",$C230=" ")),AND($C231=" ",OR($C229&lt;&gt;" ",$C230&lt;&gt;" "))))),IF(SUM(F$4:F228)=0,1,LARGE(F$4:F228,1)+1),IF(MONTH(G229)=MONTH(TODAY()),IF(AND(DAY(G229)&lt;DAY(TODAY()),$B229=" "),IF(SUM(F$4:F228)=0,1,LARGE(F$4:F228,1)+1),IF($B229=" ",IF(AND(DAY(G229)=DAY(TODAY()),HOUR(G229)&lt;=HOUR(NOW())+1),IF(AND(HOUR(G229)+2&lt;=HOUR(NOW()),DAY(G229)&lt;=DAY(TODAY()),MINUTE(G229)&lt;=MINUTE(NOW())),IF(SUM(F$4:F228)=0,1,LARGE(F$4:F228,1)+1),IF(OR(MINUTE(G229)&lt;=MINUTE(NOW()),HOUR(G229)&lt;=HOUR(NOW())),"!!!","")),""),"")),"")))</f>
        <v>#VALUE!</v>
      </c>
      <c r="G229" s="181" t="s">
        <v>4637</v>
      </c>
      <c r="H229" s="229" t="s">
        <v>507</v>
      </c>
      <c r="I229" s="39" t="s">
        <v>42</v>
      </c>
      <c r="J229" s="40">
        <v>1</v>
      </c>
      <c r="K229" s="41" t="s">
        <v>23</v>
      </c>
      <c r="L229" s="42">
        <v>1.85</v>
      </c>
      <c r="M229" s="43"/>
      <c r="N229" s="318">
        <v>0.05</v>
      </c>
      <c r="O229" s="44" t="s">
        <v>3299</v>
      </c>
      <c r="P229" s="45" t="s">
        <v>3300</v>
      </c>
      <c r="Q229" s="207" t="s">
        <v>1572</v>
      </c>
      <c r="R229" s="211">
        <v>8.7599999999999997E-2</v>
      </c>
      <c r="S229" s="210" t="s">
        <v>2312</v>
      </c>
    </row>
    <row r="230" spans="1:19" ht="14.65" customHeight="1">
      <c r="A230" s="227"/>
      <c r="B230" s="236"/>
      <c r="C230" s="49" t="s">
        <v>26</v>
      </c>
      <c r="D230" s="274"/>
      <c r="E230" s="282"/>
      <c r="F230" s="285"/>
      <c r="G230" s="182"/>
      <c r="H230" s="230"/>
      <c r="I230" s="50" t="s">
        <v>43</v>
      </c>
      <c r="J230" s="51">
        <f>IF(OR(I229="TO",I229="TU",I229="TO1",I229="TU1",I229="TO2",I229="TU2"),J229,IF(OR(I229="AH1",I229="AH2"),IF(OR(I230="AH1",I230="AH2"),-J229,IF(OR(I230="EH1",I230="EH2"),-J229+0.5,"")),IF(OR(I229="EH1",I229="EH2"),IF(OR(I230="AH1",I230="AH2"),-J229+0.5,IF(OR(I230="EH1",I230="EH2"),-J229+1,"")),IF(AND(OR(I229="DNB1",I229="DNB2"),OR(I230="AH1",I230="AH2")),0,IF(AND(I229="Not ScoreBoth",OR(I230="TO1",I230="TO2")),0.5,"")))))</f>
        <v>1</v>
      </c>
      <c r="K230" s="52" t="s">
        <v>21</v>
      </c>
      <c r="L230" s="53">
        <v>2.64</v>
      </c>
      <c r="M230" s="54">
        <v>13.17</v>
      </c>
      <c r="N230" s="233"/>
      <c r="O230" s="55" t="s">
        <v>3301</v>
      </c>
      <c r="P230" s="56" t="s">
        <v>1599</v>
      </c>
      <c r="Q230" s="208"/>
      <c r="R230" s="212"/>
      <c r="S230" s="26"/>
    </row>
    <row r="231" spans="1:19" ht="14.65" customHeight="1">
      <c r="A231" s="228"/>
      <c r="B231" s="237"/>
      <c r="C231" s="57" t="s">
        <v>28</v>
      </c>
      <c r="D231" s="275"/>
      <c r="E231" s="283"/>
      <c r="F231" s="272"/>
      <c r="G231" s="183"/>
      <c r="H231" s="231"/>
      <c r="I231" s="58"/>
      <c r="J231" s="59"/>
      <c r="K231" s="60"/>
      <c r="L231" s="61"/>
      <c r="M231" s="62"/>
      <c r="N231" s="234"/>
      <c r="O231" s="63"/>
      <c r="P231" s="64"/>
      <c r="Q231" s="209"/>
      <c r="R231" s="213"/>
      <c r="S231" s="28"/>
    </row>
    <row r="232" spans="1:19" ht="14.65" customHeight="1">
      <c r="A232" s="238">
        <f>$A229+1</f>
        <v>77</v>
      </c>
      <c r="B232" s="242" t="str">
        <f>IF(OR(C232="W",C233="W",C234="W",C232="1/2W",C233="1/2W",C234="1/2W",C232="1/2L",C233="1/2L",C234="1/2L"),"OK",IF(OR(C232="L",C233="L",C234="L"),"LOSS",IF(OR(C232="X",C233="X",C234="X"),"Anulado"," ")))</f>
        <v>OK</v>
      </c>
      <c r="C232" s="65" t="s">
        <v>24</v>
      </c>
      <c r="D232" s="290" t="str">
        <f>IF(G232="","",$D229)</f>
        <v>11</v>
      </c>
      <c r="E232" s="295" t="str">
        <f>IF(G232=""," ","– "&amp;COUNTIF(D$4:D234,$D232))</f>
        <v>– 8</v>
      </c>
      <c r="F232" s="297" t="e">
        <f ca="1">IF(G232="","",IF(OR(AND($C232&lt;&gt;" ",$C233=" "),AND($C233&lt;&gt;" ",$C232=" "),AND(L234&gt;0,OR(AND($C234&lt;&gt;" ",OR($C232=" ",$C233=" ")),AND($C234=" ",OR($C232&lt;&gt;" ",$C233&lt;&gt;" "))))),IF(SUM(F$4:F231)=0,1,LARGE(F$4:F231,1)+1),IF(MONTH(G232)=MONTH(TODAY()),IF(AND(DAY(G232)&lt;DAY(TODAY()),$B232=" "),IF(SUM(F$4:F231)=0,1,LARGE(F$4:F231,1)+1),IF($B232=" ",IF(AND(DAY(G232)=DAY(TODAY()),HOUR(G232)&lt;=HOUR(NOW())+1),IF(AND(HOUR(G232)+2&lt;=HOUR(NOW()),DAY(G232)&lt;=DAY(TODAY()),MINUTE(G232)&lt;=MINUTE(NOW())),IF(SUM(F$4:F231)=0,1,LARGE(F$4:F231,1)+1),IF(OR(MINUTE(G232)&lt;=MINUTE(NOW()),HOUR(G232)&lt;=HOUR(NOW())),"!!!","")),""),"")),"")))</f>
        <v>#VALUE!</v>
      </c>
      <c r="G232" s="188" t="s">
        <v>4642</v>
      </c>
      <c r="H232" s="239" t="s">
        <v>508</v>
      </c>
      <c r="I232" s="66" t="s">
        <v>60</v>
      </c>
      <c r="J232" s="80"/>
      <c r="K232" s="68" t="s">
        <v>17</v>
      </c>
      <c r="L232" s="69">
        <v>15</v>
      </c>
      <c r="M232" s="70">
        <v>2.5</v>
      </c>
      <c r="N232" s="241">
        <v>0.1</v>
      </c>
      <c r="O232" s="71" t="s">
        <v>2978</v>
      </c>
      <c r="P232" s="72" t="s">
        <v>2098</v>
      </c>
      <c r="Q232" s="200" t="s">
        <v>4211</v>
      </c>
      <c r="R232" s="204">
        <v>0.1454</v>
      </c>
      <c r="S232" s="203" t="s">
        <v>1252</v>
      </c>
    </row>
    <row r="233" spans="1:19" ht="14.65" customHeight="1">
      <c r="A233" s="227"/>
      <c r="B233" s="236"/>
      <c r="C233" s="17" t="s">
        <v>26</v>
      </c>
      <c r="D233" s="274"/>
      <c r="E233" s="282"/>
      <c r="F233" s="285"/>
      <c r="G233" s="182"/>
      <c r="H233" s="230"/>
      <c r="I233" s="18" t="s">
        <v>63</v>
      </c>
      <c r="J233" s="81" t="str">
        <f>IF(OR(I232="TO",I232="TU",I232="TO1",I232="TU1",I232="TO2",I232="TU2"),J232,IF(OR(I232="AH1",I232="AH2"),IF(OR(I233="AH1",I233="AH2"),-J232,IF(OR(I233="EH1",I233="EH2"),-J232+0.5,"")),IF(OR(I232="EH1",I232="EH2"),IF(OR(I233="AH1",I233="AH2"),-J232+0.5,IF(OR(I233="EH1",I233="EH2"),-J232+1,"")),IF(AND(OR(I232="DNB1",I232="DNB2"),OR(I233="AH1",I233="AH2")),0,IF(AND(I232="Not ScoreBoth",OR(I233="TO1",I233="TO2")),0.5,"")))))</f>
        <v/>
      </c>
      <c r="K233" s="77" t="s">
        <v>18</v>
      </c>
      <c r="L233" s="21">
        <v>1.24</v>
      </c>
      <c r="M233" s="22">
        <v>30.3</v>
      </c>
      <c r="N233" s="233"/>
      <c r="O233" s="23" t="s">
        <v>1263</v>
      </c>
      <c r="P233" s="24" t="s">
        <v>3302</v>
      </c>
      <c r="Q233" s="201"/>
      <c r="R233" s="205"/>
      <c r="S233" s="26"/>
    </row>
    <row r="234" spans="1:19" ht="14.65" customHeight="1">
      <c r="A234" s="228"/>
      <c r="B234" s="237"/>
      <c r="C234" s="27" t="s">
        <v>28</v>
      </c>
      <c r="D234" s="275"/>
      <c r="E234" s="283"/>
      <c r="F234" s="272"/>
      <c r="G234" s="183"/>
      <c r="H234" s="231"/>
      <c r="I234" s="30"/>
      <c r="J234" s="31"/>
      <c r="K234" s="37"/>
      <c r="L234" s="32"/>
      <c r="M234" s="33"/>
      <c r="N234" s="234"/>
      <c r="O234" s="34"/>
      <c r="P234" s="35"/>
      <c r="Q234" s="202"/>
      <c r="R234" s="206"/>
      <c r="S234" s="28"/>
    </row>
    <row r="235" spans="1:19" ht="14.65" customHeight="1">
      <c r="A235" s="226">
        <f>$A232+1</f>
        <v>78</v>
      </c>
      <c r="B235" s="235" t="str">
        <f>IF(OR(C235="W",C236="W",C237="W",C235="1/2W",C236="1/2W",C237="1/2W",C235="1/2L",C236="1/2L",C237="1/2L"),"OK",IF(OR(C235="L",C236="L",C237="L"),"LOSS",IF(OR(C235="X",C236="X",C237="X"),"Anulado"," ")))</f>
        <v>OK</v>
      </c>
      <c r="C235" s="38" t="s">
        <v>24</v>
      </c>
      <c r="D235" s="273" t="str">
        <f>IF(G235="","",$D232)</f>
        <v>11</v>
      </c>
      <c r="E235" s="281" t="str">
        <f>IF(G235=""," ","– "&amp;COUNTIF(D$4:D237,$D235))</f>
        <v>– 9</v>
      </c>
      <c r="F235" s="284" t="e">
        <f ca="1">IF(G235="","",IF(OR(AND($C235&lt;&gt;" ",$C236=" "),AND($C236&lt;&gt;" ",$C235=" "),AND(L237&gt;0,OR(AND($C237&lt;&gt;" ",OR($C235=" ",$C236=" ")),AND($C237=" ",OR($C235&lt;&gt;" ",$C236&lt;&gt;" "))))),IF(SUM(F$4:F234)=0,1,LARGE(F$4:F234,1)+1),IF(MONTH(G235)=MONTH(TODAY()),IF(AND(DAY(G235)&lt;DAY(TODAY()),$B235=" "),IF(SUM(F$4:F234)=0,1,LARGE(F$4:F234,1)+1),IF($B235=" ",IF(AND(DAY(G235)=DAY(TODAY()),HOUR(G235)&lt;=HOUR(NOW())+1),IF(AND(HOUR(G235)+2&lt;=HOUR(NOW()),DAY(G235)&lt;=DAY(TODAY()),MINUTE(G235)&lt;=MINUTE(NOW())),IF(SUM(F$4:F234)=0,1,LARGE(F$4:F234,1)+1),IF(OR(MINUTE(G235)&lt;=MINUTE(NOW()),HOUR(G235)&lt;=HOUR(NOW())),"!!!","")),""),"")),"")))</f>
        <v>#VALUE!</v>
      </c>
      <c r="G235" s="181" t="s">
        <v>4637</v>
      </c>
      <c r="H235" s="229" t="s">
        <v>507</v>
      </c>
      <c r="I235" s="39" t="s">
        <v>42</v>
      </c>
      <c r="J235" s="40">
        <v>1</v>
      </c>
      <c r="K235" s="41" t="s">
        <v>23</v>
      </c>
      <c r="L235" s="42">
        <v>1.85</v>
      </c>
      <c r="M235" s="43">
        <v>10.52</v>
      </c>
      <c r="N235" s="318">
        <v>0.05</v>
      </c>
      <c r="O235" s="44" t="s">
        <v>3303</v>
      </c>
      <c r="P235" s="45" t="s">
        <v>3304</v>
      </c>
      <c r="Q235" s="207" t="s">
        <v>2181</v>
      </c>
      <c r="R235" s="211">
        <v>8.5599999999999996E-2</v>
      </c>
      <c r="S235" s="210" t="s">
        <v>1529</v>
      </c>
    </row>
    <row r="236" spans="1:19" ht="14.65" customHeight="1">
      <c r="A236" s="227"/>
      <c r="B236" s="236"/>
      <c r="C236" s="49" t="s">
        <v>26</v>
      </c>
      <c r="D236" s="274"/>
      <c r="E236" s="282"/>
      <c r="F236" s="285"/>
      <c r="G236" s="182"/>
      <c r="H236" s="230"/>
      <c r="I236" s="50" t="s">
        <v>43</v>
      </c>
      <c r="J236" s="51">
        <f>IF(OR(I235="TO",I235="TU",I235="TO1",I235="TU1",I235="TO2",I235="TU2"),J235,IF(OR(I235="AH1",I235="AH2"),IF(OR(I236="AH1",I236="AH2"),-J235,IF(OR(I236="EH1",I236="EH2"),-J235+0.5,"")),IF(OR(I235="EH1",I235="EH2"),IF(OR(I236="AH1",I236="AH2"),-J235+0.5,IF(OR(I236="EH1",I236="EH2"),-J235+1,"")),IF(AND(OR(I235="DNB1",I235="DNB2"),OR(I236="AH1",I236="AH2")),0,IF(AND(I235="Not ScoreBoth",OR(I236="TO1",I236="TO2")),0.5,"")))))</f>
        <v>1</v>
      </c>
      <c r="K236" s="52" t="s">
        <v>21</v>
      </c>
      <c r="L236" s="53">
        <v>2.64</v>
      </c>
      <c r="M236" s="54"/>
      <c r="N236" s="233"/>
      <c r="O236" s="55" t="s">
        <v>1029</v>
      </c>
      <c r="P236" s="56" t="s">
        <v>1710</v>
      </c>
      <c r="Q236" s="208"/>
      <c r="R236" s="212"/>
      <c r="S236" s="26"/>
    </row>
    <row r="237" spans="1:19" ht="14.65" customHeight="1">
      <c r="A237" s="228"/>
      <c r="B237" s="237"/>
      <c r="C237" s="57" t="s">
        <v>28</v>
      </c>
      <c r="D237" s="275"/>
      <c r="E237" s="283"/>
      <c r="F237" s="272"/>
      <c r="G237" s="183"/>
      <c r="H237" s="231"/>
      <c r="I237" s="58"/>
      <c r="J237" s="59"/>
      <c r="K237" s="60"/>
      <c r="L237" s="61"/>
      <c r="M237" s="62"/>
      <c r="N237" s="234"/>
      <c r="O237" s="63"/>
      <c r="P237" s="64"/>
      <c r="Q237" s="209"/>
      <c r="R237" s="213"/>
      <c r="S237" s="28"/>
    </row>
    <row r="238" spans="1:19" ht="14.65" customHeight="1">
      <c r="A238" s="238">
        <f>$A235+1</f>
        <v>79</v>
      </c>
      <c r="B238" s="242" t="str">
        <f>IF(OR(C238="W",C239="W",C240="W",C238="1/2W",C239="1/2W",C240="1/2W",C238="1/2L",C239="1/2L",C240="1/2L"),"OK",IF(OR(C238="L",C239="L",C240="L"),"LOSS",IF(OR(C238="X",C239="X",C240="X"),"Anulado"," ")))</f>
        <v>OK</v>
      </c>
      <c r="C238" s="65" t="s">
        <v>24</v>
      </c>
      <c r="D238" s="290" t="str">
        <f>IF(G238="","",$D235)</f>
        <v>11</v>
      </c>
      <c r="E238" s="295" t="str">
        <f>IF(G238=""," ","– "&amp;COUNTIF(D$4:D240,$D238))</f>
        <v>– 10</v>
      </c>
      <c r="F238" s="297" t="e">
        <f ca="1">IF(G238="","",IF(OR(AND($C238&lt;&gt;" ",$C239=" "),AND($C239&lt;&gt;" ",$C238=" "),AND(L240&gt;0,OR(AND($C240&lt;&gt;" ",OR($C238=" ",$C239=" ")),AND($C240=" ",OR($C238&lt;&gt;" ",$C239&lt;&gt;" "))))),IF(SUM(F$4:F237)=0,1,LARGE(F$4:F237,1)+1),IF(MONTH(G238)=MONTH(TODAY()),IF(AND(DAY(G238)&lt;DAY(TODAY()),$B238=" "),IF(SUM(F$4:F237)=0,1,LARGE(F$4:F237,1)+1),IF($B238=" ",IF(AND(DAY(G238)=DAY(TODAY()),HOUR(G238)&lt;=HOUR(NOW())+1),IF(AND(HOUR(G238)+2&lt;=HOUR(NOW()),DAY(G238)&lt;=DAY(TODAY()),MINUTE(G238)&lt;=MINUTE(NOW())),IF(SUM(F$4:F237)=0,1,LARGE(F$4:F237,1)+1),IF(OR(MINUTE(G238)&lt;=MINUTE(NOW()),HOUR(G238)&lt;=HOUR(NOW())),"!!!","")),""),"")),"")))</f>
        <v>#VALUE!</v>
      </c>
      <c r="G238" s="188" t="s">
        <v>4636</v>
      </c>
      <c r="H238" s="239" t="s">
        <v>501</v>
      </c>
      <c r="I238" s="66" t="s">
        <v>42</v>
      </c>
      <c r="J238" s="67">
        <v>0.5</v>
      </c>
      <c r="K238" s="68" t="s">
        <v>183</v>
      </c>
      <c r="L238" s="69">
        <v>4.09</v>
      </c>
      <c r="M238" s="70">
        <v>66.55</v>
      </c>
      <c r="N238" s="317">
        <v>0.05</v>
      </c>
      <c r="O238" s="71" t="s">
        <v>3305</v>
      </c>
      <c r="P238" s="72" t="s">
        <v>3306</v>
      </c>
      <c r="Q238" s="200" t="s">
        <v>4212</v>
      </c>
      <c r="R238" s="204">
        <v>7.7700000000000005E-2</v>
      </c>
      <c r="S238" s="203" t="s">
        <v>4213</v>
      </c>
    </row>
    <row r="239" spans="1:19" ht="14.65" customHeight="1">
      <c r="A239" s="227"/>
      <c r="B239" s="236"/>
      <c r="C239" s="17" t="s">
        <v>26</v>
      </c>
      <c r="D239" s="274"/>
      <c r="E239" s="282"/>
      <c r="F239" s="285"/>
      <c r="G239" s="182"/>
      <c r="H239" s="230"/>
      <c r="I239" s="18" t="s">
        <v>43</v>
      </c>
      <c r="J239" s="76">
        <f>IF(OR(I238="TO",I238="TU",I238="TO1",I238="TU1",I238="TO2",I238="TU2"),J238,IF(OR(I238="AH1",I238="AH2"),IF(OR(I239="AH1",I239="AH2"),-J238,IF(OR(I239="EH1",I239="EH2"),-J238+0.5,"")),IF(OR(I238="EH1",I238="EH2"),IF(OR(I239="AH1",I239="AH2"),-J238+0.5,IF(OR(I239="EH1",I239="EH2"),-J238+1,"")),IF(AND(OR(I238="DNB1",I238="DNB2"),OR(I239="AH1",I239="AH2")),0,IF(AND(I238="Not ScoreBoth",OR(I239="TO1",I239="TO2")),0.5,"")))))</f>
        <v>0.5</v>
      </c>
      <c r="K239" s="77" t="s">
        <v>18</v>
      </c>
      <c r="L239" s="21">
        <v>1.44</v>
      </c>
      <c r="M239" s="22">
        <v>197.94</v>
      </c>
      <c r="N239" s="233"/>
      <c r="O239" s="23" t="s">
        <v>3307</v>
      </c>
      <c r="P239" s="24" t="s">
        <v>3308</v>
      </c>
      <c r="Q239" s="201"/>
      <c r="R239" s="205"/>
      <c r="S239" s="26"/>
    </row>
    <row r="240" spans="1:19" ht="14.65" customHeight="1">
      <c r="A240" s="228"/>
      <c r="B240" s="237"/>
      <c r="C240" s="27" t="s">
        <v>28</v>
      </c>
      <c r="D240" s="275"/>
      <c r="E240" s="283"/>
      <c r="F240" s="272"/>
      <c r="G240" s="183"/>
      <c r="H240" s="231"/>
      <c r="I240" s="30"/>
      <c r="J240" s="31"/>
      <c r="K240" s="37"/>
      <c r="L240" s="32"/>
      <c r="M240" s="33"/>
      <c r="N240" s="234"/>
      <c r="O240" s="34"/>
      <c r="P240" s="35"/>
      <c r="Q240" s="202"/>
      <c r="R240" s="206"/>
      <c r="S240" s="28"/>
    </row>
    <row r="241" spans="1:19" ht="14.65" customHeight="1">
      <c r="A241" s="226">
        <f>$A238+1</f>
        <v>80</v>
      </c>
      <c r="B241" s="235" t="str">
        <f>IF(OR(C241="W",C242="W",C243="W",C241="1/2W",C242="1/2W",C243="1/2W",C241="1/2L",C242="1/2L",C243="1/2L"),"OK",IF(OR(C241="L",C242="L",C243="L"),"LOSS",IF(OR(C241="X",C242="X",C243="X"),"Anulado"," ")))</f>
        <v>Anulado</v>
      </c>
      <c r="C241" s="38" t="s">
        <v>52</v>
      </c>
      <c r="D241" s="273" t="str">
        <f>IF(G241="","",$D238)</f>
        <v>11</v>
      </c>
      <c r="E241" s="281" t="str">
        <f>IF(G241=""," ","– "&amp;COUNTIF(D$4:D243,$D241))</f>
        <v>– 11</v>
      </c>
      <c r="F241" s="284" t="e">
        <f ca="1">IF(G241="","",IF(OR(AND($C241&lt;&gt;" ",$C242=" "),AND($C242&lt;&gt;" ",$C241=" "),AND(L243&gt;0,OR(AND($C243&lt;&gt;" ",OR($C241=" ",$C242=" ")),AND($C243=" ",OR($C241&lt;&gt;" ",$C242&lt;&gt;" "))))),IF(SUM(F$4:F240)=0,1,LARGE(F$4:F240,1)+1),IF(MONTH(G241)=MONTH(TODAY()),IF(AND(DAY(G241)&lt;DAY(TODAY()),$B241=" "),IF(SUM(F$4:F240)=0,1,LARGE(F$4:F240,1)+1),IF($B241=" ",IF(AND(DAY(G241)=DAY(TODAY()),HOUR(G241)&lt;=HOUR(NOW())+1),IF(AND(HOUR(G241)+2&lt;=HOUR(NOW()),DAY(G241)&lt;=DAY(TODAY()),MINUTE(G241)&lt;=MINUTE(NOW())),IF(SUM(F$4:F240)=0,1,LARGE(F$4:F240,1)+1),IF(OR(MINUTE(G241)&lt;=MINUTE(NOW()),HOUR(G241)&lt;=HOUR(NOW())),"!!!","")),""),"")),"")))</f>
        <v>#VALUE!</v>
      </c>
      <c r="G241" s="181" t="s">
        <v>4637</v>
      </c>
      <c r="H241" s="229" t="s">
        <v>509</v>
      </c>
      <c r="I241" s="39" t="s">
        <v>42</v>
      </c>
      <c r="J241" s="40">
        <v>4</v>
      </c>
      <c r="K241" s="41" t="s">
        <v>21</v>
      </c>
      <c r="L241" s="42">
        <v>2.76</v>
      </c>
      <c r="M241" s="43">
        <v>6.39</v>
      </c>
      <c r="N241" s="318">
        <v>0.05</v>
      </c>
      <c r="O241" s="44" t="s">
        <v>3282</v>
      </c>
      <c r="P241" s="45" t="s">
        <v>1235</v>
      </c>
      <c r="Q241" s="207" t="s">
        <v>1034</v>
      </c>
      <c r="R241" s="211">
        <v>0</v>
      </c>
      <c r="S241" s="210" t="s">
        <v>4213</v>
      </c>
    </row>
    <row r="242" spans="1:19" ht="14.65" customHeight="1">
      <c r="A242" s="227"/>
      <c r="B242" s="236"/>
      <c r="C242" s="49" t="s">
        <v>52</v>
      </c>
      <c r="D242" s="274"/>
      <c r="E242" s="282"/>
      <c r="F242" s="285"/>
      <c r="G242" s="182"/>
      <c r="H242" s="230"/>
      <c r="I242" s="50" t="s">
        <v>43</v>
      </c>
      <c r="J242" s="51">
        <f>IF(OR(I241="TO",I241="TU",I241="TO1",I241="TU1",I241="TO2",I241="TU2"),J241,IF(OR(I241="AH1",I241="AH2"),IF(OR(I242="AH1",I242="AH2"),-J241,IF(OR(I242="EH1",I242="EH2"),-J241+0.5,"")),IF(OR(I241="EH1",I241="EH2"),IF(OR(I242="AH1",I242="AH2"),-J241+0.5,IF(OR(I242="EH1",I242="EH2"),-J241+1,"")),IF(AND(OR(I241="DNB1",I241="DNB2"),OR(I242="AH1",I242="AH2")),0,IF(AND(I241="Not ScoreBoth",OR(I242="TO1",I242="TO2")),0.5,"")))))</f>
        <v>4</v>
      </c>
      <c r="K242" s="52" t="s">
        <v>17</v>
      </c>
      <c r="L242" s="53">
        <v>1.875</v>
      </c>
      <c r="M242" s="54"/>
      <c r="N242" s="233"/>
      <c r="O242" s="55" t="s">
        <v>2548</v>
      </c>
      <c r="P242" s="56" t="s">
        <v>3309</v>
      </c>
      <c r="Q242" s="208"/>
      <c r="R242" s="212"/>
      <c r="S242" s="26"/>
    </row>
    <row r="243" spans="1:19" ht="14.65" customHeight="1">
      <c r="A243" s="228"/>
      <c r="B243" s="237"/>
      <c r="C243" s="57" t="s">
        <v>28</v>
      </c>
      <c r="D243" s="275"/>
      <c r="E243" s="283"/>
      <c r="F243" s="272"/>
      <c r="G243" s="183"/>
      <c r="H243" s="231"/>
      <c r="I243" s="58"/>
      <c r="J243" s="59"/>
      <c r="K243" s="60"/>
      <c r="L243" s="61"/>
      <c r="M243" s="62"/>
      <c r="N243" s="234"/>
      <c r="O243" s="63"/>
      <c r="P243" s="64"/>
      <c r="Q243" s="209"/>
      <c r="R243" s="213"/>
      <c r="S243" s="28"/>
    </row>
    <row r="244" spans="1:19" ht="14.65" customHeight="1">
      <c r="A244" s="238">
        <f>$A241+1</f>
        <v>81</v>
      </c>
      <c r="B244" s="242" t="str">
        <f>IF(OR(C244="W",C245="W",C246="W",C244="1/2W",C245="1/2W",C246="1/2W",C244="1/2L",C245="1/2L",C246="1/2L"),"OK",IF(OR(C244="L",C245="L",C246="L"),"LOSS",IF(OR(C244="X",C245="X",C246="X"),"Anulado"," ")))</f>
        <v>OK</v>
      </c>
      <c r="C244" s="65" t="s">
        <v>24</v>
      </c>
      <c r="D244" s="290" t="str">
        <f>IF(G244="","",$D241)</f>
        <v>11</v>
      </c>
      <c r="E244" s="295" t="str">
        <f>IF(G244=""," ","– "&amp;COUNTIF(D$4:D246,$D244))</f>
        <v>– 12</v>
      </c>
      <c r="F244" s="297" t="e">
        <f ca="1">IF(G244="","",IF(OR(AND($C244&lt;&gt;" ",$C245=" "),AND($C245&lt;&gt;" ",$C244=" "),AND(L246&gt;0,OR(AND($C246&lt;&gt;" ",OR($C244=" ",$C245=" ")),AND($C246=" ",OR($C244&lt;&gt;" ",$C245&lt;&gt;" "))))),IF(SUM(F$4:F243)=0,1,LARGE(F$4:F243,1)+1),IF(MONTH(G244)=MONTH(TODAY()),IF(AND(DAY(G244)&lt;DAY(TODAY()),$B244=" "),IF(SUM(F$4:F243)=0,1,LARGE(F$4:F243,1)+1),IF($B244=" ",IF(AND(DAY(G244)=DAY(TODAY()),HOUR(G244)&lt;=HOUR(NOW())+1),IF(AND(HOUR(G244)+2&lt;=HOUR(NOW()),DAY(G244)&lt;=DAY(TODAY()),MINUTE(G244)&lt;=MINUTE(NOW())),IF(SUM(F$4:F243)=0,1,LARGE(F$4:F243,1)+1),IF(OR(MINUTE(G244)&lt;=MINUTE(NOW()),HOUR(G244)&lt;=HOUR(NOW())),"!!!","")),""),"")),"")))</f>
        <v>#VALUE!</v>
      </c>
      <c r="G244" s="188" t="s">
        <v>4643</v>
      </c>
      <c r="H244" s="239" t="s">
        <v>510</v>
      </c>
      <c r="I244" s="66" t="s">
        <v>27</v>
      </c>
      <c r="J244" s="80"/>
      <c r="K244" s="68" t="s">
        <v>19</v>
      </c>
      <c r="L244" s="69">
        <v>2.16</v>
      </c>
      <c r="M244" s="70"/>
      <c r="N244" s="317">
        <v>0.05</v>
      </c>
      <c r="O244" s="71" t="s">
        <v>2770</v>
      </c>
      <c r="P244" s="72" t="s">
        <v>3310</v>
      </c>
      <c r="Q244" s="200" t="s">
        <v>1051</v>
      </c>
      <c r="R244" s="204">
        <v>8.4199999999999997E-2</v>
      </c>
      <c r="S244" s="203" t="s">
        <v>4214</v>
      </c>
    </row>
    <row r="245" spans="1:19" ht="14.65" customHeight="1">
      <c r="A245" s="227"/>
      <c r="B245" s="236"/>
      <c r="C245" s="17" t="s">
        <v>26</v>
      </c>
      <c r="D245" s="274"/>
      <c r="E245" s="282"/>
      <c r="F245" s="285"/>
      <c r="G245" s="182"/>
      <c r="H245" s="230"/>
      <c r="I245" s="83">
        <v>1</v>
      </c>
      <c r="J245" s="81" t="str">
        <f>IF(OR(I244="TO",I244="TU",I244="TO1",I244="TU1",I244="TO2",I244="TU2"),J244,IF(OR(I244="AH1",I244="AH2"),IF(OR(I245="AH1",I245="AH2"),-J244,IF(OR(I245="EH1",I245="EH2"),-J244+0.5,"")),IF(OR(I244="EH1",I244="EH2"),IF(OR(I245="AH1",I245="AH2"),-J244+0.5,IF(OR(I245="EH1",I245="EH2"),-J244+1,"")),IF(AND(OR(I244="DNB1",I244="DNB2"),OR(I245="AH1",I245="AH2")),0,IF(AND(I244="Not ScoreBoth",OR(I245="TO1",I245="TO2")),0.5,"")))))</f>
        <v/>
      </c>
      <c r="K245" s="77" t="s">
        <v>21</v>
      </c>
      <c r="L245" s="21">
        <v>2.1800000000000002</v>
      </c>
      <c r="M245" s="22">
        <v>17.02</v>
      </c>
      <c r="N245" s="233"/>
      <c r="O245" s="23" t="s">
        <v>3311</v>
      </c>
      <c r="P245" s="24" t="s">
        <v>3312</v>
      </c>
      <c r="Q245" s="201"/>
      <c r="R245" s="205"/>
      <c r="S245" s="26"/>
    </row>
    <row r="246" spans="1:19" ht="14.65" customHeight="1">
      <c r="A246" s="228"/>
      <c r="B246" s="237"/>
      <c r="C246" s="27" t="s">
        <v>28</v>
      </c>
      <c r="D246" s="275"/>
      <c r="E246" s="283"/>
      <c r="F246" s="272"/>
      <c r="G246" s="183"/>
      <c r="H246" s="231"/>
      <c r="I246" s="30"/>
      <c r="J246" s="31"/>
      <c r="K246" s="37"/>
      <c r="L246" s="32"/>
      <c r="M246" s="33"/>
      <c r="N246" s="234"/>
      <c r="O246" s="34"/>
      <c r="P246" s="35"/>
      <c r="Q246" s="202"/>
      <c r="R246" s="206"/>
      <c r="S246" s="28"/>
    </row>
    <row r="247" spans="1:19" ht="14.65" customHeight="1">
      <c r="A247" s="226">
        <f>$A244+1</f>
        <v>82</v>
      </c>
      <c r="B247" s="235" t="str">
        <f>IF(OR(C247="W",C248="W",C249="W",C247="1/2W",C248="1/2W",C249="1/2W",C247="1/2L",C248="1/2L",C249="1/2L"),"OK",IF(OR(C247="L",C248="L",C249="L"),"LOSS",IF(OR(C247="X",C248="X",C249="X"),"Anulado"," ")))</f>
        <v>OK</v>
      </c>
      <c r="C247" s="38" t="s">
        <v>26</v>
      </c>
      <c r="D247" s="273" t="str">
        <f>IF(G247="","",$D244)</f>
        <v>11</v>
      </c>
      <c r="E247" s="281" t="str">
        <f>IF(G247=""," ","– "&amp;COUNTIF(D$4:D249,$D247))</f>
        <v>– 13</v>
      </c>
      <c r="F247" s="284" t="e">
        <f ca="1">IF(G247="","",IF(OR(AND($C247&lt;&gt;" ",$C248=" "),AND($C248&lt;&gt;" ",$C247=" "),AND(L249&gt;0,OR(AND($C249&lt;&gt;" ",OR($C247=" ",$C248=" ")),AND($C249=" ",OR($C247&lt;&gt;" ",$C248&lt;&gt;" "))))),IF(SUM(F$4:F246)=0,1,LARGE(F$4:F246,1)+1),IF(MONTH(G247)=MONTH(TODAY()),IF(AND(DAY(G247)&lt;DAY(TODAY()),$B247=" "),IF(SUM(F$4:F246)=0,1,LARGE(F$4:F246,1)+1),IF($B247=" ",IF(AND(DAY(G247)=DAY(TODAY()),HOUR(G247)&lt;=HOUR(NOW())+1),IF(AND(HOUR(G247)+2&lt;=HOUR(NOW()),DAY(G247)&lt;=DAY(TODAY()),MINUTE(G247)&lt;=MINUTE(NOW())),IF(SUM(F$4:F246)=0,1,LARGE(F$4:F246,1)+1),IF(OR(MINUTE(G247)&lt;=MINUTE(NOW()),HOUR(G247)&lt;=HOUR(NOW())),"!!!","")),""),"")),"")))</f>
        <v>#VALUE!</v>
      </c>
      <c r="G247" s="181" t="s">
        <v>4637</v>
      </c>
      <c r="H247" s="229" t="s">
        <v>507</v>
      </c>
      <c r="I247" s="39" t="s">
        <v>42</v>
      </c>
      <c r="J247" s="40">
        <v>8.5</v>
      </c>
      <c r="K247" s="41" t="s">
        <v>18</v>
      </c>
      <c r="L247" s="42">
        <v>3.1</v>
      </c>
      <c r="M247" s="43">
        <v>8.26</v>
      </c>
      <c r="N247" s="318">
        <v>0.05</v>
      </c>
      <c r="O247" s="44" t="s">
        <v>3313</v>
      </c>
      <c r="P247" s="45" t="s">
        <v>3314</v>
      </c>
      <c r="Q247" s="207" t="s">
        <v>1755</v>
      </c>
      <c r="R247" s="211">
        <v>0.16889999999999999</v>
      </c>
      <c r="S247" s="210" t="s">
        <v>4215</v>
      </c>
    </row>
    <row r="248" spans="1:19" ht="14.65" customHeight="1">
      <c r="A248" s="227"/>
      <c r="B248" s="236"/>
      <c r="C248" s="49" t="s">
        <v>24</v>
      </c>
      <c r="D248" s="274"/>
      <c r="E248" s="282"/>
      <c r="F248" s="285"/>
      <c r="G248" s="182"/>
      <c r="H248" s="230"/>
      <c r="I248" s="50" t="s">
        <v>43</v>
      </c>
      <c r="J248" s="51">
        <f>IF(OR(I247="TO",I247="TU",I247="TO1",I247="TU1",I247="TO2",I247="TU2"),J247,IF(OR(I247="AH1",I247="AH2"),IF(OR(I248="AH1",I248="AH2"),-J247,IF(OR(I248="EH1",I248="EH2"),-J247+0.5,"")),IF(OR(I247="EH1",I247="EH2"),IF(OR(I248="AH1",I248="AH2"),-J247+0.5,IF(OR(I248="EH1",I248="EH2"),-J247+1,"")),IF(AND(OR(I247="DNB1",I247="DNB2"),OR(I248="AH1",I248="AH2")),0,IF(AND(I247="Not ScoreBoth",OR(I248="TO1",I248="TO2")),0.5,"")))))</f>
        <v>8.5</v>
      </c>
      <c r="K248" s="52" t="s">
        <v>21</v>
      </c>
      <c r="L248" s="53">
        <v>1.88</v>
      </c>
      <c r="M248" s="54">
        <v>13.65</v>
      </c>
      <c r="N248" s="233"/>
      <c r="O248" s="55" t="s">
        <v>2563</v>
      </c>
      <c r="P248" s="56" t="s">
        <v>3315</v>
      </c>
      <c r="Q248" s="208"/>
      <c r="R248" s="212"/>
      <c r="S248" s="26"/>
    </row>
    <row r="249" spans="1:19" ht="14.65" customHeight="1">
      <c r="A249" s="228"/>
      <c r="B249" s="237"/>
      <c r="C249" s="57" t="s">
        <v>28</v>
      </c>
      <c r="D249" s="275"/>
      <c r="E249" s="283"/>
      <c r="F249" s="272"/>
      <c r="G249" s="183"/>
      <c r="H249" s="231"/>
      <c r="I249" s="58"/>
      <c r="J249" s="59"/>
      <c r="K249" s="60"/>
      <c r="L249" s="61"/>
      <c r="M249" s="62"/>
      <c r="N249" s="234"/>
      <c r="O249" s="63"/>
      <c r="P249" s="64"/>
      <c r="Q249" s="209"/>
      <c r="R249" s="213"/>
      <c r="S249" s="28"/>
    </row>
    <row r="250" spans="1:19" ht="14.65" customHeight="1">
      <c r="A250" s="238">
        <f>$A247+1</f>
        <v>83</v>
      </c>
      <c r="B250" s="242" t="str">
        <f>IF(OR(C250="W",C251="W",C252="W",C250="1/2W",C251="1/2W",C252="1/2W",C250="1/2L",C251="1/2L",C252="1/2L"),"OK",IF(OR(C250="L",C251="L",C252="L"),"LOSS",IF(OR(C250="X",C251="X",C252="X"),"Anulado"," ")))</f>
        <v>OK</v>
      </c>
      <c r="C250" s="65" t="s">
        <v>24</v>
      </c>
      <c r="D250" s="290" t="str">
        <f>IF(G250="","",$D247)</f>
        <v>11</v>
      </c>
      <c r="E250" s="295" t="str">
        <f>IF(G250=""," ","– "&amp;COUNTIF(D$4:D252,$D250))</f>
        <v>– 14</v>
      </c>
      <c r="F250" s="297" t="e">
        <f ca="1">IF(G250="","",IF(OR(AND($C250&lt;&gt;" ",$C251=" "),AND($C251&lt;&gt;" ",$C250=" "),AND(L252&gt;0,OR(AND($C252&lt;&gt;" ",OR($C250=" ",$C251=" ")),AND($C252=" ",OR($C250&lt;&gt;" ",$C251&lt;&gt;" "))))),IF(SUM(F$4:F249)=0,1,LARGE(F$4:F249,1)+1),IF(MONTH(G250)=MONTH(TODAY()),IF(AND(DAY(G250)&lt;DAY(TODAY()),$B250=" "),IF(SUM(F$4:F249)=0,1,LARGE(F$4:F249,1)+1),IF($B250=" ",IF(AND(DAY(G250)=DAY(TODAY()),HOUR(G250)&lt;=HOUR(NOW())+1),IF(AND(HOUR(G250)+2&lt;=HOUR(NOW()),DAY(G250)&lt;=DAY(TODAY()),MINUTE(G250)&lt;=MINUTE(NOW())),IF(SUM(F$4:F249)=0,1,LARGE(F$4:F249,1)+1),IF(OR(MINUTE(G250)&lt;=MINUTE(NOW()),HOUR(G250)&lt;=HOUR(NOW())),"!!!","")),""),"")),"")))</f>
        <v>#VALUE!</v>
      </c>
      <c r="G250" s="188" t="s">
        <v>4636</v>
      </c>
      <c r="H250" s="239" t="s">
        <v>511</v>
      </c>
      <c r="I250" s="66" t="s">
        <v>42</v>
      </c>
      <c r="J250" s="67">
        <v>1.5</v>
      </c>
      <c r="K250" s="68" t="s">
        <v>23</v>
      </c>
      <c r="L250" s="69">
        <v>2.23</v>
      </c>
      <c r="M250" s="70">
        <v>4.05</v>
      </c>
      <c r="N250" s="317">
        <v>0.05</v>
      </c>
      <c r="O250" s="71" t="s">
        <v>2432</v>
      </c>
      <c r="P250" s="72" t="s">
        <v>3316</v>
      </c>
      <c r="Q250" s="200" t="s">
        <v>3771</v>
      </c>
      <c r="R250" s="204">
        <v>0.1908</v>
      </c>
      <c r="S250" s="203" t="s">
        <v>1046</v>
      </c>
    </row>
    <row r="251" spans="1:19" ht="14.65" customHeight="1">
      <c r="A251" s="227"/>
      <c r="B251" s="236"/>
      <c r="C251" s="17" t="s">
        <v>26</v>
      </c>
      <c r="D251" s="274"/>
      <c r="E251" s="282"/>
      <c r="F251" s="285"/>
      <c r="G251" s="182"/>
      <c r="H251" s="230"/>
      <c r="I251" s="18" t="s">
        <v>43</v>
      </c>
      <c r="J251" s="76">
        <f>IF(OR(I250="TO",I250="TU",I250="TO1",I250="TU1",I250="TO2",I250="TU2"),J250,IF(OR(I250="AH1",I250="AH2"),IF(OR(I251="AH1",I251="AH2"),-J250,IF(OR(I251="EH1",I251="EH2"),-J250+0.5,"")),IF(OR(I250="EH1",I250="EH2"),IF(OR(I251="AH1",I251="AH2"),-J250+0.5,IF(OR(I251="EH1",I251="EH2"),-J250+1,"")),IF(AND(OR(I250="DNB1",I250="DNB2"),OR(I251="AH1",I251="AH2")),0,IF(AND(I250="Not ScoreBoth",OR(I251="TO1",I251="TO2")),0.5,"")))))</f>
        <v>1.5</v>
      </c>
      <c r="K251" s="77" t="s">
        <v>21</v>
      </c>
      <c r="L251" s="21">
        <v>2.5499999999999998</v>
      </c>
      <c r="M251" s="22"/>
      <c r="N251" s="233"/>
      <c r="O251" s="23" t="s">
        <v>3317</v>
      </c>
      <c r="P251" s="24" t="s">
        <v>1929</v>
      </c>
      <c r="Q251" s="201"/>
      <c r="R251" s="205"/>
      <c r="S251" s="26"/>
    </row>
    <row r="252" spans="1:19" ht="14.65" customHeight="1">
      <c r="A252" s="228"/>
      <c r="B252" s="237"/>
      <c r="C252" s="27" t="s">
        <v>28</v>
      </c>
      <c r="D252" s="275"/>
      <c r="E252" s="283"/>
      <c r="F252" s="272"/>
      <c r="G252" s="183"/>
      <c r="H252" s="231"/>
      <c r="I252" s="30"/>
      <c r="J252" s="31"/>
      <c r="K252" s="37"/>
      <c r="L252" s="32"/>
      <c r="M252" s="33"/>
      <c r="N252" s="234"/>
      <c r="O252" s="34"/>
      <c r="P252" s="35"/>
      <c r="Q252" s="202"/>
      <c r="R252" s="206"/>
      <c r="S252" s="28"/>
    </row>
    <row r="253" spans="1:19" ht="14.65" customHeight="1">
      <c r="A253" s="226">
        <f>$A250+1</f>
        <v>84</v>
      </c>
      <c r="B253" s="235" t="str">
        <f>IF(OR(C253="W",C254="W",C255="W",C253="1/2W",C254="1/2W",C255="1/2W",C253="1/2L",C254="1/2L",C255="1/2L"),"OK",IF(OR(C253="L",C254="L",C255="L"),"LOSS",IF(OR(C253="X",C254="X",C255="X"),"Anulado"," ")))</f>
        <v>Anulado</v>
      </c>
      <c r="C253" s="38" t="s">
        <v>52</v>
      </c>
      <c r="D253" s="273" t="str">
        <f>IF(G253="","",$D250)</f>
        <v>11</v>
      </c>
      <c r="E253" s="281" t="str">
        <f>IF(G253=""," ","– "&amp;COUNTIF(D$4:D255,$D253))</f>
        <v>– 15</v>
      </c>
      <c r="F253" s="284" t="e">
        <f ca="1">IF(G253="","",IF(OR(AND($C253&lt;&gt;" ",$C254=" "),AND($C254&lt;&gt;" ",$C253=" "),AND(L255&gt;0,OR(AND($C255&lt;&gt;" ",OR($C253=" ",$C254=" ")),AND($C255=" ",OR($C253&lt;&gt;" ",$C254&lt;&gt;" "))))),IF(SUM(F$4:F252)=0,1,LARGE(F$4:F252,1)+1),IF(MONTH(G253)=MONTH(TODAY()),IF(AND(DAY(G253)&lt;DAY(TODAY()),$B253=" "),IF(SUM(F$4:F252)=0,1,LARGE(F$4:F252,1)+1),IF($B253=" ",IF(AND(DAY(G253)=DAY(TODAY()),HOUR(G253)&lt;=HOUR(NOW())+1),IF(AND(HOUR(G253)+2&lt;=HOUR(NOW()),DAY(G253)&lt;=DAY(TODAY()),MINUTE(G253)&lt;=MINUTE(NOW())),IF(SUM(F$4:F252)=0,1,LARGE(F$4:F252,1)+1),IF(OR(MINUTE(G253)&lt;=MINUTE(NOW()),HOUR(G253)&lt;=HOUR(NOW())),"!!!","")),""),"")),"")))</f>
        <v>#VALUE!</v>
      </c>
      <c r="G253" s="181" t="s">
        <v>4637</v>
      </c>
      <c r="H253" s="229" t="s">
        <v>509</v>
      </c>
      <c r="I253" s="39" t="s">
        <v>42</v>
      </c>
      <c r="J253" s="40">
        <v>4</v>
      </c>
      <c r="K253" s="41" t="s">
        <v>21</v>
      </c>
      <c r="L253" s="42">
        <v>2.76</v>
      </c>
      <c r="M253" s="43">
        <v>6.39</v>
      </c>
      <c r="N253" s="318">
        <v>0.05</v>
      </c>
      <c r="O253" s="44" t="s">
        <v>3282</v>
      </c>
      <c r="P253" s="45" t="s">
        <v>1235</v>
      </c>
      <c r="Q253" s="207" t="s">
        <v>1034</v>
      </c>
      <c r="R253" s="211">
        <v>0</v>
      </c>
      <c r="S253" s="210" t="s">
        <v>1046</v>
      </c>
    </row>
    <row r="254" spans="1:19" ht="14.65" customHeight="1">
      <c r="A254" s="227"/>
      <c r="B254" s="236"/>
      <c r="C254" s="49" t="s">
        <v>52</v>
      </c>
      <c r="D254" s="274"/>
      <c r="E254" s="282"/>
      <c r="F254" s="285"/>
      <c r="G254" s="182"/>
      <c r="H254" s="230"/>
      <c r="I254" s="50" t="s">
        <v>43</v>
      </c>
      <c r="J254" s="51">
        <f>IF(OR(I253="TO",I253="TU",I253="TO1",I253="TU1",I253="TO2",I253="TU2"),J253,IF(OR(I253="AH1",I253="AH2"),IF(OR(I254="AH1",I254="AH2"),-J253,IF(OR(I254="EH1",I254="EH2"),-J253+0.5,"")),IF(OR(I253="EH1",I253="EH2"),IF(OR(I254="AH1",I254="AH2"),-J253+0.5,IF(OR(I254="EH1",I254="EH2"),-J253+1,"")),IF(AND(OR(I253="DNB1",I253="DNB2"),OR(I254="AH1",I254="AH2")),0,IF(AND(I253="Not ScoreBoth",OR(I254="TO1",I254="TO2")),0.5,"")))))</f>
        <v>4</v>
      </c>
      <c r="K254" s="52" t="s">
        <v>17</v>
      </c>
      <c r="L254" s="53">
        <v>1.7</v>
      </c>
      <c r="M254" s="54">
        <v>10.4</v>
      </c>
      <c r="N254" s="233"/>
      <c r="O254" s="55" t="s">
        <v>920</v>
      </c>
      <c r="P254" s="56" t="s">
        <v>1775</v>
      </c>
      <c r="Q254" s="208"/>
      <c r="R254" s="212"/>
      <c r="S254" s="26"/>
    </row>
    <row r="255" spans="1:19" ht="14.65" customHeight="1" thickBot="1">
      <c r="A255" s="228"/>
      <c r="B255" s="237"/>
      <c r="C255" s="57" t="s">
        <v>28</v>
      </c>
      <c r="D255" s="275"/>
      <c r="E255" s="283"/>
      <c r="F255" s="272"/>
      <c r="G255" s="183"/>
      <c r="H255" s="240"/>
      <c r="I255" s="58"/>
      <c r="J255" s="59"/>
      <c r="K255" s="60"/>
      <c r="L255" s="61"/>
      <c r="M255" s="62"/>
      <c r="N255" s="234"/>
      <c r="O255" s="63"/>
      <c r="P255" s="64"/>
      <c r="Q255" s="209"/>
      <c r="R255" s="213"/>
      <c r="S255" s="28"/>
    </row>
    <row r="256" spans="1:19" ht="14.65" customHeight="1">
      <c r="A256" s="238">
        <f>$A253+1</f>
        <v>85</v>
      </c>
      <c r="B256" s="242" t="str">
        <f>IF(OR(C256="W",C257="W",C258="W",C256="1/2W",C257="1/2W",C258="1/2W",C256="1/2L",C257="1/2L",C258="1/2L"),"OK",IF(OR(C256="L",C257="L",C258="L"),"LOSS",IF(OR(C256="X",C257="X",C258="X"),"Anulado"," ")))</f>
        <v>OK</v>
      </c>
      <c r="C256" s="65" t="s">
        <v>24</v>
      </c>
      <c r="D256" s="290" t="s">
        <v>512</v>
      </c>
      <c r="E256" s="295" t="str">
        <f>IF(G256=""," ","– "&amp;COUNTIF(D$4:D258,$D256))</f>
        <v>– 1</v>
      </c>
      <c r="F256" s="297" t="e">
        <f ca="1">IF(G256="","",IF(OR(AND($C256&lt;&gt;" ",$C257=" "),AND($C257&lt;&gt;" ",$C256=" "),AND(L258&gt;0,OR(AND($C258&lt;&gt;" ",OR($C256=" ",$C257=" ")),AND($C258=" ",OR($C256&lt;&gt;" ",$C257&lt;&gt;" "))))),IF(SUM(F$4:F255)=0,1,LARGE(F$4:F255,1)+1),IF(MONTH(G256)=MONTH(TODAY()),IF(AND(DAY(G256)&lt;DAY(TODAY()),$B256=" "),IF(SUM(F$4:F255)=0,1,LARGE(F$4:F255,1)+1),IF($B256=" ",IF(AND(DAY(G256)=DAY(TODAY()),HOUR(G256)&lt;=HOUR(NOW())+1),IF(AND(HOUR(G256)+2&lt;=HOUR(NOW()),DAY(G256)&lt;=DAY(TODAY()),MINUTE(G256)&lt;=MINUTE(NOW())),IF(SUM(F$4:F255)=0,1,LARGE(F$4:F255,1)+1),IF(OR(MINUTE(G256)&lt;=MINUTE(NOW()),HOUR(G256)&lt;=HOUR(NOW())),"!!!","")),""),"")),"")))</f>
        <v>#VALUE!</v>
      </c>
      <c r="G256" s="188" t="s">
        <v>4644</v>
      </c>
      <c r="H256" s="303" t="s">
        <v>513</v>
      </c>
      <c r="I256" s="66" t="s">
        <v>30</v>
      </c>
      <c r="J256" s="67">
        <v>-3.5</v>
      </c>
      <c r="K256" s="68" t="s">
        <v>45</v>
      </c>
      <c r="L256" s="69">
        <v>4.5999999999999996</v>
      </c>
      <c r="M256" s="70">
        <v>30</v>
      </c>
      <c r="N256" s="317">
        <v>0.05</v>
      </c>
      <c r="O256" s="71" t="s">
        <v>2129</v>
      </c>
      <c r="P256" s="72" t="s">
        <v>3318</v>
      </c>
      <c r="Q256" s="200" t="s">
        <v>1453</v>
      </c>
      <c r="R256" s="204">
        <v>0.29330000000000001</v>
      </c>
      <c r="S256" s="203" t="s">
        <v>1453</v>
      </c>
    </row>
    <row r="257" spans="1:19" ht="14.65" customHeight="1">
      <c r="A257" s="227"/>
      <c r="B257" s="236"/>
      <c r="C257" s="17" t="s">
        <v>26</v>
      </c>
      <c r="D257" s="274"/>
      <c r="E257" s="282"/>
      <c r="F257" s="285"/>
      <c r="G257" s="182"/>
      <c r="H257" s="230"/>
      <c r="I257" s="18" t="s">
        <v>71</v>
      </c>
      <c r="J257" s="81" t="str">
        <f>IF(OR(I256="TO",I256="TU",I256="TO1",I256="TU1",I256="TO2",I256="TU2"),J256,IF(OR(I256="AH1",I256="AH2"),IF(OR(I257="AH1",I257="AH2"),-J256,IF(OR(I257="EH1",I257="EH2"),-J256+0.5,"")),IF(OR(I256="EH1",I256="EH2"),IF(OR(I257="AH1",I257="AH2"),-J256+0.5,IF(OR(I257="EH1",I257="EH2"),-J256+1,"")),IF(AND(OR(I256="DNB1",I256="DNB2"),OR(I257="AH1",I257="AH2")),0,IF(AND(I256="Not ScoreBoth",OR(I257="TO1",I257="TO2")),0.5,"")))))</f>
        <v/>
      </c>
      <c r="K257" s="77" t="s">
        <v>19</v>
      </c>
      <c r="L257" s="21">
        <v>2.17</v>
      </c>
      <c r="M257" s="22">
        <v>76.709999999999994</v>
      </c>
      <c r="N257" s="233"/>
      <c r="O257" s="23" t="s">
        <v>3319</v>
      </c>
      <c r="P257" s="24" t="s">
        <v>3320</v>
      </c>
      <c r="Q257" s="201"/>
      <c r="R257" s="205"/>
      <c r="S257" s="26"/>
    </row>
    <row r="258" spans="1:19" ht="14.65" customHeight="1">
      <c r="A258" s="228"/>
      <c r="B258" s="237"/>
      <c r="C258" s="27" t="s">
        <v>28</v>
      </c>
      <c r="D258" s="275"/>
      <c r="E258" s="283"/>
      <c r="F258" s="272"/>
      <c r="G258" s="183"/>
      <c r="H258" s="231"/>
      <c r="I258" s="30"/>
      <c r="J258" s="31"/>
      <c r="K258" s="37"/>
      <c r="L258" s="32"/>
      <c r="M258" s="33"/>
      <c r="N258" s="234"/>
      <c r="O258" s="34"/>
      <c r="P258" s="90" t="s">
        <v>3321</v>
      </c>
      <c r="Q258" s="202"/>
      <c r="R258" s="206"/>
      <c r="S258" s="28"/>
    </row>
    <row r="259" spans="1:19" ht="14.65" customHeight="1">
      <c r="A259" s="226">
        <f>$A256+1</f>
        <v>86</v>
      </c>
      <c r="B259" s="235" t="str">
        <f>IF(OR(C259="W",C260="W",C261="W",C259="1/2W",C260="1/2W",C261="1/2W",C259="1/2L",C260="1/2L",C261="1/2L"),"OK",IF(OR(C259="L",C260="L",C261="L"),"LOSS",IF(OR(C259="X",C260="X",C261="X"),"Anulado"," ")))</f>
        <v>OK</v>
      </c>
      <c r="C259" s="38" t="s">
        <v>24</v>
      </c>
      <c r="D259" s="273" t="str">
        <f>IF(G259="","",$D256)</f>
        <v>12</v>
      </c>
      <c r="E259" s="281" t="str">
        <f>IF(G259=""," ","– "&amp;COUNTIF(D$4:D261,$D259))</f>
        <v>– 2</v>
      </c>
      <c r="F259" s="284" t="e">
        <f ca="1">IF(G259="","",IF(OR(AND($C259&lt;&gt;" ",$C260=" "),AND($C260&lt;&gt;" ",$C259=" "),AND(L261&gt;0,OR(AND($C261&lt;&gt;" ",OR($C259=" ",$C260=" ")),AND($C261=" ",OR($C259&lt;&gt;" ",$C260&lt;&gt;" "))))),IF(SUM(F$4:F258)=0,1,LARGE(F$4:F258,1)+1),IF(MONTH(G259)=MONTH(TODAY()),IF(AND(DAY(G259)&lt;DAY(TODAY()),$B259=" "),IF(SUM(F$4:F258)=0,1,LARGE(F$4:F258,1)+1),IF($B259=" ",IF(AND(DAY(G259)=DAY(TODAY()),HOUR(G259)&lt;=HOUR(NOW())+1),IF(AND(HOUR(G259)+2&lt;=HOUR(NOW()),DAY(G259)&lt;=DAY(TODAY()),MINUTE(G259)&lt;=MINUTE(NOW())),IF(SUM(F$4:F258)=0,1,LARGE(F$4:F258,1)+1),IF(OR(MINUTE(G259)&lt;=MINUTE(NOW()),HOUR(G259)&lt;=HOUR(NOW())),"!!!","")),""),"")),"")))</f>
        <v>#VALUE!</v>
      </c>
      <c r="G259" s="181" t="s">
        <v>4644</v>
      </c>
      <c r="H259" s="229" t="s">
        <v>514</v>
      </c>
      <c r="I259" s="39" t="s">
        <v>30</v>
      </c>
      <c r="J259" s="40">
        <v>-3.5</v>
      </c>
      <c r="K259" s="41" t="s">
        <v>45</v>
      </c>
      <c r="L259" s="42">
        <v>4.0999999999999996</v>
      </c>
      <c r="M259" s="43">
        <v>30</v>
      </c>
      <c r="N259" s="318">
        <v>0.05</v>
      </c>
      <c r="O259" s="44" t="s">
        <v>2129</v>
      </c>
      <c r="P259" s="45" t="s">
        <v>3322</v>
      </c>
      <c r="Q259" s="207" t="s">
        <v>2048</v>
      </c>
      <c r="R259" s="211">
        <v>0.30609999999999998</v>
      </c>
      <c r="S259" s="210" t="s">
        <v>4216</v>
      </c>
    </row>
    <row r="260" spans="1:19" ht="14.65" customHeight="1">
      <c r="A260" s="227"/>
      <c r="B260" s="236"/>
      <c r="C260" s="49" t="s">
        <v>26</v>
      </c>
      <c r="D260" s="274"/>
      <c r="E260" s="282"/>
      <c r="F260" s="285"/>
      <c r="G260" s="182"/>
      <c r="H260" s="230"/>
      <c r="I260" s="50" t="s">
        <v>31</v>
      </c>
      <c r="J260" s="51">
        <f>IF(OR(I259="TO",I259="TU",I259="TO1",I259="TU1",I259="TO2",I259="TU2"),J259,IF(OR(I259="AH1",I259="AH2"),IF(OR(I260="AH1",I260="AH2"),-J259,IF(OR(I260="EH1",I260="EH2"),-J259+0.5,"")),IF(OR(I259="EH1",I259="EH2"),IF(OR(I260="AH1",I260="AH2"),-J259+0.5,IF(OR(I260="EH1",I260="EH2"),-J259+1,"")),IF(AND(OR(I259="DNB1",I259="DNB2"),OR(I260="AH1",I260="AH2")),0,IF(AND(I259="Not ScoreBoth",OR(I260="TO1",I260="TO2")),0.5,"")))))</f>
        <v>3.5</v>
      </c>
      <c r="K260" s="52" t="s">
        <v>19</v>
      </c>
      <c r="L260" s="53">
        <v>1.98</v>
      </c>
      <c r="M260" s="54">
        <v>64.2</v>
      </c>
      <c r="N260" s="233"/>
      <c r="O260" s="55" t="s">
        <v>3323</v>
      </c>
      <c r="P260" s="56" t="s">
        <v>3324</v>
      </c>
      <c r="Q260" s="208"/>
      <c r="R260" s="212"/>
      <c r="S260" s="26"/>
    </row>
    <row r="261" spans="1:19" ht="14.65" customHeight="1">
      <c r="A261" s="228"/>
      <c r="B261" s="237"/>
      <c r="C261" s="57" t="s">
        <v>28</v>
      </c>
      <c r="D261" s="275"/>
      <c r="E261" s="283"/>
      <c r="F261" s="272"/>
      <c r="G261" s="183"/>
      <c r="H261" s="231"/>
      <c r="I261" s="58"/>
      <c r="J261" s="59"/>
      <c r="K261" s="60"/>
      <c r="L261" s="61"/>
      <c r="M261" s="62"/>
      <c r="N261" s="234"/>
      <c r="O261" s="63"/>
      <c r="P261" s="64"/>
      <c r="Q261" s="209"/>
      <c r="R261" s="213"/>
      <c r="S261" s="28"/>
    </row>
    <row r="262" spans="1:19" ht="14.65" customHeight="1">
      <c r="A262" s="238">
        <f>$A259+1</f>
        <v>87</v>
      </c>
      <c r="B262" s="242" t="str">
        <f>IF(OR(C262="W",C263="W",C264="W",C262="1/2W",C263="1/2W",C264="1/2W",C262="1/2L",C263="1/2L",C264="1/2L"),"OK",IF(OR(C262="L",C263="L",C264="L"),"LOSS",IF(OR(C262="X",C263="X",C264="X"),"Anulado"," ")))</f>
        <v>OK</v>
      </c>
      <c r="C262" s="65" t="s">
        <v>24</v>
      </c>
      <c r="D262" s="290" t="str">
        <f>IF(G262="","",$D259)</f>
        <v>12</v>
      </c>
      <c r="E262" s="295" t="str">
        <f>IF(G262=""," ","– "&amp;COUNTIF(D$4:D264,$D262))</f>
        <v>– 3</v>
      </c>
      <c r="F262" s="297" t="e">
        <f ca="1">IF(G262="","",IF(OR(AND($C262&lt;&gt;" ",$C263=" "),AND($C263&lt;&gt;" ",$C262=" "),AND(L264&gt;0,OR(AND($C264&lt;&gt;" ",OR($C262=" ",$C263=" ")),AND($C264=" ",OR($C262&lt;&gt;" ",$C263&lt;&gt;" "))))),IF(SUM(F$4:F261)=0,1,LARGE(F$4:F261,1)+1),IF(MONTH(G262)=MONTH(TODAY()),IF(AND(DAY(G262)&lt;DAY(TODAY()),$B262=" "),IF(SUM(F$4:F261)=0,1,LARGE(F$4:F261,1)+1),IF($B262=" ",IF(AND(DAY(G262)=DAY(TODAY()),HOUR(G262)&lt;=HOUR(NOW())+1),IF(AND(HOUR(G262)+2&lt;=HOUR(NOW()),DAY(G262)&lt;=DAY(TODAY()),MINUTE(G262)&lt;=MINUTE(NOW())),IF(SUM(F$4:F261)=0,1,LARGE(F$4:F261,1)+1),IF(OR(MINUTE(G262)&lt;=MINUTE(NOW()),HOUR(G262)&lt;=HOUR(NOW())),"!!!","")),""),"")),"")))</f>
        <v>#VALUE!</v>
      </c>
      <c r="G262" s="188" t="s">
        <v>4644</v>
      </c>
      <c r="H262" s="239" t="s">
        <v>515</v>
      </c>
      <c r="I262" s="66" t="s">
        <v>31</v>
      </c>
      <c r="J262" s="67">
        <v>3.5</v>
      </c>
      <c r="K262" s="68" t="s">
        <v>19</v>
      </c>
      <c r="L262" s="69">
        <v>1.6</v>
      </c>
      <c r="M262" s="70">
        <v>90</v>
      </c>
      <c r="N262" s="317">
        <v>0.05</v>
      </c>
      <c r="O262" s="71" t="s">
        <v>3325</v>
      </c>
      <c r="P262" s="72" t="s">
        <v>3326</v>
      </c>
      <c r="Q262" s="200" t="s">
        <v>2129</v>
      </c>
      <c r="R262" s="204">
        <v>0.2727</v>
      </c>
      <c r="S262" s="203" t="s">
        <v>4217</v>
      </c>
    </row>
    <row r="263" spans="1:19" ht="14.65" customHeight="1">
      <c r="A263" s="227"/>
      <c r="B263" s="236"/>
      <c r="C263" s="17" t="s">
        <v>26</v>
      </c>
      <c r="D263" s="274"/>
      <c r="E263" s="282"/>
      <c r="F263" s="285"/>
      <c r="G263" s="182"/>
      <c r="H263" s="230"/>
      <c r="I263" s="18" t="s">
        <v>30</v>
      </c>
      <c r="J263" s="76">
        <f>IF(OR(I262="TO",I262="TU",I262="TO1",I262="TU1",I262="TO2",I262="TU2"),J262,IF(OR(I262="AH1",I262="AH2"),IF(OR(I263="AH1",I263="AH2"),-J262,IF(OR(I263="EH1",I263="EH2"),-J262+0.5,"")),IF(OR(I262="EH1",I262="EH2"),IF(OR(I263="AH1",I263="AH2"),-J262+0.5,IF(OR(I263="EH1",I263="EH2"),-J262+1,"")),IF(AND(OR(I262="DNB1",I262="DNB2"),OR(I263="AH1",I263="AH2")),0,IF(AND(I262="Not ScoreBoth",OR(I263="TO1",I263="TO2")),0.5,"")))))</f>
        <v>-3.5</v>
      </c>
      <c r="K263" s="77" t="s">
        <v>45</v>
      </c>
      <c r="L263" s="21">
        <v>7</v>
      </c>
      <c r="M263" s="22">
        <v>20</v>
      </c>
      <c r="N263" s="233"/>
      <c r="O263" s="23" t="s">
        <v>2675</v>
      </c>
      <c r="P263" s="24" t="s">
        <v>3327</v>
      </c>
      <c r="Q263" s="201"/>
      <c r="R263" s="205"/>
      <c r="S263" s="26"/>
    </row>
    <row r="264" spans="1:19" ht="14.65" customHeight="1">
      <c r="A264" s="228"/>
      <c r="B264" s="237"/>
      <c r="C264" s="27" t="s">
        <v>28</v>
      </c>
      <c r="D264" s="275"/>
      <c r="E264" s="283"/>
      <c r="F264" s="272"/>
      <c r="G264" s="183"/>
      <c r="H264" s="231"/>
      <c r="I264" s="30"/>
      <c r="J264" s="31"/>
      <c r="K264" s="37"/>
      <c r="L264" s="32"/>
      <c r="M264" s="33"/>
      <c r="N264" s="234"/>
      <c r="O264" s="34"/>
      <c r="P264" s="35"/>
      <c r="Q264" s="202"/>
      <c r="R264" s="206"/>
      <c r="S264" s="28"/>
    </row>
    <row r="265" spans="1:19" ht="14.65" customHeight="1">
      <c r="A265" s="226">
        <f>$A262+1</f>
        <v>88</v>
      </c>
      <c r="B265" s="235" t="str">
        <f>IF(OR(C265="W",C266="W",C267="W",C265="1/2W",C266="1/2W",C267="1/2W",C265="1/2L",C266="1/2L",C267="1/2L"),"OK",IF(OR(C265="L",C266="L",C267="L"),"LOSS",IF(OR(C265="X",C266="X",C267="X"),"Anulado"," ")))</f>
        <v>OK</v>
      </c>
      <c r="C265" s="38" t="s">
        <v>26</v>
      </c>
      <c r="D265" s="273" t="str">
        <f>IF(G265="","",$D262)</f>
        <v>12</v>
      </c>
      <c r="E265" s="281" t="str">
        <f>IF(G265=""," ","– "&amp;COUNTIF(D$4:D267,$D265))</f>
        <v>– 4</v>
      </c>
      <c r="F265" s="284" t="e">
        <f ca="1">IF(G265="","",IF(OR(AND($C265&lt;&gt;" ",$C266=" "),AND($C266&lt;&gt;" ",$C265=" "),AND(L267&gt;0,OR(AND($C267&lt;&gt;" ",OR($C265=" ",$C266=" ")),AND($C267=" ",OR($C265&lt;&gt;" ",$C266&lt;&gt;" "))))),IF(SUM(F$4:F264)=0,1,LARGE(F$4:F264,1)+1),IF(MONTH(G265)=MONTH(TODAY()),IF(AND(DAY(G265)&lt;DAY(TODAY()),$B265=" "),IF(SUM(F$4:F264)=0,1,LARGE(F$4:F264,1)+1),IF($B265=" ",IF(AND(DAY(G265)=DAY(TODAY()),HOUR(G265)&lt;=HOUR(NOW())+1),IF(AND(HOUR(G265)+2&lt;=HOUR(NOW()),DAY(G265)&lt;=DAY(TODAY()),MINUTE(G265)&lt;=MINUTE(NOW())),IF(SUM(F$4:F264)=0,1,LARGE(F$4:F264,1)+1),IF(OR(MINUTE(G265)&lt;=MINUTE(NOW()),HOUR(G265)&lt;=HOUR(NOW())),"!!!","")),""),"")),"")))</f>
        <v>#VALUE!</v>
      </c>
      <c r="G265" s="181" t="s">
        <v>4644</v>
      </c>
      <c r="H265" s="229" t="s">
        <v>516</v>
      </c>
      <c r="I265" s="39" t="s">
        <v>30</v>
      </c>
      <c r="J265" s="40">
        <v>-1.5</v>
      </c>
      <c r="K265" s="41" t="s">
        <v>45</v>
      </c>
      <c r="L265" s="42">
        <v>3.1</v>
      </c>
      <c r="M265" s="43">
        <v>50</v>
      </c>
      <c r="N265" s="318">
        <v>0.05</v>
      </c>
      <c r="O265" s="44" t="s">
        <v>1087</v>
      </c>
      <c r="P265" s="45" t="s">
        <v>3328</v>
      </c>
      <c r="Q265" s="207" t="s">
        <v>2657</v>
      </c>
      <c r="R265" s="211">
        <v>7.0900000000000005E-2</v>
      </c>
      <c r="S265" s="210" t="s">
        <v>4218</v>
      </c>
    </row>
    <row r="266" spans="1:19" ht="14.65" customHeight="1">
      <c r="A266" s="227"/>
      <c r="B266" s="236"/>
      <c r="C266" s="49" t="s">
        <v>24</v>
      </c>
      <c r="D266" s="274"/>
      <c r="E266" s="282"/>
      <c r="F266" s="285"/>
      <c r="G266" s="182"/>
      <c r="H266" s="230"/>
      <c r="I266" s="50" t="s">
        <v>31</v>
      </c>
      <c r="J266" s="51">
        <f>IF(OR(I265="TO",I265="TU",I265="TO1",I265="TU1",I265="TO2",I265="TU2"),J265,IF(OR(I265="AH1",I265="AH2"),IF(OR(I266="AH1",I266="AH2"),-J265,IF(OR(I266="EH1",I266="EH2"),-J265+0.5,"")),IF(OR(I265="EH1",I265="EH2"),IF(OR(I266="AH1",I266="AH2"),-J265+0.5,IF(OR(I266="EH1",I266="EH2"),-J265+1,"")),IF(AND(OR(I265="DNB1",I265="DNB2"),OR(I266="AH1",I266="AH2")),0,IF(AND(I265="Not ScoreBoth",OR(I266="TO1",I266="TO2")),0.5,"")))))</f>
        <v>1.5</v>
      </c>
      <c r="K266" s="52" t="s">
        <v>19</v>
      </c>
      <c r="L266" s="53">
        <v>1.68</v>
      </c>
      <c r="M266" s="54">
        <v>94.74</v>
      </c>
      <c r="N266" s="233"/>
      <c r="O266" s="55" t="s">
        <v>3329</v>
      </c>
      <c r="P266" s="56" t="s">
        <v>3330</v>
      </c>
      <c r="Q266" s="208"/>
      <c r="R266" s="212"/>
      <c r="S266" s="26"/>
    </row>
    <row r="267" spans="1:19" ht="14.65" customHeight="1">
      <c r="A267" s="228"/>
      <c r="B267" s="237"/>
      <c r="C267" s="57" t="s">
        <v>28</v>
      </c>
      <c r="D267" s="275"/>
      <c r="E267" s="283"/>
      <c r="F267" s="272"/>
      <c r="G267" s="183"/>
      <c r="H267" s="231"/>
      <c r="I267" s="58"/>
      <c r="J267" s="59"/>
      <c r="K267" s="60"/>
      <c r="L267" s="61"/>
      <c r="M267" s="62"/>
      <c r="N267" s="234"/>
      <c r="O267" s="63"/>
      <c r="P267" s="64"/>
      <c r="Q267" s="209"/>
      <c r="R267" s="213"/>
      <c r="S267" s="28"/>
    </row>
    <row r="268" spans="1:19" ht="14.65" customHeight="1">
      <c r="A268" s="238">
        <f>$A265+1</f>
        <v>89</v>
      </c>
      <c r="B268" s="242" t="str">
        <f>IF(OR(C268="W",C269="W",C270="W",C268="1/2W",C269="1/2W",C270="1/2W",C268="1/2L",C269="1/2L",C270="1/2L"),"OK",IF(OR(C268="L",C269="L",C270="L"),"LOSS",IF(OR(C268="X",C269="X",C270="X"),"Anulado"," ")))</f>
        <v>OK</v>
      </c>
      <c r="C268" s="65" t="s">
        <v>24</v>
      </c>
      <c r="D268" s="290" t="str">
        <f>IF(G268="","",$D265)</f>
        <v>12</v>
      </c>
      <c r="E268" s="295" t="str">
        <f>IF(G268=""," ","– "&amp;COUNTIF(D$4:D270,$D268))</f>
        <v>– 5</v>
      </c>
      <c r="F268" s="297" t="e">
        <f ca="1">IF(G268="","",IF(OR(AND($C268&lt;&gt;" ",$C269=" "),AND($C269&lt;&gt;" ",$C268=" "),AND(L270&gt;0,OR(AND($C270&lt;&gt;" ",OR($C268=" ",$C269=" ")),AND($C270=" ",OR($C268&lt;&gt;" ",$C269&lt;&gt;" "))))),IF(SUM(F$4:F267)=0,1,LARGE(F$4:F267,1)+1),IF(MONTH(G268)=MONTH(TODAY()),IF(AND(DAY(G268)&lt;DAY(TODAY()),$B268=" "),IF(SUM(F$4:F267)=0,1,LARGE(F$4:F267,1)+1),IF($B268=" ",IF(AND(DAY(G268)=DAY(TODAY()),HOUR(G268)&lt;=HOUR(NOW())+1),IF(AND(HOUR(G268)+2&lt;=HOUR(NOW()),DAY(G268)&lt;=DAY(TODAY()),MINUTE(G268)&lt;=MINUTE(NOW())),IF(SUM(F$4:F267)=0,1,LARGE(F$4:F267,1)+1),IF(OR(MINUTE(G268)&lt;=MINUTE(NOW()),HOUR(G268)&lt;=HOUR(NOW())),"!!!","")),""),"")),"")))</f>
        <v>#VALUE!</v>
      </c>
      <c r="G268" s="188" t="s">
        <v>4644</v>
      </c>
      <c r="H268" s="239" t="s">
        <v>513</v>
      </c>
      <c r="I268" s="66" t="s">
        <v>30</v>
      </c>
      <c r="J268" s="67">
        <v>-2.5</v>
      </c>
      <c r="K268" s="68" t="s">
        <v>45</v>
      </c>
      <c r="L268" s="69">
        <v>2.5</v>
      </c>
      <c r="M268" s="70">
        <v>50</v>
      </c>
      <c r="N268" s="317">
        <v>0.05</v>
      </c>
      <c r="O268" s="71" t="s">
        <v>1087</v>
      </c>
      <c r="P268" s="72" t="s">
        <v>3331</v>
      </c>
      <c r="Q268" s="200" t="s">
        <v>2693</v>
      </c>
      <c r="R268" s="204">
        <v>0.185</v>
      </c>
      <c r="S268" s="203" t="s">
        <v>4219</v>
      </c>
    </row>
    <row r="269" spans="1:19" ht="14.65" customHeight="1">
      <c r="A269" s="227"/>
      <c r="B269" s="236"/>
      <c r="C269" s="17" t="s">
        <v>26</v>
      </c>
      <c r="D269" s="274"/>
      <c r="E269" s="282"/>
      <c r="F269" s="285"/>
      <c r="G269" s="182"/>
      <c r="H269" s="230"/>
      <c r="I269" s="18" t="s">
        <v>31</v>
      </c>
      <c r="J269" s="76">
        <f>IF(OR(I268="TO",I268="TU",I268="TO1",I268="TU1",I268="TO2",I268="TU2"),J268,IF(OR(I268="AH1",I268="AH2"),IF(OR(I269="AH1",I269="AH2"),-J268,IF(OR(I269="EH1",I269="EH2"),-J268+0.5,"")),IF(OR(I268="EH1",I268="EH2"),IF(OR(I269="AH1",I269="AH2"),-J268+0.5,IF(OR(I269="EH1",I269="EH2"),-J268+1,"")),IF(AND(OR(I268="DNB1",I268="DNB2"),OR(I269="AH1",I269="AH2")),0,IF(AND(I268="Not ScoreBoth",OR(I269="TO1",I269="TO2")),0.5,"")))))</f>
        <v>2.5</v>
      </c>
      <c r="K269" s="77" t="s">
        <v>19</v>
      </c>
      <c r="L269" s="21">
        <v>2.34</v>
      </c>
      <c r="M269" s="22">
        <v>55.48</v>
      </c>
      <c r="N269" s="233"/>
      <c r="O269" s="23" t="s">
        <v>3332</v>
      </c>
      <c r="P269" s="24" t="s">
        <v>3333</v>
      </c>
      <c r="Q269" s="201"/>
      <c r="R269" s="205"/>
      <c r="S269" s="26"/>
    </row>
    <row r="270" spans="1:19" ht="14.65" customHeight="1">
      <c r="A270" s="228"/>
      <c r="B270" s="237"/>
      <c r="C270" s="27" t="s">
        <v>28</v>
      </c>
      <c r="D270" s="275"/>
      <c r="E270" s="283"/>
      <c r="F270" s="272"/>
      <c r="G270" s="183"/>
      <c r="H270" s="231"/>
      <c r="I270" s="30"/>
      <c r="J270" s="31"/>
      <c r="K270" s="37"/>
      <c r="L270" s="32"/>
      <c r="M270" s="33"/>
      <c r="N270" s="234"/>
      <c r="O270" s="34"/>
      <c r="P270" s="35"/>
      <c r="Q270" s="202"/>
      <c r="R270" s="206"/>
      <c r="S270" s="28"/>
    </row>
    <row r="271" spans="1:19" ht="14.65" customHeight="1">
      <c r="A271" s="226">
        <f>$A268+1</f>
        <v>90</v>
      </c>
      <c r="B271" s="235" t="str">
        <f>IF(OR(C271="W",C272="W",C273="W",C271="1/2W",C272="1/2W",C273="1/2W",C271="1/2L",C272="1/2L",C273="1/2L"),"OK",IF(OR(C271="L",C272="L",C273="L"),"LOSS",IF(OR(C271="X",C272="X",C273="X"),"Anulado"," ")))</f>
        <v>OK</v>
      </c>
      <c r="C271" s="38" t="s">
        <v>24</v>
      </c>
      <c r="D271" s="273" t="str">
        <f>IF(G271="","",$D268)</f>
        <v>12</v>
      </c>
      <c r="E271" s="281" t="str">
        <f>IF(G271=""," ","– "&amp;COUNTIF(D$4:D273,$D271))</f>
        <v>– 6</v>
      </c>
      <c r="F271" s="284" t="e">
        <f ca="1">IF(G271="","",IF(OR(AND($C271&lt;&gt;" ",$C272=" "),AND($C272&lt;&gt;" ",$C271=" "),AND(L273&gt;0,OR(AND($C273&lt;&gt;" ",OR($C271=" ",$C272=" ")),AND($C273=" ",OR($C271&lt;&gt;" ",$C272&lt;&gt;" "))))),IF(SUM(F$4:F270)=0,1,LARGE(F$4:F270,1)+1),IF(MONTH(G271)=MONTH(TODAY()),IF(AND(DAY(G271)&lt;DAY(TODAY()),$B271=" "),IF(SUM(F$4:F270)=0,1,LARGE(F$4:F270,1)+1),IF($B271=" ",IF(AND(DAY(G271)=DAY(TODAY()),HOUR(G271)&lt;=HOUR(NOW())+1),IF(AND(HOUR(G271)+2&lt;=HOUR(NOW()),DAY(G271)&lt;=DAY(TODAY()),MINUTE(G271)&lt;=MINUTE(NOW())),IF(SUM(F$4:F270)=0,1,LARGE(F$4:F270,1)+1),IF(OR(MINUTE(G271)&lt;=MINUTE(NOW()),HOUR(G271)&lt;=HOUR(NOW())),"!!!","")),""),"")),"")))</f>
        <v>#VALUE!</v>
      </c>
      <c r="G271" s="181" t="s">
        <v>4637</v>
      </c>
      <c r="H271" s="229" t="s">
        <v>507</v>
      </c>
      <c r="I271" s="39" t="s">
        <v>42</v>
      </c>
      <c r="J271" s="40">
        <v>8.5</v>
      </c>
      <c r="K271" s="41" t="s">
        <v>18</v>
      </c>
      <c r="L271" s="42">
        <v>3.1</v>
      </c>
      <c r="M271" s="43">
        <v>5.5</v>
      </c>
      <c r="N271" s="318">
        <v>0.05</v>
      </c>
      <c r="O271" s="44" t="s">
        <v>2897</v>
      </c>
      <c r="P271" s="45" t="s">
        <v>2120</v>
      </c>
      <c r="Q271" s="207" t="s">
        <v>4220</v>
      </c>
      <c r="R271" s="211">
        <v>0.1719</v>
      </c>
      <c r="S271" s="210" t="s">
        <v>4221</v>
      </c>
    </row>
    <row r="272" spans="1:19" ht="14.65" customHeight="1">
      <c r="A272" s="227"/>
      <c r="B272" s="236"/>
      <c r="C272" s="49" t="s">
        <v>26</v>
      </c>
      <c r="D272" s="274"/>
      <c r="E272" s="282"/>
      <c r="F272" s="285"/>
      <c r="G272" s="182"/>
      <c r="H272" s="230"/>
      <c r="I272" s="50" t="s">
        <v>43</v>
      </c>
      <c r="J272" s="51">
        <f>IF(OR(I271="TO",I271="TU",I271="TO1",I271="TU1",I271="TO2",I271="TU2"),J271,IF(OR(I271="AH1",I271="AH2"),IF(OR(I272="AH1",I272="AH2"),-J271,IF(OR(I272="EH1",I272="EH2"),-J271+0.5,"")),IF(OR(I271="EH1",I271="EH2"),IF(OR(I272="AH1",I272="AH2"),-J271+0.5,IF(OR(I272="EH1",I272="EH2"),-J271+1,"")),IF(AND(OR(I271="DNB1",I271="DNB2"),OR(I272="AH1",I272="AH2")),0,IF(AND(I271="Not ScoreBoth",OR(I272="TO1",I272="TO2")),0.5,"")))))</f>
        <v>8.5</v>
      </c>
      <c r="K272" s="52" t="s">
        <v>21</v>
      </c>
      <c r="L272" s="53">
        <v>1.88</v>
      </c>
      <c r="M272" s="54">
        <v>9.1</v>
      </c>
      <c r="N272" s="233"/>
      <c r="O272" s="55" t="s">
        <v>2990</v>
      </c>
      <c r="P272" s="56" t="s">
        <v>1972</v>
      </c>
      <c r="Q272" s="208"/>
      <c r="R272" s="212"/>
      <c r="S272" s="26"/>
    </row>
    <row r="273" spans="1:19" ht="14.65" customHeight="1">
      <c r="A273" s="228"/>
      <c r="B273" s="237"/>
      <c r="C273" s="57" t="s">
        <v>28</v>
      </c>
      <c r="D273" s="275"/>
      <c r="E273" s="283"/>
      <c r="F273" s="272"/>
      <c r="G273" s="183"/>
      <c r="H273" s="231"/>
      <c r="I273" s="58"/>
      <c r="J273" s="59"/>
      <c r="K273" s="60"/>
      <c r="L273" s="61"/>
      <c r="M273" s="62"/>
      <c r="N273" s="234"/>
      <c r="O273" s="63"/>
      <c r="P273" s="64"/>
      <c r="Q273" s="209"/>
      <c r="R273" s="213"/>
      <c r="S273" s="28"/>
    </row>
    <row r="274" spans="1:19" ht="14.65" customHeight="1">
      <c r="A274" s="238">
        <f>$A271+1</f>
        <v>91</v>
      </c>
      <c r="B274" s="242" t="str">
        <f>IF(OR(C274="W",C275="W",C276="W",C274="1/2W",C275="1/2W",C276="1/2W",C274="1/2L",C275="1/2L",C276="1/2L"),"OK",IF(OR(C274="L",C275="L",C276="L"),"LOSS",IF(OR(C274="X",C275="X",C276="X"),"Anulado"," ")))</f>
        <v>OK</v>
      </c>
      <c r="C274" s="65" t="s">
        <v>26</v>
      </c>
      <c r="D274" s="290" t="str">
        <f>IF(G274="","",$D271)</f>
        <v>12</v>
      </c>
      <c r="E274" s="295" t="str">
        <f>IF(G274=""," ","– "&amp;COUNTIF(D$4:D276,$D274))</f>
        <v>– 7</v>
      </c>
      <c r="F274" s="297" t="e">
        <f ca="1">IF(G274="","",IF(OR(AND($C274&lt;&gt;" ",$C275=" "),AND($C275&lt;&gt;" ",$C274=" "),AND(L276&gt;0,OR(AND($C276&lt;&gt;" ",OR($C274=" ",$C275=" ")),AND($C276=" ",OR($C274&lt;&gt;" ",$C275&lt;&gt;" "))))),IF(SUM(F$4:F273)=0,1,LARGE(F$4:F273,1)+1),IF(MONTH(G274)=MONTH(TODAY()),IF(AND(DAY(G274)&lt;DAY(TODAY()),$B274=" "),IF(SUM(F$4:F273)=0,1,LARGE(F$4:F273,1)+1),IF($B274=" ",IF(AND(DAY(G274)=DAY(TODAY()),HOUR(G274)&lt;=HOUR(NOW())+1),IF(AND(HOUR(G274)+2&lt;=HOUR(NOW()),DAY(G274)&lt;=DAY(TODAY()),MINUTE(G274)&lt;=MINUTE(NOW())),IF(SUM(F$4:F273)=0,1,LARGE(F$4:F273,1)+1),IF(OR(MINUTE(G274)&lt;=MINUTE(NOW()),HOUR(G274)&lt;=HOUR(NOW())),"!!!","")),""),"")),"")))</f>
        <v>#VALUE!</v>
      </c>
      <c r="G274" s="188" t="s">
        <v>4637</v>
      </c>
      <c r="H274" s="239" t="s">
        <v>507</v>
      </c>
      <c r="I274" s="66" t="s">
        <v>42</v>
      </c>
      <c r="J274" s="67">
        <v>2.5</v>
      </c>
      <c r="K274" s="68" t="s">
        <v>18</v>
      </c>
      <c r="L274" s="69">
        <v>2.2999999999999998</v>
      </c>
      <c r="M274" s="70">
        <v>18.52</v>
      </c>
      <c r="N274" s="317">
        <v>0.05</v>
      </c>
      <c r="O274" s="71" t="s">
        <v>2304</v>
      </c>
      <c r="P274" s="72" t="s">
        <v>1893</v>
      </c>
      <c r="Q274" s="200" t="s">
        <v>3841</v>
      </c>
      <c r="R274" s="204">
        <v>0.1033</v>
      </c>
      <c r="S274" s="203" t="s">
        <v>4222</v>
      </c>
    </row>
    <row r="275" spans="1:19" ht="14.65" customHeight="1">
      <c r="A275" s="227"/>
      <c r="B275" s="236"/>
      <c r="C275" s="17" t="s">
        <v>24</v>
      </c>
      <c r="D275" s="274"/>
      <c r="E275" s="282"/>
      <c r="F275" s="285"/>
      <c r="G275" s="182"/>
      <c r="H275" s="230"/>
      <c r="I275" s="18" t="s">
        <v>43</v>
      </c>
      <c r="J275" s="76">
        <f>IF(OR(I274="TO",I274="TU",I274="TO1",I274="TU1",I274="TO2",I274="TU2"),J274,IF(OR(I274="AH1",I274="AH2"),IF(OR(I275="AH1",I275="AH2"),-J274,IF(OR(I275="EH1",I275="EH2"),-J274+0.5,"")),IF(OR(I274="EH1",I274="EH2"),IF(OR(I275="AH1",I275="AH2"),-J274+0.5,IF(OR(I275="EH1",I275="EH2"),-J274+1,"")),IF(AND(OR(I274="DNB1",I274="DNB2"),OR(I275="AH1",I275="AH2")),0,IF(AND(I274="Not ScoreBoth",OR(I275="TO1",I275="TO2")),0.5,"")))))</f>
        <v>2.5</v>
      </c>
      <c r="K275" s="77" t="s">
        <v>21</v>
      </c>
      <c r="L275" s="21">
        <v>2.12</v>
      </c>
      <c r="M275" s="22">
        <v>20.09</v>
      </c>
      <c r="N275" s="233"/>
      <c r="O275" s="23" t="s">
        <v>1895</v>
      </c>
      <c r="P275" s="24" t="s">
        <v>1896</v>
      </c>
      <c r="Q275" s="201"/>
      <c r="R275" s="205"/>
      <c r="S275" s="26"/>
    </row>
    <row r="276" spans="1:19" ht="14.65" customHeight="1">
      <c r="A276" s="228"/>
      <c r="B276" s="237"/>
      <c r="C276" s="27" t="s">
        <v>28</v>
      </c>
      <c r="D276" s="275"/>
      <c r="E276" s="283"/>
      <c r="F276" s="272"/>
      <c r="G276" s="183"/>
      <c r="H276" s="231"/>
      <c r="I276" s="30"/>
      <c r="J276" s="31"/>
      <c r="K276" s="37"/>
      <c r="L276" s="32"/>
      <c r="M276" s="33"/>
      <c r="N276" s="234"/>
      <c r="O276" s="34"/>
      <c r="P276" s="35"/>
      <c r="Q276" s="202"/>
      <c r="R276" s="206"/>
      <c r="S276" s="28"/>
    </row>
    <row r="277" spans="1:19" ht="14.65" customHeight="1">
      <c r="A277" s="226">
        <f>$A274+1</f>
        <v>92</v>
      </c>
      <c r="B277" s="235" t="str">
        <f>IF(OR(C277="W",C278="W",C279="W",C277="1/2W",C278="1/2W",C279="1/2W",C277="1/2L",C278="1/2L",C279="1/2L"),"OK",IF(OR(C277="L",C278="L",C279="L"),"LOSS",IF(OR(C277="X",C278="X",C279="X"),"Anulado"," ")))</f>
        <v>OK</v>
      </c>
      <c r="C277" s="38" t="s">
        <v>24</v>
      </c>
      <c r="D277" s="273" t="str">
        <f>IF(G277="","",$D274)</f>
        <v>12</v>
      </c>
      <c r="E277" s="281" t="str">
        <f>IF(G277=""," ","– "&amp;COUNTIF(D$4:D279,$D277))</f>
        <v>– 8</v>
      </c>
      <c r="F277" s="284" t="e">
        <f ca="1">IF(G277="","",IF(OR(AND($C277&lt;&gt;" ",$C278=" "),AND($C278&lt;&gt;" ",$C277=" "),AND(L279&gt;0,OR(AND($C279&lt;&gt;" ",OR($C277=" ",$C278=" ")),AND($C279=" ",OR($C277&lt;&gt;" ",$C278&lt;&gt;" "))))),IF(SUM(F$4:F276)=0,1,LARGE(F$4:F276,1)+1),IF(MONTH(G277)=MONTH(TODAY()),IF(AND(DAY(G277)&lt;DAY(TODAY()),$B277=" "),IF(SUM(F$4:F276)=0,1,LARGE(F$4:F276,1)+1),IF($B277=" ",IF(AND(DAY(G277)=DAY(TODAY()),HOUR(G277)&lt;=HOUR(NOW())+1),IF(AND(HOUR(G277)+2&lt;=HOUR(NOW()),DAY(G277)&lt;=DAY(TODAY()),MINUTE(G277)&lt;=MINUTE(NOW())),IF(SUM(F$4:F276)=0,1,LARGE(F$4:F276,1)+1),IF(OR(MINUTE(G277)&lt;=MINUTE(NOW()),HOUR(G277)&lt;=HOUR(NOW())),"!!!","")),""),"")),"")))</f>
        <v>#VALUE!</v>
      </c>
      <c r="G277" s="181" t="s">
        <v>4637</v>
      </c>
      <c r="H277" s="229" t="s">
        <v>507</v>
      </c>
      <c r="I277" s="39" t="s">
        <v>42</v>
      </c>
      <c r="J277" s="40">
        <v>9.5</v>
      </c>
      <c r="K277" s="41" t="s">
        <v>18</v>
      </c>
      <c r="L277" s="42">
        <v>4.2</v>
      </c>
      <c r="M277" s="43">
        <v>9.0299999999999994</v>
      </c>
      <c r="N277" s="318">
        <v>0.05</v>
      </c>
      <c r="O277" s="44" t="s">
        <v>3316</v>
      </c>
      <c r="P277" s="45" t="s">
        <v>3334</v>
      </c>
      <c r="Q277" s="207" t="s">
        <v>1515</v>
      </c>
      <c r="R277" s="211">
        <v>9.98E-2</v>
      </c>
      <c r="S277" s="210" t="s">
        <v>4223</v>
      </c>
    </row>
    <row r="278" spans="1:19" ht="14.65" customHeight="1">
      <c r="A278" s="227"/>
      <c r="B278" s="236"/>
      <c r="C278" s="49" t="s">
        <v>26</v>
      </c>
      <c r="D278" s="274"/>
      <c r="E278" s="282"/>
      <c r="F278" s="285"/>
      <c r="G278" s="182"/>
      <c r="H278" s="230"/>
      <c r="I278" s="50" t="s">
        <v>43</v>
      </c>
      <c r="J278" s="51">
        <f>IF(OR(I277="TO",I277="TU",I277="TO1",I277="TU1",I277="TO2",I277="TU2"),J277,IF(OR(I277="AH1",I277="AH2"),IF(OR(I278="AH1",I278="AH2"),-J277,IF(OR(I278="EH1",I278="EH2"),-J277+0.5,"")),IF(OR(I277="EH1",I277="EH2"),IF(OR(I278="AH1",I278="AH2"),-J277+0.5,IF(OR(I278="EH1",I278="EH2"),-J277+1,"")),IF(AND(OR(I277="DNB1",I277="DNB2"),OR(I278="AH1",I278="AH2")),0,IF(AND(I277="Not ScoreBoth",OR(I278="TO1",I278="TO2")),0.5,"")))))</f>
        <v>9.5</v>
      </c>
      <c r="K278" s="52" t="s">
        <v>21</v>
      </c>
      <c r="L278" s="53">
        <v>1.49</v>
      </c>
      <c r="M278" s="54"/>
      <c r="N278" s="233"/>
      <c r="O278" s="55" t="s">
        <v>1631</v>
      </c>
      <c r="P278" s="56" t="s">
        <v>3335</v>
      </c>
      <c r="Q278" s="208"/>
      <c r="R278" s="212"/>
      <c r="S278" s="26"/>
    </row>
    <row r="279" spans="1:19" ht="14.65" customHeight="1">
      <c r="A279" s="228"/>
      <c r="B279" s="237"/>
      <c r="C279" s="57" t="s">
        <v>28</v>
      </c>
      <c r="D279" s="275"/>
      <c r="E279" s="283"/>
      <c r="F279" s="272"/>
      <c r="G279" s="183"/>
      <c r="H279" s="231"/>
      <c r="I279" s="58"/>
      <c r="J279" s="59"/>
      <c r="K279" s="60"/>
      <c r="L279" s="61"/>
      <c r="M279" s="62"/>
      <c r="N279" s="234"/>
      <c r="O279" s="63"/>
      <c r="P279" s="64"/>
      <c r="Q279" s="209"/>
      <c r="R279" s="213"/>
      <c r="S279" s="28"/>
    </row>
    <row r="280" spans="1:19" ht="14.65" customHeight="1">
      <c r="A280" s="238">
        <f>$A277+1</f>
        <v>93</v>
      </c>
      <c r="B280" s="242" t="str">
        <f>IF(OR(C280="W",C281="W",C282="W",C280="1/2W",C281="1/2W",C282="1/2W",C280="1/2L",C281="1/2L",C282="1/2L"),"OK",IF(OR(C280="L",C281="L",C282="L"),"LOSS",IF(OR(C280="X",C281="X",C282="X"),"Anulado"," ")))</f>
        <v>Anulado</v>
      </c>
      <c r="C280" s="65" t="s">
        <v>52</v>
      </c>
      <c r="D280" s="290" t="str">
        <f>IF(G280="","",$D277)</f>
        <v>12</v>
      </c>
      <c r="E280" s="295" t="str">
        <f>IF(G280=""," ","– "&amp;COUNTIF(D$4:D282,$D280))</f>
        <v>– 9</v>
      </c>
      <c r="F280" s="297" t="e">
        <f ca="1">IF(G280="","",IF(OR(AND($C280&lt;&gt;" ",$C281=" "),AND($C281&lt;&gt;" ",$C280=" "),AND(L282&gt;0,OR(AND($C282&lt;&gt;" ",OR($C280=" ",$C281=" ")),AND($C282=" ",OR($C280&lt;&gt;" ",$C281&lt;&gt;" "))))),IF(SUM(F$4:F279)=0,1,LARGE(F$4:F279,1)+1),IF(MONTH(G280)=MONTH(TODAY()),IF(AND(DAY(G280)&lt;DAY(TODAY()),$B280=" "),IF(SUM(F$4:F279)=0,1,LARGE(F$4:F279,1)+1),IF($B280=" ",IF(AND(DAY(G280)=DAY(TODAY()),HOUR(G280)&lt;=HOUR(NOW())+1),IF(AND(HOUR(G280)+2&lt;=HOUR(NOW()),DAY(G280)&lt;=DAY(TODAY()),MINUTE(G280)&lt;=MINUTE(NOW())),IF(SUM(F$4:F279)=0,1,LARGE(F$4:F279,1)+1),IF(OR(MINUTE(G280)&lt;=MINUTE(NOW()),HOUR(G280)&lt;=HOUR(NOW())),"!!!","")),""),"")),"")))</f>
        <v>#VALUE!</v>
      </c>
      <c r="G280" s="188" t="s">
        <v>4637</v>
      </c>
      <c r="H280" s="239" t="s">
        <v>507</v>
      </c>
      <c r="I280" s="66" t="s">
        <v>42</v>
      </c>
      <c r="J280" s="67">
        <v>6</v>
      </c>
      <c r="K280" s="68" t="s">
        <v>23</v>
      </c>
      <c r="L280" s="69">
        <v>2.33</v>
      </c>
      <c r="M280" s="70"/>
      <c r="N280" s="317">
        <v>0.05</v>
      </c>
      <c r="O280" s="71" t="s">
        <v>1178</v>
      </c>
      <c r="P280" s="72" t="s">
        <v>2331</v>
      </c>
      <c r="Q280" s="200" t="s">
        <v>1034</v>
      </c>
      <c r="R280" s="204">
        <v>0</v>
      </c>
      <c r="S280" s="203" t="s">
        <v>4223</v>
      </c>
    </row>
    <row r="281" spans="1:19" ht="14.65" customHeight="1">
      <c r="A281" s="227"/>
      <c r="B281" s="236"/>
      <c r="C281" s="17" t="s">
        <v>52</v>
      </c>
      <c r="D281" s="274"/>
      <c r="E281" s="282"/>
      <c r="F281" s="285"/>
      <c r="G281" s="182"/>
      <c r="H281" s="230"/>
      <c r="I281" s="18" t="s">
        <v>43</v>
      </c>
      <c r="J281" s="76">
        <f>IF(OR(I280="TO",I280="TU",I280="TO1",I280="TU1",I280="TO2",I280="TU2"),J280,IF(OR(I280="AH1",I280="AH2"),IF(OR(I281="AH1",I281="AH2"),-J280,IF(OR(I281="EH1",I281="EH2"),-J280+0.5,"")),IF(OR(I280="EH1",I280="EH2"),IF(OR(I281="AH1",I281="AH2"),-J280+0.5,IF(OR(I281="EH1",I281="EH2"),-J280+1,"")),IF(AND(OR(I280="DNB1",I280="DNB2"),OR(I281="AH1",I281="AH2")),0,IF(AND(I280="Not ScoreBoth",OR(I281="TO1",I281="TO2")),0.5,"")))))</f>
        <v>6</v>
      </c>
      <c r="K281" s="77" t="s">
        <v>21</v>
      </c>
      <c r="L281" s="21">
        <v>1.95</v>
      </c>
      <c r="M281" s="22">
        <v>12.32</v>
      </c>
      <c r="N281" s="233"/>
      <c r="O281" s="23" t="s">
        <v>896</v>
      </c>
      <c r="P281" s="24" t="s">
        <v>3336</v>
      </c>
      <c r="Q281" s="201"/>
      <c r="R281" s="205"/>
      <c r="S281" s="26"/>
    </row>
    <row r="282" spans="1:19" ht="14.65" customHeight="1">
      <c r="A282" s="228"/>
      <c r="B282" s="237"/>
      <c r="C282" s="27" t="s">
        <v>28</v>
      </c>
      <c r="D282" s="275"/>
      <c r="E282" s="283"/>
      <c r="F282" s="272"/>
      <c r="G282" s="183"/>
      <c r="H282" s="231"/>
      <c r="I282" s="30"/>
      <c r="J282" s="31"/>
      <c r="K282" s="37"/>
      <c r="L282" s="32"/>
      <c r="M282" s="33"/>
      <c r="N282" s="234"/>
      <c r="O282" s="34"/>
      <c r="P282" s="35"/>
      <c r="Q282" s="202"/>
      <c r="R282" s="206"/>
      <c r="S282" s="28"/>
    </row>
    <row r="283" spans="1:19" ht="14.65" customHeight="1">
      <c r="A283" s="226">
        <f>$A280+1</f>
        <v>94</v>
      </c>
      <c r="B283" s="235" t="str">
        <f>IF(OR(C283="W",C284="W",C285="W",C283="1/2W",C284="1/2W",C285="1/2W",C283="1/2L",C284="1/2L",C285="1/2L"),"OK",IF(OR(C283="L",C284="L",C285="L"),"LOSS",IF(OR(C283="X",C284="X",C285="X"),"Anulado"," ")))</f>
        <v>Anulado</v>
      </c>
      <c r="C283" s="38" t="s">
        <v>52</v>
      </c>
      <c r="D283" s="273" t="str">
        <f>IF(G283="","",$D280)</f>
        <v>12</v>
      </c>
      <c r="E283" s="281" t="str">
        <f>IF(G283=""," ","– "&amp;COUNTIF(D$4:D285,$D283))</f>
        <v>– 10</v>
      </c>
      <c r="F283" s="284" t="e">
        <f ca="1">IF(G283="","",IF(OR(AND($C283&lt;&gt;" ",$C284=" "),AND($C284&lt;&gt;" ",$C283=" "),AND(L285&gt;0,OR(AND($C285&lt;&gt;" ",OR($C283=" ",$C284=" ")),AND($C285=" ",OR($C283&lt;&gt;" ",$C284&lt;&gt;" "))))),IF(SUM(F$4:F282)=0,1,LARGE(F$4:F282,1)+1),IF(MONTH(G283)=MONTH(TODAY()),IF(AND(DAY(G283)&lt;DAY(TODAY()),$B283=" "),IF(SUM(F$4:F282)=0,1,LARGE(F$4:F282,1)+1),IF($B283=" ",IF(AND(DAY(G283)=DAY(TODAY()),HOUR(G283)&lt;=HOUR(NOW())+1),IF(AND(HOUR(G283)+2&lt;=HOUR(NOW()),DAY(G283)&lt;=DAY(TODAY()),MINUTE(G283)&lt;=MINUTE(NOW())),IF(SUM(F$4:F282)=0,1,LARGE(F$4:F282,1)+1),IF(OR(MINUTE(G283)&lt;=MINUTE(NOW()),HOUR(G283)&lt;=HOUR(NOW())),"!!!","")),""),"")),"")))</f>
        <v>#VALUE!</v>
      </c>
      <c r="G283" s="181" t="s">
        <v>4637</v>
      </c>
      <c r="H283" s="229" t="s">
        <v>509</v>
      </c>
      <c r="I283" s="39" t="s">
        <v>42</v>
      </c>
      <c r="J283" s="40">
        <v>4</v>
      </c>
      <c r="K283" s="41" t="s">
        <v>21</v>
      </c>
      <c r="L283" s="42">
        <v>2.76</v>
      </c>
      <c r="M283" s="43">
        <v>25.57</v>
      </c>
      <c r="N283" s="318">
        <v>0.05</v>
      </c>
      <c r="O283" s="44" t="s">
        <v>3094</v>
      </c>
      <c r="P283" s="45" t="s">
        <v>3337</v>
      </c>
      <c r="Q283" s="207" t="s">
        <v>1034</v>
      </c>
      <c r="R283" s="211">
        <v>0</v>
      </c>
      <c r="S283" s="210" t="s">
        <v>4223</v>
      </c>
    </row>
    <row r="284" spans="1:19" ht="14.65" customHeight="1">
      <c r="A284" s="227"/>
      <c r="B284" s="236"/>
      <c r="C284" s="49" t="s">
        <v>52</v>
      </c>
      <c r="D284" s="274"/>
      <c r="E284" s="282"/>
      <c r="F284" s="285"/>
      <c r="G284" s="182"/>
      <c r="H284" s="230"/>
      <c r="I284" s="50" t="s">
        <v>43</v>
      </c>
      <c r="J284" s="51">
        <f>IF(OR(I283="TO",I283="TU",I283="TO1",I283="TU1",I283="TO2",I283="TU2"),J283,IF(OR(I283="AH1",I283="AH2"),IF(OR(I284="AH1",I284="AH2"),-J283,IF(OR(I284="EH1",I284="EH2"),-J283+0.5,"")),IF(OR(I283="EH1",I283="EH2"),IF(OR(I284="AH1",I284="AH2"),-J283+0.5,IF(OR(I284="EH1",I284="EH2"),-J283+1,"")),IF(AND(OR(I283="DNB1",I283="DNB2"),OR(I284="AH1",I284="AH2")),0,IF(AND(I283="Not ScoreBoth",OR(I284="TO1",I284="TO2")),0.5,"")))))</f>
        <v>4</v>
      </c>
      <c r="K284" s="52" t="s">
        <v>22</v>
      </c>
      <c r="L284" s="53">
        <v>1.671</v>
      </c>
      <c r="M284" s="54"/>
      <c r="N284" s="233"/>
      <c r="O284" s="55" t="s">
        <v>1383</v>
      </c>
      <c r="P284" s="56" t="s">
        <v>3338</v>
      </c>
      <c r="Q284" s="208"/>
      <c r="R284" s="212"/>
      <c r="S284" s="26"/>
    </row>
    <row r="285" spans="1:19" ht="14.65" customHeight="1">
      <c r="A285" s="228"/>
      <c r="B285" s="237"/>
      <c r="C285" s="57" t="s">
        <v>28</v>
      </c>
      <c r="D285" s="275"/>
      <c r="E285" s="283"/>
      <c r="F285" s="272"/>
      <c r="G285" s="183"/>
      <c r="H285" s="231"/>
      <c r="I285" s="58"/>
      <c r="J285" s="59"/>
      <c r="K285" s="60"/>
      <c r="L285" s="61"/>
      <c r="M285" s="62"/>
      <c r="N285" s="234"/>
      <c r="O285" s="63"/>
      <c r="P285" s="64"/>
      <c r="Q285" s="209"/>
      <c r="R285" s="213"/>
      <c r="S285" s="28"/>
    </row>
    <row r="286" spans="1:19" ht="14.65" customHeight="1">
      <c r="A286" s="238">
        <f>$A283+1</f>
        <v>95</v>
      </c>
      <c r="B286" s="242" t="str">
        <f>IF(OR(C286="W",C287="W",C288="W",C286="1/2W",C287="1/2W",C288="1/2W",C286="1/2L",C287="1/2L",C288="1/2L"),"OK",IF(OR(C286="L",C287="L",C288="L"),"LOSS",IF(OR(C286="X",C287="X",C288="X"),"Anulado"," ")))</f>
        <v>OK</v>
      </c>
      <c r="C286" s="65" t="s">
        <v>24</v>
      </c>
      <c r="D286" s="290" t="str">
        <f>IF(G286="","",$D283)</f>
        <v>12</v>
      </c>
      <c r="E286" s="295" t="str">
        <f>IF(G286=""," ","– "&amp;COUNTIF(D$4:D288,$D286))</f>
        <v>– 11</v>
      </c>
      <c r="F286" s="297" t="e">
        <f ca="1">IF(G286="","",IF(OR(AND($C286&lt;&gt;" ",$C287=" "),AND($C287&lt;&gt;" ",$C286=" "),AND(L288&gt;0,OR(AND($C288&lt;&gt;" ",OR($C286=" ",$C287=" ")),AND($C288=" ",OR($C286&lt;&gt;" ",$C287&lt;&gt;" "))))),IF(SUM(F$4:F285)=0,1,LARGE(F$4:F285,1)+1),IF(MONTH(G286)=MONTH(TODAY()),IF(AND(DAY(G286)&lt;DAY(TODAY()),$B286=" "),IF(SUM(F$4:F285)=0,1,LARGE(F$4:F285,1)+1),IF($B286=" ",IF(AND(DAY(G286)=DAY(TODAY()),HOUR(G286)&lt;=HOUR(NOW())+1),IF(AND(HOUR(G286)+2&lt;=HOUR(NOW()),DAY(G286)&lt;=DAY(TODAY()),MINUTE(G286)&lt;=MINUTE(NOW())),IF(SUM(F$4:F285)=0,1,LARGE(F$4:F285,1)+1),IF(OR(MINUTE(G286)&lt;=MINUTE(NOW()),HOUR(G286)&lt;=HOUR(NOW())),"!!!","")),""),"")),"")))</f>
        <v>#VALUE!</v>
      </c>
      <c r="G286" s="188" t="s">
        <v>4645</v>
      </c>
      <c r="H286" s="239" t="s">
        <v>517</v>
      </c>
      <c r="I286" s="66" t="s">
        <v>42</v>
      </c>
      <c r="J286" s="67">
        <v>3.5</v>
      </c>
      <c r="K286" s="68" t="s">
        <v>21</v>
      </c>
      <c r="L286" s="69">
        <v>2.4900000000000002</v>
      </c>
      <c r="M286" s="70"/>
      <c r="N286" s="317">
        <v>0.05</v>
      </c>
      <c r="O286" s="71" t="s">
        <v>3339</v>
      </c>
      <c r="P286" s="72" t="s">
        <v>3340</v>
      </c>
      <c r="Q286" s="200" t="s">
        <v>3061</v>
      </c>
      <c r="R286" s="204">
        <v>7.7499999999999999E-2</v>
      </c>
      <c r="S286" s="203" t="s">
        <v>4224</v>
      </c>
    </row>
    <row r="287" spans="1:19" ht="14.65" customHeight="1">
      <c r="A287" s="227"/>
      <c r="B287" s="236"/>
      <c r="C287" s="17" t="s">
        <v>26</v>
      </c>
      <c r="D287" s="274"/>
      <c r="E287" s="282"/>
      <c r="F287" s="285"/>
      <c r="G287" s="182"/>
      <c r="H287" s="230"/>
      <c r="I287" s="18" t="s">
        <v>43</v>
      </c>
      <c r="J287" s="76">
        <f>IF(OR(I286="TO",I286="TU",I286="TO1",I286="TU1",I286="TO2",I286="TU2"),J286,IF(OR(I286="AH1",I286="AH2"),IF(OR(I287="AH1",I287="AH2"),-J286,IF(OR(I287="EH1",I287="EH2"),-J286+0.5,"")),IF(OR(I286="EH1",I286="EH2"),IF(OR(I287="AH1",I287="AH2"),-J286+0.5,IF(OR(I287="EH1",I287="EH2"),-J286+1,"")),IF(AND(OR(I286="DNB1",I286="DNB2"),OR(I287="AH1",I287="AH2")),0,IF(AND(I286="Not ScoreBoth",OR(I287="TO1",I287="TO2")),0.5,"")))))</f>
        <v>3.5</v>
      </c>
      <c r="K287" s="77" t="s">
        <v>17</v>
      </c>
      <c r="L287" s="21">
        <v>1.9</v>
      </c>
      <c r="M287" s="22">
        <v>19.25</v>
      </c>
      <c r="N287" s="233"/>
      <c r="O287" s="23" t="s">
        <v>1353</v>
      </c>
      <c r="P287" s="24" t="s">
        <v>2493</v>
      </c>
      <c r="Q287" s="201"/>
      <c r="R287" s="205"/>
      <c r="S287" s="26"/>
    </row>
    <row r="288" spans="1:19" ht="14.65" customHeight="1">
      <c r="A288" s="228"/>
      <c r="B288" s="237"/>
      <c r="C288" s="27" t="s">
        <v>28</v>
      </c>
      <c r="D288" s="275"/>
      <c r="E288" s="283"/>
      <c r="F288" s="272"/>
      <c r="G288" s="183"/>
      <c r="H288" s="231"/>
      <c r="I288" s="30"/>
      <c r="J288" s="31"/>
      <c r="K288" s="37"/>
      <c r="L288" s="32"/>
      <c r="M288" s="33"/>
      <c r="N288" s="234"/>
      <c r="O288" s="34"/>
      <c r="P288" s="35"/>
      <c r="Q288" s="202"/>
      <c r="R288" s="206"/>
      <c r="S288" s="28"/>
    </row>
    <row r="289" spans="1:19" ht="14.65" customHeight="1">
      <c r="A289" s="226">
        <f>$A286+1</f>
        <v>96</v>
      </c>
      <c r="B289" s="235" t="str">
        <f>IF(OR(C289="W",C290="W",C291="W",C289="1/2W",C290="1/2W",C291="1/2W",C289="1/2L",C290="1/2L",C291="1/2L"),"OK",IF(OR(C289="L",C290="L",C291="L"),"LOSS",IF(OR(C289="X",C290="X",C291="X"),"Anulado"," ")))</f>
        <v xml:space="preserve"> </v>
      </c>
      <c r="C289" s="38" t="s">
        <v>28</v>
      </c>
      <c r="D289" s="273" t="str">
        <f>IF(G289="","",$D286)</f>
        <v>12</v>
      </c>
      <c r="E289" s="281" t="str">
        <f>IF(G289=""," ","– "&amp;COUNTIF(D$4:D291,$D289))</f>
        <v>– 12</v>
      </c>
      <c r="F289" s="284" t="e">
        <f ca="1">IF(G289="","",IF(OR(AND($C289&lt;&gt;" ",$C290=" "),AND($C290&lt;&gt;" ",$C289=" "),AND(L291&gt;0,OR(AND($C291&lt;&gt;" ",OR($C289=" ",$C290=" ")),AND($C291=" ",OR($C289&lt;&gt;" ",$C290&lt;&gt;" "))))),IF(SUM(F$4:F288)=0,1,LARGE(F$4:F288,1)+1),IF(MONTH(G289)=MONTH(TODAY()),IF(AND(DAY(G289)&lt;DAY(TODAY()),$B289=" "),IF(SUM(F$4:F288)=0,1,LARGE(F$4:F288,1)+1),IF($B289=" ",IF(AND(DAY(G289)=DAY(TODAY()),HOUR(G289)&lt;=HOUR(NOW())+1),IF(AND(HOUR(G289)+2&lt;=HOUR(NOW()),DAY(G289)&lt;=DAY(TODAY()),MINUTE(G289)&lt;=MINUTE(NOW())),IF(SUM(F$4:F288)=0,1,LARGE(F$4:F288,1)+1),IF(OR(MINUTE(G289)&lt;=MINUTE(NOW()),HOUR(G289)&lt;=HOUR(NOW())),"!!!","")),""),"")),"")))</f>
        <v>#VALUE!</v>
      </c>
      <c r="G289" s="181" t="s">
        <v>4646</v>
      </c>
      <c r="H289" s="229" t="s">
        <v>518</v>
      </c>
      <c r="I289" s="39" t="s">
        <v>47</v>
      </c>
      <c r="J289" s="78"/>
      <c r="K289" s="41" t="s">
        <v>22</v>
      </c>
      <c r="L289" s="42">
        <v>1.534</v>
      </c>
      <c r="M289" s="43"/>
      <c r="N289" s="318">
        <v>0.05</v>
      </c>
      <c r="O289" s="44" t="s">
        <v>1710</v>
      </c>
      <c r="P289" s="45" t="s">
        <v>3341</v>
      </c>
      <c r="Q289" s="207" t="s">
        <v>1063</v>
      </c>
      <c r="R289" s="211">
        <v>5.6800000000000003E-2</v>
      </c>
      <c r="S289" s="210" t="s">
        <v>4224</v>
      </c>
    </row>
    <row r="290" spans="1:19" ht="14.65" customHeight="1">
      <c r="A290" s="227"/>
      <c r="B290" s="236"/>
      <c r="C290" s="49" t="s">
        <v>28</v>
      </c>
      <c r="D290" s="274"/>
      <c r="E290" s="282"/>
      <c r="F290" s="285"/>
      <c r="G290" s="182"/>
      <c r="H290" s="230"/>
      <c r="I290" s="50" t="s">
        <v>48</v>
      </c>
      <c r="J290" s="85" t="str">
        <f>IF(OR(I289="TO",I289="TU",I289="TO1",I289="TU1",I289="TO2",I289="TU2"),J289,IF(OR(I289="AH1",I289="AH2"),IF(OR(I290="AH1",I290="AH2"),-J289,IF(OR(I290="EH1",I290="EH2"),-J289+0.5,"")),IF(OR(I289="EH1",I289="EH2"),IF(OR(I290="AH1",I290="AH2"),-J289+0.5,IF(OR(I290="EH1",I290="EH2"),-J289+1,"")),IF(AND(OR(I289="DNB1",I289="DNB2"),OR(I290="AH1",I290="AH2")),0,IF(AND(I289="Not ScoreBoth",OR(I290="TO1",I290="TO2")),0.5,"")))))</f>
        <v/>
      </c>
      <c r="K290" s="52" t="s">
        <v>17</v>
      </c>
      <c r="L290" s="53">
        <v>3.4</v>
      </c>
      <c r="M290" s="54">
        <v>8.75</v>
      </c>
      <c r="N290" s="233"/>
      <c r="O290" s="55" t="s">
        <v>1427</v>
      </c>
      <c r="P290" s="56" t="s">
        <v>1428</v>
      </c>
      <c r="Q290" s="208"/>
      <c r="R290" s="212"/>
      <c r="S290" s="26"/>
    </row>
    <row r="291" spans="1:19" ht="14.65" customHeight="1">
      <c r="A291" s="228"/>
      <c r="B291" s="237"/>
      <c r="C291" s="57" t="s">
        <v>28</v>
      </c>
      <c r="D291" s="275"/>
      <c r="E291" s="283"/>
      <c r="F291" s="272"/>
      <c r="G291" s="183"/>
      <c r="H291" s="231"/>
      <c r="I291" s="58"/>
      <c r="J291" s="59"/>
      <c r="K291" s="60"/>
      <c r="L291" s="61"/>
      <c r="M291" s="62"/>
      <c r="N291" s="234"/>
      <c r="O291" s="63"/>
      <c r="P291" s="64"/>
      <c r="Q291" s="209"/>
      <c r="R291" s="213"/>
      <c r="S291" s="28"/>
    </row>
    <row r="292" spans="1:19" ht="14.65" customHeight="1">
      <c r="A292" s="238">
        <f>$A289+1</f>
        <v>97</v>
      </c>
      <c r="B292" s="242" t="str">
        <f>IF(OR(C292="W",C293="W",C294="W",C292="1/2W",C293="1/2W",C294="1/2W",C292="1/2L",C293="1/2L",C294="1/2L"),"OK",IF(OR(C292="L",C293="L",C294="L"),"LOSS",IF(OR(C292="X",C293="X",C294="X"),"Anulado"," ")))</f>
        <v xml:space="preserve"> </v>
      </c>
      <c r="C292" s="65" t="s">
        <v>28</v>
      </c>
      <c r="D292" s="290" t="str">
        <f>IF(G292="","",$D289)</f>
        <v>12</v>
      </c>
      <c r="E292" s="295" t="str">
        <f>IF(G292=""," ","– "&amp;COUNTIF(D$4:D294,$D292))</f>
        <v>– 13</v>
      </c>
      <c r="F292" s="297" t="e">
        <f ca="1">IF(G292="","",IF(OR(AND($C292&lt;&gt;" ",$C293=" "),AND($C293&lt;&gt;" ",$C292=" "),AND(L294&gt;0,OR(AND($C294&lt;&gt;" ",OR($C292=" ",$C293=" ")),AND($C294=" ",OR($C292&lt;&gt;" ",$C293&lt;&gt;" "))))),IF(SUM(F$4:F291)=0,1,LARGE(F$4:F291,1)+1),IF(MONTH(G292)=MONTH(TODAY()),IF(AND(DAY(G292)&lt;DAY(TODAY()),$B292=" "),IF(SUM(F$4:F291)=0,1,LARGE(F$4:F291,1)+1),IF($B292=" ",IF(AND(DAY(G292)=DAY(TODAY()),HOUR(G292)&lt;=HOUR(NOW())+1),IF(AND(HOUR(G292)+2&lt;=HOUR(NOW()),DAY(G292)&lt;=DAY(TODAY()),MINUTE(G292)&lt;=MINUTE(NOW())),IF(SUM(F$4:F291)=0,1,LARGE(F$4:F291,1)+1),IF(OR(MINUTE(G292)&lt;=MINUTE(NOW()),HOUR(G292)&lt;=HOUR(NOW())),"!!!","")),""),"")),"")))</f>
        <v>#VALUE!</v>
      </c>
      <c r="G292" s="188" t="s">
        <v>4647</v>
      </c>
      <c r="H292" s="239" t="s">
        <v>519</v>
      </c>
      <c r="I292" s="66" t="s">
        <v>31</v>
      </c>
      <c r="J292" s="67">
        <v>1</v>
      </c>
      <c r="K292" s="68" t="s">
        <v>22</v>
      </c>
      <c r="L292" s="69">
        <v>1.9430000000000001</v>
      </c>
      <c r="M292" s="70"/>
      <c r="N292" s="317">
        <v>0.01</v>
      </c>
      <c r="O292" s="71" t="s">
        <v>2670</v>
      </c>
      <c r="P292" s="72" t="s">
        <v>3342</v>
      </c>
      <c r="Q292" s="200" t="s">
        <v>2664</v>
      </c>
      <c r="R292" s="204">
        <v>4.9000000000000002E-2</v>
      </c>
      <c r="S292" s="203" t="s">
        <v>4224</v>
      </c>
    </row>
    <row r="293" spans="1:19" ht="14.65" customHeight="1">
      <c r="A293" s="227"/>
      <c r="B293" s="236"/>
      <c r="C293" s="17" t="s">
        <v>28</v>
      </c>
      <c r="D293" s="274"/>
      <c r="E293" s="282"/>
      <c r="F293" s="285"/>
      <c r="G293" s="182"/>
      <c r="H293" s="230"/>
      <c r="I293" s="18" t="s">
        <v>30</v>
      </c>
      <c r="J293" s="76">
        <f>IF(OR(I292="TO",I292="TU",I292="TO1",I292="TU1",I292="TO2",I292="TU2"),J292,IF(OR(I292="AH1",I292="AH2"),IF(OR(I293="AH1",I293="AH2"),-J292,IF(OR(I293="EH1",I293="EH2"),-J292+0.5,"")),IF(OR(I292="EH1",I292="EH2"),IF(OR(I293="AH1",I293="AH2"),-J292+0.5,IF(OR(I293="EH1",I293="EH2"),-J292+1,"")),IF(AND(OR(I292="DNB1",I292="DNB2"),OR(I293="AH1",I293="AH2")),0,IF(AND(I292="Not ScoreBoth",OR(I293="TO1",I293="TO2")),0.5,"")))))</f>
        <v>-1</v>
      </c>
      <c r="K293" s="77" t="s">
        <v>21</v>
      </c>
      <c r="L293" s="21">
        <v>2.2799999999999998</v>
      </c>
      <c r="M293" s="22">
        <v>26.37</v>
      </c>
      <c r="N293" s="233"/>
      <c r="O293" s="23" t="s">
        <v>3343</v>
      </c>
      <c r="P293" s="24" t="s">
        <v>3342</v>
      </c>
      <c r="Q293" s="201"/>
      <c r="R293" s="205"/>
      <c r="S293" s="26"/>
    </row>
    <row r="294" spans="1:19" ht="14.65" customHeight="1">
      <c r="A294" s="228"/>
      <c r="B294" s="237"/>
      <c r="C294" s="27" t="s">
        <v>28</v>
      </c>
      <c r="D294" s="275"/>
      <c r="E294" s="283"/>
      <c r="F294" s="272"/>
      <c r="G294" s="183"/>
      <c r="H294" s="231"/>
      <c r="I294" s="30"/>
      <c r="J294" s="31"/>
      <c r="K294" s="37"/>
      <c r="L294" s="32"/>
      <c r="M294" s="33"/>
      <c r="N294" s="234"/>
      <c r="O294" s="34"/>
      <c r="P294" s="35"/>
      <c r="Q294" s="202"/>
      <c r="R294" s="206"/>
      <c r="S294" s="28"/>
    </row>
    <row r="295" spans="1:19" ht="14.65" customHeight="1">
      <c r="A295" s="226">
        <f>$A292+1</f>
        <v>98</v>
      </c>
      <c r="B295" s="235" t="str">
        <f>IF(OR(C295="W",C296="W",C297="W",C295="1/2W",C296="1/2W",C297="1/2W",C295="1/2L",C296="1/2L",C297="1/2L"),"OK",IF(OR(C295="L",C296="L",C297="L"),"LOSS",IF(OR(C295="X",C296="X",C297="X"),"Anulado"," ")))</f>
        <v>OK</v>
      </c>
      <c r="C295" s="38" t="s">
        <v>24</v>
      </c>
      <c r="D295" s="273" t="str">
        <f>IF(G295="","",$D292)</f>
        <v>12</v>
      </c>
      <c r="E295" s="281" t="str">
        <f>IF(G295=""," ","– "&amp;COUNTIF(D$4:D297,$D295))</f>
        <v>– 14</v>
      </c>
      <c r="F295" s="284" t="e">
        <f ca="1">IF(G295="","",IF(OR(AND($C295&lt;&gt;" ",$C296=" "),AND($C296&lt;&gt;" ",$C295=" "),AND(L297&gt;0,OR(AND($C297&lt;&gt;" ",OR($C295=" ",$C296=" ")),AND($C297=" ",OR($C295&lt;&gt;" ",$C296&lt;&gt;" "))))),IF(SUM(F$4:F294)=0,1,LARGE(F$4:F294,1)+1),IF(MONTH(G295)=MONTH(TODAY()),IF(AND(DAY(G295)&lt;DAY(TODAY()),$B295=" "),IF(SUM(F$4:F294)=0,1,LARGE(F$4:F294,1)+1),IF($B295=" ",IF(AND(DAY(G295)=DAY(TODAY()),HOUR(G295)&lt;=HOUR(NOW())+1),IF(AND(HOUR(G295)+2&lt;=HOUR(NOW()),DAY(G295)&lt;=DAY(TODAY()),MINUTE(G295)&lt;=MINUTE(NOW())),IF(SUM(F$4:F294)=0,1,LARGE(F$4:F294,1)+1),IF(OR(MINUTE(G295)&lt;=MINUTE(NOW()),HOUR(G295)&lt;=HOUR(NOW())),"!!!","")),""),"")),"")))</f>
        <v>#VALUE!</v>
      </c>
      <c r="G295" s="181" t="s">
        <v>4648</v>
      </c>
      <c r="H295" s="229" t="s">
        <v>520</v>
      </c>
      <c r="I295" s="39" t="s">
        <v>48</v>
      </c>
      <c r="J295" s="78"/>
      <c r="K295" s="41" t="s">
        <v>17</v>
      </c>
      <c r="L295" s="42">
        <v>2.1</v>
      </c>
      <c r="M295" s="43">
        <v>12.73</v>
      </c>
      <c r="N295" s="318">
        <v>0.05</v>
      </c>
      <c r="O295" s="44" t="s">
        <v>913</v>
      </c>
      <c r="P295" s="45" t="s">
        <v>1926</v>
      </c>
      <c r="Q295" s="207" t="s">
        <v>1461</v>
      </c>
      <c r="R295" s="211">
        <v>9.6600000000000005E-2</v>
      </c>
      <c r="S295" s="210" t="s">
        <v>4225</v>
      </c>
    </row>
    <row r="296" spans="1:19" ht="14.65" customHeight="1">
      <c r="A296" s="227"/>
      <c r="B296" s="236"/>
      <c r="C296" s="49" t="s">
        <v>26</v>
      </c>
      <c r="D296" s="274"/>
      <c r="E296" s="282"/>
      <c r="F296" s="285"/>
      <c r="G296" s="182"/>
      <c r="H296" s="230"/>
      <c r="I296" s="50" t="s">
        <v>47</v>
      </c>
      <c r="J296" s="85" t="str">
        <f>IF(OR(I295="TO",I295="TU",I295="TO1",I295="TU1",I295="TO2",I295="TU2"),J295,IF(OR(I295="AH1",I295="AH2"),IF(OR(I296="AH1",I296="AH2"),-J295,IF(OR(I296="EH1",I296="EH2"),-J295+0.5,"")),IF(OR(I295="EH1",I295="EH2"),IF(OR(I296="AH1",I296="AH2"),-J295+0.5,IF(OR(I296="EH1",I296="EH2"),-J295+1,"")),IF(AND(OR(I295="DNB1",I295="DNB2"),OR(I296="AH1",I296="AH2")),0,IF(AND(I295="Not ScoreBoth",OR(I296="TO1",I296="TO2")),0.5,"")))))</f>
        <v/>
      </c>
      <c r="K296" s="52" t="s">
        <v>21</v>
      </c>
      <c r="L296" s="53">
        <v>2.2999999999999998</v>
      </c>
      <c r="M296" s="54"/>
      <c r="N296" s="233"/>
      <c r="O296" s="55" t="s">
        <v>2834</v>
      </c>
      <c r="P296" s="56" t="s">
        <v>1417</v>
      </c>
      <c r="Q296" s="208"/>
      <c r="R296" s="212"/>
      <c r="S296" s="26"/>
    </row>
    <row r="297" spans="1:19" ht="14.65" customHeight="1">
      <c r="A297" s="228"/>
      <c r="B297" s="237"/>
      <c r="C297" s="57" t="s">
        <v>28</v>
      </c>
      <c r="D297" s="275"/>
      <c r="E297" s="283"/>
      <c r="F297" s="272"/>
      <c r="G297" s="183"/>
      <c r="H297" s="231"/>
      <c r="I297" s="58"/>
      <c r="J297" s="59"/>
      <c r="K297" s="60"/>
      <c r="L297" s="61"/>
      <c r="M297" s="62"/>
      <c r="N297" s="234"/>
      <c r="O297" s="63"/>
      <c r="P297" s="64"/>
      <c r="Q297" s="209"/>
      <c r="R297" s="213"/>
      <c r="S297" s="28"/>
    </row>
    <row r="298" spans="1:19" ht="14.65" customHeight="1">
      <c r="A298" s="238">
        <f>$A295+1</f>
        <v>99</v>
      </c>
      <c r="B298" s="242" t="str">
        <f>IF(OR(C298="W",C299="W",C300="W",C298="1/2W",C299="1/2W",C300="1/2W",C298="1/2L",C299="1/2L",C300="1/2L"),"OK",IF(OR(C298="L",C299="L",C300="L"),"LOSS",IF(OR(C298="X",C299="X",C300="X"),"Anulado"," ")))</f>
        <v>OK</v>
      </c>
      <c r="C298" s="65" t="s">
        <v>26</v>
      </c>
      <c r="D298" s="290" t="str">
        <f>IF(G298="","",$D295)</f>
        <v>12</v>
      </c>
      <c r="E298" s="295" t="str">
        <f>IF(G298=""," ","– "&amp;COUNTIF(D$4:D300,$D298))</f>
        <v>– 15</v>
      </c>
      <c r="F298" s="297" t="e">
        <f ca="1">IF(G298="","",IF(OR(AND($C298&lt;&gt;" ",$C299=" "),AND($C299&lt;&gt;" ",$C298=" "),AND(L300&gt;0,OR(AND($C300&lt;&gt;" ",OR($C298=" ",$C299=" ")),AND($C300=" ",OR($C298&lt;&gt;" ",$C299&lt;&gt;" "))))),IF(SUM(F$4:F297)=0,1,LARGE(F$4:F297,1)+1),IF(MONTH(G298)=MONTH(TODAY()),IF(AND(DAY(G298)&lt;DAY(TODAY()),$B298=" "),IF(SUM(F$4:F297)=0,1,LARGE(F$4:F297,1)+1),IF($B298=" ",IF(AND(DAY(G298)=DAY(TODAY()),HOUR(G298)&lt;=HOUR(NOW())+1),IF(AND(HOUR(G298)+2&lt;=HOUR(NOW()),DAY(G298)&lt;=DAY(TODAY()),MINUTE(G298)&lt;=MINUTE(NOW())),IF(SUM(F$4:F297)=0,1,LARGE(F$4:F297,1)+1),IF(OR(MINUTE(G298)&lt;=MINUTE(NOW()),HOUR(G298)&lt;=HOUR(NOW())),"!!!","")),""),"")),"")))</f>
        <v>#VALUE!</v>
      </c>
      <c r="G298" s="188" t="s">
        <v>4649</v>
      </c>
      <c r="H298" s="239" t="s">
        <v>521</v>
      </c>
      <c r="I298" s="100">
        <v>2</v>
      </c>
      <c r="J298" s="80"/>
      <c r="K298" s="68" t="s">
        <v>17</v>
      </c>
      <c r="L298" s="69">
        <v>2.15</v>
      </c>
      <c r="M298" s="70">
        <v>15.22</v>
      </c>
      <c r="N298" s="317">
        <v>0.05</v>
      </c>
      <c r="O298" s="71" t="s">
        <v>3344</v>
      </c>
      <c r="P298" s="72" t="s">
        <v>3345</v>
      </c>
      <c r="Q298" s="200" t="s">
        <v>1515</v>
      </c>
      <c r="R298" s="204">
        <v>0.11749999999999999</v>
      </c>
      <c r="S298" s="203" t="s">
        <v>4226</v>
      </c>
    </row>
    <row r="299" spans="1:19" ht="14.65" customHeight="1">
      <c r="A299" s="227"/>
      <c r="B299" s="236"/>
      <c r="C299" s="17" t="s">
        <v>24</v>
      </c>
      <c r="D299" s="274"/>
      <c r="E299" s="282"/>
      <c r="F299" s="285"/>
      <c r="G299" s="182"/>
      <c r="H299" s="230"/>
      <c r="I299" s="18" t="s">
        <v>54</v>
      </c>
      <c r="J299" s="81" t="str">
        <f>IF(OR(I298="TO",I298="TU",I298="TO1",I298="TU1",I298="TO2",I298="TU2"),J298,IF(OR(I298="AH1",I298="AH2"),IF(OR(I299="AH1",I299="AH2"),-J298,IF(OR(I299="EH1",I299="EH2"),-J298+0.5,"")),IF(OR(I298="EH1",I298="EH2"),IF(OR(I299="AH1",I299="AH2"),-J298+0.5,IF(OR(I299="EH1",I299="EH2"),-J298+1,"")),IF(AND(OR(I298="DNB1",I298="DNB2"),OR(I299="AH1",I299="AH2")),0,IF(AND(I298="Not ScoreBoth",OR(I299="TO1",I299="TO2")),0.5,"")))))</f>
        <v/>
      </c>
      <c r="K299" s="77" t="s">
        <v>19</v>
      </c>
      <c r="L299" s="21">
        <v>2.42</v>
      </c>
      <c r="M299" s="22">
        <v>14.06</v>
      </c>
      <c r="N299" s="233"/>
      <c r="O299" s="23" t="s">
        <v>3346</v>
      </c>
      <c r="P299" s="24" t="s">
        <v>3347</v>
      </c>
      <c r="Q299" s="201"/>
      <c r="R299" s="205"/>
      <c r="S299" s="26"/>
    </row>
    <row r="300" spans="1:19" ht="14.65" customHeight="1">
      <c r="A300" s="228"/>
      <c r="B300" s="237"/>
      <c r="C300" s="27" t="s">
        <v>28</v>
      </c>
      <c r="D300" s="275"/>
      <c r="E300" s="283"/>
      <c r="F300" s="272"/>
      <c r="G300" s="183"/>
      <c r="H300" s="231"/>
      <c r="I300" s="30"/>
      <c r="J300" s="31"/>
      <c r="K300" s="37"/>
      <c r="L300" s="32"/>
      <c r="M300" s="33"/>
      <c r="N300" s="234"/>
      <c r="O300" s="34"/>
      <c r="P300" s="35"/>
      <c r="Q300" s="202"/>
      <c r="R300" s="206"/>
      <c r="S300" s="28"/>
    </row>
    <row r="301" spans="1:19" ht="14.65" customHeight="1">
      <c r="A301" s="226">
        <f>$A298+1</f>
        <v>100</v>
      </c>
      <c r="B301" s="235" t="str">
        <f>IF(OR(C301="W",C302="W",C303="W",C301="1/2W",C302="1/2W",C303="1/2W",C301="1/2L",C302="1/2L",C303="1/2L"),"OK",IF(OR(C301="L",C302="L",C303="L"),"LOSS",IF(OR(C301="X",C302="X",C303="X"),"Anulado"," ")))</f>
        <v>OK</v>
      </c>
      <c r="C301" s="38" t="s">
        <v>24</v>
      </c>
      <c r="D301" s="273" t="str">
        <f>IF(G301="","",$D298)</f>
        <v>12</v>
      </c>
      <c r="E301" s="281" t="str">
        <f>IF(G301=""," ","– "&amp;COUNTIF(D$4:D303,$D301))</f>
        <v>– 16</v>
      </c>
      <c r="F301" s="284" t="e">
        <f ca="1">IF(G301="","",IF(OR(AND($C301&lt;&gt;" ",$C302=" "),AND($C302&lt;&gt;" ",$C301=" "),AND(L303&gt;0,OR(AND($C303&lt;&gt;" ",OR($C301=" ",$C302=" ")),AND($C303=" ",OR($C301&lt;&gt;" ",$C302&lt;&gt;" "))))),IF(SUM(F$4:F300)=0,1,LARGE(F$4:F300,1)+1),IF(MONTH(G301)=MONTH(TODAY()),IF(AND(DAY(G301)&lt;DAY(TODAY()),$B301=" "),IF(SUM(F$4:F300)=0,1,LARGE(F$4:F300,1)+1),IF($B301=" ",IF(AND(DAY(G301)=DAY(TODAY()),HOUR(G301)&lt;=HOUR(NOW())+1),IF(AND(HOUR(G301)+2&lt;=HOUR(NOW()),DAY(G301)&lt;=DAY(TODAY()),MINUTE(G301)&lt;=MINUTE(NOW())),IF(SUM(F$4:F300)=0,1,LARGE(F$4:F300,1)+1),IF(OR(MINUTE(G301)&lt;=MINUTE(NOW()),HOUR(G301)&lt;=HOUR(NOW())),"!!!","")),""),"")),"")))</f>
        <v>#VALUE!</v>
      </c>
      <c r="G301" s="181" t="s">
        <v>4645</v>
      </c>
      <c r="H301" s="229" t="s">
        <v>517</v>
      </c>
      <c r="I301" s="39" t="s">
        <v>42</v>
      </c>
      <c r="J301" s="40">
        <v>6.5</v>
      </c>
      <c r="K301" s="41" t="s">
        <v>18</v>
      </c>
      <c r="L301" s="42">
        <v>5.5</v>
      </c>
      <c r="M301" s="43"/>
      <c r="N301" s="318">
        <v>0.01</v>
      </c>
      <c r="O301" s="44" t="s">
        <v>1035</v>
      </c>
      <c r="P301" s="45" t="s">
        <v>3348</v>
      </c>
      <c r="Q301" s="207" t="s">
        <v>2925</v>
      </c>
      <c r="R301" s="211">
        <v>0.44479999999999997</v>
      </c>
      <c r="S301" s="210" t="s">
        <v>4227</v>
      </c>
    </row>
    <row r="302" spans="1:19" ht="14.65" customHeight="1">
      <c r="A302" s="227"/>
      <c r="B302" s="236"/>
      <c r="C302" s="49" t="s">
        <v>26</v>
      </c>
      <c r="D302" s="274"/>
      <c r="E302" s="282"/>
      <c r="F302" s="285"/>
      <c r="G302" s="182"/>
      <c r="H302" s="230"/>
      <c r="I302" s="50" t="s">
        <v>43</v>
      </c>
      <c r="J302" s="51">
        <f>IF(OR(I301="TO",I301="TU",I301="TO1",I301="TU1",I301="TO2",I301="TU2"),J301,IF(OR(I301="AH1",I301="AH2"),IF(OR(I302="AH1",I302="AH2"),-J301,IF(OR(I302="EH1",I302="EH2"),-J301+0.5,"")),IF(OR(I301="EH1",I301="EH2"),IF(OR(I302="AH1",I302="AH2"),-J301+0.5,IF(OR(I302="EH1",I302="EH2"),-J301+1,"")),IF(AND(OR(I301="DNB1",I301="DNB2"),OR(I302="AH1",I302="AH2")),0,IF(AND(I301="Not ScoreBoth",OR(I302="TO1",I302="TO2")),0.5,"")))))</f>
        <v>6.5</v>
      </c>
      <c r="K302" s="52" t="s">
        <v>23</v>
      </c>
      <c r="L302" s="53">
        <v>1.96</v>
      </c>
      <c r="M302" s="54">
        <v>5.14</v>
      </c>
      <c r="N302" s="233"/>
      <c r="O302" s="55" t="s">
        <v>3349</v>
      </c>
      <c r="P302" s="56" t="s">
        <v>3348</v>
      </c>
      <c r="Q302" s="208"/>
      <c r="R302" s="212"/>
      <c r="S302" s="26"/>
    </row>
    <row r="303" spans="1:19" ht="14.65" customHeight="1">
      <c r="A303" s="228"/>
      <c r="B303" s="237"/>
      <c r="C303" s="57" t="s">
        <v>28</v>
      </c>
      <c r="D303" s="275"/>
      <c r="E303" s="283"/>
      <c r="F303" s="272"/>
      <c r="G303" s="183"/>
      <c r="H303" s="231"/>
      <c r="I303" s="58"/>
      <c r="J303" s="59"/>
      <c r="K303" s="60"/>
      <c r="L303" s="61"/>
      <c r="M303" s="62"/>
      <c r="N303" s="234"/>
      <c r="O303" s="63"/>
      <c r="P303" s="64"/>
      <c r="Q303" s="209"/>
      <c r="R303" s="213"/>
      <c r="S303" s="28"/>
    </row>
    <row r="304" spans="1:19" ht="14.65" customHeight="1">
      <c r="A304" s="238">
        <f>$A301+1</f>
        <v>101</v>
      </c>
      <c r="B304" s="242" t="str">
        <f>IF(OR(C304="W",C305="W",C306="W",C304="1/2W",C305="1/2W",C306="1/2W",C304="1/2L",C305="1/2L",C306="1/2L"),"OK",IF(OR(C304="L",C305="L",C306="L"),"LOSS",IF(OR(C304="X",C305="X",C306="X"),"Anulado"," ")))</f>
        <v>OK</v>
      </c>
      <c r="C304" s="65" t="s">
        <v>24</v>
      </c>
      <c r="D304" s="290" t="str">
        <f>IF(G304="","",$D301)</f>
        <v>12</v>
      </c>
      <c r="E304" s="295" t="str">
        <f>IF(G304=""," ","– "&amp;COUNTIF(D$4:D306,$D304))</f>
        <v>– 17</v>
      </c>
      <c r="F304" s="297" t="e">
        <f ca="1">IF(G304="","",IF(OR(AND($C304&lt;&gt;" ",$C305=" "),AND($C305&lt;&gt;" ",$C304=" "),AND(L306&gt;0,OR(AND($C306&lt;&gt;" ",OR($C304=" ",$C305=" ")),AND($C306=" ",OR($C304&lt;&gt;" ",$C305&lt;&gt;" "))))),IF(SUM(F$4:F303)=0,1,LARGE(F$4:F303,1)+1),IF(MONTH(G304)=MONTH(TODAY()),IF(AND(DAY(G304)&lt;DAY(TODAY()),$B304=" "),IF(SUM(F$4:F303)=0,1,LARGE(F$4:F303,1)+1),IF($B304=" ",IF(AND(DAY(G304)=DAY(TODAY()),HOUR(G304)&lt;=HOUR(NOW())+1),IF(AND(HOUR(G304)+2&lt;=HOUR(NOW()),DAY(G304)&lt;=DAY(TODAY()),MINUTE(G304)&lt;=MINUTE(NOW())),IF(SUM(F$4:F303)=0,1,LARGE(F$4:F303,1)+1),IF(OR(MINUTE(G304)&lt;=MINUTE(NOW()),HOUR(G304)&lt;=HOUR(NOW())),"!!!","")),""),"")),"")))</f>
        <v>#VALUE!</v>
      </c>
      <c r="G304" s="188" t="s">
        <v>4645</v>
      </c>
      <c r="H304" s="239" t="s">
        <v>517</v>
      </c>
      <c r="I304" s="66" t="s">
        <v>42</v>
      </c>
      <c r="J304" s="67">
        <v>7.5</v>
      </c>
      <c r="K304" s="68" t="s">
        <v>18</v>
      </c>
      <c r="L304" s="69">
        <v>8.5</v>
      </c>
      <c r="M304" s="70"/>
      <c r="N304" s="317">
        <v>0.05</v>
      </c>
      <c r="O304" s="71" t="s">
        <v>1063</v>
      </c>
      <c r="P304" s="72" t="s">
        <v>3350</v>
      </c>
      <c r="Q304" s="200" t="s">
        <v>4228</v>
      </c>
      <c r="R304" s="204">
        <v>0.31990000000000002</v>
      </c>
      <c r="S304" s="203" t="s">
        <v>4229</v>
      </c>
    </row>
    <row r="305" spans="1:19" ht="14.65" customHeight="1">
      <c r="A305" s="227"/>
      <c r="B305" s="236"/>
      <c r="C305" s="17" t="s">
        <v>26</v>
      </c>
      <c r="D305" s="274"/>
      <c r="E305" s="282"/>
      <c r="F305" s="285"/>
      <c r="G305" s="182"/>
      <c r="H305" s="230"/>
      <c r="I305" s="18" t="s">
        <v>43</v>
      </c>
      <c r="J305" s="76">
        <f>IF(OR(I304="TO",I304="TU",I304="TO1",I304="TU1",I304="TO2",I304="TU2"),J304,IF(OR(I304="AH1",I304="AH2"),IF(OR(I305="AH1",I305="AH2"),-J304,IF(OR(I305="EH1",I305="EH2"),-J304+0.5,"")),IF(OR(I304="EH1",I304="EH2"),IF(OR(I305="AH1",I305="AH2"),-J304+0.5,IF(OR(I305="EH1",I305="EH2"),-J304+1,"")),IF(AND(OR(I304="DNB1",I304="DNB2"),OR(I305="AH1",I305="AH2")),0,IF(AND(I304="Not ScoreBoth",OR(I305="TO1",I305="TO2")),0.5,"")))))</f>
        <v>7.5</v>
      </c>
      <c r="K305" s="77" t="s">
        <v>23</v>
      </c>
      <c r="L305" s="21">
        <v>1.56</v>
      </c>
      <c r="M305" s="22">
        <v>8.81</v>
      </c>
      <c r="N305" s="233"/>
      <c r="O305" s="23" t="s">
        <v>3351</v>
      </c>
      <c r="P305" s="24" t="s">
        <v>890</v>
      </c>
      <c r="Q305" s="201"/>
      <c r="R305" s="205"/>
      <c r="S305" s="26"/>
    </row>
    <row r="306" spans="1:19" ht="14.65" customHeight="1">
      <c r="A306" s="228"/>
      <c r="B306" s="237"/>
      <c r="C306" s="27" t="s">
        <v>28</v>
      </c>
      <c r="D306" s="275"/>
      <c r="E306" s="283"/>
      <c r="F306" s="272"/>
      <c r="G306" s="183"/>
      <c r="H306" s="231"/>
      <c r="I306" s="30"/>
      <c r="J306" s="31"/>
      <c r="K306" s="37"/>
      <c r="L306" s="32"/>
      <c r="M306" s="33"/>
      <c r="N306" s="234"/>
      <c r="O306" s="34"/>
      <c r="P306" s="35"/>
      <c r="Q306" s="202"/>
      <c r="R306" s="206"/>
      <c r="S306" s="28"/>
    </row>
    <row r="307" spans="1:19" ht="14.65" customHeight="1">
      <c r="A307" s="226">
        <f>$A304+1</f>
        <v>102</v>
      </c>
      <c r="B307" s="235" t="str">
        <f>IF(OR(C307="W",C308="W",C309="W",C307="1/2W",C308="1/2W",C309="1/2W",C307="1/2L",C308="1/2L",C309="1/2L"),"OK",IF(OR(C307="L",C308="L",C309="L"),"LOSS",IF(OR(C307="X",C308="X",C309="X"),"Anulado"," ")))</f>
        <v>OK</v>
      </c>
      <c r="C307" s="38" t="s">
        <v>24</v>
      </c>
      <c r="D307" s="273" t="str">
        <f>IF(G307="","",$D304)</f>
        <v>12</v>
      </c>
      <c r="E307" s="281" t="str">
        <f>IF(G307=""," ","– "&amp;COUNTIF(D$4:D309,$D307))</f>
        <v>– 18</v>
      </c>
      <c r="F307" s="284" t="e">
        <f ca="1">IF(G307="","",IF(OR(AND($C307&lt;&gt;" ",$C308=" "),AND($C308&lt;&gt;" ",$C307=" "),AND(L309&gt;0,OR(AND($C309&lt;&gt;" ",OR($C307=" ",$C308=" ")),AND($C309=" ",OR($C307&lt;&gt;" ",$C308&lt;&gt;" "))))),IF(SUM(F$4:F306)=0,1,LARGE(F$4:F306,1)+1),IF(MONTH(G307)=MONTH(TODAY()),IF(AND(DAY(G307)&lt;DAY(TODAY()),$B307=" "),IF(SUM(F$4:F306)=0,1,LARGE(F$4:F306,1)+1),IF($B307=" ",IF(AND(DAY(G307)=DAY(TODAY()),HOUR(G307)&lt;=HOUR(NOW())+1),IF(AND(HOUR(G307)+2&lt;=HOUR(NOW()),DAY(G307)&lt;=DAY(TODAY()),MINUTE(G307)&lt;=MINUTE(NOW())),IF(SUM(F$4:F306)=0,1,LARGE(F$4:F306,1)+1),IF(OR(MINUTE(G307)&lt;=MINUTE(NOW()),HOUR(G307)&lt;=HOUR(NOW())),"!!!","")),""),"")),"")))</f>
        <v>#VALUE!</v>
      </c>
      <c r="G307" s="181" t="s">
        <v>4645</v>
      </c>
      <c r="H307" s="229" t="s">
        <v>517</v>
      </c>
      <c r="I307" s="39" t="s">
        <v>42</v>
      </c>
      <c r="J307" s="40">
        <v>2.5</v>
      </c>
      <c r="K307" s="41" t="s">
        <v>18</v>
      </c>
      <c r="L307" s="42">
        <v>5</v>
      </c>
      <c r="M307" s="43"/>
      <c r="N307" s="318">
        <v>0.01</v>
      </c>
      <c r="O307" s="44" t="s">
        <v>3352</v>
      </c>
      <c r="P307" s="45" t="s">
        <v>2426</v>
      </c>
      <c r="Q307" s="207" t="s">
        <v>1224</v>
      </c>
      <c r="R307" s="211">
        <v>0.21240000000000001</v>
      </c>
      <c r="S307" s="210" t="s">
        <v>4230</v>
      </c>
    </row>
    <row r="308" spans="1:19" ht="14.65" customHeight="1">
      <c r="A308" s="227"/>
      <c r="B308" s="236"/>
      <c r="C308" s="49" t="s">
        <v>26</v>
      </c>
      <c r="D308" s="274"/>
      <c r="E308" s="282"/>
      <c r="F308" s="285"/>
      <c r="G308" s="182"/>
      <c r="H308" s="230"/>
      <c r="I308" s="50" t="s">
        <v>43</v>
      </c>
      <c r="J308" s="51">
        <f>IF(OR(I307="TO",I307="TU",I307="TO1",I307="TU1",I307="TO2",I307="TU2"),J307,IF(OR(I307="AH1",I307="AH2"),IF(OR(I308="AH1",I308="AH2"),-J307,IF(OR(I308="EH1",I308="EH2"),-J307+0.5,"")),IF(OR(I307="EH1",I307="EH2"),IF(OR(I308="AH1",I308="AH2"),-J307+0.5,IF(OR(I308="EH1",I308="EH2"),-J307+1,"")),IF(AND(OR(I307="DNB1",I307="DNB2"),OR(I308="AH1",I308="AH2")),0,IF(AND(I307="Not ScoreBoth",OR(I308="TO1",I308="TO2")),0.5,"")))))</f>
        <v>2.5</v>
      </c>
      <c r="K308" s="52" t="s">
        <v>183</v>
      </c>
      <c r="L308" s="53">
        <v>1.6</v>
      </c>
      <c r="M308" s="54">
        <v>10.92</v>
      </c>
      <c r="N308" s="233"/>
      <c r="O308" s="55" t="s">
        <v>1782</v>
      </c>
      <c r="P308" s="56" t="s">
        <v>1815</v>
      </c>
      <c r="Q308" s="208"/>
      <c r="R308" s="212"/>
      <c r="S308" s="26"/>
    </row>
    <row r="309" spans="1:19" ht="14.65" customHeight="1">
      <c r="A309" s="228"/>
      <c r="B309" s="237"/>
      <c r="C309" s="57" t="s">
        <v>28</v>
      </c>
      <c r="D309" s="275"/>
      <c r="E309" s="283"/>
      <c r="F309" s="272"/>
      <c r="G309" s="183"/>
      <c r="H309" s="231"/>
      <c r="I309" s="58"/>
      <c r="J309" s="59"/>
      <c r="K309" s="60"/>
      <c r="L309" s="61"/>
      <c r="M309" s="62"/>
      <c r="N309" s="234"/>
      <c r="O309" s="63"/>
      <c r="P309" s="64"/>
      <c r="Q309" s="209"/>
      <c r="R309" s="213"/>
      <c r="S309" s="28"/>
    </row>
    <row r="310" spans="1:19" ht="14.65" customHeight="1">
      <c r="A310" s="238">
        <f>$A307+1</f>
        <v>103</v>
      </c>
      <c r="B310" s="242" t="str">
        <f>IF(OR(C310="W",C311="W",C312="W",C310="1/2W",C311="1/2W",C312="1/2W",C310="1/2L",C311="1/2L",C312="1/2L"),"OK",IF(OR(C310="L",C311="L",C312="L"),"LOSS",IF(OR(C310="X",C311="X",C312="X"),"Anulado"," ")))</f>
        <v>OK</v>
      </c>
      <c r="C310" s="65" t="s">
        <v>24</v>
      </c>
      <c r="D310" s="290" t="str">
        <f>IF(G310="","",$D307)</f>
        <v>12</v>
      </c>
      <c r="E310" s="295" t="str">
        <f>IF(G310=""," ","– "&amp;COUNTIF(D$4:D312,$D310))</f>
        <v>– 19</v>
      </c>
      <c r="F310" s="297" t="e">
        <f ca="1">IF(G310="","",IF(OR(AND($C310&lt;&gt;" ",$C311=" "),AND($C311&lt;&gt;" ",$C310=" "),AND(L312&gt;0,OR(AND($C312&lt;&gt;" ",OR($C310=" ",$C311=" ")),AND($C312=" ",OR($C310&lt;&gt;" ",$C311&lt;&gt;" "))))),IF(SUM(F$4:F309)=0,1,LARGE(F$4:F309,1)+1),IF(MONTH(G310)=MONTH(TODAY()),IF(AND(DAY(G310)&lt;DAY(TODAY()),$B310=" "),IF(SUM(F$4:F309)=0,1,LARGE(F$4:F309,1)+1),IF($B310=" ",IF(AND(DAY(G310)=DAY(TODAY()),HOUR(G310)&lt;=HOUR(NOW())+1),IF(AND(HOUR(G310)+2&lt;=HOUR(NOW()),DAY(G310)&lt;=DAY(TODAY()),MINUTE(G310)&lt;=MINUTE(NOW())),IF(SUM(F$4:F309)=0,1,LARGE(F$4:F309,1)+1),IF(OR(MINUTE(G310)&lt;=MINUTE(NOW()),HOUR(G310)&lt;=HOUR(NOW())),"!!!","")),""),"")),"")))</f>
        <v>#VALUE!</v>
      </c>
      <c r="G310" s="188" t="s">
        <v>4645</v>
      </c>
      <c r="H310" s="239" t="s">
        <v>517</v>
      </c>
      <c r="I310" s="66" t="s">
        <v>42</v>
      </c>
      <c r="J310" s="67">
        <v>2.5</v>
      </c>
      <c r="K310" s="68" t="s">
        <v>21</v>
      </c>
      <c r="L310" s="69">
        <v>2.39</v>
      </c>
      <c r="M310" s="70"/>
      <c r="N310" s="317">
        <v>0.05</v>
      </c>
      <c r="O310" s="71" t="s">
        <v>3227</v>
      </c>
      <c r="P310" s="72" t="s">
        <v>3228</v>
      </c>
      <c r="Q310" s="200" t="s">
        <v>2004</v>
      </c>
      <c r="R310" s="204">
        <v>6.0600000000000001E-2</v>
      </c>
      <c r="S310" s="203" t="s">
        <v>4231</v>
      </c>
    </row>
    <row r="311" spans="1:19" ht="14.65" customHeight="1">
      <c r="A311" s="227"/>
      <c r="B311" s="236"/>
      <c r="C311" s="17" t="s">
        <v>26</v>
      </c>
      <c r="D311" s="274"/>
      <c r="E311" s="282"/>
      <c r="F311" s="285"/>
      <c r="G311" s="182"/>
      <c r="H311" s="230"/>
      <c r="I311" s="18" t="s">
        <v>43</v>
      </c>
      <c r="J311" s="76">
        <f>IF(OR(I310="TO",I310="TU",I310="TO1",I310="TU1",I310="TO2",I310="TU2"),J310,IF(OR(I310="AH1",I310="AH2"),IF(OR(I311="AH1",I311="AH2"),-J310,IF(OR(I311="EH1",I311="EH2"),-J310+0.5,"")),IF(OR(I310="EH1",I310="EH2"),IF(OR(I311="AH1",I311="AH2"),-J310+0.5,IF(OR(I311="EH1",I311="EH2"),-J310+1,"")),IF(AND(OR(I310="DNB1",I310="DNB2"),OR(I311="AH1",I311="AH2")),0,IF(AND(I310="Not ScoreBoth",OR(I311="TO1",I311="TO2")),0.5,"")))))</f>
        <v>2.5</v>
      </c>
      <c r="K311" s="77" t="s">
        <v>17</v>
      </c>
      <c r="L311" s="21">
        <v>1.909</v>
      </c>
      <c r="M311" s="22">
        <v>19.25</v>
      </c>
      <c r="N311" s="233"/>
      <c r="O311" s="23" t="s">
        <v>1353</v>
      </c>
      <c r="P311" s="24" t="s">
        <v>2828</v>
      </c>
      <c r="Q311" s="201"/>
      <c r="R311" s="205"/>
      <c r="S311" s="26"/>
    </row>
    <row r="312" spans="1:19" ht="14.65" customHeight="1">
      <c r="A312" s="228"/>
      <c r="B312" s="237"/>
      <c r="C312" s="27" t="s">
        <v>28</v>
      </c>
      <c r="D312" s="275"/>
      <c r="E312" s="283"/>
      <c r="F312" s="272"/>
      <c r="G312" s="183"/>
      <c r="H312" s="231"/>
      <c r="I312" s="30"/>
      <c r="J312" s="31"/>
      <c r="K312" s="37"/>
      <c r="L312" s="32"/>
      <c r="M312" s="33"/>
      <c r="N312" s="234"/>
      <c r="O312" s="34"/>
      <c r="P312" s="35"/>
      <c r="Q312" s="202"/>
      <c r="R312" s="206"/>
      <c r="S312" s="28"/>
    </row>
    <row r="313" spans="1:19" ht="14.65" customHeight="1">
      <c r="A313" s="226">
        <f>$A310+1</f>
        <v>104</v>
      </c>
      <c r="B313" s="235" t="str">
        <f>IF(OR(C313="W",C314="W",C315="W",C313="1/2W",C314="1/2W",C315="1/2W",C313="1/2L",C314="1/2L",C315="1/2L"),"OK",IF(OR(C313="L",C314="L",C315="L"),"LOSS",IF(OR(C313="X",C314="X",C315="X"),"Anulado"," ")))</f>
        <v>OK</v>
      </c>
      <c r="C313" s="38" t="s">
        <v>24</v>
      </c>
      <c r="D313" s="273" t="str">
        <f>IF(G313="","",$D310)</f>
        <v>12</v>
      </c>
      <c r="E313" s="281" t="str">
        <f>IF(G313=""," ","– "&amp;COUNTIF(D$4:D315,$D313))</f>
        <v>– 20</v>
      </c>
      <c r="F313" s="284" t="e">
        <f ca="1">IF(G313="","",IF(OR(AND($C313&lt;&gt;" ",$C314=" "),AND($C314&lt;&gt;" ",$C313=" "),AND(L315&gt;0,OR(AND($C315&lt;&gt;" ",OR($C313=" ",$C314=" ")),AND($C315=" ",OR($C313&lt;&gt;" ",$C314&lt;&gt;" "))))),IF(SUM(F$4:F312)=0,1,LARGE(F$4:F312,1)+1),IF(MONTH(G313)=MONTH(TODAY()),IF(AND(DAY(G313)&lt;DAY(TODAY()),$B313=" "),IF(SUM(F$4:F312)=0,1,LARGE(F$4:F312,1)+1),IF($B313=" ",IF(AND(DAY(G313)=DAY(TODAY()),HOUR(G313)&lt;=HOUR(NOW())+1),IF(AND(HOUR(G313)+2&lt;=HOUR(NOW()),DAY(G313)&lt;=DAY(TODAY()),MINUTE(G313)&lt;=MINUTE(NOW())),IF(SUM(F$4:F312)=0,1,LARGE(F$4:F312,1)+1),IF(OR(MINUTE(G313)&lt;=MINUTE(NOW()),HOUR(G313)&lt;=HOUR(NOW())),"!!!","")),""),"")),"")))</f>
        <v>#VALUE!</v>
      </c>
      <c r="G313" s="181" t="s">
        <v>4637</v>
      </c>
      <c r="H313" s="229" t="s">
        <v>509</v>
      </c>
      <c r="I313" s="39" t="s">
        <v>42</v>
      </c>
      <c r="J313" s="40">
        <v>3.5</v>
      </c>
      <c r="K313" s="41" t="s">
        <v>23</v>
      </c>
      <c r="L313" s="42">
        <v>2.0499999999999998</v>
      </c>
      <c r="M313" s="43">
        <v>4.7</v>
      </c>
      <c r="N313" s="318">
        <v>0.05</v>
      </c>
      <c r="O313" s="44" t="s">
        <v>2296</v>
      </c>
      <c r="P313" s="45" t="s">
        <v>1752</v>
      </c>
      <c r="Q313" s="207" t="s">
        <v>2588</v>
      </c>
      <c r="R313" s="211">
        <v>0.1663</v>
      </c>
      <c r="S313" s="210" t="s">
        <v>4232</v>
      </c>
    </row>
    <row r="314" spans="1:19" ht="14.65" customHeight="1">
      <c r="A314" s="227"/>
      <c r="B314" s="236"/>
      <c r="C314" s="49" t="s">
        <v>26</v>
      </c>
      <c r="D314" s="274"/>
      <c r="E314" s="282"/>
      <c r="F314" s="285"/>
      <c r="G314" s="182"/>
      <c r="H314" s="230"/>
      <c r="I314" s="50" t="s">
        <v>43</v>
      </c>
      <c r="J314" s="51">
        <f>IF(OR(I313="TO",I313="TU",I313="TO1",I313="TU1",I313="TO2",I313="TU2"),J313,IF(OR(I313="AH1",I313="AH2"),IF(OR(I314="AH1",I314="AH2"),-J313,IF(OR(I314="EH1",I314="EH2"),-J313+0.5,"")),IF(OR(I313="EH1",I313="EH2"),IF(OR(I314="AH1",I314="AH2"),-J313+0.5,IF(OR(I314="EH1",I314="EH2"),-J313+1,"")),IF(AND(OR(I313="DNB1",I313="DNB2"),OR(I314="AH1",I314="AH2")),0,IF(AND(I313="Not ScoreBoth",OR(I314="TO1",I314="TO2")),0.5,"")))))</f>
        <v>3.5</v>
      </c>
      <c r="K314" s="52" t="s">
        <v>21</v>
      </c>
      <c r="L314" s="53">
        <v>2.69</v>
      </c>
      <c r="M314" s="54"/>
      <c r="N314" s="233"/>
      <c r="O314" s="55" t="s">
        <v>1077</v>
      </c>
      <c r="P314" s="56" t="s">
        <v>1081</v>
      </c>
      <c r="Q314" s="208"/>
      <c r="R314" s="212"/>
      <c r="S314" s="26"/>
    </row>
    <row r="315" spans="1:19" ht="14.65" customHeight="1">
      <c r="A315" s="228"/>
      <c r="B315" s="237"/>
      <c r="C315" s="57" t="s">
        <v>28</v>
      </c>
      <c r="D315" s="275"/>
      <c r="E315" s="283"/>
      <c r="F315" s="272"/>
      <c r="G315" s="183"/>
      <c r="H315" s="231"/>
      <c r="I315" s="58"/>
      <c r="J315" s="59"/>
      <c r="K315" s="60"/>
      <c r="L315" s="61"/>
      <c r="M315" s="62"/>
      <c r="N315" s="234"/>
      <c r="O315" s="63"/>
      <c r="P315" s="64"/>
      <c r="Q315" s="209"/>
      <c r="R315" s="213"/>
      <c r="S315" s="28"/>
    </row>
    <row r="316" spans="1:19" ht="14.65" customHeight="1">
      <c r="A316" s="238">
        <f>$A313+1</f>
        <v>105</v>
      </c>
      <c r="B316" s="242" t="str">
        <f>IF(OR(C316="W",C317="W",C318="W",C316="1/2W",C317="1/2W",C318="1/2W",C316="1/2L",C317="1/2L",C318="1/2L"),"OK",IF(OR(C316="L",C317="L",C318="L"),"LOSS",IF(OR(C316="X",C317="X",C318="X"),"Anulado"," ")))</f>
        <v>Anulado</v>
      </c>
      <c r="C316" s="65" t="s">
        <v>52</v>
      </c>
      <c r="D316" s="290" t="str">
        <f>IF(G316="","",$D313)</f>
        <v>12</v>
      </c>
      <c r="E316" s="295" t="str">
        <f>IF(G316=""," ","– "&amp;COUNTIF(D$4:D318,$D316))</f>
        <v>– 21</v>
      </c>
      <c r="F316" s="297" t="e">
        <f ca="1">IF(G316="","",IF(OR(AND($C316&lt;&gt;" ",$C317=" "),AND($C317&lt;&gt;" ",$C316=" "),AND(L318&gt;0,OR(AND($C318&lt;&gt;" ",OR($C316=" ",$C317=" ")),AND($C318=" ",OR($C316&lt;&gt;" ",$C317&lt;&gt;" "))))),IF(SUM(F$4:F315)=0,1,LARGE(F$4:F315,1)+1),IF(MONTH(G316)=MONTH(TODAY()),IF(AND(DAY(G316)&lt;DAY(TODAY()),$B316=" "),IF(SUM(F$4:F315)=0,1,LARGE(F$4:F315,1)+1),IF($B316=" ",IF(AND(DAY(G316)=DAY(TODAY()),HOUR(G316)&lt;=HOUR(NOW())+1),IF(AND(HOUR(G316)+2&lt;=HOUR(NOW()),DAY(G316)&lt;=DAY(TODAY()),MINUTE(G316)&lt;=MINUTE(NOW())),IF(SUM(F$4:F315)=0,1,LARGE(F$4:F315,1)+1),IF(OR(MINUTE(G316)&lt;=MINUTE(NOW()),HOUR(G316)&lt;=HOUR(NOW())),"!!!","")),""),"")),"")))</f>
        <v>#VALUE!</v>
      </c>
      <c r="G316" s="188" t="s">
        <v>4637</v>
      </c>
      <c r="H316" s="239" t="s">
        <v>509</v>
      </c>
      <c r="I316" s="66" t="s">
        <v>42</v>
      </c>
      <c r="J316" s="67">
        <v>4</v>
      </c>
      <c r="K316" s="68" t="s">
        <v>21</v>
      </c>
      <c r="L316" s="69">
        <v>2.76</v>
      </c>
      <c r="M316" s="70"/>
      <c r="N316" s="317">
        <v>0.05</v>
      </c>
      <c r="O316" s="71" t="s">
        <v>2691</v>
      </c>
      <c r="P316" s="72" t="s">
        <v>3353</v>
      </c>
      <c r="Q316" s="200" t="s">
        <v>1034</v>
      </c>
      <c r="R316" s="204">
        <v>0</v>
      </c>
      <c r="S316" s="203" t="s">
        <v>4232</v>
      </c>
    </row>
    <row r="317" spans="1:19" ht="14.65" customHeight="1">
      <c r="A317" s="227"/>
      <c r="B317" s="236"/>
      <c r="C317" s="17" t="s">
        <v>52</v>
      </c>
      <c r="D317" s="274"/>
      <c r="E317" s="282"/>
      <c r="F317" s="285"/>
      <c r="G317" s="182"/>
      <c r="H317" s="230"/>
      <c r="I317" s="18" t="s">
        <v>43</v>
      </c>
      <c r="J317" s="76">
        <f>IF(OR(I316="TO",I316="TU",I316="TO1",I316="TU1",I316="TO2",I316="TU2"),J316,IF(OR(I316="AH1",I316="AH2"),IF(OR(I317="AH1",I317="AH2"),-J316,IF(OR(I317="EH1",I317="EH2"),-J316+0.5,"")),IF(OR(I316="EH1",I316="EH2"),IF(OR(I317="AH1",I317="AH2"),-J316+0.5,IF(OR(I317="EH1",I317="EH2"),-J316+1,"")),IF(AND(OR(I316="DNB1",I316="DNB2"),OR(I317="AH1",I317="AH2")),0,IF(AND(I316="Not ScoreBoth",OR(I317="TO1",I317="TO2")),0.5,"")))))</f>
        <v>4</v>
      </c>
      <c r="K317" s="77" t="s">
        <v>17</v>
      </c>
      <c r="L317" s="21">
        <v>1.7</v>
      </c>
      <c r="M317" s="22">
        <v>14.6</v>
      </c>
      <c r="N317" s="233"/>
      <c r="O317" s="23" t="s">
        <v>1756</v>
      </c>
      <c r="P317" s="24" t="s">
        <v>2159</v>
      </c>
      <c r="Q317" s="201"/>
      <c r="R317" s="205"/>
      <c r="S317" s="26"/>
    </row>
    <row r="318" spans="1:19" ht="14.65" customHeight="1">
      <c r="A318" s="228"/>
      <c r="B318" s="237"/>
      <c r="C318" s="27" t="s">
        <v>28</v>
      </c>
      <c r="D318" s="275"/>
      <c r="E318" s="283"/>
      <c r="F318" s="272"/>
      <c r="G318" s="183"/>
      <c r="H318" s="231"/>
      <c r="I318" s="30"/>
      <c r="J318" s="31"/>
      <c r="K318" s="37"/>
      <c r="L318" s="32"/>
      <c r="M318" s="33"/>
      <c r="N318" s="234"/>
      <c r="O318" s="34"/>
      <c r="P318" s="35"/>
      <c r="Q318" s="202"/>
      <c r="R318" s="206"/>
      <c r="S318" s="28"/>
    </row>
    <row r="319" spans="1:19" ht="14.65" customHeight="1">
      <c r="A319" s="226">
        <f>$A316+1</f>
        <v>106</v>
      </c>
      <c r="B319" s="235" t="str">
        <f>IF(OR(C319="W",C320="W",C321="W",C319="1/2W",C320="1/2W",C321="1/2W",C319="1/2L",C320="1/2L",C321="1/2L"),"OK",IF(OR(C319="L",C320="L",C321="L"),"LOSS",IF(OR(C319="X",C320="X",C321="X"),"Anulado"," ")))</f>
        <v>OK</v>
      </c>
      <c r="C319" s="38" t="s">
        <v>26</v>
      </c>
      <c r="D319" s="273" t="str">
        <f>IF(G319="","",$D316)</f>
        <v>12</v>
      </c>
      <c r="E319" s="281" t="str">
        <f>IF(G319=""," ","– "&amp;COUNTIF(D$4:D321,$D319))</f>
        <v>– 22</v>
      </c>
      <c r="F319" s="284" t="e">
        <f ca="1">IF(G319="","",IF(OR(AND($C319&lt;&gt;" ",$C320=" "),AND($C320&lt;&gt;" ",$C319=" "),AND(L321&gt;0,OR(AND($C321&lt;&gt;" ",OR($C319=" ",$C320=" ")),AND($C321=" ",OR($C319&lt;&gt;" ",$C320&lt;&gt;" "))))),IF(SUM(F$4:F318)=0,1,LARGE(F$4:F318,1)+1),IF(MONTH(G319)=MONTH(TODAY()),IF(AND(DAY(G319)&lt;DAY(TODAY()),$B319=" "),IF(SUM(F$4:F318)=0,1,LARGE(F$4:F318,1)+1),IF($B319=" ",IF(AND(DAY(G319)=DAY(TODAY()),HOUR(G319)&lt;=HOUR(NOW())+1),IF(AND(HOUR(G319)+2&lt;=HOUR(NOW()),DAY(G319)&lt;=DAY(TODAY()),MINUTE(G319)&lt;=MINUTE(NOW())),IF(SUM(F$4:F318)=0,1,LARGE(F$4:F318,1)+1),IF(OR(MINUTE(G319)&lt;=MINUTE(NOW()),HOUR(G319)&lt;=HOUR(NOW())),"!!!","")),""),"")),"")))</f>
        <v>#VALUE!</v>
      </c>
      <c r="G319" s="181" t="s">
        <v>4637</v>
      </c>
      <c r="H319" s="229" t="s">
        <v>522</v>
      </c>
      <c r="I319" s="39" t="s">
        <v>42</v>
      </c>
      <c r="J319" s="40">
        <v>1.5</v>
      </c>
      <c r="K319" s="41" t="s">
        <v>21</v>
      </c>
      <c r="L319" s="42">
        <v>2.2999999999999998</v>
      </c>
      <c r="M319" s="43"/>
      <c r="N319" s="318">
        <v>0.05</v>
      </c>
      <c r="O319" s="44" t="s">
        <v>2599</v>
      </c>
      <c r="P319" s="45" t="s">
        <v>3354</v>
      </c>
      <c r="Q319" s="207" t="s">
        <v>3105</v>
      </c>
      <c r="R319" s="211">
        <v>0.12479999999999999</v>
      </c>
      <c r="S319" s="210" t="s">
        <v>4233</v>
      </c>
    </row>
    <row r="320" spans="1:19" ht="14.65" customHeight="1">
      <c r="A320" s="227"/>
      <c r="B320" s="236"/>
      <c r="C320" s="49" t="s">
        <v>24</v>
      </c>
      <c r="D320" s="274"/>
      <c r="E320" s="282"/>
      <c r="F320" s="285"/>
      <c r="G320" s="182"/>
      <c r="H320" s="230"/>
      <c r="I320" s="50" t="s">
        <v>43</v>
      </c>
      <c r="J320" s="51">
        <f>IF(OR(I319="TO",I319="TU",I319="TO1",I319="TU1",I319="TO2",I319="TU2"),J319,IF(OR(I319="AH1",I319="AH2"),IF(OR(I320="AH1",I320="AH2"),-J319,IF(OR(I320="EH1",I320="EH2"),-J319+0.5,"")),IF(OR(I319="EH1",I319="EH2"),IF(OR(I320="AH1",I320="AH2"),-J319+0.5,IF(OR(I320="EH1",I320="EH2"),-J319+1,"")),IF(AND(OR(I319="DNB1",I319="DNB2"),OR(I320="AH1",I320="AH2")),0,IF(AND(I319="Not ScoreBoth",OR(I320="TO1",I320="TO2")),0.5,"")))))</f>
        <v>1.5</v>
      </c>
      <c r="K320" s="52" t="s">
        <v>17</v>
      </c>
      <c r="L320" s="53">
        <v>2.2000000000000002</v>
      </c>
      <c r="M320" s="54">
        <v>14.58</v>
      </c>
      <c r="N320" s="233"/>
      <c r="O320" s="55" t="s">
        <v>3355</v>
      </c>
      <c r="P320" s="56" t="s">
        <v>3356</v>
      </c>
      <c r="Q320" s="208"/>
      <c r="R320" s="212"/>
      <c r="S320" s="26"/>
    </row>
    <row r="321" spans="1:19" ht="14.65" customHeight="1">
      <c r="A321" s="228"/>
      <c r="B321" s="237"/>
      <c r="C321" s="57" t="s">
        <v>28</v>
      </c>
      <c r="D321" s="275"/>
      <c r="E321" s="283"/>
      <c r="F321" s="272"/>
      <c r="G321" s="183"/>
      <c r="H321" s="231"/>
      <c r="I321" s="58"/>
      <c r="J321" s="59"/>
      <c r="K321" s="60"/>
      <c r="L321" s="61"/>
      <c r="M321" s="62"/>
      <c r="N321" s="234"/>
      <c r="O321" s="63"/>
      <c r="P321" s="64"/>
      <c r="Q321" s="209"/>
      <c r="R321" s="213"/>
      <c r="S321" s="28"/>
    </row>
    <row r="322" spans="1:19" ht="14.65" customHeight="1">
      <c r="A322" s="238">
        <f>$A319+1</f>
        <v>107</v>
      </c>
      <c r="B322" s="242" t="str">
        <f>IF(OR(C322="W",C323="W",C324="W",C322="1/2W",C323="1/2W",C324="1/2W",C322="1/2L",C323="1/2L",C324="1/2L"),"OK",IF(OR(C322="L",C323="L",C324="L"),"LOSS",IF(OR(C322="X",C323="X",C324="X"),"Anulado"," ")))</f>
        <v>OK</v>
      </c>
      <c r="C322" s="65" t="s">
        <v>26</v>
      </c>
      <c r="D322" s="290" t="str">
        <f>IF(G322="","",$D319)</f>
        <v>12</v>
      </c>
      <c r="E322" s="295" t="str">
        <f>IF(G322=""," ","– "&amp;COUNTIF(D$4:D324,$D322))</f>
        <v>– 23</v>
      </c>
      <c r="F322" s="297" t="e">
        <f ca="1">IF(G322="","",IF(OR(AND($C322&lt;&gt;" ",$C323=" "),AND($C323&lt;&gt;" ",$C322=" "),AND(L324&gt;0,OR(AND($C324&lt;&gt;" ",OR($C322=" ",$C323=" ")),AND($C324=" ",OR($C322&lt;&gt;" ",$C323&lt;&gt;" "))))),IF(SUM(F$4:F321)=0,1,LARGE(F$4:F321,1)+1),IF(MONTH(G322)=MONTH(TODAY()),IF(AND(DAY(G322)&lt;DAY(TODAY()),$B322=" "),IF(SUM(F$4:F321)=0,1,LARGE(F$4:F321,1)+1),IF($B322=" ",IF(AND(DAY(G322)=DAY(TODAY()),HOUR(G322)&lt;=HOUR(NOW())+1),IF(AND(HOUR(G322)+2&lt;=HOUR(NOW()),DAY(G322)&lt;=DAY(TODAY()),MINUTE(G322)&lt;=MINUTE(NOW())),IF(SUM(F$4:F321)=0,1,LARGE(F$4:F321,1)+1),IF(OR(MINUTE(G322)&lt;=MINUTE(NOW()),HOUR(G322)&lt;=HOUR(NOW())),"!!!","")),""),"")),"")))</f>
        <v>#VALUE!</v>
      </c>
      <c r="G322" s="188" t="s">
        <v>4637</v>
      </c>
      <c r="H322" s="239" t="s">
        <v>522</v>
      </c>
      <c r="I322" s="66" t="s">
        <v>43</v>
      </c>
      <c r="J322" s="67">
        <v>10</v>
      </c>
      <c r="K322" s="68" t="s">
        <v>21</v>
      </c>
      <c r="L322" s="69">
        <v>1.51</v>
      </c>
      <c r="M322" s="70">
        <v>44.55</v>
      </c>
      <c r="N322" s="317">
        <v>0.05</v>
      </c>
      <c r="O322" s="71" t="s">
        <v>3357</v>
      </c>
      <c r="P322" s="72" t="s">
        <v>3358</v>
      </c>
      <c r="Q322" s="200" t="s">
        <v>2100</v>
      </c>
      <c r="R322" s="204">
        <v>8.4699999999999998E-2</v>
      </c>
      <c r="S322" s="203" t="s">
        <v>4234</v>
      </c>
    </row>
    <row r="323" spans="1:19" ht="14.65" customHeight="1">
      <c r="A323" s="227"/>
      <c r="B323" s="236"/>
      <c r="C323" s="17" t="s">
        <v>24</v>
      </c>
      <c r="D323" s="274"/>
      <c r="E323" s="282"/>
      <c r="F323" s="285"/>
      <c r="G323" s="182"/>
      <c r="H323" s="230"/>
      <c r="I323" s="18" t="s">
        <v>42</v>
      </c>
      <c r="J323" s="76">
        <v>9.5</v>
      </c>
      <c r="K323" s="77" t="s">
        <v>18</v>
      </c>
      <c r="L323" s="21">
        <v>3</v>
      </c>
      <c r="M323" s="22">
        <v>7.57</v>
      </c>
      <c r="N323" s="233"/>
      <c r="O323" s="23" t="s">
        <v>1416</v>
      </c>
      <c r="P323" s="24" t="s">
        <v>3359</v>
      </c>
      <c r="Q323" s="201"/>
      <c r="R323" s="205"/>
      <c r="S323" s="26"/>
    </row>
    <row r="324" spans="1:19" ht="14.65" customHeight="1">
      <c r="A324" s="228"/>
      <c r="B324" s="237"/>
      <c r="C324" s="27" t="s">
        <v>24</v>
      </c>
      <c r="D324" s="275"/>
      <c r="E324" s="283"/>
      <c r="F324" s="272"/>
      <c r="G324" s="183"/>
      <c r="H324" s="231"/>
      <c r="I324" s="86" t="s">
        <v>42</v>
      </c>
      <c r="J324" s="107">
        <v>10.5</v>
      </c>
      <c r="K324" s="87" t="s">
        <v>18</v>
      </c>
      <c r="L324" s="88">
        <v>4.5</v>
      </c>
      <c r="M324" s="33">
        <v>9.9</v>
      </c>
      <c r="N324" s="234"/>
      <c r="O324" s="89" t="s">
        <v>1811</v>
      </c>
      <c r="P324" s="90" t="s">
        <v>3357</v>
      </c>
      <c r="Q324" s="202"/>
      <c r="R324" s="206"/>
      <c r="S324" s="28"/>
    </row>
    <row r="325" spans="1:19" ht="14.65" customHeight="1">
      <c r="A325" s="226">
        <f>$A322+1</f>
        <v>108</v>
      </c>
      <c r="B325" s="235" t="str">
        <f>IF(OR(C325="W",C326="W",C327="W",C325="1/2W",C326="1/2W",C327="1/2W",C325="1/2L",C326="1/2L",C327="1/2L"),"OK",IF(OR(C325="L",C326="L",C327="L"),"LOSS",IF(OR(C325="X",C326="X",C327="X"),"Anulado"," ")))</f>
        <v>OK</v>
      </c>
      <c r="C325" s="38" t="s">
        <v>24</v>
      </c>
      <c r="D325" s="273" t="str">
        <f>IF(G325="","",$D322)</f>
        <v>12</v>
      </c>
      <c r="E325" s="281" t="str">
        <f>IF(G325=""," ","– "&amp;COUNTIF(D$4:D327,$D325))</f>
        <v>– 24</v>
      </c>
      <c r="F325" s="284" t="e">
        <f ca="1">IF(G325="","",IF(OR(AND($C325&lt;&gt;" ",$C326=" "),AND($C326&lt;&gt;" ",$C325=" "),AND(L327&gt;0,OR(AND($C327&lt;&gt;" ",OR($C325=" ",$C326=" ")),AND($C327=" ",OR($C325&lt;&gt;" ",$C326&lt;&gt;" "))))),IF(SUM(F$4:F324)=0,1,LARGE(F$4:F324,1)+1),IF(MONTH(G325)=MONTH(TODAY()),IF(AND(DAY(G325)&lt;DAY(TODAY()),$B325=" "),IF(SUM(F$4:F324)=0,1,LARGE(F$4:F324,1)+1),IF($B325=" ",IF(AND(DAY(G325)=DAY(TODAY()),HOUR(G325)&lt;=HOUR(NOW())+1),IF(AND(HOUR(G325)+2&lt;=HOUR(NOW()),DAY(G325)&lt;=DAY(TODAY()),MINUTE(G325)&lt;=MINUTE(NOW())),IF(SUM(F$4:F324)=0,1,LARGE(F$4:F324,1)+1),IF(OR(MINUTE(G325)&lt;=MINUTE(NOW()),HOUR(G325)&lt;=HOUR(NOW())),"!!!","")),""),"")),"")))</f>
        <v>#VALUE!</v>
      </c>
      <c r="G325" s="181" t="s">
        <v>4637</v>
      </c>
      <c r="H325" s="229" t="s">
        <v>522</v>
      </c>
      <c r="I325" s="39" t="s">
        <v>42</v>
      </c>
      <c r="J325" s="40">
        <v>9.5</v>
      </c>
      <c r="K325" s="41" t="s">
        <v>18</v>
      </c>
      <c r="L325" s="42">
        <v>3</v>
      </c>
      <c r="M325" s="43">
        <v>9.8000000000000007</v>
      </c>
      <c r="N325" s="318">
        <v>0.05</v>
      </c>
      <c r="O325" s="44" t="s">
        <v>1409</v>
      </c>
      <c r="P325" s="45" t="s">
        <v>2625</v>
      </c>
      <c r="Q325" s="207" t="s">
        <v>2850</v>
      </c>
      <c r="R325" s="211">
        <v>5.6399999999999999E-2</v>
      </c>
      <c r="S325" s="210" t="s">
        <v>4235</v>
      </c>
    </row>
    <row r="326" spans="1:19" ht="14.65" customHeight="1">
      <c r="A326" s="227"/>
      <c r="B326" s="236"/>
      <c r="C326" s="49" t="s">
        <v>26</v>
      </c>
      <c r="D326" s="274"/>
      <c r="E326" s="282"/>
      <c r="F326" s="285"/>
      <c r="G326" s="182"/>
      <c r="H326" s="230"/>
      <c r="I326" s="50" t="s">
        <v>43</v>
      </c>
      <c r="J326" s="51">
        <f>IF(OR(I325="TO",I325="TU",I325="TO1",I325="TU1",I325="TO2",I325="TU2"),J325,IF(OR(I325="AH1",I325="AH2"),IF(OR(I326="AH1",I326="AH2"),-J325,IF(OR(I326="EH1",I326="EH2"),-J325+0.5,"")),IF(OR(I325="EH1",I325="EH2"),IF(OR(I326="AH1",I326="AH2"),-J325+0.5,IF(OR(I326="EH1",I326="EH2"),-J325+1,"")),IF(AND(OR(I325="DNB1",I325="DNB2"),OR(I326="AH1",I326="AH2")),0,IF(AND(I325="Not ScoreBoth",OR(I326="TO1",I326="TO2")),0.5,"")))))</f>
        <v>9.5</v>
      </c>
      <c r="K326" s="52" t="s">
        <v>21</v>
      </c>
      <c r="L326" s="53">
        <v>1.63</v>
      </c>
      <c r="M326" s="54"/>
      <c r="N326" s="233"/>
      <c r="O326" s="55" t="s">
        <v>3360</v>
      </c>
      <c r="P326" s="56" t="s">
        <v>3361</v>
      </c>
      <c r="Q326" s="208"/>
      <c r="R326" s="212"/>
      <c r="S326" s="26"/>
    </row>
    <row r="327" spans="1:19" ht="14.65" customHeight="1">
      <c r="A327" s="228"/>
      <c r="B327" s="237"/>
      <c r="C327" s="57" t="s">
        <v>28</v>
      </c>
      <c r="D327" s="275"/>
      <c r="E327" s="283"/>
      <c r="F327" s="272"/>
      <c r="G327" s="183"/>
      <c r="H327" s="231"/>
      <c r="I327" s="58"/>
      <c r="J327" s="59"/>
      <c r="K327" s="60"/>
      <c r="L327" s="61"/>
      <c r="M327" s="62"/>
      <c r="N327" s="234"/>
      <c r="O327" s="63"/>
      <c r="P327" s="64"/>
      <c r="Q327" s="209"/>
      <c r="R327" s="213"/>
      <c r="S327" s="28"/>
    </row>
    <row r="328" spans="1:19" ht="14.65" customHeight="1">
      <c r="A328" s="238">
        <f>$A325+1</f>
        <v>109</v>
      </c>
      <c r="B328" s="242" t="str">
        <f>IF(OR(C328="W",C329="W",C330="W",C328="1/2W",C329="1/2W",C330="1/2W",C328="1/2L",C329="1/2L",C330="1/2L"),"OK",IF(OR(C328="L",C329="L",C330="L"),"LOSS",IF(OR(C328="X",C329="X",C330="X"),"Anulado"," ")))</f>
        <v>OK</v>
      </c>
      <c r="C328" s="65" t="s">
        <v>24</v>
      </c>
      <c r="D328" s="290" t="str">
        <f>IF(G328="","",$D325)</f>
        <v>12</v>
      </c>
      <c r="E328" s="295" t="str">
        <f>IF(G328=""," ","– "&amp;COUNTIF(D$4:D330,$D328))</f>
        <v>– 25</v>
      </c>
      <c r="F328" s="297" t="e">
        <f ca="1">IF(G328="","",IF(OR(AND($C328&lt;&gt;" ",$C329=" "),AND($C329&lt;&gt;" ",$C328=" "),AND(L330&gt;0,OR(AND($C330&lt;&gt;" ",OR($C328=" ",$C329=" ")),AND($C330=" ",OR($C328&lt;&gt;" ",$C329&lt;&gt;" "))))),IF(SUM(F$4:F327)=0,1,LARGE(F$4:F327,1)+1),IF(MONTH(G328)=MONTH(TODAY()),IF(AND(DAY(G328)&lt;DAY(TODAY()),$B328=" "),IF(SUM(F$4:F327)=0,1,LARGE(F$4:F327,1)+1),IF($B328=" ",IF(AND(DAY(G328)=DAY(TODAY()),HOUR(G328)&lt;=HOUR(NOW())+1),IF(AND(HOUR(G328)+2&lt;=HOUR(NOW()),DAY(G328)&lt;=DAY(TODAY()),MINUTE(G328)&lt;=MINUTE(NOW())),IF(SUM(F$4:F327)=0,1,LARGE(F$4:F327,1)+1),IF(OR(MINUTE(G328)&lt;=MINUTE(NOW()),HOUR(G328)&lt;=HOUR(NOW())),"!!!","")),""),"")),"")))</f>
        <v>#VALUE!</v>
      </c>
      <c r="G328" s="188" t="s">
        <v>4637</v>
      </c>
      <c r="H328" s="239" t="s">
        <v>522</v>
      </c>
      <c r="I328" s="66" t="s">
        <v>42</v>
      </c>
      <c r="J328" s="67">
        <v>8.5</v>
      </c>
      <c r="K328" s="68" t="s">
        <v>18</v>
      </c>
      <c r="L328" s="69">
        <v>2.2000000000000002</v>
      </c>
      <c r="M328" s="70">
        <v>28.95</v>
      </c>
      <c r="N328" s="317">
        <v>0.05</v>
      </c>
      <c r="O328" s="71" t="s">
        <v>2016</v>
      </c>
      <c r="P328" s="72" t="s">
        <v>3362</v>
      </c>
      <c r="Q328" s="200" t="s">
        <v>3942</v>
      </c>
      <c r="R328" s="204">
        <v>6.6199999999999995E-2</v>
      </c>
      <c r="S328" s="203" t="s">
        <v>4236</v>
      </c>
    </row>
    <row r="329" spans="1:19" ht="14.65" customHeight="1">
      <c r="A329" s="227"/>
      <c r="B329" s="236"/>
      <c r="C329" s="17" t="s">
        <v>26</v>
      </c>
      <c r="D329" s="274"/>
      <c r="E329" s="282"/>
      <c r="F329" s="285"/>
      <c r="G329" s="182"/>
      <c r="H329" s="230"/>
      <c r="I329" s="18" t="s">
        <v>43</v>
      </c>
      <c r="J329" s="76">
        <f>IF(OR(I328="TO",I328="TU",I328="TO1",I328="TU1",I328="TO2",I328="TU2"),J328,IF(OR(I328="AH1",I328="AH2"),IF(OR(I329="AH1",I329="AH2"),-J328,IF(OR(I329="EH1",I329="EH2"),-J328+0.5,"")),IF(OR(I328="EH1",I328="EH2"),IF(OR(I329="AH1",I329="AH2"),-J328+0.5,IF(OR(I329="EH1",I329="EH2"),-J328+1,"")),IF(AND(OR(I328="DNB1",I328="DNB2"),OR(I329="AH1",I329="AH2")),0,IF(AND(I328="Not ScoreBoth",OR(I329="TO1",I329="TO2")),0.5,"")))))</f>
        <v>8.5</v>
      </c>
      <c r="K329" s="77" t="s">
        <v>21</v>
      </c>
      <c r="L329" s="21">
        <v>2.0699999999999998</v>
      </c>
      <c r="M329" s="22"/>
      <c r="N329" s="233"/>
      <c r="O329" s="23" t="s">
        <v>1434</v>
      </c>
      <c r="P329" s="24" t="s">
        <v>3363</v>
      </c>
      <c r="Q329" s="201"/>
      <c r="R329" s="205"/>
      <c r="S329" s="26"/>
    </row>
    <row r="330" spans="1:19" ht="14.65" customHeight="1">
      <c r="A330" s="228"/>
      <c r="B330" s="237"/>
      <c r="C330" s="27" t="s">
        <v>28</v>
      </c>
      <c r="D330" s="275"/>
      <c r="E330" s="283"/>
      <c r="F330" s="272"/>
      <c r="G330" s="183"/>
      <c r="H330" s="231"/>
      <c r="I330" s="30"/>
      <c r="J330" s="31"/>
      <c r="K330" s="37"/>
      <c r="L330" s="32"/>
      <c r="M330" s="33"/>
      <c r="N330" s="234"/>
      <c r="O330" s="34"/>
      <c r="P330" s="35"/>
      <c r="Q330" s="202"/>
      <c r="R330" s="206"/>
      <c r="S330" s="28"/>
    </row>
    <row r="331" spans="1:19" ht="14.65" customHeight="1">
      <c r="A331" s="226">
        <f>$A328+1</f>
        <v>110</v>
      </c>
      <c r="B331" s="235" t="str">
        <f>IF(OR(C331="W",C332="W",C333="W",C331="1/2W",C332="1/2W",C333="1/2W",C331="1/2L",C332="1/2L",C333="1/2L"),"OK",IF(OR(C331="L",C332="L",C333="L"),"LOSS",IF(OR(C331="X",C332="X",C333="X"),"Anulado"," ")))</f>
        <v>OK</v>
      </c>
      <c r="C331" s="38" t="s">
        <v>24</v>
      </c>
      <c r="D331" s="273" t="str">
        <f>IF(G331="","",$D328)</f>
        <v>12</v>
      </c>
      <c r="E331" s="281" t="str">
        <f>IF(G331=""," ","– "&amp;COUNTIF(D$4:D333,$D331))</f>
        <v>– 26</v>
      </c>
      <c r="F331" s="284" t="e">
        <f ca="1">IF(G331="","",IF(OR(AND($C331&lt;&gt;" ",$C332=" "),AND($C332&lt;&gt;" ",$C331=" "),AND(L333&gt;0,OR(AND($C333&lt;&gt;" ",OR($C331=" ",$C332=" ")),AND($C333=" ",OR($C331&lt;&gt;" ",$C332&lt;&gt;" "))))),IF(SUM(F$4:F330)=0,1,LARGE(F$4:F330,1)+1),IF(MONTH(G331)=MONTH(TODAY()),IF(AND(DAY(G331)&lt;DAY(TODAY()),$B331=" "),IF(SUM(F$4:F330)=0,1,LARGE(F$4:F330,1)+1),IF($B331=" ",IF(AND(DAY(G331)=DAY(TODAY()),HOUR(G331)&lt;=HOUR(NOW())+1),IF(AND(HOUR(G331)+2&lt;=HOUR(NOW()),DAY(G331)&lt;=DAY(TODAY()),MINUTE(G331)&lt;=MINUTE(NOW())),IF(SUM(F$4:F330)=0,1,LARGE(F$4:F330,1)+1),IF(OR(MINUTE(G331)&lt;=MINUTE(NOW()),HOUR(G331)&lt;=HOUR(NOW())),"!!!","")),""),"")),"")))</f>
        <v>#VALUE!</v>
      </c>
      <c r="G331" s="181" t="s">
        <v>4637</v>
      </c>
      <c r="H331" s="229" t="s">
        <v>522</v>
      </c>
      <c r="I331" s="39" t="s">
        <v>42</v>
      </c>
      <c r="J331" s="40">
        <v>8</v>
      </c>
      <c r="K331" s="41" t="s">
        <v>22</v>
      </c>
      <c r="L331" s="42">
        <v>1.917</v>
      </c>
      <c r="M331" s="43"/>
      <c r="N331" s="318">
        <v>0.01</v>
      </c>
      <c r="O331" s="44" t="s">
        <v>3364</v>
      </c>
      <c r="P331" s="45" t="s">
        <v>3365</v>
      </c>
      <c r="Q331" s="207" t="s">
        <v>1190</v>
      </c>
      <c r="R331" s="211">
        <v>6.5600000000000006E-2</v>
      </c>
      <c r="S331" s="210" t="s">
        <v>4237</v>
      </c>
    </row>
    <row r="332" spans="1:19" ht="14.65" customHeight="1">
      <c r="A332" s="227"/>
      <c r="B332" s="236"/>
      <c r="C332" s="49" t="s">
        <v>26</v>
      </c>
      <c r="D332" s="274"/>
      <c r="E332" s="282"/>
      <c r="F332" s="285"/>
      <c r="G332" s="182"/>
      <c r="H332" s="230"/>
      <c r="I332" s="50" t="s">
        <v>43</v>
      </c>
      <c r="J332" s="51">
        <f>IF(OR(I331="TO",I331="TU",I331="TO1",I331="TU1",I331="TO2",I331="TU2"),J331,IF(OR(I331="AH1",I331="AH2"),IF(OR(I332="AH1",I332="AH2"),-J331,IF(OR(I332="EH1",I332="EH2"),-J331+0.5,"")),IF(OR(I331="EH1",I331="EH2"),IF(OR(I332="AH1",I332="AH2"),-J331+0.5,IF(OR(I332="EH1",I332="EH2"),-J331+1,"")),IF(AND(OR(I331="DNB1",I331="DNB2"),OR(I332="AH1",I332="AH2")),0,IF(AND(I331="Not ScoreBoth",OR(I332="TO1",I332="TO2")),0.5,"")))))</f>
        <v>8</v>
      </c>
      <c r="K332" s="52" t="s">
        <v>21</v>
      </c>
      <c r="L332" s="53">
        <v>2.4</v>
      </c>
      <c r="M332" s="54">
        <v>11.51</v>
      </c>
      <c r="N332" s="233"/>
      <c r="O332" s="55" t="s">
        <v>1458</v>
      </c>
      <c r="P332" s="56" t="s">
        <v>3365</v>
      </c>
      <c r="Q332" s="208"/>
      <c r="R332" s="212"/>
      <c r="S332" s="26"/>
    </row>
    <row r="333" spans="1:19" ht="14.65" customHeight="1">
      <c r="A333" s="228"/>
      <c r="B333" s="237"/>
      <c r="C333" s="57" t="s">
        <v>28</v>
      </c>
      <c r="D333" s="275"/>
      <c r="E333" s="283"/>
      <c r="F333" s="272"/>
      <c r="G333" s="183"/>
      <c r="H333" s="231"/>
      <c r="I333" s="58"/>
      <c r="J333" s="59"/>
      <c r="K333" s="60"/>
      <c r="L333" s="61"/>
      <c r="M333" s="62"/>
      <c r="N333" s="234"/>
      <c r="O333" s="63"/>
      <c r="P333" s="64"/>
      <c r="Q333" s="209"/>
      <c r="R333" s="213"/>
      <c r="S333" s="28"/>
    </row>
    <row r="334" spans="1:19" ht="14.65" customHeight="1">
      <c r="A334" s="238">
        <f>$A331+1</f>
        <v>111</v>
      </c>
      <c r="B334" s="242" t="str">
        <f>IF(OR(C334="W",C335="W",C336="W",C334="1/2W",C335="1/2W",C336="1/2W",C334="1/2L",C335="1/2L",C336="1/2L"),"OK",IF(OR(C334="L",C335="L",C336="L"),"LOSS",IF(OR(C334="X",C335="X",C336="X"),"Anulado"," ")))</f>
        <v>OK</v>
      </c>
      <c r="C334" s="65" t="s">
        <v>24</v>
      </c>
      <c r="D334" s="290" t="str">
        <f>IF(G334="","",$D331)</f>
        <v>12</v>
      </c>
      <c r="E334" s="295" t="str">
        <f>IF(G334=""," ","– "&amp;COUNTIF(D$4:D336,$D334))</f>
        <v>– 27</v>
      </c>
      <c r="F334" s="297" t="e">
        <f ca="1">IF(G334="","",IF(OR(AND($C334&lt;&gt;" ",$C335=" "),AND($C335&lt;&gt;" ",$C334=" "),AND(L336&gt;0,OR(AND($C336&lt;&gt;" ",OR($C334=" ",$C335=" ")),AND($C336=" ",OR($C334&lt;&gt;" ",$C335&lt;&gt;" "))))),IF(SUM(F$4:F333)=0,1,LARGE(F$4:F333,1)+1),IF(MONTH(G334)=MONTH(TODAY()),IF(AND(DAY(G334)&lt;DAY(TODAY()),$B334=" "),IF(SUM(F$4:F333)=0,1,LARGE(F$4:F333,1)+1),IF($B334=" ",IF(AND(DAY(G334)=DAY(TODAY()),HOUR(G334)&lt;=HOUR(NOW())+1),IF(AND(HOUR(G334)+2&lt;=HOUR(NOW()),DAY(G334)&lt;=DAY(TODAY()),MINUTE(G334)&lt;=MINUTE(NOW())),IF(SUM(F$4:F333)=0,1,LARGE(F$4:F333,1)+1),IF(OR(MINUTE(G334)&lt;=MINUTE(NOW()),HOUR(G334)&lt;=HOUR(NOW())),"!!!","")),""),"")),"")))</f>
        <v>#VALUE!</v>
      </c>
      <c r="G334" s="188" t="s">
        <v>4637</v>
      </c>
      <c r="H334" s="239" t="s">
        <v>523</v>
      </c>
      <c r="I334" s="66" t="s">
        <v>42</v>
      </c>
      <c r="J334" s="67">
        <v>0.5</v>
      </c>
      <c r="K334" s="68" t="s">
        <v>21</v>
      </c>
      <c r="L334" s="69">
        <v>5.0999999999999996</v>
      </c>
      <c r="M334" s="70">
        <v>24.7</v>
      </c>
      <c r="N334" s="317">
        <v>0.01</v>
      </c>
      <c r="O334" s="71" t="s">
        <v>3366</v>
      </c>
      <c r="P334" s="72" t="s">
        <v>3367</v>
      </c>
      <c r="Q334" s="200" t="s">
        <v>1789</v>
      </c>
      <c r="R334" s="204">
        <v>6.7699999999999996E-2</v>
      </c>
      <c r="S334" s="203" t="s">
        <v>4238</v>
      </c>
    </row>
    <row r="335" spans="1:19" ht="14.65" customHeight="1">
      <c r="A335" s="227"/>
      <c r="B335" s="236"/>
      <c r="C335" s="17" t="s">
        <v>26</v>
      </c>
      <c r="D335" s="274"/>
      <c r="E335" s="282"/>
      <c r="F335" s="285"/>
      <c r="G335" s="182"/>
      <c r="H335" s="230"/>
      <c r="I335" s="18" t="s">
        <v>43</v>
      </c>
      <c r="J335" s="76">
        <f>IF(OR(I334="TO",I334="TU",I334="TO1",I334="TU1",I334="TO2",I334="TU2"),J334,IF(OR(I334="AH1",I334="AH2"),IF(OR(I335="AH1",I335="AH2"),-J334,IF(OR(I335="EH1",I335="EH2"),-J334+0.5,"")),IF(OR(I334="EH1",I334="EH2"),IF(OR(I335="AH1",I335="AH2"),-J334+0.5,IF(OR(I335="EH1",I335="EH2"),-J334+1,"")),IF(AND(OR(I334="DNB1",I334="DNB2"),OR(I335="AH1",I335="AH2")),0,IF(AND(I334="Not ScoreBoth",OR(I335="TO1",I335="TO2")),0.5,"")))))</f>
        <v>0.5</v>
      </c>
      <c r="K335" s="77" t="s">
        <v>18</v>
      </c>
      <c r="L335" s="21">
        <v>1.35</v>
      </c>
      <c r="M335" s="22">
        <v>93.4</v>
      </c>
      <c r="N335" s="233"/>
      <c r="O335" s="23" t="s">
        <v>3368</v>
      </c>
      <c r="P335" s="24" t="s">
        <v>3369</v>
      </c>
      <c r="Q335" s="201"/>
      <c r="R335" s="205"/>
      <c r="S335" s="26"/>
    </row>
    <row r="336" spans="1:19" ht="14.65" customHeight="1">
      <c r="A336" s="228"/>
      <c r="B336" s="237"/>
      <c r="C336" s="27" t="s">
        <v>28</v>
      </c>
      <c r="D336" s="275"/>
      <c r="E336" s="283"/>
      <c r="F336" s="272"/>
      <c r="G336" s="183"/>
      <c r="H336" s="231"/>
      <c r="I336" s="30"/>
      <c r="J336" s="31"/>
      <c r="K336" s="37"/>
      <c r="L336" s="32"/>
      <c r="M336" s="33"/>
      <c r="N336" s="234"/>
      <c r="O336" s="34"/>
      <c r="P336" s="35"/>
      <c r="Q336" s="202"/>
      <c r="R336" s="206"/>
      <c r="S336" s="28"/>
    </row>
    <row r="337" spans="1:19" ht="14.65" customHeight="1">
      <c r="A337" s="226">
        <f>$A334+1</f>
        <v>112</v>
      </c>
      <c r="B337" s="235" t="str">
        <f>IF(OR(C337="W",C338="W",C339="W",C337="1/2W",C338="1/2W",C339="1/2W",C337="1/2L",C338="1/2L",C339="1/2L"),"OK",IF(OR(C337="L",C338="L",C339="L"),"LOSS",IF(OR(C337="X",C338="X",C339="X"),"Anulado"," ")))</f>
        <v>OK</v>
      </c>
      <c r="C337" s="38" t="s">
        <v>24</v>
      </c>
      <c r="D337" s="273" t="str">
        <f>IF(G337="","",$D334)</f>
        <v>12</v>
      </c>
      <c r="E337" s="281" t="str">
        <f>IF(G337=""," ","– "&amp;COUNTIF(D$4:D339,$D337))</f>
        <v>– 28</v>
      </c>
      <c r="F337" s="284" t="e">
        <f ca="1">IF(G337="","",IF(OR(AND($C337&lt;&gt;" ",$C338=" "),AND($C338&lt;&gt;" ",$C337=" "),AND(L339&gt;0,OR(AND($C339&lt;&gt;" ",OR($C337=" ",$C338=" ")),AND($C339=" ",OR($C337&lt;&gt;" ",$C338&lt;&gt;" "))))),IF(SUM(F$4:F336)=0,1,LARGE(F$4:F336,1)+1),IF(MONTH(G337)=MONTH(TODAY()),IF(AND(DAY(G337)&lt;DAY(TODAY()),$B337=" "),IF(SUM(F$4:F336)=0,1,LARGE(F$4:F336,1)+1),IF($B337=" ",IF(AND(DAY(G337)=DAY(TODAY()),HOUR(G337)&lt;=HOUR(NOW())+1),IF(AND(HOUR(G337)+2&lt;=HOUR(NOW()),DAY(G337)&lt;=DAY(TODAY()),MINUTE(G337)&lt;=MINUTE(NOW())),IF(SUM(F$4:F336)=0,1,LARGE(F$4:F336,1)+1),IF(OR(MINUTE(G337)&lt;=MINUTE(NOW()),HOUR(G337)&lt;=HOUR(NOW())),"!!!","")),""),"")),"")))</f>
        <v>#VALUE!</v>
      </c>
      <c r="G337" s="181" t="s">
        <v>4637</v>
      </c>
      <c r="H337" s="229" t="s">
        <v>523</v>
      </c>
      <c r="I337" s="39" t="s">
        <v>42</v>
      </c>
      <c r="J337" s="40">
        <v>0.5</v>
      </c>
      <c r="K337" s="41" t="s">
        <v>23</v>
      </c>
      <c r="L337" s="42">
        <v>4.5</v>
      </c>
      <c r="M337" s="43"/>
      <c r="N337" s="318">
        <v>0.05</v>
      </c>
      <c r="O337" s="44" t="s">
        <v>3370</v>
      </c>
      <c r="P337" s="45" t="s">
        <v>3371</v>
      </c>
      <c r="Q337" s="207" t="s">
        <v>4239</v>
      </c>
      <c r="R337" s="211">
        <v>3.85E-2</v>
      </c>
      <c r="S337" s="210" t="s">
        <v>4240</v>
      </c>
    </row>
    <row r="338" spans="1:19" ht="14.65" customHeight="1">
      <c r="A338" s="227"/>
      <c r="B338" s="236"/>
      <c r="C338" s="49" t="s">
        <v>26</v>
      </c>
      <c r="D338" s="274"/>
      <c r="E338" s="282"/>
      <c r="F338" s="285"/>
      <c r="G338" s="182"/>
      <c r="H338" s="230"/>
      <c r="I338" s="50" t="s">
        <v>43</v>
      </c>
      <c r="J338" s="51">
        <f>IF(OR(I337="TO",I337="TU",I337="TO1",I337="TU1",I337="TO2",I337="TU2"),J337,IF(OR(I337="AH1",I337="AH2"),IF(OR(I338="AH1",I338="AH2"),-J337,IF(OR(I338="EH1",I338="EH2"),-J337+0.5,"")),IF(OR(I337="EH1",I337="EH2"),IF(OR(I338="AH1",I338="AH2"),-J337+0.5,IF(OR(I338="EH1",I338="EH2"),-J337+1,"")),IF(AND(OR(I337="DNB1",I337="DNB2"),OR(I338="AH1",I338="AH2")),0,IF(AND(I337="Not ScoreBoth",OR(I338="TO1",I338="TO2")),0.5,"")))))</f>
        <v>0.5</v>
      </c>
      <c r="K338" s="52" t="s">
        <v>18</v>
      </c>
      <c r="L338" s="53">
        <v>1.35</v>
      </c>
      <c r="M338" s="54">
        <v>151.16</v>
      </c>
      <c r="N338" s="233"/>
      <c r="O338" s="55" t="s">
        <v>3372</v>
      </c>
      <c r="P338" s="56" t="s">
        <v>3373</v>
      </c>
      <c r="Q338" s="208"/>
      <c r="R338" s="212"/>
      <c r="S338" s="26"/>
    </row>
    <row r="339" spans="1:19" ht="14.65" customHeight="1">
      <c r="A339" s="228"/>
      <c r="B339" s="237"/>
      <c r="C339" s="57" t="s">
        <v>28</v>
      </c>
      <c r="D339" s="275"/>
      <c r="E339" s="283"/>
      <c r="F339" s="272"/>
      <c r="G339" s="183"/>
      <c r="H339" s="231"/>
      <c r="I339" s="58"/>
      <c r="J339" s="59"/>
      <c r="K339" s="60"/>
      <c r="L339" s="61"/>
      <c r="M339" s="62"/>
      <c r="N339" s="234"/>
      <c r="O339" s="63"/>
      <c r="P339" s="64"/>
      <c r="Q339" s="209"/>
      <c r="R339" s="213"/>
      <c r="S339" s="28"/>
    </row>
    <row r="340" spans="1:19" ht="14.65" customHeight="1">
      <c r="A340" s="238">
        <f>$A337+1</f>
        <v>113</v>
      </c>
      <c r="B340" s="242" t="str">
        <f>IF(OR(C340="W",C341="W",C342="W",C340="1/2W",C341="1/2W",C342="1/2W",C340="1/2L",C341="1/2L",C342="1/2L"),"OK",IF(OR(C340="L",C341="L",C342="L"),"LOSS",IF(OR(C340="X",C341="X",C342="X"),"Anulado"," ")))</f>
        <v>OK</v>
      </c>
      <c r="C340" s="65" t="s">
        <v>52</v>
      </c>
      <c r="D340" s="290" t="str">
        <f>IF(G340="","",$D337)</f>
        <v>12</v>
      </c>
      <c r="E340" s="295" t="str">
        <f>IF(G340=""," ","– "&amp;COUNTIF(D$4:D342,$D340))</f>
        <v>– 29</v>
      </c>
      <c r="F340" s="297" t="e">
        <f ca="1">IF(G340="","",IF(OR(AND($C340&lt;&gt;" ",$C341=" "),AND($C341&lt;&gt;" ",$C340=" "),AND(L342&gt;0,OR(AND($C342&lt;&gt;" ",OR($C340=" ",$C341=" ")),AND($C342=" ",OR($C340&lt;&gt;" ",$C341&lt;&gt;" "))))),IF(SUM(F$4:F339)=0,1,LARGE(F$4:F339,1)+1),IF(MONTH(G340)=MONTH(TODAY()),IF(AND(DAY(G340)&lt;DAY(TODAY()),$B340=" "),IF(SUM(F$4:F339)=0,1,LARGE(F$4:F339,1)+1),IF($B340=" ",IF(AND(DAY(G340)=DAY(TODAY()),HOUR(G340)&lt;=HOUR(NOW())+1),IF(AND(HOUR(G340)+2&lt;=HOUR(NOW()),DAY(G340)&lt;=DAY(TODAY()),MINUTE(G340)&lt;=MINUTE(NOW())),IF(SUM(F$4:F339)=0,1,LARGE(F$4:F339,1)+1),IF(OR(MINUTE(G340)&lt;=MINUTE(NOW()),HOUR(G340)&lt;=HOUR(NOW())),"!!!","")),""),"")),"")))</f>
        <v>#VALUE!</v>
      </c>
      <c r="G340" s="188" t="s">
        <v>4645</v>
      </c>
      <c r="H340" s="239" t="s">
        <v>517</v>
      </c>
      <c r="I340" s="66" t="s">
        <v>42</v>
      </c>
      <c r="J340" s="67">
        <v>9</v>
      </c>
      <c r="K340" s="68" t="s">
        <v>21</v>
      </c>
      <c r="L340" s="69">
        <v>2.1</v>
      </c>
      <c r="M340" s="70">
        <v>40.909999999999997</v>
      </c>
      <c r="N340" s="317">
        <v>0.05</v>
      </c>
      <c r="O340" s="71" t="s">
        <v>3374</v>
      </c>
      <c r="P340" s="72" t="s">
        <v>3375</v>
      </c>
      <c r="Q340" s="200" t="s">
        <v>2978</v>
      </c>
      <c r="R340" s="204">
        <v>0.03</v>
      </c>
      <c r="S340" s="203" t="s">
        <v>4241</v>
      </c>
    </row>
    <row r="341" spans="1:19" ht="14.65" customHeight="1">
      <c r="A341" s="227"/>
      <c r="B341" s="236"/>
      <c r="C341" s="17" t="s">
        <v>26</v>
      </c>
      <c r="D341" s="274"/>
      <c r="E341" s="282"/>
      <c r="F341" s="285"/>
      <c r="G341" s="182"/>
      <c r="H341" s="230"/>
      <c r="I341" s="18" t="s">
        <v>43</v>
      </c>
      <c r="J341" s="76">
        <v>9.5</v>
      </c>
      <c r="K341" s="77" t="s">
        <v>18</v>
      </c>
      <c r="L341" s="21">
        <v>1.82</v>
      </c>
      <c r="M341" s="22">
        <v>24.75</v>
      </c>
      <c r="N341" s="233"/>
      <c r="O341" s="23" t="s">
        <v>1987</v>
      </c>
      <c r="P341" s="24" t="s">
        <v>961</v>
      </c>
      <c r="Q341" s="201"/>
      <c r="R341" s="205"/>
      <c r="S341" s="26"/>
    </row>
    <row r="342" spans="1:19" ht="14.65" customHeight="1">
      <c r="A342" s="228"/>
      <c r="B342" s="237"/>
      <c r="C342" s="27" t="s">
        <v>24</v>
      </c>
      <c r="D342" s="275"/>
      <c r="E342" s="283"/>
      <c r="F342" s="272"/>
      <c r="G342" s="183"/>
      <c r="H342" s="231"/>
      <c r="I342" s="86" t="s">
        <v>43</v>
      </c>
      <c r="J342" s="107">
        <v>8.5</v>
      </c>
      <c r="K342" s="87" t="s">
        <v>18</v>
      </c>
      <c r="L342" s="88">
        <v>2.2999999999999998</v>
      </c>
      <c r="M342" s="33">
        <v>17.8</v>
      </c>
      <c r="N342" s="234"/>
      <c r="O342" s="89" t="s">
        <v>3376</v>
      </c>
      <c r="P342" s="90" t="s">
        <v>2955</v>
      </c>
      <c r="Q342" s="202"/>
      <c r="R342" s="206"/>
      <c r="S342" s="28"/>
    </row>
    <row r="343" spans="1:19" ht="14.65" customHeight="1">
      <c r="A343" s="226">
        <f>$A340+1</f>
        <v>114</v>
      </c>
      <c r="B343" s="235" t="str">
        <f>IF(OR(C343="W",C344="W",C345="W",C343="1/2W",C344="1/2W",C345="1/2W",C343="1/2L",C344="1/2L",C345="1/2L"),"OK",IF(OR(C343="L",C344="L",C345="L"),"LOSS",IF(OR(C343="X",C344="X",C345="X"),"Anulado"," ")))</f>
        <v>Anulado</v>
      </c>
      <c r="C343" s="38" t="s">
        <v>52</v>
      </c>
      <c r="D343" s="273" t="str">
        <f>IF(G343="","",$D340)</f>
        <v>12</v>
      </c>
      <c r="E343" s="281" t="str">
        <f>IF(G343=""," ","– "&amp;COUNTIF(D$4:D345,$D343))</f>
        <v>– 30</v>
      </c>
      <c r="F343" s="284" t="e">
        <f ca="1">IF(G343="","",IF(OR(AND($C343&lt;&gt;" ",$C344=" "),AND($C344&lt;&gt;" ",$C343=" "),AND(L345&gt;0,OR(AND($C345&lt;&gt;" ",OR($C343=" ",$C344=" ")),AND($C345=" ",OR($C343&lt;&gt;" ",$C344&lt;&gt;" "))))),IF(SUM(F$4:F342)=0,1,LARGE(F$4:F342,1)+1),IF(MONTH(G343)=MONTH(TODAY()),IF(AND(DAY(G343)&lt;DAY(TODAY()),$B343=" "),IF(SUM(F$4:F342)=0,1,LARGE(F$4:F342,1)+1),IF($B343=" ",IF(AND(DAY(G343)=DAY(TODAY()),HOUR(G343)&lt;=HOUR(NOW())+1),IF(AND(HOUR(G343)+2&lt;=HOUR(NOW()),DAY(G343)&lt;=DAY(TODAY()),MINUTE(G343)&lt;=MINUTE(NOW())),IF(SUM(F$4:F342)=0,1,LARGE(F$4:F342,1)+1),IF(OR(MINUTE(G343)&lt;=MINUTE(NOW()),HOUR(G343)&lt;=HOUR(NOW())),"!!!","")),""),"")),"")))</f>
        <v>#VALUE!</v>
      </c>
      <c r="G343" s="181" t="s">
        <v>4637</v>
      </c>
      <c r="H343" s="229" t="s">
        <v>509</v>
      </c>
      <c r="I343" s="39" t="s">
        <v>42</v>
      </c>
      <c r="J343" s="40">
        <v>2</v>
      </c>
      <c r="K343" s="41" t="s">
        <v>23</v>
      </c>
      <c r="L343" s="42">
        <v>4.42</v>
      </c>
      <c r="M343" s="43">
        <v>7.21</v>
      </c>
      <c r="N343" s="318">
        <v>0.05</v>
      </c>
      <c r="O343" s="44" t="s">
        <v>1448</v>
      </c>
      <c r="P343" s="45" t="s">
        <v>3377</v>
      </c>
      <c r="Q343" s="207" t="s">
        <v>1034</v>
      </c>
      <c r="R343" s="211">
        <v>0</v>
      </c>
      <c r="S343" s="210" t="s">
        <v>4241</v>
      </c>
    </row>
    <row r="344" spans="1:19" ht="14.65" customHeight="1">
      <c r="A344" s="227"/>
      <c r="B344" s="236"/>
      <c r="C344" s="49" t="s">
        <v>52</v>
      </c>
      <c r="D344" s="274"/>
      <c r="E344" s="282"/>
      <c r="F344" s="285"/>
      <c r="G344" s="182"/>
      <c r="H344" s="230"/>
      <c r="I344" s="50" t="s">
        <v>43</v>
      </c>
      <c r="J344" s="51">
        <f>IF(OR(I343="TO",I343="TU",I343="TO1",I343="TU1",I343="TO2",I343="TU2"),J343,IF(OR(I343="AH1",I343="AH2"),IF(OR(I344="AH1",I344="AH2"),-J343,IF(OR(I344="EH1",I344="EH2"),-J343+0.5,"")),IF(OR(I343="EH1",I343="EH2"),IF(OR(I344="AH1",I344="AH2"),-J343+0.5,IF(OR(I344="EH1",I344="EH2"),-J343+1,"")),IF(AND(OR(I343="DNB1",I343="DNB2"),OR(I344="AH1",I344="AH2")),0,IF(AND(I343="Not ScoreBoth",OR(I344="TO1",I344="TO2")),0.5,"")))))</f>
        <v>2</v>
      </c>
      <c r="K344" s="52" t="s">
        <v>21</v>
      </c>
      <c r="L344" s="53">
        <v>1.39</v>
      </c>
      <c r="M344" s="54"/>
      <c r="N344" s="233"/>
      <c r="O344" s="55" t="s">
        <v>1476</v>
      </c>
      <c r="P344" s="56" t="s">
        <v>3378</v>
      </c>
      <c r="Q344" s="208"/>
      <c r="R344" s="212"/>
      <c r="S344" s="26"/>
    </row>
    <row r="345" spans="1:19" ht="14.65" customHeight="1">
      <c r="A345" s="228"/>
      <c r="B345" s="237"/>
      <c r="C345" s="57" t="s">
        <v>28</v>
      </c>
      <c r="D345" s="275"/>
      <c r="E345" s="283"/>
      <c r="F345" s="272"/>
      <c r="G345" s="183"/>
      <c r="H345" s="231"/>
      <c r="I345" s="58"/>
      <c r="J345" s="59"/>
      <c r="K345" s="60"/>
      <c r="L345" s="61"/>
      <c r="M345" s="62"/>
      <c r="N345" s="234"/>
      <c r="O345" s="63"/>
      <c r="P345" s="64"/>
      <c r="Q345" s="209"/>
      <c r="R345" s="213"/>
      <c r="S345" s="28"/>
    </row>
    <row r="346" spans="1:19" ht="14.65" customHeight="1">
      <c r="A346" s="238">
        <f>$A343+1</f>
        <v>115</v>
      </c>
      <c r="B346" s="242" t="str">
        <f>IF(OR(C346="W",C347="W",C348="W",C346="1/2W",C347="1/2W",C348="1/2W",C346="1/2L",C347="1/2L",C348="1/2L"),"OK",IF(OR(C346="L",C347="L",C348="L"),"LOSS",IF(OR(C346="X",C347="X",C348="X"),"Anulado"," ")))</f>
        <v>OK</v>
      </c>
      <c r="C346" s="65" t="s">
        <v>24</v>
      </c>
      <c r="D346" s="290" t="str">
        <f>IF(G346="","",$D343)</f>
        <v>12</v>
      </c>
      <c r="E346" s="295" t="str">
        <f>IF(G346=""," ","– "&amp;COUNTIF(D$4:D348,$D346))</f>
        <v>– 31</v>
      </c>
      <c r="F346" s="297" t="e">
        <f ca="1">IF(G346="","",IF(OR(AND($C346&lt;&gt;" ",$C347=" "),AND($C347&lt;&gt;" ",$C346=" "),AND(L348&gt;0,OR(AND($C348&lt;&gt;" ",OR($C346=" ",$C347=" ")),AND($C348=" ",OR($C346&lt;&gt;" ",$C347&lt;&gt;" "))))),IF(SUM(F$4:F345)=0,1,LARGE(F$4:F345,1)+1),IF(MONTH(G346)=MONTH(TODAY()),IF(AND(DAY(G346)&lt;DAY(TODAY()),$B346=" "),IF(SUM(F$4:F345)=0,1,LARGE(F$4:F345,1)+1),IF($B346=" ",IF(AND(DAY(G346)=DAY(TODAY()),HOUR(G346)&lt;=HOUR(NOW())+1),IF(AND(HOUR(G346)+2&lt;=HOUR(NOW()),DAY(G346)&lt;=DAY(TODAY()),MINUTE(G346)&lt;=MINUTE(NOW())),IF(SUM(F$4:F345)=0,1,LARGE(F$4:F345,1)+1),IF(OR(MINUTE(G346)&lt;=MINUTE(NOW()),HOUR(G346)&lt;=HOUR(NOW())),"!!!","")),""),"")),"")))</f>
        <v>#VALUE!</v>
      </c>
      <c r="G346" s="188" t="s">
        <v>4637</v>
      </c>
      <c r="H346" s="239" t="s">
        <v>524</v>
      </c>
      <c r="I346" s="66" t="s">
        <v>31</v>
      </c>
      <c r="J346" s="67">
        <v>2.5</v>
      </c>
      <c r="K346" s="68" t="s">
        <v>23</v>
      </c>
      <c r="L346" s="69">
        <v>2.4500000000000002</v>
      </c>
      <c r="M346" s="70">
        <v>17</v>
      </c>
      <c r="N346" s="317">
        <v>0.05</v>
      </c>
      <c r="O346" s="71" t="s">
        <v>2870</v>
      </c>
      <c r="P346" s="72" t="s">
        <v>3379</v>
      </c>
      <c r="Q346" s="200" t="s">
        <v>1291</v>
      </c>
      <c r="R346" s="204">
        <v>3.7900000000000003E-2</v>
      </c>
      <c r="S346" s="203" t="s">
        <v>4242</v>
      </c>
    </row>
    <row r="347" spans="1:19" ht="14.65" customHeight="1">
      <c r="A347" s="227"/>
      <c r="B347" s="236"/>
      <c r="C347" s="17" t="s">
        <v>26</v>
      </c>
      <c r="D347" s="274"/>
      <c r="E347" s="282"/>
      <c r="F347" s="285"/>
      <c r="G347" s="182"/>
      <c r="H347" s="230"/>
      <c r="I347" s="18" t="s">
        <v>30</v>
      </c>
      <c r="J347" s="76">
        <f>IF(OR(I346="TO",I346="TU",I346="TO1",I346="TU1",I346="TO2",I346="TU2"),J346,IF(OR(I346="AH1",I346="AH2"),IF(OR(I347="AH1",I347="AH2"),-J346,IF(OR(I347="EH1",I347="EH2"),-J346+0.5,"")),IF(OR(I346="EH1",I346="EH2"),IF(OR(I347="AH1",I347="AH2"),-J346+0.5,IF(OR(I347="EH1",I347="EH2"),-J346+1,"")),IF(AND(OR(I346="DNB1",I346="DNB2"),OR(I347="AH1",I347="AH2")),0,IF(AND(I346="Not ScoreBoth",OR(I347="TO1",I347="TO2")),0.5,"")))))</f>
        <v>-2.5</v>
      </c>
      <c r="K347" s="77" t="s">
        <v>45</v>
      </c>
      <c r="L347" s="21">
        <v>1.8</v>
      </c>
      <c r="M347" s="22"/>
      <c r="N347" s="233"/>
      <c r="O347" s="23" t="s">
        <v>2879</v>
      </c>
      <c r="P347" s="24" t="s">
        <v>2923</v>
      </c>
      <c r="Q347" s="201"/>
      <c r="R347" s="205"/>
      <c r="S347" s="26"/>
    </row>
    <row r="348" spans="1:19" ht="14.65" customHeight="1">
      <c r="A348" s="228"/>
      <c r="B348" s="237"/>
      <c r="C348" s="27" t="s">
        <v>28</v>
      </c>
      <c r="D348" s="275"/>
      <c r="E348" s="283"/>
      <c r="F348" s="272"/>
      <c r="G348" s="183"/>
      <c r="H348" s="231"/>
      <c r="I348" s="30"/>
      <c r="J348" s="31"/>
      <c r="K348" s="37"/>
      <c r="L348" s="32"/>
      <c r="M348" s="33"/>
      <c r="N348" s="234"/>
      <c r="O348" s="34"/>
      <c r="P348" s="35"/>
      <c r="Q348" s="202"/>
      <c r="R348" s="206"/>
      <c r="S348" s="28"/>
    </row>
    <row r="349" spans="1:19" ht="14.65" customHeight="1">
      <c r="A349" s="226">
        <f>$A346+1</f>
        <v>116</v>
      </c>
      <c r="B349" s="235" t="str">
        <f>IF(OR(C349="W",C350="W",C351="W",C349="1/2W",C350="1/2W",C351="1/2W",C349="1/2L",C350="1/2L",C351="1/2L"),"OK",IF(OR(C349="L",C350="L",C351="L"),"LOSS",IF(OR(C349="X",C350="X",C351="X"),"Anulado"," ")))</f>
        <v xml:space="preserve"> </v>
      </c>
      <c r="C349" s="38" t="s">
        <v>28</v>
      </c>
      <c r="D349" s="273" t="str">
        <f>IF(G349="","",$D346)</f>
        <v>12</v>
      </c>
      <c r="E349" s="281" t="str">
        <f>IF(G349=""," ","– "&amp;COUNTIF(D$4:D351,$D349))</f>
        <v>– 32</v>
      </c>
      <c r="F349" s="284" t="e">
        <f ca="1">IF(G349="","",IF(OR(AND($C349&lt;&gt;" ",$C350=" "),AND($C350&lt;&gt;" ",$C349=" "),AND(L351&gt;0,OR(AND($C351&lt;&gt;" ",OR($C349=" ",$C350=" ")),AND($C351=" ",OR($C349&lt;&gt;" ",$C350&lt;&gt;" "))))),IF(SUM(F$4:F348)=0,1,LARGE(F$4:F348,1)+1),IF(MONTH(G349)=MONTH(TODAY()),IF(AND(DAY(G349)&lt;DAY(TODAY()),$B349=" "),IF(SUM(F$4:F348)=0,1,LARGE(F$4:F348,1)+1),IF($B349=" ",IF(AND(DAY(G349)=DAY(TODAY()),HOUR(G349)&lt;=HOUR(NOW())+1),IF(AND(HOUR(G349)+2&lt;=HOUR(NOW()),DAY(G349)&lt;=DAY(TODAY()),MINUTE(G349)&lt;=MINUTE(NOW())),IF(SUM(F$4:F348)=0,1,LARGE(F$4:F348,1)+1),IF(OR(MINUTE(G349)&lt;=MINUTE(NOW()),HOUR(G349)&lt;=HOUR(NOW())),"!!!","")),""),"")),"")))</f>
        <v>#VALUE!</v>
      </c>
      <c r="G349" s="181" t="s">
        <v>4650</v>
      </c>
      <c r="H349" s="229" t="s">
        <v>525</v>
      </c>
      <c r="I349" s="39" t="s">
        <v>42</v>
      </c>
      <c r="J349" s="40">
        <v>5.5</v>
      </c>
      <c r="K349" s="41" t="s">
        <v>18</v>
      </c>
      <c r="L349" s="42">
        <v>2.8</v>
      </c>
      <c r="M349" s="43">
        <v>9.67</v>
      </c>
      <c r="N349" s="318">
        <v>0.05</v>
      </c>
      <c r="O349" s="44" t="s">
        <v>1425</v>
      </c>
      <c r="P349" s="45" t="s">
        <v>3380</v>
      </c>
      <c r="Q349" s="207" t="s">
        <v>4243</v>
      </c>
      <c r="R349" s="211">
        <v>0.16669999999999999</v>
      </c>
      <c r="S349" s="210" t="s">
        <v>4242</v>
      </c>
    </row>
    <row r="350" spans="1:19" ht="14.65" customHeight="1">
      <c r="A350" s="227"/>
      <c r="B350" s="236"/>
      <c r="C350" s="49" t="s">
        <v>28</v>
      </c>
      <c r="D350" s="274"/>
      <c r="E350" s="282"/>
      <c r="F350" s="285"/>
      <c r="G350" s="182"/>
      <c r="H350" s="230"/>
      <c r="I350" s="50" t="s">
        <v>43</v>
      </c>
      <c r="J350" s="51">
        <f>IF(OR(I349="TO",I349="TU",I349="TO1",I349="TU1",I349="TO2",I349="TU2"),J349,IF(OR(I349="AH1",I349="AH2"),IF(OR(I350="AH1",I350="AH2"),-J349,IF(OR(I350="EH1",I350="EH2"),-J349+0.5,"")),IF(OR(I349="EH1",I349="EH2"),IF(OR(I350="AH1",I350="AH2"),-J349+0.5,IF(OR(I350="EH1",I350="EH2"),-J349+1,"")),IF(AND(OR(I349="DNB1",I349="DNB2"),OR(I350="AH1",I350="AH2")),0,IF(AND(I349="Not ScoreBoth",OR(I350="TO1",I350="TO2")),0.5,"")))))</f>
        <v>5.5</v>
      </c>
      <c r="K350" s="52" t="s">
        <v>17</v>
      </c>
      <c r="L350" s="53">
        <v>2</v>
      </c>
      <c r="M350" s="54"/>
      <c r="N350" s="233"/>
      <c r="O350" s="55" t="s">
        <v>2544</v>
      </c>
      <c r="P350" s="56" t="s">
        <v>986</v>
      </c>
      <c r="Q350" s="208"/>
      <c r="R350" s="212"/>
      <c r="S350" s="26"/>
    </row>
    <row r="351" spans="1:19" ht="14.65" customHeight="1">
      <c r="A351" s="228"/>
      <c r="B351" s="237"/>
      <c r="C351" s="57" t="s">
        <v>28</v>
      </c>
      <c r="D351" s="275"/>
      <c r="E351" s="283"/>
      <c r="F351" s="272"/>
      <c r="G351" s="183"/>
      <c r="H351" s="231"/>
      <c r="I351" s="58"/>
      <c r="J351" s="59"/>
      <c r="K351" s="60"/>
      <c r="L351" s="61"/>
      <c r="M351" s="62"/>
      <c r="N351" s="234"/>
      <c r="O351" s="63"/>
      <c r="P351" s="64"/>
      <c r="Q351" s="209"/>
      <c r="R351" s="213"/>
      <c r="S351" s="28"/>
    </row>
    <row r="352" spans="1:19" ht="14.65" customHeight="1">
      <c r="A352" s="238">
        <f>$A349+1</f>
        <v>117</v>
      </c>
      <c r="B352" s="242" t="str">
        <f>IF(OR(C352="W",C353="W",C354="W",C352="1/2W",C353="1/2W",C354="1/2W",C352="1/2L",C353="1/2L",C354="1/2L"),"OK",IF(OR(C352="L",C353="L",C354="L"),"LOSS",IF(OR(C352="X",C353="X",C354="X"),"Anulado"," ")))</f>
        <v xml:space="preserve"> </v>
      </c>
      <c r="C352" s="65" t="s">
        <v>28</v>
      </c>
      <c r="D352" s="290" t="str">
        <f>IF(G352="","",$D349)</f>
        <v>12</v>
      </c>
      <c r="E352" s="295" t="str">
        <f>IF(G352=""," ","– "&amp;COUNTIF(D$4:D354,$D352))</f>
        <v>– 33</v>
      </c>
      <c r="F352" s="297" t="e">
        <f ca="1">IF(G352="","",IF(OR(AND($C352&lt;&gt;" ",$C353=" "),AND($C353&lt;&gt;" ",$C352=" "),AND(L354&gt;0,OR(AND($C354&lt;&gt;" ",OR($C352=" ",$C353=" ")),AND($C354=" ",OR($C352&lt;&gt;" ",$C353&lt;&gt;" "))))),IF(SUM(F$4:F351)=0,1,LARGE(F$4:F351,1)+1),IF(MONTH(G352)=MONTH(TODAY()),IF(AND(DAY(G352)&lt;DAY(TODAY()),$B352=" "),IF(SUM(F$4:F351)=0,1,LARGE(F$4:F351,1)+1),IF($B352=" ",IF(AND(DAY(G352)=DAY(TODAY()),HOUR(G352)&lt;=HOUR(NOW())+1),IF(AND(HOUR(G352)+2&lt;=HOUR(NOW()),DAY(G352)&lt;=DAY(TODAY()),MINUTE(G352)&lt;=MINUTE(NOW())),IF(SUM(F$4:F351)=0,1,LARGE(F$4:F351,1)+1),IF(OR(MINUTE(G352)&lt;=MINUTE(NOW()),HOUR(G352)&lt;=HOUR(NOW())),"!!!","")),""),"")),"")))</f>
        <v>#VALUE!</v>
      </c>
      <c r="G352" s="188" t="s">
        <v>4651</v>
      </c>
      <c r="H352" s="239" t="s">
        <v>526</v>
      </c>
      <c r="I352" s="66" t="s">
        <v>42</v>
      </c>
      <c r="J352" s="67">
        <v>7.5</v>
      </c>
      <c r="K352" s="68" t="s">
        <v>18</v>
      </c>
      <c r="L352" s="69">
        <v>4</v>
      </c>
      <c r="M352" s="70">
        <v>2.9</v>
      </c>
      <c r="N352" s="317">
        <v>0.05</v>
      </c>
      <c r="O352" s="71" t="s">
        <v>1199</v>
      </c>
      <c r="P352" s="72" t="s">
        <v>2834</v>
      </c>
      <c r="Q352" s="200" t="s">
        <v>2160</v>
      </c>
      <c r="R352" s="204">
        <v>0.20519999999999999</v>
      </c>
      <c r="S352" s="203" t="s">
        <v>4242</v>
      </c>
    </row>
    <row r="353" spans="1:19" ht="14.65" customHeight="1">
      <c r="A353" s="227"/>
      <c r="B353" s="236"/>
      <c r="C353" s="17" t="s">
        <v>28</v>
      </c>
      <c r="D353" s="274"/>
      <c r="E353" s="282"/>
      <c r="F353" s="285"/>
      <c r="G353" s="182"/>
      <c r="H353" s="230"/>
      <c r="I353" s="18" t="s">
        <v>43</v>
      </c>
      <c r="J353" s="76">
        <f>IF(OR(I352="TO",I352="TU",I352="TO1",I352="TU1",I352="TO2",I352="TU2"),J352,IF(OR(I352="AH1",I352="AH2"),IF(OR(I353="AH1",I353="AH2"),-J352,IF(OR(I353="EH1",I353="EH2"),-J352+0.5,"")),IF(OR(I352="EH1",I352="EH2"),IF(OR(I353="AH1",I353="AH2"),-J352+0.5,IF(OR(I353="EH1",I353="EH2"),-J352+1,"")),IF(AND(OR(I352="DNB1",I352="DNB2"),OR(I353="AH1",I353="AH2")),0,IF(AND(I352="Not ScoreBoth",OR(I353="TO1",I353="TO2")),0.5,"")))))</f>
        <v>7.5</v>
      </c>
      <c r="K353" s="77" t="s">
        <v>17</v>
      </c>
      <c r="L353" s="21">
        <v>1.7270000000000001</v>
      </c>
      <c r="M353" s="22">
        <v>6.75</v>
      </c>
      <c r="N353" s="233"/>
      <c r="O353" s="23" t="s">
        <v>2284</v>
      </c>
      <c r="P353" s="24" t="s">
        <v>3381</v>
      </c>
      <c r="Q353" s="201"/>
      <c r="R353" s="205"/>
      <c r="S353" s="26"/>
    </row>
    <row r="354" spans="1:19" ht="14.65" customHeight="1">
      <c r="A354" s="228"/>
      <c r="B354" s="237"/>
      <c r="C354" s="27" t="s">
        <v>28</v>
      </c>
      <c r="D354" s="275"/>
      <c r="E354" s="283"/>
      <c r="F354" s="272"/>
      <c r="G354" s="183"/>
      <c r="H354" s="231"/>
      <c r="I354" s="30"/>
      <c r="J354" s="31"/>
      <c r="K354" s="37"/>
      <c r="L354" s="32"/>
      <c r="M354" s="33"/>
      <c r="N354" s="234"/>
      <c r="O354" s="34"/>
      <c r="P354" s="35"/>
      <c r="Q354" s="202"/>
      <c r="R354" s="206"/>
      <c r="S354" s="28"/>
    </row>
    <row r="355" spans="1:19" ht="14.65" customHeight="1">
      <c r="A355" s="226">
        <f>$A352+1</f>
        <v>118</v>
      </c>
      <c r="B355" s="235" t="str">
        <f>IF(OR(C355="W",C356="W",C357="W",C355="1/2W",C356="1/2W",C357="1/2W",C355="1/2L",C356="1/2L",C357="1/2L"),"OK",IF(OR(C355="L",C356="L",C357="L"),"LOSS",IF(OR(C355="X",C356="X",C357="X"),"Anulado"," ")))</f>
        <v xml:space="preserve"> </v>
      </c>
      <c r="C355" s="38" t="s">
        <v>28</v>
      </c>
      <c r="D355" s="273" t="s">
        <v>207</v>
      </c>
      <c r="E355" s="281" t="str">
        <f>IF(G355=""," ","– "&amp;COUNTIF(D$4:D357,$D355))</f>
        <v>– 1</v>
      </c>
      <c r="F355" s="284" t="e">
        <f ca="1">IF(G355="","",IF(OR(AND($C355&lt;&gt;" ",$C356=" "),AND($C356&lt;&gt;" ",$C355=" "),AND(L357&gt;0,OR(AND($C357&lt;&gt;" ",OR($C355=" ",$C356=" ")),AND($C357=" ",OR($C355&lt;&gt;" ",$C356&lt;&gt;" "))))),IF(SUM(F$4:F354)=0,1,LARGE(F$4:F354,1)+1),IF(MONTH(G355)=MONTH(TODAY()),IF(AND(DAY(G355)&lt;DAY(TODAY()),$B355=" "),IF(SUM(F$4:F354)=0,1,LARGE(F$4:F354,1)+1),IF($B355=" ",IF(AND(DAY(G355)=DAY(TODAY()),HOUR(G355)&lt;=HOUR(NOW())+1),IF(AND(HOUR(G355)+2&lt;=HOUR(NOW()),DAY(G355)&lt;=DAY(TODAY()),MINUTE(G355)&lt;=MINUTE(NOW())),IF(SUM(F$4:F354)=0,1,LARGE(F$4:F354,1)+1),IF(OR(MINUTE(G355)&lt;=MINUTE(NOW()),HOUR(G355)&lt;=HOUR(NOW())),"!!!","")),""),"")),"")))</f>
        <v>#VALUE!</v>
      </c>
      <c r="G355" s="181" t="s">
        <v>4652</v>
      </c>
      <c r="H355" s="229" t="s">
        <v>527</v>
      </c>
      <c r="I355" s="39" t="s">
        <v>42</v>
      </c>
      <c r="J355" s="40">
        <v>1.5</v>
      </c>
      <c r="K355" s="41" t="s">
        <v>18</v>
      </c>
      <c r="L355" s="42">
        <v>3.2</v>
      </c>
      <c r="M355" s="43">
        <v>8.69</v>
      </c>
      <c r="N355" s="318">
        <v>0.05</v>
      </c>
      <c r="O355" s="44" t="s">
        <v>1093</v>
      </c>
      <c r="P355" s="45" t="s">
        <v>2822</v>
      </c>
      <c r="Q355" s="207" t="s">
        <v>4244</v>
      </c>
      <c r="R355" s="211">
        <v>7.7100000000000002E-2</v>
      </c>
      <c r="S355" s="210" t="s">
        <v>1034</v>
      </c>
    </row>
    <row r="356" spans="1:19" ht="14.65" customHeight="1">
      <c r="A356" s="227"/>
      <c r="B356" s="236"/>
      <c r="C356" s="49" t="s">
        <v>28</v>
      </c>
      <c r="D356" s="274"/>
      <c r="E356" s="282"/>
      <c r="F356" s="285"/>
      <c r="G356" s="182"/>
      <c r="H356" s="230"/>
      <c r="I356" s="50" t="s">
        <v>71</v>
      </c>
      <c r="J356" s="51">
        <f>IF(OR(I355="TO",I355="TU",I355="TO1",I355="TU1",I355="TO2",I355="TU2"),J355,IF(OR(I355="AH1",I355="AH2"),IF(OR(I356="AH1",I356="AH2"),-J355,IF(OR(I356="EH1",I356="EH2"),-J355+0.5,"")),IF(OR(I355="EH1",I355="EH2"),IF(OR(I356="AH1",I356="AH2"),-J355+0.5,IF(OR(I356="EH1",I356="EH2"),-J355+1,"")),IF(AND(OR(I355="DNB1",I355="DNB2"),OR(I356="AH1",I356="AH2")),0,IF(AND(I355="Not ScoreBoth",OR(I356="TO1",I356="TO2")),0.5,"")))))</f>
        <v>1.5</v>
      </c>
      <c r="K356" s="52" t="s">
        <v>19</v>
      </c>
      <c r="L356" s="53">
        <v>2.5</v>
      </c>
      <c r="M356" s="54">
        <v>17.13</v>
      </c>
      <c r="N356" s="233"/>
      <c r="O356" s="55" t="s">
        <v>2711</v>
      </c>
      <c r="P356" s="56" t="s">
        <v>2822</v>
      </c>
      <c r="Q356" s="208"/>
      <c r="R356" s="212"/>
      <c r="S356" s="26"/>
    </row>
    <row r="357" spans="1:19" ht="14.65" customHeight="1" thickBot="1">
      <c r="A357" s="228"/>
      <c r="B357" s="237"/>
      <c r="C357" s="57" t="s">
        <v>28</v>
      </c>
      <c r="D357" s="275"/>
      <c r="E357" s="283"/>
      <c r="F357" s="272"/>
      <c r="G357" s="183"/>
      <c r="H357" s="240"/>
      <c r="I357" s="58"/>
      <c r="J357" s="59"/>
      <c r="K357" s="60"/>
      <c r="L357" s="61"/>
      <c r="M357" s="62"/>
      <c r="N357" s="234"/>
      <c r="O357" s="63"/>
      <c r="P357" s="106" t="s">
        <v>3382</v>
      </c>
      <c r="Q357" s="209"/>
      <c r="R357" s="213"/>
      <c r="S357" s="28"/>
    </row>
    <row r="358" spans="1:19" ht="14.65" customHeight="1">
      <c r="A358" s="238">
        <f>$A355+1</f>
        <v>119</v>
      </c>
      <c r="B358" s="242" t="str">
        <f>IF(OR(C358="W",C359="W",C360="W",C358="1/2W",C359="1/2W",C360="1/2W",C358="1/2L",C359="1/2L",C360="1/2L"),"OK",IF(OR(C358="L",C359="L",C360="L"),"LOSS",IF(OR(C358="X",C359="X",C360="X"),"Anulado"," ")))</f>
        <v xml:space="preserve"> </v>
      </c>
      <c r="C358" s="65" t="s">
        <v>28</v>
      </c>
      <c r="D358" s="290" t="str">
        <f>IF(G358="","",$D355)</f>
        <v>13</v>
      </c>
      <c r="E358" s="295" t="str">
        <f>IF(G358=""," ","– "&amp;COUNTIF(D$4:D360,$D358))</f>
        <v>– 2</v>
      </c>
      <c r="F358" s="297" t="e">
        <f ca="1">IF(G358="","",IF(OR(AND($C358&lt;&gt;" ",$C359=" "),AND($C359&lt;&gt;" ",$C358=" "),AND(L360&gt;0,OR(AND($C360&lt;&gt;" ",OR($C358=" ",$C359=" ")),AND($C360=" ",OR($C358&lt;&gt;" ",$C359&lt;&gt;" "))))),IF(SUM(F$4:F357)=0,1,LARGE(F$4:F357,1)+1),IF(MONTH(G358)=MONTH(TODAY()),IF(AND(DAY(G358)&lt;DAY(TODAY()),$B358=" "),IF(SUM(F$4:F357)=0,1,LARGE(F$4:F357,1)+1),IF($B358=" ",IF(AND(DAY(G358)=DAY(TODAY()),HOUR(G358)&lt;=HOUR(NOW())+1),IF(AND(HOUR(G358)+2&lt;=HOUR(NOW()),DAY(G358)&lt;=DAY(TODAY()),MINUTE(G358)&lt;=MINUTE(NOW())),IF(SUM(F$4:F357)=0,1,LARGE(F$4:F357,1)+1),IF(OR(MINUTE(G358)&lt;=MINUTE(NOW()),HOUR(G358)&lt;=HOUR(NOW())),"!!!","")),""),"")),"")))</f>
        <v>#VALUE!</v>
      </c>
      <c r="G358" s="188" t="s">
        <v>4651</v>
      </c>
      <c r="H358" s="303" t="s">
        <v>526</v>
      </c>
      <c r="I358" s="66" t="s">
        <v>42</v>
      </c>
      <c r="J358" s="67">
        <v>7.5</v>
      </c>
      <c r="K358" s="68" t="s">
        <v>18</v>
      </c>
      <c r="L358" s="69">
        <v>2.2999999999999998</v>
      </c>
      <c r="M358" s="70">
        <v>13.37</v>
      </c>
      <c r="N358" s="317">
        <v>0.05</v>
      </c>
      <c r="O358" s="71" t="s">
        <v>1433</v>
      </c>
      <c r="P358" s="72" t="s">
        <v>1434</v>
      </c>
      <c r="Q358" s="200" t="s">
        <v>4245</v>
      </c>
      <c r="R358" s="204">
        <v>9.7799999999999998E-2</v>
      </c>
      <c r="S358" s="203" t="s">
        <v>1034</v>
      </c>
    </row>
    <row r="359" spans="1:19" ht="14.65" customHeight="1">
      <c r="A359" s="227"/>
      <c r="B359" s="236"/>
      <c r="C359" s="17" t="s">
        <v>28</v>
      </c>
      <c r="D359" s="274"/>
      <c r="E359" s="282"/>
      <c r="F359" s="285"/>
      <c r="G359" s="182"/>
      <c r="H359" s="230"/>
      <c r="I359" s="18" t="s">
        <v>43</v>
      </c>
      <c r="J359" s="76">
        <f>IF(OR(I358="TO",I358="TU",I358="TO1",I358="TU1",I358="TO2",I358="TU2"),J358,IF(OR(I358="AH1",I358="AH2"),IF(OR(I359="AH1",I359="AH2"),-J358,IF(OR(I359="EH1",I359="EH2"),-J358+0.5,"")),IF(OR(I358="EH1",I358="EH2"),IF(OR(I359="AH1",I359="AH2"),-J358+0.5,IF(OR(I359="EH1",I359="EH2"),-J358+1,"")),IF(AND(OR(I358="DNB1",I358="DNB2"),OR(I359="AH1",I359="AH2")),0,IF(AND(I358="Not ScoreBoth",OR(I359="TO1",I359="TO2")),0.5,"")))))</f>
        <v>7.5</v>
      </c>
      <c r="K359" s="77" t="s">
        <v>17</v>
      </c>
      <c r="L359" s="21">
        <v>2.1</v>
      </c>
      <c r="M359" s="22"/>
      <c r="N359" s="233"/>
      <c r="O359" s="23" t="s">
        <v>3383</v>
      </c>
      <c r="P359" s="24" t="s">
        <v>3384</v>
      </c>
      <c r="Q359" s="201"/>
      <c r="R359" s="205"/>
      <c r="S359" s="26"/>
    </row>
    <row r="360" spans="1:19" ht="14.65" customHeight="1">
      <c r="A360" s="228"/>
      <c r="B360" s="237"/>
      <c r="C360" s="27" t="s">
        <v>28</v>
      </c>
      <c r="D360" s="275"/>
      <c r="E360" s="283"/>
      <c r="F360" s="272"/>
      <c r="G360" s="183"/>
      <c r="H360" s="231"/>
      <c r="I360" s="30"/>
      <c r="J360" s="31"/>
      <c r="K360" s="37"/>
      <c r="L360" s="32"/>
      <c r="M360" s="33"/>
      <c r="N360" s="234"/>
      <c r="O360" s="34"/>
      <c r="P360" s="35"/>
      <c r="Q360" s="202"/>
      <c r="R360" s="206"/>
      <c r="S360" s="28"/>
    </row>
    <row r="361" spans="1:19" ht="14.65" customHeight="1">
      <c r="A361" s="226">
        <f>$A358+1</f>
        <v>120</v>
      </c>
      <c r="B361" s="235" t="str">
        <f>IF(OR(C361="W",C362="W",C363="W",C361="1/2W",C362="1/2W",C363="1/2W",C361="1/2L",C362="1/2L",C363="1/2L"),"OK",IF(OR(C361="L",C362="L",C363="L"),"LOSS",IF(OR(C361="X",C362="X",C363="X"),"Anulado"," ")))</f>
        <v xml:space="preserve"> </v>
      </c>
      <c r="C361" s="38" t="s">
        <v>28</v>
      </c>
      <c r="D361" s="273" t="str">
        <f>IF(G361="","",$D358)</f>
        <v>13</v>
      </c>
      <c r="E361" s="281" t="str">
        <f>IF(G361=""," ","– "&amp;COUNTIF(D$4:D363,$D361))</f>
        <v>– 3</v>
      </c>
      <c r="F361" s="284" t="e">
        <f ca="1">IF(G361="","",IF(OR(AND($C361&lt;&gt;" ",$C362=" "),AND($C362&lt;&gt;" ",$C361=" "),AND(L363&gt;0,OR(AND($C363&lt;&gt;" ",OR($C361=" ",$C362=" ")),AND($C363=" ",OR($C361&lt;&gt;" ",$C362&lt;&gt;" "))))),IF(SUM(F$4:F360)=0,1,LARGE(F$4:F360,1)+1),IF(MONTH(G361)=MONTH(TODAY()),IF(AND(DAY(G361)&lt;DAY(TODAY()),$B361=" "),IF(SUM(F$4:F360)=0,1,LARGE(F$4:F360,1)+1),IF($B361=" ",IF(AND(DAY(G361)=DAY(TODAY()),HOUR(G361)&lt;=HOUR(NOW())+1),IF(AND(HOUR(G361)+2&lt;=HOUR(NOW()),DAY(G361)&lt;=DAY(TODAY()),MINUTE(G361)&lt;=MINUTE(NOW())),IF(SUM(F$4:F360)=0,1,LARGE(F$4:F360,1)+1),IF(OR(MINUTE(G361)&lt;=MINUTE(NOW()),HOUR(G361)&lt;=HOUR(NOW())),"!!!","")),""),"")),"")))</f>
        <v>#VALUE!</v>
      </c>
      <c r="G361" s="181" t="s">
        <v>4652</v>
      </c>
      <c r="H361" s="229" t="s">
        <v>527</v>
      </c>
      <c r="I361" s="39" t="s">
        <v>42</v>
      </c>
      <c r="J361" s="40">
        <v>2.5</v>
      </c>
      <c r="K361" s="41" t="s">
        <v>18</v>
      </c>
      <c r="L361" s="42">
        <v>5.5</v>
      </c>
      <c r="M361" s="43">
        <v>2.5499999999999998</v>
      </c>
      <c r="N361" s="318">
        <v>0.05</v>
      </c>
      <c r="O361" s="44" t="s">
        <v>2219</v>
      </c>
      <c r="P361" s="45" t="s">
        <v>3385</v>
      </c>
      <c r="Q361" s="207" t="s">
        <v>4246</v>
      </c>
      <c r="R361" s="211">
        <v>0.87949999999999995</v>
      </c>
      <c r="S361" s="210" t="s">
        <v>1034</v>
      </c>
    </row>
    <row r="362" spans="1:19" ht="14.65" customHeight="1">
      <c r="A362" s="227"/>
      <c r="B362" s="236"/>
      <c r="C362" s="49" t="s">
        <v>28</v>
      </c>
      <c r="D362" s="274"/>
      <c r="E362" s="282"/>
      <c r="F362" s="285"/>
      <c r="G362" s="182"/>
      <c r="H362" s="230"/>
      <c r="I362" s="50" t="s">
        <v>42</v>
      </c>
      <c r="J362" s="51">
        <f>IF(OR(I361="TO",I361="TU",I361="TO1",I361="TU1",I361="TO2",I361="TU2"),J361,IF(OR(I361="AH1",I361="AH2"),IF(OR(I362="AH1",I362="AH2"),-J361,IF(OR(I362="EH1",I362="EH2"),-J361+0.5,"")),IF(OR(I361="EH1",I361="EH2"),IF(OR(I362="AH1",I362="AH2"),-J361+0.5,IF(OR(I362="EH1",I362="EH2"),-J361+1,"")),IF(AND(OR(I361="DNB1",I361="DNB2"),OR(I362="AH1",I362="AH2")),0,IF(AND(I361="Not ScoreBoth",OR(I362="TO1",I362="TO2")),0.5,"")))))</f>
        <v>2.5</v>
      </c>
      <c r="K362" s="52" t="s">
        <v>19</v>
      </c>
      <c r="L362" s="53">
        <v>3</v>
      </c>
      <c r="M362" s="54">
        <v>5</v>
      </c>
      <c r="N362" s="233"/>
      <c r="O362" s="55" t="s">
        <v>1607</v>
      </c>
      <c r="P362" s="56" t="s">
        <v>2679</v>
      </c>
      <c r="Q362" s="208"/>
      <c r="R362" s="212"/>
      <c r="S362" s="26"/>
    </row>
    <row r="363" spans="1:19" ht="14.65" customHeight="1">
      <c r="A363" s="228"/>
      <c r="B363" s="237"/>
      <c r="C363" s="57" t="s">
        <v>28</v>
      </c>
      <c r="D363" s="275"/>
      <c r="E363" s="283"/>
      <c r="F363" s="272"/>
      <c r="G363" s="183"/>
      <c r="H363" s="231"/>
      <c r="I363" s="58"/>
      <c r="J363" s="59"/>
      <c r="K363" s="60"/>
      <c r="L363" s="61"/>
      <c r="M363" s="62"/>
      <c r="N363" s="234"/>
      <c r="O363" s="63"/>
      <c r="P363" s="64"/>
      <c r="Q363" s="209"/>
      <c r="R363" s="213"/>
      <c r="S363" s="28"/>
    </row>
    <row r="364" spans="1:19" ht="14.65" customHeight="1">
      <c r="A364" s="238">
        <f>$A361+1</f>
        <v>121</v>
      </c>
      <c r="B364" s="242" t="str">
        <f>IF(OR(C364="W",C365="W",C366="W",C364="1/2W",C365="1/2W",C366="1/2W",C364="1/2L",C365="1/2L",C366="1/2L"),"OK",IF(OR(C364="L",C365="L",C366="L"),"LOSS",IF(OR(C364="X",C365="X",C366="X"),"Anulado"," ")))</f>
        <v xml:space="preserve"> </v>
      </c>
      <c r="C364" s="65" t="s">
        <v>28</v>
      </c>
      <c r="D364" s="290" t="str">
        <f>IF(G364="","",$D361)</f>
        <v>13</v>
      </c>
      <c r="E364" s="295" t="str">
        <f>IF(G364=""," ","– "&amp;COUNTIF(D$4:D366,$D364))</f>
        <v>– 4</v>
      </c>
      <c r="F364" s="297" t="e">
        <f ca="1">IF(G364="","",IF(OR(AND($C364&lt;&gt;" ",$C365=" "),AND($C365&lt;&gt;" ",$C364=" "),AND(L366&gt;0,OR(AND($C366&lt;&gt;" ",OR($C364=" ",$C365=" ")),AND($C366=" ",OR($C364&lt;&gt;" ",$C365&lt;&gt;" "))))),IF(SUM(F$4:F363)=0,1,LARGE(F$4:F363,1)+1),IF(MONTH(G364)=MONTH(TODAY()),IF(AND(DAY(G364)&lt;DAY(TODAY()),$B364=" "),IF(SUM(F$4:F363)=0,1,LARGE(F$4:F363,1)+1),IF($B364=" ",IF(AND(DAY(G364)=DAY(TODAY()),HOUR(G364)&lt;=HOUR(NOW())+1),IF(AND(HOUR(G364)+2&lt;=HOUR(NOW()),DAY(G364)&lt;=DAY(TODAY()),MINUTE(G364)&lt;=MINUTE(NOW())),IF(SUM(F$4:F363)=0,1,LARGE(F$4:F363,1)+1),IF(OR(MINUTE(G364)&lt;=MINUTE(NOW()),HOUR(G364)&lt;=HOUR(NOW())),"!!!","")),""),"")),"")))</f>
        <v>#VALUE!</v>
      </c>
      <c r="G364" s="188" t="s">
        <v>4653</v>
      </c>
      <c r="H364" s="239" t="s">
        <v>528</v>
      </c>
      <c r="I364" s="66" t="s">
        <v>42</v>
      </c>
      <c r="J364" s="67">
        <v>6.5</v>
      </c>
      <c r="K364" s="68" t="s">
        <v>18</v>
      </c>
      <c r="L364" s="69">
        <v>2.8</v>
      </c>
      <c r="M364" s="70">
        <v>4.8099999999999996</v>
      </c>
      <c r="N364" s="241">
        <v>0.1</v>
      </c>
      <c r="O364" s="71" t="s">
        <v>1210</v>
      </c>
      <c r="P364" s="72" t="s">
        <v>1211</v>
      </c>
      <c r="Q364" s="200" t="s">
        <v>4247</v>
      </c>
      <c r="R364" s="204">
        <v>8.7800000000000003E-2</v>
      </c>
      <c r="S364" s="203" t="s">
        <v>1034</v>
      </c>
    </row>
    <row r="365" spans="1:19" ht="14.65" customHeight="1">
      <c r="A365" s="227"/>
      <c r="B365" s="236"/>
      <c r="C365" s="17" t="s">
        <v>28</v>
      </c>
      <c r="D365" s="274"/>
      <c r="E365" s="282"/>
      <c r="F365" s="285"/>
      <c r="G365" s="182"/>
      <c r="H365" s="230"/>
      <c r="I365" s="18" t="s">
        <v>43</v>
      </c>
      <c r="J365" s="76">
        <f>IF(OR(I364="TO",I364="TU",I364="TO1",I364="TU1",I364="TO2",I364="TU2"),J364,IF(OR(I364="AH1",I364="AH2"),IF(OR(I365="AH1",I365="AH2"),-J364,IF(OR(I365="EH1",I365="EH2"),-J364+0.5,"")),IF(OR(I364="EH1",I364="EH2"),IF(OR(I365="AH1",I365="AH2"),-J364+0.5,IF(OR(I365="EH1",I365="EH2"),-J364+1,"")),IF(AND(OR(I364="DNB1",I364="DNB2"),OR(I365="AH1",I365="AH2")),0,IF(AND(I364="Not ScoreBoth",OR(I365="TO1",I365="TO2")),0.5,"")))))</f>
        <v>6.5</v>
      </c>
      <c r="K365" s="77" t="s">
        <v>23</v>
      </c>
      <c r="L365" s="21">
        <v>1.78</v>
      </c>
      <c r="M365" s="22">
        <v>7.6</v>
      </c>
      <c r="N365" s="233"/>
      <c r="O365" s="23" t="s">
        <v>2771</v>
      </c>
      <c r="P365" s="24" t="s">
        <v>3386</v>
      </c>
      <c r="Q365" s="201"/>
      <c r="R365" s="205"/>
      <c r="S365" s="26"/>
    </row>
    <row r="366" spans="1:19" ht="14.65" customHeight="1">
      <c r="A366" s="228"/>
      <c r="B366" s="237"/>
      <c r="C366" s="27" t="s">
        <v>28</v>
      </c>
      <c r="D366" s="275"/>
      <c r="E366" s="283"/>
      <c r="F366" s="272"/>
      <c r="G366" s="183"/>
      <c r="H366" s="231"/>
      <c r="I366" s="30"/>
      <c r="J366" s="31"/>
      <c r="K366" s="37"/>
      <c r="L366" s="32"/>
      <c r="M366" s="33"/>
      <c r="N366" s="234"/>
      <c r="O366" s="34"/>
      <c r="P366" s="35"/>
      <c r="Q366" s="202"/>
      <c r="R366" s="206"/>
      <c r="S366" s="28"/>
    </row>
    <row r="367" spans="1:19" ht="14.65" customHeight="1">
      <c r="A367" s="226">
        <f>$A364+1</f>
        <v>122</v>
      </c>
      <c r="B367" s="235" t="str">
        <f>IF(OR(C367="W",C368="W",C369="W",C367="1/2W",C368="1/2W",C369="1/2W",C367="1/2L",C368="1/2L",C369="1/2L"),"OK",IF(OR(C367="L",C368="L",C369="L"),"LOSS",IF(OR(C367="X",C368="X",C369="X"),"Anulado"," ")))</f>
        <v xml:space="preserve"> </v>
      </c>
      <c r="C367" s="38" t="s">
        <v>28</v>
      </c>
      <c r="D367" s="273" t="str">
        <f>IF(G367="","",$D364)</f>
        <v>13</v>
      </c>
      <c r="E367" s="281" t="str">
        <f>IF(G367=""," ","– "&amp;COUNTIF(D$4:D369,$D367))</f>
        <v>– 5</v>
      </c>
      <c r="F367" s="284" t="e">
        <f ca="1">IF(G367="","",IF(OR(AND($C367&lt;&gt;" ",$C368=" "),AND($C368&lt;&gt;" ",$C367=" "),AND(L369&gt;0,OR(AND($C369&lt;&gt;" ",OR($C367=" ",$C368=" ")),AND($C369=" ",OR($C367&lt;&gt;" ",$C368&lt;&gt;" "))))),IF(SUM(F$4:F366)=0,1,LARGE(F$4:F366,1)+1),IF(MONTH(G367)=MONTH(TODAY()),IF(AND(DAY(G367)&lt;DAY(TODAY()),$B367=" "),IF(SUM(F$4:F366)=0,1,LARGE(F$4:F366,1)+1),IF($B367=" ",IF(AND(DAY(G367)=DAY(TODAY()),HOUR(G367)&lt;=HOUR(NOW())+1),IF(AND(HOUR(G367)+2&lt;=HOUR(NOW()),DAY(G367)&lt;=DAY(TODAY()),MINUTE(G367)&lt;=MINUTE(NOW())),IF(SUM(F$4:F366)=0,1,LARGE(F$4:F366,1)+1),IF(OR(MINUTE(G367)&lt;=MINUTE(NOW()),HOUR(G367)&lt;=HOUR(NOW())),"!!!","")),""),"")),"")))</f>
        <v>#VALUE!</v>
      </c>
      <c r="G367" s="181" t="s">
        <v>4654</v>
      </c>
      <c r="H367" s="229" t="s">
        <v>529</v>
      </c>
      <c r="I367" s="39" t="s">
        <v>42</v>
      </c>
      <c r="J367" s="40">
        <v>3.5</v>
      </c>
      <c r="K367" s="41" t="s">
        <v>18</v>
      </c>
      <c r="L367" s="42">
        <v>1.28</v>
      </c>
      <c r="M367" s="43">
        <v>51.18</v>
      </c>
      <c r="N367" s="318">
        <v>0.05</v>
      </c>
      <c r="O367" s="44" t="s">
        <v>3387</v>
      </c>
      <c r="P367" s="45" t="s">
        <v>3388</v>
      </c>
      <c r="Q367" s="207" t="s">
        <v>3073</v>
      </c>
      <c r="R367" s="211">
        <v>5.2400000000000002E-2</v>
      </c>
      <c r="S367" s="210" t="s">
        <v>1034</v>
      </c>
    </row>
    <row r="368" spans="1:19" ht="14.65" customHeight="1">
      <c r="A368" s="227"/>
      <c r="B368" s="236"/>
      <c r="C368" s="49" t="s">
        <v>28</v>
      </c>
      <c r="D368" s="274"/>
      <c r="E368" s="282"/>
      <c r="F368" s="285"/>
      <c r="G368" s="182"/>
      <c r="H368" s="230"/>
      <c r="I368" s="50" t="s">
        <v>71</v>
      </c>
      <c r="J368" s="51">
        <f>IF(OR(I367="TO",I367="TU",I367="TO1",I367="TU1",I367="TO2",I367="TU2"),J367,IF(OR(I367="AH1",I367="AH2"),IF(OR(I368="AH1",I368="AH2"),-J367,IF(OR(I368="EH1",I368="EH2"),-J367+0.5,"")),IF(OR(I367="EH1",I367="EH2"),IF(OR(I368="AH1",I368="AH2"),-J367+0.5,IF(OR(I368="EH1",I368="EH2"),-J367+1,"")),IF(AND(OR(I367="DNB1",I367="DNB2"),OR(I368="AH1",I368="AH2")),0,IF(AND(I367="Not ScoreBoth",OR(I368="TO1",I368="TO2")),0.5,"")))))</f>
        <v>3.5</v>
      </c>
      <c r="K368" s="52" t="s">
        <v>19</v>
      </c>
      <c r="L368" s="53">
        <v>1.19</v>
      </c>
      <c r="M368" s="54">
        <v>11.06</v>
      </c>
      <c r="N368" s="233"/>
      <c r="O368" s="55" t="s">
        <v>2287</v>
      </c>
      <c r="P368" s="56" t="s">
        <v>2367</v>
      </c>
      <c r="Q368" s="208"/>
      <c r="R368" s="212"/>
      <c r="S368" s="26"/>
    </row>
    <row r="369" spans="1:19" ht="14.65" customHeight="1">
      <c r="A369" s="228"/>
      <c r="B369" s="237"/>
      <c r="C369" s="57" t="s">
        <v>28</v>
      </c>
      <c r="D369" s="275"/>
      <c r="E369" s="283"/>
      <c r="F369" s="272"/>
      <c r="G369" s="183"/>
      <c r="H369" s="231"/>
      <c r="I369" s="58"/>
      <c r="J369" s="59"/>
      <c r="K369" s="60"/>
      <c r="L369" s="61"/>
      <c r="M369" s="62"/>
      <c r="N369" s="234"/>
      <c r="O369" s="63"/>
      <c r="P369" s="106" t="s">
        <v>3389</v>
      </c>
      <c r="Q369" s="209"/>
      <c r="R369" s="213"/>
      <c r="S369" s="28"/>
    </row>
    <row r="370" spans="1:19" ht="14.65" customHeight="1">
      <c r="A370" s="238">
        <f>$A367+1</f>
        <v>123</v>
      </c>
      <c r="B370" s="242" t="str">
        <f>IF(OR(C370="W",C371="W",C372="W",C370="1/2W",C371="1/2W",C372="1/2W",C370="1/2L",C371="1/2L",C372="1/2L"),"OK",IF(OR(C370="L",C371="L",C372="L"),"LOSS",IF(OR(C370="X",C371="X",C372="X"),"Anulado"," ")))</f>
        <v xml:space="preserve"> </v>
      </c>
      <c r="C370" s="65" t="s">
        <v>28</v>
      </c>
      <c r="D370" s="290" t="str">
        <f>IF(G370="","",$D367)</f>
        <v>13</v>
      </c>
      <c r="E370" s="295" t="str">
        <f>IF(G370=""," ","– "&amp;COUNTIF(D$4:D372,$D370))</f>
        <v>– 6</v>
      </c>
      <c r="F370" s="297" t="e">
        <f ca="1">IF(G370="","",IF(OR(AND($C370&lt;&gt;" ",$C371=" "),AND($C371&lt;&gt;" ",$C370=" "),AND(L372&gt;0,OR(AND($C372&lt;&gt;" ",OR($C370=" ",$C371=" ")),AND($C372=" ",OR($C370&lt;&gt;" ",$C371&lt;&gt;" "))))),IF(SUM(F$4:F369)=0,1,LARGE(F$4:F369,1)+1),IF(MONTH(G370)=MONTH(TODAY()),IF(AND(DAY(G370)&lt;DAY(TODAY()),$B370=" "),IF(SUM(F$4:F369)=0,1,LARGE(F$4:F369,1)+1),IF($B370=" ",IF(AND(DAY(G370)=DAY(TODAY()),HOUR(G370)&lt;=HOUR(NOW())+1),IF(AND(HOUR(G370)+2&lt;=HOUR(NOW()),DAY(G370)&lt;=DAY(TODAY()),MINUTE(G370)&lt;=MINUTE(NOW())),IF(SUM(F$4:F369)=0,1,LARGE(F$4:F369,1)+1),IF(OR(MINUTE(G370)&lt;=MINUTE(NOW()),HOUR(G370)&lt;=HOUR(NOW())),"!!!","")),""),"")),"")))</f>
        <v>#VALUE!</v>
      </c>
      <c r="G370" s="188" t="s">
        <v>4652</v>
      </c>
      <c r="H370" s="239" t="s">
        <v>530</v>
      </c>
      <c r="I370" s="66" t="s">
        <v>42</v>
      </c>
      <c r="J370" s="67">
        <v>1.5</v>
      </c>
      <c r="K370" s="68" t="s">
        <v>21</v>
      </c>
      <c r="L370" s="69">
        <v>2.12</v>
      </c>
      <c r="M370" s="70">
        <v>9.0399999999999991</v>
      </c>
      <c r="N370" s="317">
        <v>0.05</v>
      </c>
      <c r="O370" s="71" t="s">
        <v>3390</v>
      </c>
      <c r="P370" s="72" t="s">
        <v>1464</v>
      </c>
      <c r="Q370" s="200" t="s">
        <v>1100</v>
      </c>
      <c r="R370" s="204">
        <v>0.12039999999999999</v>
      </c>
      <c r="S370" s="203" t="s">
        <v>1034</v>
      </c>
    </row>
    <row r="371" spans="1:19" ht="14.65" customHeight="1">
      <c r="A371" s="227"/>
      <c r="B371" s="236"/>
      <c r="C371" s="17" t="s">
        <v>28</v>
      </c>
      <c r="D371" s="274"/>
      <c r="E371" s="282"/>
      <c r="F371" s="285"/>
      <c r="G371" s="182"/>
      <c r="H371" s="230"/>
      <c r="I371" s="18" t="s">
        <v>71</v>
      </c>
      <c r="J371" s="76">
        <f>IF(OR(I370="TO",I370="TU",I370="TO1",I370="TU1",I370="TO2",I370="TU2"),J370,IF(OR(I370="AH1",I370="AH2"),IF(OR(I371="AH1",I371="AH2"),-J370,IF(OR(I371="EH1",I371="EH2"),-J370+0.5,"")),IF(OR(I370="EH1",I370="EH2"),IF(OR(I371="AH1",I371="AH2"),-J370+0.5,IF(OR(I371="EH1",I371="EH2"),-J370+1,"")),IF(AND(OR(I370="DNB1",I370="DNB2"),OR(I371="AH1",I371="AH2")),0,IF(AND(I370="Not ScoreBoth",OR(I371="TO1",I371="TO2")),0.5,"")))))</f>
        <v>1.5</v>
      </c>
      <c r="K371" s="77" t="s">
        <v>19</v>
      </c>
      <c r="L371" s="21">
        <v>1.68</v>
      </c>
      <c r="M371" s="22">
        <v>8.07</v>
      </c>
      <c r="N371" s="233"/>
      <c r="O371" s="23" t="s">
        <v>3391</v>
      </c>
      <c r="P371" s="24" t="s">
        <v>1466</v>
      </c>
      <c r="Q371" s="201"/>
      <c r="R371" s="205"/>
      <c r="S371" s="26"/>
    </row>
    <row r="372" spans="1:19" ht="14.65" customHeight="1" thickBot="1">
      <c r="A372" s="228"/>
      <c r="B372" s="237"/>
      <c r="C372" s="27" t="s">
        <v>28</v>
      </c>
      <c r="D372" s="275"/>
      <c r="E372" s="283"/>
      <c r="F372" s="272"/>
      <c r="G372" s="183"/>
      <c r="H372" s="240"/>
      <c r="I372" s="30"/>
      <c r="J372" s="31"/>
      <c r="K372" s="37"/>
      <c r="L372" s="32"/>
      <c r="M372" s="33"/>
      <c r="N372" s="234"/>
      <c r="O372" s="34"/>
      <c r="P372" s="90" t="s">
        <v>2610</v>
      </c>
      <c r="Q372" s="202"/>
      <c r="R372" s="206"/>
      <c r="S372" s="28"/>
    </row>
    <row r="373" spans="1:19" ht="14.65" customHeight="1">
      <c r="A373" s="226">
        <f>$A370+1</f>
        <v>124</v>
      </c>
      <c r="B373" s="235" t="str">
        <f>IF(OR(C373="W",C374="W",C375="W",C373="1/2W",C374="1/2W",C375="1/2W",C373="1/2L",C374="1/2L",C375="1/2L"),"OK",IF(OR(C373="L",C374="L",C375="L"),"LOSS",IF(OR(C373="X",C374="X",C375="X"),"Anulado"," ")))</f>
        <v xml:space="preserve"> </v>
      </c>
      <c r="C373" s="38" t="s">
        <v>28</v>
      </c>
      <c r="D373" s="273" t="s">
        <v>214</v>
      </c>
      <c r="E373" s="281" t="str">
        <f>IF(G373=""," ","– "&amp;COUNTIF(D$4:D375,$D373))</f>
        <v>– 1</v>
      </c>
      <c r="F373" s="284" t="e">
        <f ca="1">IF(G373="","",IF(OR(AND($C373&lt;&gt;" ",$C374=" "),AND($C374&lt;&gt;" ",$C373=" "),AND(L375&gt;0,OR(AND($C375&lt;&gt;" ",OR($C373=" ",$C374=" ")),AND($C375=" ",OR($C373&lt;&gt;" ",$C374&lt;&gt;" "))))),IF(SUM(F$4:F372)=0,1,LARGE(F$4:F372,1)+1),IF(MONTH(G373)=MONTH(TODAY()),IF(AND(DAY(G373)&lt;DAY(TODAY()),$B373=" "),IF(SUM(F$4:F372)=0,1,LARGE(F$4:F372,1)+1),IF($B373=" ",IF(AND(DAY(G373)=DAY(TODAY()),HOUR(G373)&lt;=HOUR(NOW())+1),IF(AND(HOUR(G373)+2&lt;=HOUR(NOW()),DAY(G373)&lt;=DAY(TODAY()),MINUTE(G373)&lt;=MINUTE(NOW())),IF(SUM(F$4:F372)=0,1,LARGE(F$4:F372,1)+1),IF(OR(MINUTE(G373)&lt;=MINUTE(NOW()),HOUR(G373)&lt;=HOUR(NOW())),"!!!","")),""),"")),"")))</f>
        <v>#VALUE!</v>
      </c>
      <c r="G373" s="181" t="s">
        <v>4655</v>
      </c>
      <c r="H373" s="302" t="s">
        <v>531</v>
      </c>
      <c r="I373" s="39" t="s">
        <v>57</v>
      </c>
      <c r="J373" s="40">
        <v>69</v>
      </c>
      <c r="K373" s="41" t="s">
        <v>18</v>
      </c>
      <c r="L373" s="42">
        <v>2.88</v>
      </c>
      <c r="M373" s="43">
        <v>11.58</v>
      </c>
      <c r="N373" s="318">
        <v>0.05</v>
      </c>
      <c r="O373" s="44" t="s">
        <v>1281</v>
      </c>
      <c r="P373" s="45" t="s">
        <v>3392</v>
      </c>
      <c r="Q373" s="207" t="s">
        <v>1455</v>
      </c>
      <c r="R373" s="211">
        <v>7.0400000000000004E-2</v>
      </c>
      <c r="S373" s="210" t="s">
        <v>1034</v>
      </c>
    </row>
    <row r="374" spans="1:19" ht="14.65" customHeight="1">
      <c r="A374" s="227"/>
      <c r="B374" s="236"/>
      <c r="C374" s="49" t="s">
        <v>28</v>
      </c>
      <c r="D374" s="274"/>
      <c r="E374" s="282"/>
      <c r="F374" s="285"/>
      <c r="G374" s="182"/>
      <c r="H374" s="230"/>
      <c r="I374" s="50" t="s">
        <v>532</v>
      </c>
      <c r="J374" s="51">
        <v>-69</v>
      </c>
      <c r="K374" s="52" t="s">
        <v>18</v>
      </c>
      <c r="L374" s="53">
        <v>61</v>
      </c>
      <c r="M374" s="54">
        <v>0.57999999999999996</v>
      </c>
      <c r="N374" s="233"/>
      <c r="O374" s="55" t="s">
        <v>3393</v>
      </c>
      <c r="P374" s="56" t="s">
        <v>3394</v>
      </c>
      <c r="Q374" s="208"/>
      <c r="R374" s="212"/>
      <c r="S374" s="26"/>
    </row>
    <row r="375" spans="1:19" ht="14.65" customHeight="1">
      <c r="A375" s="228"/>
      <c r="B375" s="237"/>
      <c r="C375" s="57" t="s">
        <v>28</v>
      </c>
      <c r="D375" s="275"/>
      <c r="E375" s="283"/>
      <c r="F375" s="272"/>
      <c r="G375" s="183"/>
      <c r="H375" s="231"/>
      <c r="I375" s="101" t="s">
        <v>30</v>
      </c>
      <c r="J375" s="102">
        <v>-69</v>
      </c>
      <c r="K375" s="103" t="s">
        <v>23</v>
      </c>
      <c r="L375" s="104">
        <v>1.7</v>
      </c>
      <c r="M375" s="62">
        <v>19.649999999999999</v>
      </c>
      <c r="N375" s="234"/>
      <c r="O375" s="105" t="s">
        <v>3395</v>
      </c>
      <c r="P375" s="106" t="s">
        <v>3222</v>
      </c>
      <c r="Q375" s="209"/>
      <c r="R375" s="213"/>
      <c r="S375" s="28"/>
    </row>
    <row r="376" spans="1:19" ht="14.65" customHeight="1">
      <c r="A376" s="238">
        <f>$A373+1</f>
        <v>125</v>
      </c>
      <c r="B376" s="242" t="str">
        <f>IF(OR(C376="W",C377="W",C378="W",C376="1/2W",C377="1/2W",C378="1/2W",C376="1/2L",C377="1/2L",C378="1/2L"),"OK",IF(OR(C376="L",C377="L",C378="L"),"LOSS",IF(OR(C376="X",C377="X",C378="X"),"Anulado"," ")))</f>
        <v xml:space="preserve"> </v>
      </c>
      <c r="C376" s="65" t="s">
        <v>28</v>
      </c>
      <c r="D376" s="290" t="str">
        <f>IF(G376="","",$D373)</f>
        <v>14</v>
      </c>
      <c r="E376" s="295" t="str">
        <f>IF(G376=""," ","– "&amp;COUNTIF(D$4:D378,$D376))</f>
        <v>– 2</v>
      </c>
      <c r="F376" s="297" t="e">
        <f ca="1">IF(G376="","",IF(OR(AND($C376&lt;&gt;" ",$C377=" "),AND($C377&lt;&gt;" ",$C376=" "),AND(L378&gt;0,OR(AND($C378&lt;&gt;" ",OR($C376=" ",$C377=" ")),AND($C378=" ",OR($C376&lt;&gt;" ",$C377&lt;&gt;" "))))),IF(SUM(F$4:F375)=0,1,LARGE(F$4:F375,1)+1),IF(MONTH(G376)=MONTH(TODAY()),IF(AND(DAY(G376)&lt;DAY(TODAY()),$B376=" "),IF(SUM(F$4:F375)=0,1,LARGE(F$4:F375,1)+1),IF($B376=" ",IF(AND(DAY(G376)=DAY(TODAY()),HOUR(G376)&lt;=HOUR(NOW())+1),IF(AND(HOUR(G376)+2&lt;=HOUR(NOW()),DAY(G376)&lt;=DAY(TODAY()),MINUTE(G376)&lt;=MINUTE(NOW())),IF(SUM(F$4:F375)=0,1,LARGE(F$4:F375,1)+1),IF(OR(MINUTE(G376)&lt;=MINUTE(NOW()),HOUR(G376)&lt;=HOUR(NOW())),"!!!","")),""),"")),"")))</f>
        <v>#VALUE!</v>
      </c>
      <c r="G376" s="188" t="s">
        <v>4656</v>
      </c>
      <c r="H376" s="239" t="s">
        <v>533</v>
      </c>
      <c r="I376" s="66" t="s">
        <v>42</v>
      </c>
      <c r="J376" s="67">
        <v>3</v>
      </c>
      <c r="K376" s="68" t="s">
        <v>21</v>
      </c>
      <c r="L376" s="69">
        <v>2.42</v>
      </c>
      <c r="M376" s="70">
        <v>7.92</v>
      </c>
      <c r="N376" s="317">
        <v>0.05</v>
      </c>
      <c r="O376" s="71" t="s">
        <v>1465</v>
      </c>
      <c r="P376" s="72" t="s">
        <v>1466</v>
      </c>
      <c r="Q376" s="200" t="s">
        <v>4248</v>
      </c>
      <c r="R376" s="204">
        <v>9.2899999999999996E-2</v>
      </c>
      <c r="S376" s="203" t="s">
        <v>1034</v>
      </c>
    </row>
    <row r="377" spans="1:19" ht="14.65" customHeight="1">
      <c r="A377" s="227"/>
      <c r="B377" s="236"/>
      <c r="C377" s="17" t="s">
        <v>28</v>
      </c>
      <c r="D377" s="274"/>
      <c r="E377" s="282"/>
      <c r="F377" s="285"/>
      <c r="G377" s="182"/>
      <c r="H377" s="230"/>
      <c r="I377" s="18" t="s">
        <v>43</v>
      </c>
      <c r="J377" s="76">
        <v>3.5</v>
      </c>
      <c r="K377" s="77" t="s">
        <v>18</v>
      </c>
      <c r="L377" s="21">
        <v>1.68</v>
      </c>
      <c r="M377" s="22">
        <v>6.69</v>
      </c>
      <c r="N377" s="233"/>
      <c r="O377" s="23" t="s">
        <v>3396</v>
      </c>
      <c r="P377" s="24" t="s">
        <v>3102</v>
      </c>
      <c r="Q377" s="201"/>
      <c r="R377" s="205"/>
      <c r="S377" s="26"/>
    </row>
    <row r="378" spans="1:19" ht="14.65" customHeight="1">
      <c r="A378" s="228"/>
      <c r="B378" s="237"/>
      <c r="C378" s="27" t="s">
        <v>28</v>
      </c>
      <c r="D378" s="275"/>
      <c r="E378" s="283"/>
      <c r="F378" s="272"/>
      <c r="G378" s="183"/>
      <c r="H378" s="231"/>
      <c r="I378" s="86" t="s">
        <v>43</v>
      </c>
      <c r="J378" s="107">
        <v>2.5</v>
      </c>
      <c r="K378" s="87" t="s">
        <v>18</v>
      </c>
      <c r="L378" s="88">
        <v>2.7</v>
      </c>
      <c r="M378" s="33">
        <v>2.93</v>
      </c>
      <c r="N378" s="234"/>
      <c r="O378" s="89" t="s">
        <v>3397</v>
      </c>
      <c r="P378" s="90" t="s">
        <v>3398</v>
      </c>
      <c r="Q378" s="202"/>
      <c r="R378" s="206"/>
      <c r="S378" s="28"/>
    </row>
    <row r="379" spans="1:19" ht="14.65" customHeight="1">
      <c r="A379" s="226">
        <f>$A376+1</f>
        <v>126</v>
      </c>
      <c r="B379" s="235" t="str">
        <f>IF(OR(C379="W",C380="W",C381="W",C379="1/2W",C380="1/2W",C381="1/2W",C379="1/2L",C380="1/2L",C381="1/2L"),"OK",IF(OR(C379="L",C380="L",C381="L"),"LOSS",IF(OR(C379="X",C380="X",C381="X"),"Anulado"," ")))</f>
        <v xml:space="preserve"> </v>
      </c>
      <c r="C379" s="38" t="s">
        <v>28</v>
      </c>
      <c r="D379" s="273" t="str">
        <f>IF(G379="","",$D376)</f>
        <v>14</v>
      </c>
      <c r="E379" s="281" t="str">
        <f>IF(G379=""," ","– "&amp;COUNTIF(D$4:D381,$D379))</f>
        <v>– 3</v>
      </c>
      <c r="F379" s="284" t="e">
        <f ca="1">IF(G379="","",IF(OR(AND($C379&lt;&gt;" ",$C380=" "),AND($C380&lt;&gt;" ",$C379=" "),AND(L381&gt;0,OR(AND($C381&lt;&gt;" ",OR($C379=" ",$C380=" ")),AND($C381=" ",OR($C379&lt;&gt;" ",$C380&lt;&gt;" "))))),IF(SUM(F$4:F378)=0,1,LARGE(F$4:F378,1)+1),IF(MONTH(G379)=MONTH(TODAY()),IF(AND(DAY(G379)&lt;DAY(TODAY()),$B379=" "),IF(SUM(F$4:F378)=0,1,LARGE(F$4:F378,1)+1),IF($B379=" ",IF(AND(DAY(G379)=DAY(TODAY()),HOUR(G379)&lt;=HOUR(NOW())+1),IF(AND(HOUR(G379)+2&lt;=HOUR(NOW()),DAY(G379)&lt;=DAY(TODAY()),MINUTE(G379)&lt;=MINUTE(NOW())),IF(SUM(F$4:F378)=0,1,LARGE(F$4:F378,1)+1),IF(OR(MINUTE(G379)&lt;=MINUTE(NOW()),HOUR(G379)&lt;=HOUR(NOW())),"!!!","")),""),"")),"")))</f>
        <v>#VALUE!</v>
      </c>
      <c r="G379" s="181" t="s">
        <v>4656</v>
      </c>
      <c r="H379" s="229" t="s">
        <v>533</v>
      </c>
      <c r="I379" s="39" t="s">
        <v>42</v>
      </c>
      <c r="J379" s="40">
        <v>2.5</v>
      </c>
      <c r="K379" s="41" t="s">
        <v>21</v>
      </c>
      <c r="L379" s="42">
        <v>1.79</v>
      </c>
      <c r="M379" s="43">
        <v>14.24</v>
      </c>
      <c r="N379" s="318">
        <v>0.01</v>
      </c>
      <c r="O379" s="44" t="s">
        <v>3399</v>
      </c>
      <c r="P379" s="45" t="s">
        <v>3400</v>
      </c>
      <c r="Q379" s="207" t="s">
        <v>2096</v>
      </c>
      <c r="R379" s="211">
        <v>7.6399999999999996E-2</v>
      </c>
      <c r="S379" s="210" t="s">
        <v>1034</v>
      </c>
    </row>
    <row r="380" spans="1:19" ht="14.65" customHeight="1">
      <c r="A380" s="227"/>
      <c r="B380" s="236"/>
      <c r="C380" s="49" t="s">
        <v>28</v>
      </c>
      <c r="D380" s="274"/>
      <c r="E380" s="282"/>
      <c r="F380" s="285"/>
      <c r="G380" s="182"/>
      <c r="H380" s="230"/>
      <c r="I380" s="50" t="s">
        <v>43</v>
      </c>
      <c r="J380" s="51">
        <f>IF(OR(I379="TO",I379="TU",I379="TO1",I379="TU1",I379="TO2",I379="TU2"),J379,IF(OR(I379="AH1",I379="AH2"),IF(OR(I380="AH1",I380="AH2"),-J379,IF(OR(I380="EH1",I380="EH2"),-J379+0.5,"")),IF(OR(I379="EH1",I379="EH2"),IF(OR(I380="AH1",I380="AH2"),-J379+0.5,IF(OR(I380="EH1",I380="EH2"),-J379+1,"")),IF(AND(OR(I379="DNB1",I379="DNB2"),OR(I380="AH1",I380="AH2")),0,IF(AND(I379="Not ScoreBoth",OR(I380="TO1",I380="TO2")),0.5,"")))))</f>
        <v>2.5</v>
      </c>
      <c r="K380" s="52" t="s">
        <v>18</v>
      </c>
      <c r="L380" s="53">
        <v>2.7</v>
      </c>
      <c r="M380" s="54"/>
      <c r="N380" s="233"/>
      <c r="O380" s="55" t="s">
        <v>1463</v>
      </c>
      <c r="P380" s="56" t="s">
        <v>3400</v>
      </c>
      <c r="Q380" s="208"/>
      <c r="R380" s="212"/>
      <c r="S380" s="26"/>
    </row>
    <row r="381" spans="1:19" ht="14.65" customHeight="1">
      <c r="A381" s="228"/>
      <c r="B381" s="237"/>
      <c r="C381" s="57" t="s">
        <v>28</v>
      </c>
      <c r="D381" s="275"/>
      <c r="E381" s="283"/>
      <c r="F381" s="272"/>
      <c r="G381" s="183"/>
      <c r="H381" s="231"/>
      <c r="I381" s="58"/>
      <c r="J381" s="59"/>
      <c r="K381" s="60"/>
      <c r="L381" s="61"/>
      <c r="M381" s="62"/>
      <c r="N381" s="234"/>
      <c r="O381" s="63"/>
      <c r="P381" s="64"/>
      <c r="Q381" s="209"/>
      <c r="R381" s="213"/>
      <c r="S381" s="28"/>
    </row>
    <row r="382" spans="1:19" ht="14.65" customHeight="1">
      <c r="A382" s="238">
        <f>$A379+1</f>
        <v>127</v>
      </c>
      <c r="B382" s="242" t="str">
        <f>IF(OR(C382="W",C383="W",C384="W",C382="1/2W",C383="1/2W",C384="1/2W",C382="1/2L",C383="1/2L",C384="1/2L"),"OK",IF(OR(C382="L",C383="L",C384="L"),"LOSS",IF(OR(C382="X",C383="X",C384="X"),"Anulado"," ")))</f>
        <v xml:space="preserve"> </v>
      </c>
      <c r="C382" s="65" t="s">
        <v>28</v>
      </c>
      <c r="D382" s="290" t="str">
        <f>IF(G382="","",$D379)</f>
        <v>14</v>
      </c>
      <c r="E382" s="295" t="str">
        <f>IF(G382=""," ","– "&amp;COUNTIF(D$4:D384,$D382))</f>
        <v>– 4</v>
      </c>
      <c r="F382" s="297" t="e">
        <f ca="1">IF(G382="","",IF(OR(AND($C382&lt;&gt;" ",$C383=" "),AND($C383&lt;&gt;" ",$C382=" "),AND(L384&gt;0,OR(AND($C384&lt;&gt;" ",OR($C382=" ",$C383=" ")),AND($C384=" ",OR($C382&lt;&gt;" ",$C383&lt;&gt;" "))))),IF(SUM(F$4:F381)=0,1,LARGE(F$4:F381,1)+1),IF(MONTH(G382)=MONTH(TODAY()),IF(AND(DAY(G382)&lt;DAY(TODAY()),$B382=" "),IF(SUM(F$4:F381)=0,1,LARGE(F$4:F381,1)+1),IF($B382=" ",IF(AND(DAY(G382)=DAY(TODAY()),HOUR(G382)&lt;=HOUR(NOW())+1),IF(AND(HOUR(G382)+2&lt;=HOUR(NOW()),DAY(G382)&lt;=DAY(TODAY()),MINUTE(G382)&lt;=MINUTE(NOW())),IF(SUM(F$4:F381)=0,1,LARGE(F$4:F381,1)+1),IF(OR(MINUTE(G382)&lt;=MINUTE(NOW()),HOUR(G382)&lt;=HOUR(NOW())),"!!!","")),""),"")),"")))</f>
        <v>#VALUE!</v>
      </c>
      <c r="G382" s="188" t="s">
        <v>4657</v>
      </c>
      <c r="H382" s="239" t="s">
        <v>534</v>
      </c>
      <c r="I382" s="66" t="s">
        <v>31</v>
      </c>
      <c r="J382" s="67">
        <v>3.5</v>
      </c>
      <c r="K382" s="68" t="s">
        <v>22</v>
      </c>
      <c r="L382" s="69">
        <v>2.02</v>
      </c>
      <c r="M382" s="70"/>
      <c r="N382" s="317">
        <v>0.01</v>
      </c>
      <c r="O382" s="71" t="s">
        <v>3183</v>
      </c>
      <c r="P382" s="72" t="s">
        <v>3401</v>
      </c>
      <c r="Q382" s="200" t="s">
        <v>2308</v>
      </c>
      <c r="R382" s="204">
        <v>7.5499999999999998E-2</v>
      </c>
      <c r="S382" s="203" t="s">
        <v>1034</v>
      </c>
    </row>
    <row r="383" spans="1:19" ht="14.65" customHeight="1">
      <c r="A383" s="227"/>
      <c r="B383" s="236"/>
      <c r="C383" s="17" t="s">
        <v>28</v>
      </c>
      <c r="D383" s="274"/>
      <c r="E383" s="282"/>
      <c r="F383" s="285"/>
      <c r="G383" s="182"/>
      <c r="H383" s="230"/>
      <c r="I383" s="18" t="s">
        <v>66</v>
      </c>
      <c r="J383" s="76">
        <f>IF(OR(I382="TO",I382="TU",I382="TO1",I382="TU1",I382="TO2",I382="TU2"),J382,IF(OR(I382="AH1",I382="AH2"),IF(OR(I383="AH1",I383="AH2"),-J382,IF(OR(I383="EH1",I383="EH2"),-J382+0.5,"")),IF(OR(I382="EH1",I382="EH2"),IF(OR(I383="AH1",I383="AH2"),-J382+0.5,IF(OR(I383="EH1",I383="EH2"),-J382+1,"")),IF(AND(OR(I382="DNB1",I382="DNB2"),OR(I383="AH1",I383="AH2")),0,IF(AND(I382="Not ScoreBoth",OR(I383="TO1",I383="TO2")),0.5,"")))))</f>
        <v>-3</v>
      </c>
      <c r="K383" s="77" t="s">
        <v>18</v>
      </c>
      <c r="L383" s="21">
        <v>2.2999999999999998</v>
      </c>
      <c r="M383" s="22">
        <v>6.69</v>
      </c>
      <c r="N383" s="233"/>
      <c r="O383" s="23" t="s">
        <v>3396</v>
      </c>
      <c r="P383" s="24" t="s">
        <v>3402</v>
      </c>
      <c r="Q383" s="201"/>
      <c r="R383" s="205"/>
      <c r="S383" s="26"/>
    </row>
    <row r="384" spans="1:19" ht="14.65" customHeight="1">
      <c r="A384" s="228"/>
      <c r="B384" s="237"/>
      <c r="C384" s="27" t="s">
        <v>28</v>
      </c>
      <c r="D384" s="275"/>
      <c r="E384" s="283"/>
      <c r="F384" s="272"/>
      <c r="G384" s="183"/>
      <c r="H384" s="231"/>
      <c r="I384" s="30"/>
      <c r="J384" s="31"/>
      <c r="K384" s="37"/>
      <c r="L384" s="32"/>
      <c r="M384" s="33"/>
      <c r="N384" s="234"/>
      <c r="O384" s="34"/>
      <c r="P384" s="35"/>
      <c r="Q384" s="202"/>
      <c r="R384" s="206"/>
      <c r="S384" s="28"/>
    </row>
    <row r="385" spans="1:19" ht="14.65" customHeight="1">
      <c r="A385" s="226">
        <f>$A382+1</f>
        <v>128</v>
      </c>
      <c r="B385" s="235" t="str">
        <f>IF(OR(C385="W",C386="W",C387="W",C385="1/2W",C386="1/2W",C387="1/2W",C385="1/2L",C386="1/2L",C387="1/2L"),"OK",IF(OR(C385="L",C386="L",C387="L"),"LOSS",IF(OR(C385="X",C386="X",C387="X"),"Anulado"," ")))</f>
        <v xml:space="preserve"> </v>
      </c>
      <c r="C385" s="38" t="s">
        <v>28</v>
      </c>
      <c r="D385" s="273" t="str">
        <f>IF(G385="","",$D382)</f>
        <v>14</v>
      </c>
      <c r="E385" s="281" t="str">
        <f>IF(G385=""," ","– "&amp;COUNTIF(D$4:D387,$D385))</f>
        <v>– 5</v>
      </c>
      <c r="F385" s="284" t="e">
        <f ca="1">IF(G385="","",IF(OR(AND($C385&lt;&gt;" ",$C386=" "),AND($C386&lt;&gt;" ",$C385=" "),AND(L387&gt;0,OR(AND($C387&lt;&gt;" ",OR($C385=" ",$C386=" ")),AND($C387=" ",OR($C385&lt;&gt;" ",$C386&lt;&gt;" "))))),IF(SUM(F$4:F384)=0,1,LARGE(F$4:F384,1)+1),IF(MONTH(G385)=MONTH(TODAY()),IF(AND(DAY(G385)&lt;DAY(TODAY()),$B385=" "),IF(SUM(F$4:F384)=0,1,LARGE(F$4:F384,1)+1),IF($B385=" ",IF(AND(DAY(G385)=DAY(TODAY()),HOUR(G385)&lt;=HOUR(NOW())+1),IF(AND(HOUR(G385)+2&lt;=HOUR(NOW()),DAY(G385)&lt;=DAY(TODAY()),MINUTE(G385)&lt;=MINUTE(NOW())),IF(SUM(F$4:F384)=0,1,LARGE(F$4:F384,1)+1),IF(OR(MINUTE(G385)&lt;=MINUTE(NOW()),HOUR(G385)&lt;=HOUR(NOW())),"!!!","")),""),"")),"")))</f>
        <v>#VALUE!</v>
      </c>
      <c r="G385" s="181" t="s">
        <v>4658</v>
      </c>
      <c r="H385" s="229" t="s">
        <v>535</v>
      </c>
      <c r="I385" s="39" t="s">
        <v>42</v>
      </c>
      <c r="J385" s="40">
        <v>1.5</v>
      </c>
      <c r="K385" s="41" t="s">
        <v>18</v>
      </c>
      <c r="L385" s="42">
        <v>3</v>
      </c>
      <c r="M385" s="43">
        <v>7.18</v>
      </c>
      <c r="N385" s="318">
        <v>0.05</v>
      </c>
      <c r="O385" s="44" t="s">
        <v>3403</v>
      </c>
      <c r="P385" s="45" t="s">
        <v>3404</v>
      </c>
      <c r="Q385" s="207" t="s">
        <v>1530</v>
      </c>
      <c r="R385" s="211">
        <v>5.4800000000000001E-2</v>
      </c>
      <c r="S385" s="210" t="s">
        <v>1034</v>
      </c>
    </row>
    <row r="386" spans="1:19" ht="14.65" customHeight="1">
      <c r="A386" s="227"/>
      <c r="B386" s="236"/>
      <c r="C386" s="49" t="s">
        <v>28</v>
      </c>
      <c r="D386" s="274"/>
      <c r="E386" s="282"/>
      <c r="F386" s="285"/>
      <c r="G386" s="182"/>
      <c r="H386" s="230"/>
      <c r="I386" s="50" t="s">
        <v>43</v>
      </c>
      <c r="J386" s="51">
        <f>IF(OR(I385="TO",I385="TU",I385="TO1",I385="TU1",I385="TO2",I385="TU2"),J385,IF(OR(I385="AH1",I385="AH2"),IF(OR(I386="AH1",I386="AH2"),-J385,IF(OR(I386="EH1",I386="EH2"),-J385+0.5,"")),IF(OR(I385="EH1",I385="EH2"),IF(OR(I386="AH1",I386="AH2"),-J385+0.5,IF(OR(I386="EH1",I386="EH2"),-J385+1,"")),IF(AND(OR(I385="DNB1",I385="DNB2"),OR(I386="AH1",I386="AH2")),0,IF(AND(I385="Not ScoreBoth",OR(I386="TO1",I386="TO2")),0.5,"")))))</f>
        <v>1.5</v>
      </c>
      <c r="K386" s="52" t="s">
        <v>19</v>
      </c>
      <c r="L386" s="53">
        <v>1.67</v>
      </c>
      <c r="M386" s="54">
        <v>13.25</v>
      </c>
      <c r="N386" s="233"/>
      <c r="O386" s="55" t="s">
        <v>3180</v>
      </c>
      <c r="P386" s="56" t="s">
        <v>2758</v>
      </c>
      <c r="Q386" s="208"/>
      <c r="R386" s="212"/>
      <c r="S386" s="26"/>
    </row>
    <row r="387" spans="1:19" ht="14.65" customHeight="1">
      <c r="A387" s="228"/>
      <c r="B387" s="237"/>
      <c r="C387" s="57" t="s">
        <v>28</v>
      </c>
      <c r="D387" s="275"/>
      <c r="E387" s="283"/>
      <c r="F387" s="272"/>
      <c r="G387" s="183"/>
      <c r="H387" s="231"/>
      <c r="I387" s="58"/>
      <c r="J387" s="59"/>
      <c r="K387" s="60"/>
      <c r="L387" s="61"/>
      <c r="M387" s="62"/>
      <c r="N387" s="234"/>
      <c r="O387" s="63"/>
      <c r="P387" s="64"/>
      <c r="Q387" s="209"/>
      <c r="R387" s="213"/>
      <c r="S387" s="28"/>
    </row>
    <row r="388" spans="1:19" ht="14.65" customHeight="1">
      <c r="A388" s="238">
        <f>$A385+1</f>
        <v>129</v>
      </c>
      <c r="B388" s="242" t="str">
        <f>IF(OR(C388="W",C389="W",C390="W",C388="1/2W",C389="1/2W",C390="1/2W",C388="1/2L",C389="1/2L",C390="1/2L"),"OK",IF(OR(C388="L",C389="L",C390="L"),"LOSS",IF(OR(C388="X",C389="X",C390="X"),"Anulado"," ")))</f>
        <v xml:space="preserve"> </v>
      </c>
      <c r="C388" s="65" t="s">
        <v>28</v>
      </c>
      <c r="D388" s="290" t="str">
        <f>IF(G388="","",$D385)</f>
        <v>14</v>
      </c>
      <c r="E388" s="295" t="str">
        <f>IF(G388=""," ","– "&amp;COUNTIF(D$4:D390,$D388))</f>
        <v>– 6</v>
      </c>
      <c r="F388" s="297" t="e">
        <f ca="1">IF(G388="","",IF(OR(AND($C388&lt;&gt;" ",$C389=" "),AND($C389&lt;&gt;" ",$C388=" "),AND(L390&gt;0,OR(AND($C390&lt;&gt;" ",OR($C388=" ",$C389=" ")),AND($C390=" ",OR($C388&lt;&gt;" ",$C389&lt;&gt;" "))))),IF(SUM(F$4:F387)=0,1,LARGE(F$4:F387,1)+1),IF(MONTH(G388)=MONTH(TODAY()),IF(AND(DAY(G388)&lt;DAY(TODAY()),$B388=" "),IF(SUM(F$4:F387)=0,1,LARGE(F$4:F387,1)+1),IF($B388=" ",IF(AND(DAY(G388)=DAY(TODAY()),HOUR(G388)&lt;=HOUR(NOW())+1),IF(AND(HOUR(G388)+2&lt;=HOUR(NOW()),DAY(G388)&lt;=DAY(TODAY()),MINUTE(G388)&lt;=MINUTE(NOW())),IF(SUM(F$4:F387)=0,1,LARGE(F$4:F387,1)+1),IF(OR(MINUTE(G388)&lt;=MINUTE(NOW()),HOUR(G388)&lt;=HOUR(NOW())),"!!!","")),""),"")),"")))</f>
        <v>#VALUE!</v>
      </c>
      <c r="G388" s="188" t="s">
        <v>4659</v>
      </c>
      <c r="H388" s="239" t="s">
        <v>536</v>
      </c>
      <c r="I388" s="100">
        <v>2</v>
      </c>
      <c r="J388" s="80"/>
      <c r="K388" s="68" t="s">
        <v>45</v>
      </c>
      <c r="L388" s="69">
        <v>3.82</v>
      </c>
      <c r="M388" s="70">
        <v>25</v>
      </c>
      <c r="N388" s="317">
        <v>0.05</v>
      </c>
      <c r="O388" s="71" t="s">
        <v>2246</v>
      </c>
      <c r="P388" s="72" t="s">
        <v>3405</v>
      </c>
      <c r="Q388" s="200" t="s">
        <v>4249</v>
      </c>
      <c r="R388" s="204">
        <v>6.5100000000000005E-2</v>
      </c>
      <c r="S388" s="203" t="s">
        <v>1034</v>
      </c>
    </row>
    <row r="389" spans="1:19" ht="14.65" customHeight="1">
      <c r="A389" s="227"/>
      <c r="B389" s="236"/>
      <c r="C389" s="17" t="s">
        <v>28</v>
      </c>
      <c r="D389" s="274"/>
      <c r="E389" s="282"/>
      <c r="F389" s="285"/>
      <c r="G389" s="182"/>
      <c r="H389" s="230"/>
      <c r="I389" s="18" t="s">
        <v>71</v>
      </c>
      <c r="J389" s="81" t="str">
        <f>IF(OR(I388="TO",I388="TU",I388="TO1",I388="TU1",I388="TO2",I388="TU2"),J388,IF(OR(I388="AH1",I388="AH2"),IF(OR(I389="AH1",I389="AH2"),-J388,IF(OR(I389="EH1",I389="EH2"),-J388+0.5,"")),IF(OR(I388="EH1",I388="EH2"),IF(OR(I389="AH1",I389="AH2"),-J388+0.5,IF(OR(I389="EH1",I389="EH2"),-J388+1,"")),IF(AND(OR(I388="DNB1",I388="DNB2"),OR(I389="AH1",I389="AH2")),0,IF(AND(I388="Not ScoreBoth",OR(I389="TO1",I389="TO2")),0.5,"")))))</f>
        <v/>
      </c>
      <c r="K389" s="77" t="s">
        <v>19</v>
      </c>
      <c r="L389" s="21">
        <v>2.96</v>
      </c>
      <c r="M389" s="22">
        <v>64.680000000000007</v>
      </c>
      <c r="N389" s="233"/>
      <c r="O389" s="23" t="s">
        <v>985</v>
      </c>
      <c r="P389" s="24" t="s">
        <v>3406</v>
      </c>
      <c r="Q389" s="201"/>
      <c r="R389" s="205"/>
      <c r="S389" s="26"/>
    </row>
    <row r="390" spans="1:19" ht="14.65" customHeight="1">
      <c r="A390" s="228"/>
      <c r="B390" s="237"/>
      <c r="C390" s="27" t="s">
        <v>28</v>
      </c>
      <c r="D390" s="275"/>
      <c r="E390" s="283"/>
      <c r="F390" s="272"/>
      <c r="G390" s="183"/>
      <c r="H390" s="231"/>
      <c r="I390" s="30"/>
      <c r="J390" s="31"/>
      <c r="K390" s="37"/>
      <c r="L390" s="32"/>
      <c r="M390" s="33"/>
      <c r="N390" s="234"/>
      <c r="O390" s="34"/>
      <c r="P390" s="90" t="s">
        <v>909</v>
      </c>
      <c r="Q390" s="202"/>
      <c r="R390" s="206"/>
      <c r="S390" s="28"/>
    </row>
    <row r="391" spans="1:19" ht="14.65" customHeight="1">
      <c r="A391" s="226">
        <f>$A388+1</f>
        <v>130</v>
      </c>
      <c r="B391" s="235" t="str">
        <f>IF(OR(C391="W",C392="W",C393="W",C391="1/2W",C392="1/2W",C393="1/2W",C391="1/2L",C392="1/2L",C393="1/2L"),"OK",IF(OR(C391="L",C392="L",C393="L"),"LOSS",IF(OR(C391="X",C392="X",C393="X"),"Anulado"," ")))</f>
        <v xml:space="preserve"> </v>
      </c>
      <c r="C391" s="38" t="s">
        <v>28</v>
      </c>
      <c r="D391" s="273" t="str">
        <f>IF(G391="","",$D388)</f>
        <v>14</v>
      </c>
      <c r="E391" s="281" t="str">
        <f>IF(G391=""," ","– "&amp;COUNTIF(D$4:D393,$D391))</f>
        <v>– 7</v>
      </c>
      <c r="F391" s="284" t="e">
        <f ca="1">IF(G391="","",IF(OR(AND($C391&lt;&gt;" ",$C392=" "),AND($C392&lt;&gt;" ",$C391=" "),AND(L393&gt;0,OR(AND($C393&lt;&gt;" ",OR($C391=" ",$C392=" ")),AND($C393=" ",OR($C391&lt;&gt;" ",$C392&lt;&gt;" "))))),IF(SUM(F$4:F390)=0,1,LARGE(F$4:F390,1)+1),IF(MONTH(G391)=MONTH(TODAY()),IF(AND(DAY(G391)&lt;DAY(TODAY()),$B391=" "),IF(SUM(F$4:F390)=0,1,LARGE(F$4:F390,1)+1),IF($B391=" ",IF(AND(DAY(G391)=DAY(TODAY()),HOUR(G391)&lt;=HOUR(NOW())+1),IF(AND(HOUR(G391)+2&lt;=HOUR(NOW()),DAY(G391)&lt;=DAY(TODAY()),MINUTE(G391)&lt;=MINUTE(NOW())),IF(SUM(F$4:F390)=0,1,LARGE(F$4:F390,1)+1),IF(OR(MINUTE(G391)&lt;=MINUTE(NOW()),HOUR(G391)&lt;=HOUR(NOW())),"!!!","")),""),"")),"")))</f>
        <v>#VALUE!</v>
      </c>
      <c r="G391" s="181" t="s">
        <v>4657</v>
      </c>
      <c r="H391" s="229" t="s">
        <v>537</v>
      </c>
      <c r="I391" s="39" t="s">
        <v>48</v>
      </c>
      <c r="J391" s="78"/>
      <c r="K391" s="41" t="s">
        <v>22</v>
      </c>
      <c r="L391" s="42">
        <v>3.01</v>
      </c>
      <c r="M391" s="43">
        <v>14.5</v>
      </c>
      <c r="N391" s="318">
        <v>0.05</v>
      </c>
      <c r="O391" s="44" t="s">
        <v>3142</v>
      </c>
      <c r="P391" s="45" t="s">
        <v>3407</v>
      </c>
      <c r="Q391" s="207" t="s">
        <v>1159</v>
      </c>
      <c r="R391" s="211">
        <v>0.13900000000000001</v>
      </c>
      <c r="S391" s="210" t="s">
        <v>1034</v>
      </c>
    </row>
    <row r="392" spans="1:19" ht="14.65" customHeight="1">
      <c r="A392" s="227"/>
      <c r="B392" s="236"/>
      <c r="C392" s="49" t="s">
        <v>28</v>
      </c>
      <c r="D392" s="274"/>
      <c r="E392" s="282"/>
      <c r="F392" s="285"/>
      <c r="G392" s="182"/>
      <c r="H392" s="230"/>
      <c r="I392" s="50" t="s">
        <v>47</v>
      </c>
      <c r="J392" s="85" t="str">
        <f>IF(OR(I391="TO",I391="TU",I391="TO1",I391="TU1",I391="TO2",I391="TU2"),J391,IF(OR(I391="AH1",I391="AH2"),IF(OR(I392="AH1",I392="AH2"),-J391,IF(OR(I392="EH1",I392="EH2"),-J391+0.5,"")),IF(OR(I391="EH1",I391="EH2"),IF(OR(I392="AH1",I392="AH2"),-J391+0.5,IF(OR(I392="EH1",I392="EH2"),-J391+1,"")),IF(AND(OR(I391="DNB1",I391="DNB2"),OR(I392="AH1",I392="AH2")),0,IF(AND(I391="Not ScoreBoth",OR(I392="TO1",I392="TO2")),0.5,"")))))</f>
        <v/>
      </c>
      <c r="K392" s="52" t="s">
        <v>23</v>
      </c>
      <c r="L392" s="53">
        <v>1.83</v>
      </c>
      <c r="M392" s="54">
        <v>23.69</v>
      </c>
      <c r="N392" s="233"/>
      <c r="O392" s="55" t="s">
        <v>3408</v>
      </c>
      <c r="P392" s="56" t="s">
        <v>3409</v>
      </c>
      <c r="Q392" s="208"/>
      <c r="R392" s="212"/>
      <c r="S392" s="26"/>
    </row>
    <row r="393" spans="1:19" ht="14.65" customHeight="1" thickBot="1">
      <c r="A393" s="228"/>
      <c r="B393" s="237"/>
      <c r="C393" s="57" t="s">
        <v>28</v>
      </c>
      <c r="D393" s="275"/>
      <c r="E393" s="283"/>
      <c r="F393" s="272"/>
      <c r="G393" s="183"/>
      <c r="H393" s="240"/>
      <c r="I393" s="58"/>
      <c r="J393" s="59"/>
      <c r="K393" s="60"/>
      <c r="L393" s="61"/>
      <c r="M393" s="62"/>
      <c r="N393" s="234"/>
      <c r="O393" s="63"/>
      <c r="P393" s="64"/>
      <c r="Q393" s="209"/>
      <c r="R393" s="213"/>
      <c r="S393" s="28"/>
    </row>
    <row r="394" spans="1:19" ht="14.65" customHeight="1">
      <c r="A394" s="238">
        <f>$A391+1</f>
        <v>131</v>
      </c>
      <c r="B394" s="242" t="str">
        <f>IF(OR(C394="W",C395="W",C396="W",C394="1/2W",C395="1/2W",C396="1/2W",C394="1/2L",C395="1/2L",C396="1/2L"),"OK",IF(OR(C394="L",C395="L",C396="L"),"LOSS",IF(OR(C394="X",C395="X",C396="X"),"Anulado"," ")))</f>
        <v xml:space="preserve"> </v>
      </c>
      <c r="C394" s="65" t="s">
        <v>28</v>
      </c>
      <c r="D394" s="290" t="s">
        <v>226</v>
      </c>
      <c r="E394" s="295" t="str">
        <f>IF(G394=""," ","– "&amp;COUNTIF(D$4:D396,$D394))</f>
        <v>– 1</v>
      </c>
      <c r="F394" s="297" t="e">
        <f ca="1">IF(G394="","",IF(OR(AND($C394&lt;&gt;" ",$C395=" "),AND($C395&lt;&gt;" ",$C394=" "),AND(L396&gt;0,OR(AND($C396&lt;&gt;" ",OR($C394=" ",$C395=" ")),AND($C396=" ",OR($C394&lt;&gt;" ",$C395&lt;&gt;" "))))),IF(SUM(F$4:F393)=0,1,LARGE(F$4:F393,1)+1),IF(MONTH(G394)=MONTH(TODAY()),IF(AND(DAY(G394)&lt;DAY(TODAY()),$B394=" "),IF(SUM(F$4:F393)=0,1,LARGE(F$4:F393,1)+1),IF($B394=" ",IF(AND(DAY(G394)=DAY(TODAY()),HOUR(G394)&lt;=HOUR(NOW())+1),IF(AND(HOUR(G394)+2&lt;=HOUR(NOW()),DAY(G394)&lt;=DAY(TODAY()),MINUTE(G394)&lt;=MINUTE(NOW())),IF(SUM(F$4:F393)=0,1,LARGE(F$4:F393,1)+1),IF(OR(MINUTE(G394)&lt;=MINUTE(NOW()),HOUR(G394)&lt;=HOUR(NOW())),"!!!","")),""),"")),"")))</f>
        <v>#VALUE!</v>
      </c>
      <c r="G394" s="188" t="s">
        <v>4660</v>
      </c>
      <c r="H394" s="303" t="s">
        <v>538</v>
      </c>
      <c r="I394" s="66" t="s">
        <v>42</v>
      </c>
      <c r="J394" s="67">
        <v>3</v>
      </c>
      <c r="K394" s="68" t="s">
        <v>22</v>
      </c>
      <c r="L394" s="69">
        <v>2.11</v>
      </c>
      <c r="M394" s="70">
        <v>22.03</v>
      </c>
      <c r="N394" s="317">
        <v>0.01</v>
      </c>
      <c r="O394" s="71" t="s">
        <v>3410</v>
      </c>
      <c r="P394" s="72" t="s">
        <v>3411</v>
      </c>
      <c r="Q394" s="200" t="s">
        <v>2183</v>
      </c>
      <c r="R394" s="204">
        <v>5.2499999999999998E-2</v>
      </c>
      <c r="S394" s="203" t="s">
        <v>1034</v>
      </c>
    </row>
    <row r="395" spans="1:19" ht="14.65" customHeight="1">
      <c r="A395" s="227"/>
      <c r="B395" s="236"/>
      <c r="C395" s="17" t="s">
        <v>28</v>
      </c>
      <c r="D395" s="274"/>
      <c r="E395" s="282"/>
      <c r="F395" s="285"/>
      <c r="G395" s="182"/>
      <c r="H395" s="230"/>
      <c r="I395" s="18" t="s">
        <v>43</v>
      </c>
      <c r="J395" s="76">
        <f>IF(OR(I394="TO",I394="TU",I394="TO1",I394="TU1",I394="TO2",I394="TU2"),J394,IF(OR(I394="AH1",I394="AH2"),IF(OR(I395="AH1",I395="AH2"),-J394,IF(OR(I395="EH1",I395="EH2"),-J394+0.5,"")),IF(OR(I394="EH1",I394="EH2"),IF(OR(I395="AH1",I395="AH2"),-J394+0.5,IF(OR(I395="EH1",I395="EH2"),-J394+1,"")),IF(AND(OR(I394="DNB1",I394="DNB2"),OR(I395="AH1",I395="AH2")),0,IF(AND(I394="Not ScoreBoth",OR(I395="TO1",I395="TO2")),0.5,"")))))</f>
        <v>3</v>
      </c>
      <c r="K395" s="77" t="s">
        <v>23</v>
      </c>
      <c r="L395" s="21">
        <v>2.1</v>
      </c>
      <c r="M395" s="22">
        <v>22.13</v>
      </c>
      <c r="N395" s="233"/>
      <c r="O395" s="23" t="s">
        <v>1570</v>
      </c>
      <c r="P395" s="24" t="s">
        <v>3412</v>
      </c>
      <c r="Q395" s="201"/>
      <c r="R395" s="205"/>
      <c r="S395" s="26"/>
    </row>
    <row r="396" spans="1:19" ht="14.65" customHeight="1">
      <c r="A396" s="228"/>
      <c r="B396" s="237"/>
      <c r="C396" s="27" t="s">
        <v>28</v>
      </c>
      <c r="D396" s="275"/>
      <c r="E396" s="283"/>
      <c r="F396" s="272"/>
      <c r="G396" s="183"/>
      <c r="H396" s="231"/>
      <c r="I396" s="30"/>
      <c r="J396" s="31"/>
      <c r="K396" s="37"/>
      <c r="L396" s="32"/>
      <c r="M396" s="33"/>
      <c r="N396" s="234"/>
      <c r="O396" s="34"/>
      <c r="P396" s="35"/>
      <c r="Q396" s="202"/>
      <c r="R396" s="206"/>
      <c r="S396" s="28"/>
    </row>
    <row r="397" spans="1:19" ht="14.65" customHeight="1">
      <c r="A397" s="226">
        <f>$A394+1</f>
        <v>132</v>
      </c>
      <c r="B397" s="235" t="str">
        <f>IF(OR(C397="W",C398="W",C399="W",C397="1/2W",C398="1/2W",C399="1/2W",C397="1/2L",C398="1/2L",C399="1/2L"),"OK",IF(OR(C397="L",C398="L",C399="L"),"LOSS",IF(OR(C397="X",C398="X",C399="X"),"Anulado"," ")))</f>
        <v xml:space="preserve"> </v>
      </c>
      <c r="C397" s="38" t="s">
        <v>28</v>
      </c>
      <c r="D397" s="273" t="str">
        <f>IF(G397="","",$D394)</f>
        <v>15</v>
      </c>
      <c r="E397" s="281" t="str">
        <f>IF(G397=""," ","– "&amp;COUNTIF(D$4:D399,$D397))</f>
        <v>– 2</v>
      </c>
      <c r="F397" s="284" t="e">
        <f ca="1">IF(G397="","",IF(OR(AND($C397&lt;&gt;" ",$C398=" "),AND($C398&lt;&gt;" ",$C397=" "),AND(L399&gt;0,OR(AND($C399&lt;&gt;" ",OR($C397=" ",$C398=" ")),AND($C399=" ",OR($C397&lt;&gt;" ",$C398&lt;&gt;" "))))),IF(SUM(F$4:F396)=0,1,LARGE(F$4:F396,1)+1),IF(MONTH(G397)=MONTH(TODAY()),IF(AND(DAY(G397)&lt;DAY(TODAY()),$B397=" "),IF(SUM(F$4:F396)=0,1,LARGE(F$4:F396,1)+1),IF($B397=" ",IF(AND(DAY(G397)=DAY(TODAY()),HOUR(G397)&lt;=HOUR(NOW())+1),IF(AND(HOUR(G397)+2&lt;=HOUR(NOW()),DAY(G397)&lt;=DAY(TODAY()),MINUTE(G397)&lt;=MINUTE(NOW())),IF(SUM(F$4:F396)=0,1,LARGE(F$4:F396,1)+1),IF(OR(MINUTE(G397)&lt;=MINUTE(NOW()),HOUR(G397)&lt;=HOUR(NOW())),"!!!","")),""),"")),"")))</f>
        <v>#VALUE!</v>
      </c>
      <c r="G397" s="181" t="s">
        <v>4661</v>
      </c>
      <c r="H397" s="229" t="s">
        <v>539</v>
      </c>
      <c r="I397" s="39" t="s">
        <v>43</v>
      </c>
      <c r="J397" s="40">
        <v>2</v>
      </c>
      <c r="K397" s="41" t="s">
        <v>23</v>
      </c>
      <c r="L397" s="42">
        <v>2.2999999999999998</v>
      </c>
      <c r="M397" s="43">
        <v>6.95</v>
      </c>
      <c r="N397" s="318">
        <v>0.05</v>
      </c>
      <c r="O397" s="44" t="s">
        <v>3413</v>
      </c>
      <c r="P397" s="45" t="s">
        <v>3173</v>
      </c>
      <c r="Q397" s="207" t="s">
        <v>2448</v>
      </c>
      <c r="R397" s="211">
        <v>8.4099999999999994E-2</v>
      </c>
      <c r="S397" s="210" t="s">
        <v>1034</v>
      </c>
    </row>
    <row r="398" spans="1:19" ht="14.65" customHeight="1">
      <c r="A398" s="227"/>
      <c r="B398" s="236"/>
      <c r="C398" s="49" t="s">
        <v>28</v>
      </c>
      <c r="D398" s="274"/>
      <c r="E398" s="282"/>
      <c r="F398" s="285"/>
      <c r="G398" s="182"/>
      <c r="H398" s="230"/>
      <c r="I398" s="50" t="s">
        <v>42</v>
      </c>
      <c r="J398" s="51">
        <v>1.5</v>
      </c>
      <c r="K398" s="52" t="s">
        <v>18</v>
      </c>
      <c r="L398" s="53">
        <v>1.65</v>
      </c>
      <c r="M398" s="54">
        <v>5.48</v>
      </c>
      <c r="N398" s="233"/>
      <c r="O398" s="55" t="s">
        <v>3414</v>
      </c>
      <c r="P398" s="56" t="s">
        <v>3390</v>
      </c>
      <c r="Q398" s="208"/>
      <c r="R398" s="212"/>
      <c r="S398" s="26"/>
    </row>
    <row r="399" spans="1:19" ht="14.65" customHeight="1" thickBot="1">
      <c r="A399" s="228"/>
      <c r="B399" s="237"/>
      <c r="C399" s="57" t="s">
        <v>28</v>
      </c>
      <c r="D399" s="275"/>
      <c r="E399" s="283"/>
      <c r="F399" s="272"/>
      <c r="G399" s="183"/>
      <c r="H399" s="240"/>
      <c r="I399" s="101" t="s">
        <v>42</v>
      </c>
      <c r="J399" s="102">
        <v>2.5</v>
      </c>
      <c r="K399" s="103" t="s">
        <v>18</v>
      </c>
      <c r="L399" s="104">
        <v>3</v>
      </c>
      <c r="M399" s="62">
        <v>2.3199999999999998</v>
      </c>
      <c r="N399" s="234"/>
      <c r="O399" s="105" t="s">
        <v>2183</v>
      </c>
      <c r="P399" s="106" t="s">
        <v>3415</v>
      </c>
      <c r="Q399" s="209"/>
      <c r="R399" s="213"/>
      <c r="S399" s="28"/>
    </row>
    <row r="400" spans="1:19" ht="14.65" customHeight="1">
      <c r="A400" s="238">
        <f>$A397+1</f>
        <v>133</v>
      </c>
      <c r="B400" s="242" t="str">
        <f>IF(OR(C400="W",C401="W",C402="W",C400="1/2W",C401="1/2W",C402="1/2W",C400="1/2L",C401="1/2L",C402="1/2L"),"OK",IF(OR(C400="L",C401="L",C402="L"),"LOSS",IF(OR(C400="X",C401="X",C402="X"),"Anulado"," ")))</f>
        <v xml:space="preserve"> </v>
      </c>
      <c r="C400" s="65" t="s">
        <v>28</v>
      </c>
      <c r="D400" s="290" t="s">
        <v>540</v>
      </c>
      <c r="E400" s="295" t="str">
        <f>IF(G400=""," ","– "&amp;COUNTIF(D$4:D402,$D400))</f>
        <v>– 1</v>
      </c>
      <c r="F400" s="297" t="e">
        <f ca="1">IF(G400="","",IF(OR(AND($C400&lt;&gt;" ",$C401=" "),AND($C401&lt;&gt;" ",$C400=" "),AND(L402&gt;0,OR(AND($C402&lt;&gt;" ",OR($C400=" ",$C401=" ")),AND($C402=" ",OR($C400&lt;&gt;" ",$C401&lt;&gt;" "))))),IF(SUM(F$4:F399)=0,1,LARGE(F$4:F399,1)+1),IF(MONTH(G400)=MONTH(TODAY()),IF(AND(DAY(G400)&lt;DAY(TODAY()),$B400=" "),IF(SUM(F$4:F399)=0,1,LARGE(F$4:F399,1)+1),IF($B400=" ",IF(AND(DAY(G400)=DAY(TODAY()),HOUR(G400)&lt;=HOUR(NOW())+1),IF(AND(HOUR(G400)+2&lt;=HOUR(NOW()),DAY(G400)&lt;=DAY(TODAY()),MINUTE(G400)&lt;=MINUTE(NOW())),IF(SUM(F$4:F399)=0,1,LARGE(F$4:F399,1)+1),IF(OR(MINUTE(G400)&lt;=MINUTE(NOW()),HOUR(G400)&lt;=HOUR(NOW())),"!!!","")),""),"")),"")))</f>
        <v>#VALUE!</v>
      </c>
      <c r="G400" s="188" t="s">
        <v>4662</v>
      </c>
      <c r="H400" s="303" t="s">
        <v>541</v>
      </c>
      <c r="I400" s="66" t="s">
        <v>30</v>
      </c>
      <c r="J400" s="67">
        <v>1.5</v>
      </c>
      <c r="K400" s="68" t="s">
        <v>19</v>
      </c>
      <c r="L400" s="69">
        <v>1.8</v>
      </c>
      <c r="M400" s="70">
        <v>136.81</v>
      </c>
      <c r="N400" s="317">
        <v>0.01</v>
      </c>
      <c r="O400" s="71" t="s">
        <v>3416</v>
      </c>
      <c r="P400" s="72" t="s">
        <v>3417</v>
      </c>
      <c r="Q400" s="200" t="s">
        <v>4250</v>
      </c>
      <c r="R400" s="204">
        <v>6.7199999999999996E-2</v>
      </c>
      <c r="S400" s="203" t="s">
        <v>1034</v>
      </c>
    </row>
    <row r="401" spans="1:19" ht="14.65" customHeight="1">
      <c r="A401" s="227"/>
      <c r="B401" s="236"/>
      <c r="C401" s="17" t="s">
        <v>28</v>
      </c>
      <c r="D401" s="274"/>
      <c r="E401" s="282"/>
      <c r="F401" s="285"/>
      <c r="G401" s="182"/>
      <c r="H401" s="230"/>
      <c r="I401" s="18" t="s">
        <v>31</v>
      </c>
      <c r="J401" s="76">
        <f>IF(OR(I400="TO",I400="TU",I400="TO1",I400="TU1",I400="TO2",I400="TU2"),J400,IF(OR(I400="AH1",I400="AH2"),IF(OR(I401="AH1",I401="AH2"),-J400,IF(OR(I401="EH1",I401="EH2"),-J400+0.5,"")),IF(OR(I400="EH1",I400="EH2"),IF(OR(I401="AH1",I401="AH2"),-J400+0.5,IF(OR(I401="EH1",I401="EH2"),-J400+1,"")),IF(AND(OR(I400="DNB1",I400="DNB2"),OR(I401="AH1",I401="AH2")),0,IF(AND(I400="Not ScoreBoth",OR(I401="TO1",I401="TO2")),0.5,"")))))</f>
        <v>-1.5</v>
      </c>
      <c r="K401" s="77" t="s">
        <v>21</v>
      </c>
      <c r="L401" s="21">
        <v>2.74</v>
      </c>
      <c r="M401" s="22">
        <v>87.28</v>
      </c>
      <c r="N401" s="233"/>
      <c r="O401" s="23" t="s">
        <v>3418</v>
      </c>
      <c r="P401" s="24" t="s">
        <v>3419</v>
      </c>
      <c r="Q401" s="201"/>
      <c r="R401" s="205"/>
      <c r="S401" s="26"/>
    </row>
    <row r="402" spans="1:19" ht="14.65" customHeight="1">
      <c r="A402" s="228"/>
      <c r="B402" s="237"/>
      <c r="C402" s="27" t="s">
        <v>28</v>
      </c>
      <c r="D402" s="275"/>
      <c r="E402" s="283"/>
      <c r="F402" s="272"/>
      <c r="G402" s="183"/>
      <c r="H402" s="231"/>
      <c r="I402" s="30"/>
      <c r="J402" s="31"/>
      <c r="K402" s="37"/>
      <c r="L402" s="32"/>
      <c r="M402" s="33"/>
      <c r="N402" s="234"/>
      <c r="O402" s="34"/>
      <c r="P402" s="35"/>
      <c r="Q402" s="202"/>
      <c r="R402" s="206"/>
      <c r="S402" s="28"/>
    </row>
    <row r="403" spans="1:19" ht="14.65" customHeight="1">
      <c r="A403" s="226">
        <f>$A400+1</f>
        <v>134</v>
      </c>
      <c r="B403" s="235" t="str">
        <f>IF(OR(C403="W",C404="W",C405="W",C403="1/2W",C404="1/2W",C405="1/2W",C403="1/2L",C404="1/2L",C405="1/2L"),"OK",IF(OR(C403="L",C404="L",C405="L"),"LOSS",IF(OR(C403="X",C404="X",C405="X"),"Anulado"," ")))</f>
        <v xml:space="preserve"> </v>
      </c>
      <c r="C403" s="38" t="s">
        <v>28</v>
      </c>
      <c r="D403" s="273" t="str">
        <f>IF(G403="","",$D400)</f>
        <v>17</v>
      </c>
      <c r="E403" s="281" t="str">
        <f>IF(G403=""," ","– "&amp;COUNTIF(D$4:D405,$D403))</f>
        <v>– 2</v>
      </c>
      <c r="F403" s="284" t="e">
        <f ca="1">IF(G403="","",IF(OR(AND($C403&lt;&gt;" ",$C404=" "),AND($C404&lt;&gt;" ",$C403=" "),AND(L405&gt;0,OR(AND($C405&lt;&gt;" ",OR($C403=" ",$C404=" ")),AND($C405=" ",OR($C403&lt;&gt;" ",$C404&lt;&gt;" "))))),IF(SUM(F$4:F402)=0,1,LARGE(F$4:F402,1)+1),IF(MONTH(G403)=MONTH(TODAY()),IF(AND(DAY(G403)&lt;DAY(TODAY()),$B403=" "),IF(SUM(F$4:F402)=0,1,LARGE(F$4:F402,1)+1),IF($B403=" ",IF(AND(DAY(G403)=DAY(TODAY()),HOUR(G403)&lt;=HOUR(NOW())+1),IF(AND(HOUR(G403)+2&lt;=HOUR(NOW()),DAY(G403)&lt;=DAY(TODAY()),MINUTE(G403)&lt;=MINUTE(NOW())),IF(SUM(F$4:F402)=0,1,LARGE(F$4:F402,1)+1),IF(OR(MINUTE(G403)&lt;=MINUTE(NOW()),HOUR(G403)&lt;=HOUR(NOW())),"!!!","")),""),"")),"")))</f>
        <v>#VALUE!</v>
      </c>
      <c r="G403" s="181" t="s">
        <v>4663</v>
      </c>
      <c r="H403" s="229" t="s">
        <v>542</v>
      </c>
      <c r="I403" s="39" t="s">
        <v>42</v>
      </c>
      <c r="J403" s="40">
        <v>3.5</v>
      </c>
      <c r="K403" s="41" t="s">
        <v>23</v>
      </c>
      <c r="L403" s="42">
        <v>2.33</v>
      </c>
      <c r="M403" s="43">
        <v>18.309999999999999</v>
      </c>
      <c r="N403" s="318">
        <v>0.01</v>
      </c>
      <c r="O403" s="44" t="s">
        <v>3420</v>
      </c>
      <c r="P403" s="45" t="s">
        <v>3421</v>
      </c>
      <c r="Q403" s="207" t="s">
        <v>2755</v>
      </c>
      <c r="R403" s="211">
        <v>6.7599999999999993E-2</v>
      </c>
      <c r="S403" s="210" t="s">
        <v>1034</v>
      </c>
    </row>
    <row r="404" spans="1:19" ht="14.65" customHeight="1">
      <c r="A404" s="227"/>
      <c r="B404" s="236"/>
      <c r="C404" s="49" t="s">
        <v>28</v>
      </c>
      <c r="D404" s="274"/>
      <c r="E404" s="282"/>
      <c r="F404" s="285"/>
      <c r="G404" s="182"/>
      <c r="H404" s="230"/>
      <c r="I404" s="50" t="s">
        <v>43</v>
      </c>
      <c r="J404" s="51">
        <f>IF(OR(I403="TO",I403="TU",I403="TO1",I403="TU1",I403="TO2",I403="TU2"),J403,IF(OR(I403="AH1",I403="AH2"),IF(OR(I404="AH1",I404="AH2"),-J403,IF(OR(I404="EH1",I404="EH2"),-J403+0.5,"")),IF(OR(I403="EH1",I403="EH2"),IF(OR(I404="AH1",I404="AH2"),-J403+0.5,IF(OR(I404="EH1",I404="EH2"),-J403+1,"")),IF(AND(OR(I403="DNB1",I403="DNB2"),OR(I404="AH1",I404="AH2")),0,IF(AND(I403="Not ScoreBoth",OR(I404="TO1",I404="TO2")),0.5,"")))))</f>
        <v>3.5</v>
      </c>
      <c r="K404" s="52" t="s">
        <v>22</v>
      </c>
      <c r="L404" s="53">
        <v>1.97</v>
      </c>
      <c r="M404" s="54">
        <v>21.66</v>
      </c>
      <c r="N404" s="233"/>
      <c r="O404" s="55" t="s">
        <v>3422</v>
      </c>
      <c r="P404" s="56" t="s">
        <v>3423</v>
      </c>
      <c r="Q404" s="208"/>
      <c r="R404" s="212"/>
      <c r="S404" s="26"/>
    </row>
    <row r="405" spans="1:19" ht="14.65" customHeight="1">
      <c r="A405" s="228"/>
      <c r="B405" s="237"/>
      <c r="C405" s="57" t="s">
        <v>28</v>
      </c>
      <c r="D405" s="275"/>
      <c r="E405" s="283"/>
      <c r="F405" s="272"/>
      <c r="G405" s="183"/>
      <c r="H405" s="231"/>
      <c r="I405" s="58"/>
      <c r="J405" s="59"/>
      <c r="K405" s="60"/>
      <c r="L405" s="61"/>
      <c r="M405" s="62"/>
      <c r="N405" s="234"/>
      <c r="O405" s="63"/>
      <c r="P405" s="64"/>
      <c r="Q405" s="209"/>
      <c r="R405" s="213"/>
      <c r="S405" s="28"/>
    </row>
    <row r="406" spans="1:19" ht="14.65" customHeight="1">
      <c r="A406" s="238">
        <f>$A403+1</f>
        <v>135</v>
      </c>
      <c r="B406" s="242" t="str">
        <f>IF(OR(C406="W",C407="W",C408="W",C406="1/2W",C407="1/2W",C408="1/2W",C406="1/2L",C407="1/2L",C408="1/2L"),"OK",IF(OR(C406="L",C407="L",C408="L"),"LOSS",IF(OR(C406="X",C407="X",C408="X"),"Anulado"," ")))</f>
        <v xml:space="preserve"> </v>
      </c>
      <c r="C406" s="65" t="s">
        <v>28</v>
      </c>
      <c r="D406" s="290" t="s">
        <v>287</v>
      </c>
      <c r="E406" s="295" t="str">
        <f>IF(G406=""," ","– "&amp;COUNTIF(D$4:D408,$D406))</f>
        <v>– 1</v>
      </c>
      <c r="F406" s="297" t="e">
        <f ca="1">IF(G406="","",IF(OR(AND($C406&lt;&gt;" ",$C407=" "),AND($C407&lt;&gt;" ",$C406=" "),AND(L408&gt;0,OR(AND($C408&lt;&gt;" ",OR($C406=" ",$C407=" ")),AND($C408=" ",OR($C406&lt;&gt;" ",$C407&lt;&gt;" "))))),IF(SUM(F$4:F405)=0,1,LARGE(F$4:F405,1)+1),IF(MONTH(G406)=MONTH(TODAY()),IF(AND(DAY(G406)&lt;DAY(TODAY()),$B406=" "),IF(SUM(F$4:F405)=0,1,LARGE(F$4:F405,1)+1),IF($B406=" ",IF(AND(DAY(G406)=DAY(TODAY()),HOUR(G406)&lt;=HOUR(NOW())+1),IF(AND(HOUR(G406)+2&lt;=HOUR(NOW()),DAY(G406)&lt;=DAY(TODAY()),MINUTE(G406)&lt;=MINUTE(NOW())),IF(SUM(F$4:F405)=0,1,LARGE(F$4:F405,1)+1),IF(OR(MINUTE(G406)&lt;=MINUTE(NOW()),HOUR(G406)&lt;=HOUR(NOW())),"!!!","")),""),"")),"")))</f>
        <v>#VALUE!</v>
      </c>
      <c r="G406" s="188" t="s">
        <v>4664</v>
      </c>
      <c r="H406" s="239" t="s">
        <v>543</v>
      </c>
      <c r="I406" s="66" t="s">
        <v>42</v>
      </c>
      <c r="J406" s="67">
        <v>4</v>
      </c>
      <c r="K406" s="68" t="s">
        <v>23</v>
      </c>
      <c r="L406" s="69">
        <v>2.0499999999999998</v>
      </c>
      <c r="M406" s="70"/>
      <c r="N406" s="317">
        <v>0.05</v>
      </c>
      <c r="O406" s="71" t="s">
        <v>3424</v>
      </c>
      <c r="P406" s="72" t="s">
        <v>2148</v>
      </c>
      <c r="Q406" s="200" t="s">
        <v>2588</v>
      </c>
      <c r="R406" s="204">
        <v>5.8900000000000001E-2</v>
      </c>
      <c r="S406" s="203" t="s">
        <v>1034</v>
      </c>
    </row>
    <row r="407" spans="1:19" ht="14.65" customHeight="1">
      <c r="A407" s="227"/>
      <c r="B407" s="236"/>
      <c r="C407" s="17" t="s">
        <v>28</v>
      </c>
      <c r="D407" s="274"/>
      <c r="E407" s="282"/>
      <c r="F407" s="285"/>
      <c r="G407" s="182"/>
      <c r="H407" s="230"/>
      <c r="I407" s="18" t="s">
        <v>42</v>
      </c>
      <c r="J407" s="76">
        <f>IF(OR(I406="TO",I406="TU",I406="TO1",I406="TU1",I406="TO2",I406="TU2"),J406,IF(OR(I406="AH1",I406="AH2"),IF(OR(I407="AH1",I407="AH2"),-J406,IF(OR(I407="EH1",I407="EH2"),-J406+0.5,"")),IF(OR(I406="EH1",I406="EH2"),IF(OR(I407="AH1",I407="AH2"),-J406+0.5,IF(OR(I407="EH1",I407="EH2"),-J406+1,"")),IF(AND(OR(I406="DNB1",I406="DNB2"),OR(I407="AH1",I407="AH2")),0,IF(AND(I406="Not ScoreBoth",OR(I407="TO1",I407="TO2")),0.5,"")))))</f>
        <v>4</v>
      </c>
      <c r="K407" s="77" t="s">
        <v>21</v>
      </c>
      <c r="L407" s="21">
        <v>2.19</v>
      </c>
      <c r="M407" s="22">
        <v>11.34</v>
      </c>
      <c r="N407" s="233"/>
      <c r="O407" s="23" t="s">
        <v>3162</v>
      </c>
      <c r="P407" s="24" t="s">
        <v>3425</v>
      </c>
      <c r="Q407" s="201"/>
      <c r="R407" s="205"/>
      <c r="S407" s="26"/>
    </row>
    <row r="408" spans="1:19" ht="24.6" customHeight="1">
      <c r="A408" s="228"/>
      <c r="B408" s="237"/>
      <c r="C408" s="27" t="s">
        <v>28</v>
      </c>
      <c r="D408" s="275"/>
      <c r="E408" s="283"/>
      <c r="F408" s="272"/>
      <c r="G408" s="183"/>
      <c r="H408" s="231"/>
      <c r="I408" s="30"/>
      <c r="J408" s="31"/>
      <c r="K408" s="37"/>
      <c r="L408" s="32"/>
      <c r="M408" s="33"/>
      <c r="N408" s="234"/>
      <c r="O408" s="34"/>
      <c r="P408" s="35"/>
      <c r="Q408" s="202"/>
      <c r="R408" s="206"/>
      <c r="S408" s="28"/>
    </row>
    <row r="409" spans="1:19" ht="14.65" customHeight="1">
      <c r="A409" s="226">
        <f>$A406+1</f>
        <v>136</v>
      </c>
      <c r="B409" s="235" t="str">
        <f>IF(OR(C409="W",C410="W",C411="W",C409="1/2W",C410="1/2W",C411="1/2W",C409="1/2L",C410="1/2L",C411="1/2L"),"OK",IF(OR(C409="L",C410="L",C411="L"),"LOSS",IF(OR(C409="X",C410="X",C411="X"),"Anulado"," ")))</f>
        <v xml:space="preserve"> </v>
      </c>
      <c r="C409" s="38" t="s">
        <v>28</v>
      </c>
      <c r="D409" s="273" t="str">
        <f>IF(G409="","",$D406)</f>
        <v>18</v>
      </c>
      <c r="E409" s="281" t="str">
        <f>IF(G409=""," ","– "&amp;COUNTIF(D$4:D411,$D409))</f>
        <v>– 2</v>
      </c>
      <c r="F409" s="284" t="e">
        <f ca="1">IF(G409="","",IF(OR(AND($C409&lt;&gt;" ",$C410=" "),AND($C410&lt;&gt;" ",$C409=" "),AND(L411&gt;0,OR(AND($C411&lt;&gt;" ",OR($C409=" ",$C410=" ")),AND($C411=" ",OR($C409&lt;&gt;" ",$C410&lt;&gt;" "))))),IF(SUM(F$4:F408)=0,1,LARGE(F$4:F408,1)+1),IF(MONTH(G409)=MONTH(TODAY()),IF(AND(DAY(G409)&lt;DAY(TODAY()),$B409=" "),IF(SUM(F$4:F408)=0,1,LARGE(F$4:F408,1)+1),IF($B409=" ",IF(AND(DAY(G409)=DAY(TODAY()),HOUR(G409)&lt;=HOUR(NOW())+1),IF(AND(HOUR(G409)+2&lt;=HOUR(NOW()),DAY(G409)&lt;=DAY(TODAY()),MINUTE(G409)&lt;=MINUTE(NOW())),IF(SUM(F$4:F408)=0,1,LARGE(F$4:F408,1)+1),IF(OR(MINUTE(G409)&lt;=MINUTE(NOW()),HOUR(G409)&lt;=HOUR(NOW())),"!!!","")),""),"")),"")))</f>
        <v>#VALUE!</v>
      </c>
      <c r="G409" s="181" t="s">
        <v>4665</v>
      </c>
      <c r="H409" s="229" t="s">
        <v>544</v>
      </c>
      <c r="I409" s="108">
        <v>2</v>
      </c>
      <c r="J409" s="78"/>
      <c r="K409" s="41" t="s">
        <v>45</v>
      </c>
      <c r="L409" s="42">
        <v>2.0499999999999998</v>
      </c>
      <c r="M409" s="43">
        <v>100</v>
      </c>
      <c r="N409" s="318">
        <v>0.05</v>
      </c>
      <c r="O409" s="44" t="s">
        <v>1541</v>
      </c>
      <c r="P409" s="45" t="s">
        <v>3426</v>
      </c>
      <c r="Q409" s="207" t="s">
        <v>1789</v>
      </c>
      <c r="R409" s="211">
        <v>4.0599999999999997E-2</v>
      </c>
      <c r="S409" s="210" t="s">
        <v>1034</v>
      </c>
    </row>
    <row r="410" spans="1:19" ht="14.65" customHeight="1">
      <c r="A410" s="227"/>
      <c r="B410" s="236"/>
      <c r="C410" s="49" t="s">
        <v>28</v>
      </c>
      <c r="D410" s="274"/>
      <c r="E410" s="282"/>
      <c r="F410" s="285"/>
      <c r="G410" s="182"/>
      <c r="H410" s="230"/>
      <c r="I410" s="50" t="s">
        <v>71</v>
      </c>
      <c r="J410" s="85" t="str">
        <f>IF(OR(I409="TO",I409="TU",I409="TO1",I409="TU1",I409="TO2",I409="TU2"),J409,IF(OR(I409="AH1",I409="AH2"),IF(OR(I410="AH1",I410="AH2"),-J409,IF(OR(I410="EH1",I410="EH2"),-J409+0.5,"")),IF(OR(I409="EH1",I409="EH2"),IF(OR(I410="AH1",I410="AH2"),-J409+0.5,IF(OR(I410="EH1",I410="EH2"),-J409+1,"")),IF(AND(OR(I409="DNB1",I409="DNB2"),OR(I410="AH1",I410="AH2")),0,IF(AND(I409="Not ScoreBoth",OR(I410="TO1",I410="TO2")),0.5,"")))))</f>
        <v/>
      </c>
      <c r="K410" s="52" t="s">
        <v>19</v>
      </c>
      <c r="L410" s="53">
        <v>1.84</v>
      </c>
      <c r="M410" s="54">
        <v>97.02</v>
      </c>
      <c r="N410" s="233"/>
      <c r="O410" s="55" t="s">
        <v>3427</v>
      </c>
      <c r="P410" s="56" t="s">
        <v>3428</v>
      </c>
      <c r="Q410" s="208"/>
      <c r="R410" s="212"/>
      <c r="S410" s="26"/>
    </row>
    <row r="411" spans="1:19" ht="14.65" customHeight="1">
      <c r="A411" s="228"/>
      <c r="B411" s="237"/>
      <c r="C411" s="57" t="s">
        <v>28</v>
      </c>
      <c r="D411" s="275"/>
      <c r="E411" s="283"/>
      <c r="F411" s="272"/>
      <c r="G411" s="183"/>
      <c r="H411" s="231"/>
      <c r="I411" s="58"/>
      <c r="J411" s="59"/>
      <c r="K411" s="60"/>
      <c r="L411" s="61"/>
      <c r="M411" s="62"/>
      <c r="N411" s="234"/>
      <c r="O411" s="63"/>
      <c r="P411" s="106" t="s">
        <v>3429</v>
      </c>
      <c r="Q411" s="209"/>
      <c r="R411" s="213"/>
      <c r="S411" s="28"/>
    </row>
    <row r="412" spans="1:19" ht="14.65" customHeight="1">
      <c r="A412" s="238">
        <f>$A409+1</f>
        <v>137</v>
      </c>
      <c r="B412" s="242" t="str">
        <f>IF(OR(C412="W",C413="W",C414="W",C412="1/2W",C413="1/2W",C414="1/2W",C412="1/2L",C413="1/2L",C414="1/2L"),"OK",IF(OR(C412="L",C413="L",C414="L"),"LOSS",IF(OR(C412="X",C413="X",C414="X"),"Anulado"," ")))</f>
        <v xml:space="preserve"> </v>
      </c>
      <c r="C412" s="65" t="s">
        <v>28</v>
      </c>
      <c r="D412" s="290" t="str">
        <f>IF(G412="","",$D409)</f>
        <v>18</v>
      </c>
      <c r="E412" s="295" t="str">
        <f>IF(G412=""," ","– "&amp;COUNTIF(D$4:D414,$D412))</f>
        <v>– 3</v>
      </c>
      <c r="F412" s="297" t="e">
        <f ca="1">IF(G412="","",IF(OR(AND($C412&lt;&gt;" ",$C413=" "),AND($C413&lt;&gt;" ",$C412=" "),AND(L414&gt;0,OR(AND($C414&lt;&gt;" ",OR($C412=" ",$C413=" ")),AND($C414=" ",OR($C412&lt;&gt;" ",$C413&lt;&gt;" "))))),IF(SUM(F$4:F411)=0,1,LARGE(F$4:F411,1)+1),IF(MONTH(G412)=MONTH(TODAY()),IF(AND(DAY(G412)&lt;DAY(TODAY()),$B412=" "),IF(SUM(F$4:F411)=0,1,LARGE(F$4:F411,1)+1),IF($B412=" ",IF(AND(DAY(G412)=DAY(TODAY()),HOUR(G412)&lt;=HOUR(NOW())+1),IF(AND(HOUR(G412)+2&lt;=HOUR(NOW()),DAY(G412)&lt;=DAY(TODAY()),MINUTE(G412)&lt;=MINUTE(NOW())),IF(SUM(F$4:F411)=0,1,LARGE(F$4:F411,1)+1),IF(OR(MINUTE(G412)&lt;=MINUTE(NOW()),HOUR(G412)&lt;=HOUR(NOW())),"!!!","")),""),"")),"")))</f>
        <v>#VALUE!</v>
      </c>
      <c r="G412" s="188" t="s">
        <v>4664</v>
      </c>
      <c r="H412" s="239" t="s">
        <v>545</v>
      </c>
      <c r="I412" s="66" t="s">
        <v>43</v>
      </c>
      <c r="J412" s="67">
        <v>4</v>
      </c>
      <c r="K412" s="68" t="s">
        <v>21</v>
      </c>
      <c r="L412" s="69">
        <v>2.19</v>
      </c>
      <c r="M412" s="70">
        <v>11.34</v>
      </c>
      <c r="N412" s="317">
        <v>0.05</v>
      </c>
      <c r="O412" s="71" t="s">
        <v>3162</v>
      </c>
      <c r="P412" s="72" t="s">
        <v>3425</v>
      </c>
      <c r="Q412" s="200" t="s">
        <v>4206</v>
      </c>
      <c r="R412" s="204">
        <v>8.9499999999999996E-2</v>
      </c>
      <c r="S412" s="203" t="s">
        <v>1034</v>
      </c>
    </row>
    <row r="413" spans="1:19" ht="14.65" customHeight="1">
      <c r="A413" s="227"/>
      <c r="B413" s="236"/>
      <c r="C413" s="17" t="s">
        <v>28</v>
      </c>
      <c r="D413" s="274"/>
      <c r="E413" s="282"/>
      <c r="F413" s="285"/>
      <c r="G413" s="182"/>
      <c r="H413" s="230"/>
      <c r="I413" s="18" t="s">
        <v>42</v>
      </c>
      <c r="J413" s="76">
        <v>3.5</v>
      </c>
      <c r="K413" s="77" t="s">
        <v>18</v>
      </c>
      <c r="L413" s="21">
        <v>1.82</v>
      </c>
      <c r="M413" s="22">
        <v>7.4</v>
      </c>
      <c r="N413" s="233"/>
      <c r="O413" s="23" t="s">
        <v>1279</v>
      </c>
      <c r="P413" s="24" t="s">
        <v>1211</v>
      </c>
      <c r="Q413" s="201"/>
      <c r="R413" s="205"/>
      <c r="S413" s="26"/>
    </row>
    <row r="414" spans="1:19" ht="14.65" customHeight="1" thickBot="1">
      <c r="A414" s="228"/>
      <c r="B414" s="237"/>
      <c r="C414" s="27" t="s">
        <v>28</v>
      </c>
      <c r="D414" s="275"/>
      <c r="E414" s="283"/>
      <c r="F414" s="272"/>
      <c r="G414" s="183"/>
      <c r="H414" s="231"/>
      <c r="I414" s="156" t="s">
        <v>42</v>
      </c>
      <c r="J414" s="157">
        <v>4.5</v>
      </c>
      <c r="K414" s="158" t="s">
        <v>18</v>
      </c>
      <c r="L414" s="159">
        <v>2.8</v>
      </c>
      <c r="M414" s="96">
        <v>4.05</v>
      </c>
      <c r="N414" s="234"/>
      <c r="O414" s="89" t="s">
        <v>2432</v>
      </c>
      <c r="P414" s="90" t="s">
        <v>3162</v>
      </c>
      <c r="Q414" s="202"/>
      <c r="R414" s="206"/>
      <c r="S414" s="28"/>
    </row>
    <row r="415" spans="1:19" ht="14.65" customHeight="1">
      <c r="A415" s="226">
        <f>$A412+1</f>
        <v>138</v>
      </c>
      <c r="B415" s="235" t="str">
        <f>IF(OR(C415="W",C416="W",C417="W",C415="1/2W",C416="1/2W",C417="1/2W",C415="1/2L",C416="1/2L",C417="1/2L"),"OK",IF(OR(C415="L",C416="L",C417="L"),"LOSS",IF(OR(C415="X",C416="X",C417="X"),"Anulado"," ")))</f>
        <v xml:space="preserve"> </v>
      </c>
      <c r="C415" s="38" t="s">
        <v>28</v>
      </c>
      <c r="D415" s="273" t="str">
        <f>IF(G415="","",$D412)</f>
        <v>18</v>
      </c>
      <c r="E415" s="281" t="str">
        <f>IF(G415=""," ","– "&amp;COUNTIF(D$4:D417,$D415))</f>
        <v>– 4</v>
      </c>
      <c r="F415" s="284" t="e">
        <f ca="1">IF(G415="","",IF(OR(AND($C415&lt;&gt;" ",$C416=" "),AND($C416&lt;&gt;" ",$C415=" "),AND(L417&gt;0,OR(AND($C417&lt;&gt;" ",OR($C415=" ",$C416=" ")),AND($C417=" ",OR($C415&lt;&gt;" ",$C416&lt;&gt;" "))))),IF(SUM(F$4:F414)=0,1,LARGE(F$4:F414,1)+1),IF(MONTH(G415)=MONTH(TODAY()),IF(AND(DAY(G415)&lt;DAY(TODAY()),$B415=" "),IF(SUM(F$4:F414)=0,1,LARGE(F$4:F414,1)+1),IF($B415=" ",IF(AND(DAY(G415)=DAY(TODAY()),HOUR(G415)&lt;=HOUR(NOW())+1),IF(AND(HOUR(G415)+2&lt;=HOUR(NOW()),DAY(G415)&lt;=DAY(TODAY()),MINUTE(G415)&lt;=MINUTE(NOW())),IF(SUM(F$4:F414)=0,1,LARGE(F$4:F414,1)+1),IF(OR(MINUTE(G415)&lt;=MINUTE(NOW()),HOUR(G415)&lt;=HOUR(NOW())),"!!!","")),""),"")),"")))</f>
        <v>#VALUE!</v>
      </c>
      <c r="G415" s="181" t="s">
        <v>4666</v>
      </c>
      <c r="H415" s="229" t="s">
        <v>546</v>
      </c>
      <c r="I415" s="110" t="s">
        <v>42</v>
      </c>
      <c r="J415" s="126">
        <v>4.5</v>
      </c>
      <c r="K415" s="112" t="s">
        <v>18</v>
      </c>
      <c r="L415" s="113">
        <v>2.0499999999999998</v>
      </c>
      <c r="M415" s="114">
        <v>12.45</v>
      </c>
      <c r="N415" s="318">
        <v>0.05</v>
      </c>
      <c r="O415" s="44" t="s">
        <v>1293</v>
      </c>
      <c r="P415" s="45" t="s">
        <v>3430</v>
      </c>
      <c r="Q415" s="207" t="s">
        <v>4247</v>
      </c>
      <c r="R415" s="211">
        <v>4.4699999999999997E-2</v>
      </c>
      <c r="S415" s="210" t="s">
        <v>1034</v>
      </c>
    </row>
    <row r="416" spans="1:19" ht="14.65" customHeight="1">
      <c r="A416" s="227"/>
      <c r="B416" s="236"/>
      <c r="C416" s="49" t="s">
        <v>28</v>
      </c>
      <c r="D416" s="274"/>
      <c r="E416" s="282"/>
      <c r="F416" s="285"/>
      <c r="G416" s="182"/>
      <c r="H416" s="230"/>
      <c r="I416" s="50" t="s">
        <v>43</v>
      </c>
      <c r="J416" s="51">
        <f>IF(OR(I415="TO",I415="TU",I415="TO1",I415="TU1",I415="TO2",I415="TU2"),J415,IF(OR(I415="AH1",I415="AH2"),IF(OR(I416="AH1",I416="AH2"),-J415,IF(OR(I416="EH1",I416="EH2"),-J415+0.5,"")),IF(OR(I415="EH1",I415="EH2"),IF(OR(I416="AH1",I416="AH2"),-J415+0.5,IF(OR(I416="EH1",I416="EH2"),-J415+1,"")),IF(AND(OR(I415="DNB1",I415="DNB2"),OR(I416="AH1",I416="AH2")),0,IF(AND(I415="Not ScoreBoth",OR(I416="TO1",I416="TO2")),0.5,"")))))</f>
        <v>4.5</v>
      </c>
      <c r="K416" s="52" t="s">
        <v>21</v>
      </c>
      <c r="L416" s="53">
        <v>2.13</v>
      </c>
      <c r="M416" s="54">
        <v>11.95</v>
      </c>
      <c r="N416" s="233"/>
      <c r="O416" s="55" t="s">
        <v>1491</v>
      </c>
      <c r="P416" s="56" t="s">
        <v>1631</v>
      </c>
      <c r="Q416" s="208"/>
      <c r="R416" s="212"/>
      <c r="S416" s="26"/>
    </row>
    <row r="417" spans="1:19" ht="14.65" customHeight="1">
      <c r="A417" s="228"/>
      <c r="B417" s="237"/>
      <c r="C417" s="57" t="s">
        <v>28</v>
      </c>
      <c r="D417" s="275"/>
      <c r="E417" s="283"/>
      <c r="F417" s="272"/>
      <c r="G417" s="183"/>
      <c r="H417" s="231"/>
      <c r="I417" s="58"/>
      <c r="J417" s="59"/>
      <c r="K417" s="60"/>
      <c r="L417" s="61"/>
      <c r="M417" s="62"/>
      <c r="N417" s="234"/>
      <c r="O417" s="63"/>
      <c r="P417" s="64"/>
      <c r="Q417" s="209"/>
      <c r="R417" s="213"/>
      <c r="S417" s="28"/>
    </row>
    <row r="418" spans="1:19" ht="14.65" customHeight="1">
      <c r="A418" s="238">
        <f>$A415+1</f>
        <v>139</v>
      </c>
      <c r="B418" s="242" t="str">
        <f>IF(OR(C418="W",C419="W",C420="W",C418="1/2W",C419="1/2W",C420="1/2W",C418="1/2L",C419="1/2L",C420="1/2L"),"OK",IF(OR(C418="L",C419="L",C420="L"),"LOSS",IF(OR(C418="X",C419="X",C420="X"),"Anulado"," ")))</f>
        <v xml:space="preserve"> </v>
      </c>
      <c r="C418" s="65" t="s">
        <v>28</v>
      </c>
      <c r="D418" s="290" t="str">
        <f>IF(G418="","",$D415)</f>
        <v>18</v>
      </c>
      <c r="E418" s="295" t="str">
        <f>IF(G418=""," ","– "&amp;COUNTIF(D$4:D420,$D418))</f>
        <v>– 5</v>
      </c>
      <c r="F418" s="297" t="e">
        <f ca="1">IF(G418="","",IF(OR(AND($C418&lt;&gt;" ",$C419=" "),AND($C419&lt;&gt;" ",$C418=" "),AND(L420&gt;0,OR(AND($C420&lt;&gt;" ",OR($C418=" ",$C419=" ")),AND($C420=" ",OR($C418&lt;&gt;" ",$C419&lt;&gt;" "))))),IF(SUM(F$4:F417)=0,1,LARGE(F$4:F417,1)+1),IF(MONTH(G418)=MONTH(TODAY()),IF(AND(DAY(G418)&lt;DAY(TODAY()),$B418=" "),IF(SUM(F$4:F417)=0,1,LARGE(F$4:F417,1)+1),IF($B418=" ",IF(AND(DAY(G418)=DAY(TODAY()),HOUR(G418)&lt;=HOUR(NOW())+1),IF(AND(HOUR(G418)+2&lt;=HOUR(NOW()),DAY(G418)&lt;=DAY(TODAY()),MINUTE(G418)&lt;=MINUTE(NOW())),IF(SUM(F$4:F417)=0,1,LARGE(F$4:F417,1)+1),IF(OR(MINUTE(G418)&lt;=MINUTE(NOW()),HOUR(G418)&lt;=HOUR(NOW())),"!!!","")),""),"")),"")))</f>
        <v>#VALUE!</v>
      </c>
      <c r="G418" s="188" t="s">
        <v>4667</v>
      </c>
      <c r="H418" s="239" t="s">
        <v>547</v>
      </c>
      <c r="I418" s="66" t="s">
        <v>42</v>
      </c>
      <c r="J418" s="67">
        <v>2.5</v>
      </c>
      <c r="K418" s="68" t="s">
        <v>21</v>
      </c>
      <c r="L418" s="69">
        <v>2.27</v>
      </c>
      <c r="M418" s="70">
        <v>8.86</v>
      </c>
      <c r="N418" s="317">
        <v>0.05</v>
      </c>
      <c r="O418" s="71" t="s">
        <v>1424</v>
      </c>
      <c r="P418" s="72" t="s">
        <v>3431</v>
      </c>
      <c r="Q418" s="200" t="s">
        <v>4247</v>
      </c>
      <c r="R418" s="204">
        <v>5.7299999999999997E-2</v>
      </c>
      <c r="S418" s="203" t="s">
        <v>1034</v>
      </c>
    </row>
    <row r="419" spans="1:19" ht="14.65" customHeight="1">
      <c r="A419" s="227"/>
      <c r="B419" s="236"/>
      <c r="C419" s="17" t="s">
        <v>28</v>
      </c>
      <c r="D419" s="274"/>
      <c r="E419" s="282"/>
      <c r="F419" s="285"/>
      <c r="G419" s="182"/>
      <c r="H419" s="230"/>
      <c r="I419" s="18" t="s">
        <v>43</v>
      </c>
      <c r="J419" s="76">
        <f>IF(OR(I418="TO",I418="TU",I418="TO1",I418="TU1",I418="TO2",I418="TU2"),J418,IF(OR(I418="AH1",I418="AH2"),IF(OR(I419="AH1",I419="AH2"),-J418,IF(OR(I419="EH1",I419="EH2"),-J418+0.5,"")),IF(OR(I418="EH1",I418="EH2"),IF(OR(I419="AH1",I419="AH2"),-J418+0.5,IF(OR(I419="EH1",I419="EH2"),-J418+1,"")),IF(AND(OR(I418="DNB1",I418="DNB2"),OR(I419="AH1",I419="AH2")),0,IF(AND(I418="Not ScoreBoth",OR(I419="TO1",I419="TO2")),0.5,"")))))</f>
        <v>2.5</v>
      </c>
      <c r="K419" s="77" t="s">
        <v>23</v>
      </c>
      <c r="L419" s="21">
        <v>1.98</v>
      </c>
      <c r="M419" s="22"/>
      <c r="N419" s="233"/>
      <c r="O419" s="23" t="s">
        <v>3063</v>
      </c>
      <c r="P419" s="24" t="s">
        <v>1885</v>
      </c>
      <c r="Q419" s="201"/>
      <c r="R419" s="205"/>
      <c r="S419" s="26"/>
    </row>
    <row r="420" spans="1:19" ht="14.65" customHeight="1">
      <c r="A420" s="228"/>
      <c r="B420" s="237"/>
      <c r="C420" s="27" t="s">
        <v>28</v>
      </c>
      <c r="D420" s="275"/>
      <c r="E420" s="283"/>
      <c r="F420" s="272"/>
      <c r="G420" s="183"/>
      <c r="H420" s="231"/>
      <c r="I420" s="30"/>
      <c r="J420" s="31"/>
      <c r="K420" s="37"/>
      <c r="L420" s="32"/>
      <c r="M420" s="33"/>
      <c r="N420" s="234"/>
      <c r="O420" s="34"/>
      <c r="P420" s="35"/>
      <c r="Q420" s="202"/>
      <c r="R420" s="206"/>
      <c r="S420" s="28"/>
    </row>
    <row r="421" spans="1:19" ht="14.65" customHeight="1">
      <c r="A421" s="226">
        <f>$A418+1</f>
        <v>140</v>
      </c>
      <c r="B421" s="235" t="str">
        <f>IF(OR(C421="W",C422="W",C423="W",C421="1/2W",C422="1/2W",C423="1/2W",C421="1/2L",C422="1/2L",C423="1/2L"),"OK",IF(OR(C421="L",C422="L",C423="L"),"LOSS",IF(OR(C421="X",C422="X",C423="X"),"Anulado"," ")))</f>
        <v xml:space="preserve"> </v>
      </c>
      <c r="C421" s="38" t="s">
        <v>28</v>
      </c>
      <c r="D421" s="273" t="str">
        <f>IF(G421="","",$D418)</f>
        <v>18</v>
      </c>
      <c r="E421" s="281" t="str">
        <f>IF(G421=""," ","– "&amp;COUNTIF(D$4:D423,$D421))</f>
        <v>– 6</v>
      </c>
      <c r="F421" s="284" t="e">
        <f ca="1">IF(G421="","",IF(OR(AND($C421&lt;&gt;" ",$C422=" "),AND($C422&lt;&gt;" ",$C421=" "),AND(L423&gt;0,OR(AND($C423&lt;&gt;" ",OR($C421=" ",$C422=" ")),AND($C423=" ",OR($C421&lt;&gt;" ",$C422&lt;&gt;" "))))),IF(SUM(F$4:F420)=0,1,LARGE(F$4:F420,1)+1),IF(MONTH(G421)=MONTH(TODAY()),IF(AND(DAY(G421)&lt;DAY(TODAY()),$B421=" "),IF(SUM(F$4:F420)=0,1,LARGE(F$4:F420,1)+1),IF($B421=" ",IF(AND(DAY(G421)=DAY(TODAY()),HOUR(G421)&lt;=HOUR(NOW())+1),IF(AND(HOUR(G421)+2&lt;=HOUR(NOW()),DAY(G421)&lt;=DAY(TODAY()),MINUTE(G421)&lt;=MINUTE(NOW())),IF(SUM(F$4:F420)=0,1,LARGE(F$4:F420,1)+1),IF(OR(MINUTE(G421)&lt;=MINUTE(NOW()),HOUR(G421)&lt;=HOUR(NOW())),"!!!","")),""),"")),"")))</f>
        <v>#VALUE!</v>
      </c>
      <c r="G421" s="181" t="s">
        <v>4668</v>
      </c>
      <c r="H421" s="229" t="s">
        <v>548</v>
      </c>
      <c r="I421" s="39" t="s">
        <v>42</v>
      </c>
      <c r="J421" s="40">
        <v>5</v>
      </c>
      <c r="K421" s="41" t="s">
        <v>22</v>
      </c>
      <c r="L421" s="42">
        <v>1.952</v>
      </c>
      <c r="M421" s="43"/>
      <c r="N421" s="318">
        <v>0.05</v>
      </c>
      <c r="O421" s="44" t="s">
        <v>3432</v>
      </c>
      <c r="P421" s="45" t="s">
        <v>3433</v>
      </c>
      <c r="Q421" s="207" t="s">
        <v>1224</v>
      </c>
      <c r="R421" s="211">
        <v>5.3800000000000001E-2</v>
      </c>
      <c r="S421" s="210" t="s">
        <v>1034</v>
      </c>
    </row>
    <row r="422" spans="1:19" ht="14.65" customHeight="1">
      <c r="A422" s="227"/>
      <c r="B422" s="236"/>
      <c r="C422" s="49" t="s">
        <v>28</v>
      </c>
      <c r="D422" s="274"/>
      <c r="E422" s="282"/>
      <c r="F422" s="285"/>
      <c r="G422" s="182"/>
      <c r="H422" s="230"/>
      <c r="I422" s="50" t="s">
        <v>43</v>
      </c>
      <c r="J422" s="51">
        <f>IF(OR(I421="TO",I421="TU",I421="TO1",I421="TU1",I421="TO2",I421="TU2"),J421,IF(OR(I421="AH1",I421="AH2"),IF(OR(I422="AH1",I422="AH2"),-J421,IF(OR(I422="EH1",I422="EH2"),-J421+0.5,"")),IF(OR(I421="EH1",I421="EH2"),IF(OR(I422="AH1",I422="AH2"),-J421+0.5,IF(OR(I422="EH1",I422="EH2"),-J421+1,"")),IF(AND(OR(I421="DNB1",I421="DNB2"),OR(I422="AH1",I422="AH2")),0,IF(AND(I421="Not ScoreBoth",OR(I422="TO1",I422="TO2")),0.5,"")))))</f>
        <v>5</v>
      </c>
      <c r="K422" s="52" t="s">
        <v>21</v>
      </c>
      <c r="L422" s="53">
        <v>2.29</v>
      </c>
      <c r="M422" s="54">
        <v>26.16</v>
      </c>
      <c r="N422" s="233"/>
      <c r="O422" s="55" t="s">
        <v>1592</v>
      </c>
      <c r="P422" s="56" t="s">
        <v>3434</v>
      </c>
      <c r="Q422" s="208"/>
      <c r="R422" s="212"/>
      <c r="S422" s="26"/>
    </row>
    <row r="423" spans="1:19" ht="14.65" customHeight="1" thickBot="1">
      <c r="A423" s="228"/>
      <c r="B423" s="237"/>
      <c r="C423" s="57" t="s">
        <v>28</v>
      </c>
      <c r="D423" s="275"/>
      <c r="E423" s="283"/>
      <c r="F423" s="272"/>
      <c r="G423" s="183"/>
      <c r="H423" s="231"/>
      <c r="I423" s="115"/>
      <c r="J423" s="116"/>
      <c r="K423" s="117"/>
      <c r="L423" s="118"/>
      <c r="M423" s="119"/>
      <c r="N423" s="234"/>
      <c r="O423" s="63"/>
      <c r="P423" s="64"/>
      <c r="Q423" s="209"/>
      <c r="R423" s="213"/>
      <c r="S423" s="28"/>
    </row>
    <row r="424" spans="1:19" ht="14.65" customHeight="1">
      <c r="A424" s="238">
        <f>$A421+1</f>
        <v>141</v>
      </c>
      <c r="B424" s="242" t="str">
        <f>IF(OR(C424="W",C425="W",C426="W",C424="1/2W",C425="1/2W",C426="1/2W",C424="1/2L",C425="1/2L",C426="1/2L"),"OK",IF(OR(C424="L",C425="L",C426="L"),"LOSS",IF(OR(C424="X",C425="X",C426="X"),"Anulado"," ")))</f>
        <v xml:space="preserve"> </v>
      </c>
      <c r="C424" s="65" t="s">
        <v>28</v>
      </c>
      <c r="D424" s="290" t="str">
        <f>IF(G424="","",$D421)</f>
        <v>18</v>
      </c>
      <c r="E424" s="295" t="str">
        <f>IF(G424=""," ","– "&amp;COUNTIF(D$4:D426,$D424))</f>
        <v>– 7</v>
      </c>
      <c r="F424" s="297" t="e">
        <f ca="1">IF(G424="","",IF(OR(AND($C424&lt;&gt;" ",$C425=" "),AND($C425&lt;&gt;" ",$C424=" "),AND(L426&gt;0,OR(AND($C426&lt;&gt;" ",OR($C424=" ",$C425=" ")),AND($C426=" ",OR($C424&lt;&gt;" ",$C425&lt;&gt;" "))))),IF(SUM(F$4:F423)=0,1,LARGE(F$4:F423,1)+1),IF(MONTH(G424)=MONTH(TODAY()),IF(AND(DAY(G424)&lt;DAY(TODAY()),$B424=" "),IF(SUM(F$4:F423)=0,1,LARGE(F$4:F423,1)+1),IF($B424=" ",IF(AND(DAY(G424)=DAY(TODAY()),HOUR(G424)&lt;=HOUR(NOW())+1),IF(AND(HOUR(G424)+2&lt;=HOUR(NOW()),DAY(G424)&lt;=DAY(TODAY()),MINUTE(G424)&lt;=MINUTE(NOW())),IF(SUM(F$4:F423)=0,1,LARGE(F$4:F423,1)+1),IF(OR(MINUTE(G424)&lt;=MINUTE(NOW()),HOUR(G424)&lt;=HOUR(NOW())),"!!!","")),""),"")),"")))</f>
        <v>#VALUE!</v>
      </c>
      <c r="G424" s="188" t="s">
        <v>4669</v>
      </c>
      <c r="H424" s="239" t="s">
        <v>549</v>
      </c>
      <c r="I424" s="120" t="s">
        <v>42</v>
      </c>
      <c r="J424" s="125">
        <v>6.5</v>
      </c>
      <c r="K424" s="122" t="s">
        <v>45</v>
      </c>
      <c r="L424" s="123">
        <v>51</v>
      </c>
      <c r="M424" s="124">
        <v>1</v>
      </c>
      <c r="N424" s="317">
        <v>0.05</v>
      </c>
      <c r="O424" s="71" t="s">
        <v>1386</v>
      </c>
      <c r="P424" s="72" t="s">
        <v>3435</v>
      </c>
      <c r="Q424" s="200" t="s">
        <v>1671</v>
      </c>
      <c r="R424" s="204">
        <v>0.11219999999999999</v>
      </c>
      <c r="S424" s="203" t="s">
        <v>1034</v>
      </c>
    </row>
    <row r="425" spans="1:19" ht="14.65" customHeight="1">
      <c r="A425" s="227"/>
      <c r="B425" s="236"/>
      <c r="C425" s="17" t="s">
        <v>28</v>
      </c>
      <c r="D425" s="274"/>
      <c r="E425" s="282"/>
      <c r="F425" s="285"/>
      <c r="G425" s="182"/>
      <c r="H425" s="230"/>
      <c r="I425" s="18" t="s">
        <v>43</v>
      </c>
      <c r="J425" s="76">
        <f>IF(OR(I424="TO",I424="TU",I424="TO1",I424="TU1",I424="TO2",I424="TU2"),J424,IF(OR(I424="AH1",I424="AH2"),IF(OR(I425="AH1",I425="AH2"),-J424,IF(OR(I425="EH1",I425="EH2"),-J424+0.5,"")),IF(OR(I424="EH1",I424="EH2"),IF(OR(I425="AH1",I425="AH2"),-J424+0.5,IF(OR(I425="EH1",I425="EH2"),-J424+1,"")),IF(AND(OR(I424="DNB1",I424="DNB2"),OR(I425="AH1",I425="AH2")),0,IF(AND(I424="Not ScoreBoth",OR(I425="TO1",I425="TO2")),0.5,"")))))</f>
        <v>6.5</v>
      </c>
      <c r="K425" s="77" t="s">
        <v>19</v>
      </c>
      <c r="L425" s="21">
        <v>1.1499999999999999</v>
      </c>
      <c r="M425" s="22">
        <v>45</v>
      </c>
      <c r="N425" s="233"/>
      <c r="O425" s="23" t="s">
        <v>2038</v>
      </c>
      <c r="P425" s="24" t="s">
        <v>2260</v>
      </c>
      <c r="Q425" s="201"/>
      <c r="R425" s="205"/>
      <c r="S425" s="26"/>
    </row>
    <row r="426" spans="1:19" ht="14.65" customHeight="1">
      <c r="A426" s="228"/>
      <c r="B426" s="237"/>
      <c r="C426" s="27" t="s">
        <v>28</v>
      </c>
      <c r="D426" s="275"/>
      <c r="E426" s="283"/>
      <c r="F426" s="272"/>
      <c r="G426" s="183"/>
      <c r="H426" s="231"/>
      <c r="I426" s="30"/>
      <c r="J426" s="31"/>
      <c r="K426" s="37"/>
      <c r="L426" s="32"/>
      <c r="M426" s="33"/>
      <c r="N426" s="234"/>
      <c r="O426" s="34"/>
      <c r="P426" s="35"/>
      <c r="Q426" s="202"/>
      <c r="R426" s="206"/>
      <c r="S426" s="28"/>
    </row>
    <row r="427" spans="1:19" ht="14.65" customHeight="1">
      <c r="A427" s="226">
        <f>$A424+1</f>
        <v>142</v>
      </c>
      <c r="B427" s="235" t="str">
        <f>IF(OR(C427="W",C428="W",C429="W",C427="1/2W",C428="1/2W",C429="1/2W",C427="1/2L",C428="1/2L",C429="1/2L"),"OK",IF(OR(C427="L",C428="L",C429="L"),"LOSS",IF(OR(C427="X",C428="X",C429="X"),"Anulado"," ")))</f>
        <v xml:space="preserve"> </v>
      </c>
      <c r="C427" s="38" t="s">
        <v>28</v>
      </c>
      <c r="D427" s="273" t="s">
        <v>550</v>
      </c>
      <c r="E427" s="281" t="str">
        <f>IF(G427=""," ","– "&amp;COUNTIF(D$4:D429,$D427))</f>
        <v>– 1</v>
      </c>
      <c r="F427" s="284" t="e">
        <f ca="1">IF(G427="","",IF(OR(AND($C427&lt;&gt;" ",$C428=" "),AND($C428&lt;&gt;" ",$C427=" "),AND(L429&gt;0,OR(AND($C429&lt;&gt;" ",OR($C427=" ",$C428=" ")),AND($C429=" ",OR($C427&lt;&gt;" ",$C428&lt;&gt;" "))))),IF(SUM(F$4:F426)=0,1,LARGE(F$4:F426,1)+1),IF(MONTH(G427)=MONTH(TODAY()),IF(AND(DAY(G427)&lt;DAY(TODAY()),$B427=" "),IF(SUM(F$4:F426)=0,1,LARGE(F$4:F426,1)+1),IF($B427=" ",IF(AND(DAY(G427)=DAY(TODAY()),HOUR(G427)&lt;=HOUR(NOW())+1),IF(AND(HOUR(G427)+2&lt;=HOUR(NOW()),DAY(G427)&lt;=DAY(TODAY()),MINUTE(G427)&lt;=MINUTE(NOW())),IF(SUM(F$4:F426)=0,1,LARGE(F$4:F426,1)+1),IF(OR(MINUTE(G427)&lt;=MINUTE(NOW()),HOUR(G427)&lt;=HOUR(NOW())),"!!!","")),""),"")),"")))</f>
        <v>#VALUE!</v>
      </c>
      <c r="G427" s="181" t="s">
        <v>4664</v>
      </c>
      <c r="H427" s="229" t="s">
        <v>551</v>
      </c>
      <c r="I427" s="39" t="s">
        <v>42</v>
      </c>
      <c r="J427" s="40">
        <v>20.5</v>
      </c>
      <c r="K427" s="41" t="s">
        <v>21</v>
      </c>
      <c r="L427" s="42">
        <v>2.1800000000000002</v>
      </c>
      <c r="M427" s="43"/>
      <c r="N427" s="318">
        <v>0.05</v>
      </c>
      <c r="O427" s="44" t="s">
        <v>1645</v>
      </c>
      <c r="P427" s="45" t="s">
        <v>1938</v>
      </c>
      <c r="Q427" s="207" t="s">
        <v>1615</v>
      </c>
      <c r="R427" s="211">
        <v>6.4199999999999993E-2</v>
      </c>
      <c r="S427" s="210" t="s">
        <v>1034</v>
      </c>
    </row>
    <row r="428" spans="1:19" ht="14.65" customHeight="1">
      <c r="A428" s="227"/>
      <c r="B428" s="236"/>
      <c r="C428" s="49" t="s">
        <v>28</v>
      </c>
      <c r="D428" s="274"/>
      <c r="E428" s="282"/>
      <c r="F428" s="285"/>
      <c r="G428" s="182"/>
      <c r="H428" s="230"/>
      <c r="I428" s="50" t="s">
        <v>43</v>
      </c>
      <c r="J428" s="51">
        <f>IF(OR(I427="TO",I427="TU",I427="TO1",I427="TU1",I427="TO2",I427="TU2"),J427,IF(OR(I427="AH1",I427="AH2"),IF(OR(I428="AH1",I428="AH2"),-J427,IF(OR(I428="EH1",I428="EH2"),-J427+0.5,"")),IF(OR(I427="EH1",I427="EH2"),IF(OR(I428="AH1",I428="AH2"),-J427+0.5,IF(OR(I428="EH1",I428="EH2"),-J427+1,"")),IF(AND(OR(I427="DNB1",I427="DNB2"),OR(I428="AH1",I428="AH2")),0,IF(AND(I427="Not ScoreBoth",OR(I428="TO1",I428="TO2")),0.5,"")))))</f>
        <v>20.5</v>
      </c>
      <c r="K428" s="52" t="s">
        <v>23</v>
      </c>
      <c r="L428" s="53">
        <v>2.08</v>
      </c>
      <c r="M428" s="54">
        <v>8.99</v>
      </c>
      <c r="N428" s="233"/>
      <c r="O428" s="55" t="s">
        <v>1852</v>
      </c>
      <c r="P428" s="56" t="s">
        <v>3436</v>
      </c>
      <c r="Q428" s="208"/>
      <c r="R428" s="212"/>
      <c r="S428" s="26"/>
    </row>
    <row r="429" spans="1:19" ht="14.65" customHeight="1" thickBot="1">
      <c r="A429" s="228"/>
      <c r="B429" s="237"/>
      <c r="C429" s="57" t="s">
        <v>28</v>
      </c>
      <c r="D429" s="275"/>
      <c r="E429" s="283"/>
      <c r="F429" s="272"/>
      <c r="G429" s="183"/>
      <c r="H429" s="231"/>
      <c r="I429" s="115"/>
      <c r="J429" s="116"/>
      <c r="K429" s="117"/>
      <c r="L429" s="118"/>
      <c r="M429" s="119"/>
      <c r="N429" s="234"/>
      <c r="O429" s="63"/>
      <c r="P429" s="64"/>
      <c r="Q429" s="209"/>
      <c r="R429" s="213"/>
      <c r="S429" s="28"/>
    </row>
    <row r="430" spans="1:19" ht="14.65" customHeight="1">
      <c r="A430" s="238">
        <f>$A427+1</f>
        <v>143</v>
      </c>
      <c r="B430" s="242" t="str">
        <f>IF(OR(C430="W",C431="W",C432="W",C430="1/2W",C431="1/2W",C432="1/2W",C430="1/2L",C431="1/2L",C432="1/2L"),"OK",IF(OR(C430="L",C431="L",C432="L"),"LOSS",IF(OR(C430="X",C431="X",C432="X"),"Anulado"," ")))</f>
        <v xml:space="preserve"> </v>
      </c>
      <c r="C430" s="65" t="s">
        <v>28</v>
      </c>
      <c r="D430" s="290" t="str">
        <f>IF(G430="","",$D427)</f>
        <v>19</v>
      </c>
      <c r="E430" s="295" t="str">
        <f>IF(G430=""," ","– "&amp;COUNTIF(D$4:D432,$D430))</f>
        <v>– 2</v>
      </c>
      <c r="F430" s="297" t="e">
        <f ca="1">IF(G430="","",IF(OR(AND($C430&lt;&gt;" ",$C431=" "),AND($C431&lt;&gt;" ",$C430=" "),AND(L432&gt;0,OR(AND($C432&lt;&gt;" ",OR($C430=" ",$C431=" ")),AND($C432=" ",OR($C430&lt;&gt;" ",$C431&lt;&gt;" "))))),IF(SUM(F$4:F429)=0,1,LARGE(F$4:F429,1)+1),IF(MONTH(G430)=MONTH(TODAY()),IF(AND(DAY(G430)&lt;DAY(TODAY()),$B430=" "),IF(SUM(F$4:F429)=0,1,LARGE(F$4:F429,1)+1),IF($B430=" ",IF(AND(DAY(G430)=DAY(TODAY()),HOUR(G430)&lt;=HOUR(NOW())+1),IF(AND(HOUR(G430)+2&lt;=HOUR(NOW()),DAY(G430)&lt;=DAY(TODAY()),MINUTE(G430)&lt;=MINUTE(NOW())),IF(SUM(F$4:F429)=0,1,LARGE(F$4:F429,1)+1),IF(OR(MINUTE(G430)&lt;=MINUTE(NOW()),HOUR(G430)&lt;=HOUR(NOW())),"!!!","")),""),"")),"")))</f>
        <v>#VALUE!</v>
      </c>
      <c r="G430" s="188" t="s">
        <v>4664</v>
      </c>
      <c r="H430" s="239" t="s">
        <v>551</v>
      </c>
      <c r="I430" s="120" t="s">
        <v>42</v>
      </c>
      <c r="J430" s="125">
        <v>19.5</v>
      </c>
      <c r="K430" s="122" t="s">
        <v>21</v>
      </c>
      <c r="L430" s="123">
        <v>1.84</v>
      </c>
      <c r="M430" s="124"/>
      <c r="N430" s="317">
        <v>0.05</v>
      </c>
      <c r="O430" s="71" t="s">
        <v>1427</v>
      </c>
      <c r="P430" s="72" t="s">
        <v>1437</v>
      </c>
      <c r="Q430" s="200" t="s">
        <v>4251</v>
      </c>
      <c r="R430" s="204">
        <v>6.3399999999999998E-2</v>
      </c>
      <c r="S430" s="203" t="s">
        <v>1034</v>
      </c>
    </row>
    <row r="431" spans="1:19" ht="14.65" customHeight="1">
      <c r="A431" s="227"/>
      <c r="B431" s="236"/>
      <c r="C431" s="17" t="s">
        <v>28</v>
      </c>
      <c r="D431" s="274"/>
      <c r="E431" s="282"/>
      <c r="F431" s="285"/>
      <c r="G431" s="182"/>
      <c r="H431" s="230"/>
      <c r="I431" s="18" t="s">
        <v>43</v>
      </c>
      <c r="J431" s="76">
        <f>IF(OR(I430="TO",I430="TU",I430="TO1",I430="TU1",I430="TO2",I430="TU2"),J430,IF(OR(I430="AH1",I430="AH2"),IF(OR(I431="AH1",I431="AH2"),-J430,IF(OR(I431="EH1",I431="EH2"),-J430+0.5,"")),IF(OR(I430="EH1",I430="EH2"),IF(OR(I431="AH1",I431="AH2"),-J430+0.5,IF(OR(I431="EH1",I431="EH2"),-J430+1,"")),IF(AND(OR(I430="DNB1",I430="DNB2"),OR(I431="AH1",I431="AH2")),0,IF(AND(I430="Not ScoreBoth",OR(I431="TO1",I431="TO2")),0.5,"")))))</f>
        <v>19.5</v>
      </c>
      <c r="K431" s="77" t="s">
        <v>23</v>
      </c>
      <c r="L431" s="21">
        <v>2.52</v>
      </c>
      <c r="M431" s="160">
        <v>6.39</v>
      </c>
      <c r="N431" s="233"/>
      <c r="O431" s="23" t="s">
        <v>3282</v>
      </c>
      <c r="P431" s="24" t="s">
        <v>1437</v>
      </c>
      <c r="Q431" s="201"/>
      <c r="R431" s="205"/>
      <c r="S431" s="26"/>
    </row>
    <row r="432" spans="1:19" ht="14.65" customHeight="1">
      <c r="A432" s="228"/>
      <c r="B432" s="237"/>
      <c r="C432" s="27" t="s">
        <v>28</v>
      </c>
      <c r="D432" s="275"/>
      <c r="E432" s="283"/>
      <c r="F432" s="272"/>
      <c r="G432" s="183"/>
      <c r="H432" s="231"/>
      <c r="I432" s="30"/>
      <c r="J432" s="31"/>
      <c r="K432" s="37"/>
      <c r="L432" s="32"/>
      <c r="M432" s="33"/>
      <c r="N432" s="234"/>
      <c r="O432" s="34"/>
      <c r="P432" s="35"/>
      <c r="Q432" s="202"/>
      <c r="R432" s="206"/>
      <c r="S432" s="28"/>
    </row>
    <row r="433" spans="1:19" ht="14.65" customHeight="1">
      <c r="A433" s="226">
        <f>$A430+1</f>
        <v>144</v>
      </c>
      <c r="B433" s="235" t="str">
        <f>IF(OR(C433="W",C434="W",C435="W",C433="1/2W",C434="1/2W",C435="1/2W",C433="1/2L",C434="1/2L",C435="1/2L"),"OK",IF(OR(C433="L",C434="L",C435="L"),"LOSS",IF(OR(C433="X",C434="X",C435="X"),"Anulado"," ")))</f>
        <v xml:space="preserve"> </v>
      </c>
      <c r="C433" s="38" t="s">
        <v>28</v>
      </c>
      <c r="D433" s="273" t="str">
        <f>IF(G433="","",$D430)</f>
        <v>19</v>
      </c>
      <c r="E433" s="281" t="str">
        <f>IF(G433=""," ","– "&amp;COUNTIF(D$4:D435,$D433))</f>
        <v>– 3</v>
      </c>
      <c r="F433" s="284" t="e">
        <f ca="1">IF(G433="","",IF(OR(AND($C433&lt;&gt;" ",$C434=" "),AND($C434&lt;&gt;" ",$C433=" "),AND(L435&gt;0,OR(AND($C435&lt;&gt;" ",OR($C433=" ",$C434=" ")),AND($C435=" ",OR($C433&lt;&gt;" ",$C434&lt;&gt;" "))))),IF(SUM(F$4:F432)=0,1,LARGE(F$4:F432,1)+1),IF(MONTH(G433)=MONTH(TODAY()),IF(AND(DAY(G433)&lt;DAY(TODAY()),$B433=" "),IF(SUM(F$4:F432)=0,1,LARGE(F$4:F432,1)+1),IF($B433=" ",IF(AND(DAY(G433)=DAY(TODAY()),HOUR(G433)&lt;=HOUR(NOW())+1),IF(AND(HOUR(G433)+2&lt;=HOUR(NOW()),DAY(G433)&lt;=DAY(TODAY()),MINUTE(G433)&lt;=MINUTE(NOW())),IF(SUM(F$4:F432)=0,1,LARGE(F$4:F432,1)+1),IF(OR(MINUTE(G433)&lt;=MINUTE(NOW()),HOUR(G433)&lt;=HOUR(NOW())),"!!!","")),""),"")),"")))</f>
        <v>#VALUE!</v>
      </c>
      <c r="G433" s="181" t="s">
        <v>4670</v>
      </c>
      <c r="H433" s="229" t="s">
        <v>552</v>
      </c>
      <c r="I433" s="108">
        <v>2</v>
      </c>
      <c r="J433" s="78"/>
      <c r="K433" s="41" t="s">
        <v>18</v>
      </c>
      <c r="L433" s="42">
        <v>3</v>
      </c>
      <c r="M433" s="43">
        <v>16.27</v>
      </c>
      <c r="N433" s="318">
        <v>0.05</v>
      </c>
      <c r="O433" s="44" t="s">
        <v>3437</v>
      </c>
      <c r="P433" s="45" t="s">
        <v>1713</v>
      </c>
      <c r="Q433" s="207" t="s">
        <v>3317</v>
      </c>
      <c r="R433" s="211">
        <v>7.8399999999999997E-2</v>
      </c>
      <c r="S433" s="210" t="s">
        <v>1034</v>
      </c>
    </row>
    <row r="434" spans="1:19" ht="14.65" customHeight="1">
      <c r="A434" s="227"/>
      <c r="B434" s="236"/>
      <c r="C434" s="49" t="s">
        <v>28</v>
      </c>
      <c r="D434" s="274"/>
      <c r="E434" s="282"/>
      <c r="F434" s="285"/>
      <c r="G434" s="182"/>
      <c r="H434" s="230"/>
      <c r="I434" s="50" t="s">
        <v>30</v>
      </c>
      <c r="J434" s="51">
        <v>0.5</v>
      </c>
      <c r="K434" s="52" t="s">
        <v>22</v>
      </c>
      <c r="L434" s="53">
        <v>1.6839999999999999</v>
      </c>
      <c r="M434" s="54"/>
      <c r="N434" s="233"/>
      <c r="O434" s="55" t="s">
        <v>2676</v>
      </c>
      <c r="P434" s="56" t="s">
        <v>3438</v>
      </c>
      <c r="Q434" s="208"/>
      <c r="R434" s="212"/>
      <c r="S434" s="26"/>
    </row>
    <row r="435" spans="1:19" ht="14.65" customHeight="1">
      <c r="A435" s="228"/>
      <c r="B435" s="237"/>
      <c r="C435" s="57" t="s">
        <v>28</v>
      </c>
      <c r="D435" s="275"/>
      <c r="E435" s="283"/>
      <c r="F435" s="272"/>
      <c r="G435" s="183"/>
      <c r="H435" s="231"/>
      <c r="I435" s="58"/>
      <c r="J435" s="59"/>
      <c r="K435" s="60"/>
      <c r="L435" s="61"/>
      <c r="M435" s="62"/>
      <c r="N435" s="234"/>
      <c r="O435" s="63"/>
      <c r="P435" s="64"/>
      <c r="Q435" s="209"/>
      <c r="R435" s="213"/>
      <c r="S435" s="28"/>
    </row>
    <row r="436" spans="1:19" ht="14.65" customHeight="1">
      <c r="A436" s="238">
        <f>$A433+1</f>
        <v>145</v>
      </c>
      <c r="B436" s="242" t="str">
        <f>IF(OR(C436="W",C437="W",C438="W",C436="1/2W",C437="1/2W",C438="1/2W",C436="1/2L",C437="1/2L",C438="1/2L"),"OK",IF(OR(C436="L",C437="L",C438="L"),"LOSS",IF(OR(C436="X",C437="X",C438="X"),"Anulado"," ")))</f>
        <v xml:space="preserve"> </v>
      </c>
      <c r="C436" s="65" t="s">
        <v>28</v>
      </c>
      <c r="D436" s="290" t="str">
        <f>IF(G436="","",$D433)</f>
        <v>19</v>
      </c>
      <c r="E436" s="295" t="str">
        <f>IF(G436=""," ","– "&amp;COUNTIF(D$4:D438,$D436))</f>
        <v>– 4</v>
      </c>
      <c r="F436" s="297" t="e">
        <f ca="1">IF(G436="","",IF(OR(AND($C436&lt;&gt;" ",$C437=" "),AND($C437&lt;&gt;" ",$C436=" "),AND(L438&gt;0,OR(AND($C438&lt;&gt;" ",OR($C436=" ",$C437=" ")),AND($C438=" ",OR($C436&lt;&gt;" ",$C437&lt;&gt;" "))))),IF(SUM(F$4:F435)=0,1,LARGE(F$4:F435,1)+1),IF(MONTH(G436)=MONTH(TODAY()),IF(AND(DAY(G436)&lt;DAY(TODAY()),$B436=" "),IF(SUM(F$4:F435)=0,1,LARGE(F$4:F435,1)+1),IF($B436=" ",IF(AND(DAY(G436)=DAY(TODAY()),HOUR(G436)&lt;=HOUR(NOW())+1),IF(AND(HOUR(G436)+2&lt;=HOUR(NOW()),DAY(G436)&lt;=DAY(TODAY()),MINUTE(G436)&lt;=MINUTE(NOW())),IF(SUM(F$4:F435)=0,1,LARGE(F$4:F435,1)+1),IF(OR(MINUTE(G436)&lt;=MINUTE(NOW()),HOUR(G436)&lt;=HOUR(NOW())),"!!!","")),""),"")),"")))</f>
        <v>#VALUE!</v>
      </c>
      <c r="G436" s="188" t="s">
        <v>4671</v>
      </c>
      <c r="H436" s="239" t="s">
        <v>553</v>
      </c>
      <c r="I436" s="66" t="s">
        <v>27</v>
      </c>
      <c r="J436" s="80"/>
      <c r="K436" s="68" t="s">
        <v>21</v>
      </c>
      <c r="L436" s="69">
        <v>6.7</v>
      </c>
      <c r="M436" s="70">
        <v>3.55</v>
      </c>
      <c r="N436" s="317">
        <v>0.05</v>
      </c>
      <c r="O436" s="71" t="s">
        <v>3317</v>
      </c>
      <c r="P436" s="72" t="s">
        <v>3439</v>
      </c>
      <c r="Q436" s="200" t="s">
        <v>2534</v>
      </c>
      <c r="R436" s="204">
        <v>0.1502</v>
      </c>
      <c r="S436" s="203" t="s">
        <v>1034</v>
      </c>
    </row>
    <row r="437" spans="1:19" ht="14.65" customHeight="1">
      <c r="A437" s="227"/>
      <c r="B437" s="236"/>
      <c r="C437" s="17" t="s">
        <v>28</v>
      </c>
      <c r="D437" s="274"/>
      <c r="E437" s="282"/>
      <c r="F437" s="285"/>
      <c r="G437" s="182"/>
      <c r="H437" s="230"/>
      <c r="I437" s="83">
        <v>1</v>
      </c>
      <c r="J437" s="81" t="str">
        <f>IF(OR(I436="TO",I436="TU",I436="TO1",I436="TU1",I436="TO2",I436="TU2"),J436,IF(OR(I436="AH1",I436="AH2"),IF(OR(I437="AH1",I437="AH2"),-J436,IF(OR(I437="EH1",I437="EH2"),-J436+0.5,"")),IF(OR(I436="EH1",I436="EH2"),IF(OR(I437="AH1",I437="AH2"),-J436+0.5,IF(OR(I437="EH1",I437="EH2"),-J436+1,"")),IF(AND(OR(I436="DNB1",I436="DNB2"),OR(I437="AH1",I437="AH2")),0,IF(AND(I436="Not ScoreBoth",OR(I437="TO1",I437="TO2")),0.5,"")))))</f>
        <v/>
      </c>
      <c r="K437" s="77" t="s">
        <v>23</v>
      </c>
      <c r="L437" s="21">
        <v>1.39</v>
      </c>
      <c r="M437" s="22">
        <v>17.149999999999999</v>
      </c>
      <c r="N437" s="233"/>
      <c r="O437" s="23" t="s">
        <v>2766</v>
      </c>
      <c r="P437" s="24" t="s">
        <v>3440</v>
      </c>
      <c r="Q437" s="201"/>
      <c r="R437" s="205"/>
      <c r="S437" s="26"/>
    </row>
    <row r="438" spans="1:19" ht="14.65" customHeight="1" thickBot="1">
      <c r="A438" s="228"/>
      <c r="B438" s="237"/>
      <c r="C438" s="27" t="s">
        <v>28</v>
      </c>
      <c r="D438" s="275"/>
      <c r="E438" s="283"/>
      <c r="F438" s="272"/>
      <c r="G438" s="183"/>
      <c r="H438" s="231"/>
      <c r="I438" s="92"/>
      <c r="J438" s="93"/>
      <c r="K438" s="94"/>
      <c r="L438" s="95"/>
      <c r="M438" s="96"/>
      <c r="N438" s="234"/>
      <c r="O438" s="34"/>
      <c r="P438" s="35"/>
      <c r="Q438" s="202"/>
      <c r="R438" s="206"/>
      <c r="S438" s="28"/>
    </row>
    <row r="439" spans="1:19" ht="14.65" customHeight="1">
      <c r="A439" s="226">
        <f>$A436+1</f>
        <v>146</v>
      </c>
      <c r="B439" s="235" t="str">
        <f>IF(OR(C439="W",C440="W",C441="W",C439="1/2W",C440="1/2W",C441="1/2W",C439="1/2L",C440="1/2L",C441="1/2L"),"OK",IF(OR(C439="L",C440="L",C441="L"),"LOSS",IF(OR(C439="X",C440="X",C441="X"),"Anulado"," ")))</f>
        <v xml:space="preserve"> </v>
      </c>
      <c r="C439" s="38" t="s">
        <v>28</v>
      </c>
      <c r="D439" s="273" t="str">
        <f>IF(G439="","",$D436)</f>
        <v>19</v>
      </c>
      <c r="E439" s="281" t="str">
        <f>IF(G439=""," ","– "&amp;COUNTIF(D$4:D441,$D439))</f>
        <v>– 5</v>
      </c>
      <c r="F439" s="284" t="e">
        <f ca="1">IF(G439="","",IF(OR(AND($C439&lt;&gt;" ",$C440=" "),AND($C440&lt;&gt;" ",$C439=" "),AND(L441&gt;0,OR(AND($C441&lt;&gt;" ",OR($C439=" ",$C440=" ")),AND($C441=" ",OR($C439&lt;&gt;" ",$C440&lt;&gt;" "))))),IF(SUM(F$4:F438)=0,1,LARGE(F$4:F438,1)+1),IF(MONTH(G439)=MONTH(TODAY()),IF(AND(DAY(G439)&lt;DAY(TODAY()),$B439=" "),IF(SUM(F$4:F438)=0,1,LARGE(F$4:F438,1)+1),IF($B439=" ",IF(AND(DAY(G439)=DAY(TODAY()),HOUR(G439)&lt;=HOUR(NOW())+1),IF(AND(HOUR(G439)+2&lt;=HOUR(NOW()),DAY(G439)&lt;=DAY(TODAY()),MINUTE(G439)&lt;=MINUTE(NOW())),IF(SUM(F$4:F438)=0,1,LARGE(F$4:F438,1)+1),IF(OR(MINUTE(G439)&lt;=MINUTE(NOW()),HOUR(G439)&lt;=HOUR(NOW())),"!!!","")),""),"")),"")))</f>
        <v>#VALUE!</v>
      </c>
      <c r="G439" s="181" t="s">
        <v>4667</v>
      </c>
      <c r="H439" s="229" t="s">
        <v>554</v>
      </c>
      <c r="I439" s="110" t="s">
        <v>42</v>
      </c>
      <c r="J439" s="126">
        <v>1</v>
      </c>
      <c r="K439" s="112" t="s">
        <v>21</v>
      </c>
      <c r="L439" s="113">
        <v>7.7</v>
      </c>
      <c r="M439" s="114">
        <v>1.51</v>
      </c>
      <c r="N439" s="318">
        <v>0.05</v>
      </c>
      <c r="O439" s="44" t="s">
        <v>1326</v>
      </c>
      <c r="P439" s="45" t="s">
        <v>3441</v>
      </c>
      <c r="Q439" s="207" t="s">
        <v>1461</v>
      </c>
      <c r="R439" s="211">
        <v>0.25240000000000001</v>
      </c>
      <c r="S439" s="210" t="s">
        <v>1034</v>
      </c>
    </row>
    <row r="440" spans="1:19" ht="14.65" customHeight="1">
      <c r="A440" s="227"/>
      <c r="B440" s="236"/>
      <c r="C440" s="49" t="s">
        <v>28</v>
      </c>
      <c r="D440" s="274"/>
      <c r="E440" s="282"/>
      <c r="F440" s="285"/>
      <c r="G440" s="182"/>
      <c r="H440" s="230"/>
      <c r="I440" s="50" t="s">
        <v>43</v>
      </c>
      <c r="J440" s="51">
        <f>IF(OR(I439="TO",I439="TU",I439="TO1",I439="TU1",I439="TO2",I439="TU2"),J439,IF(OR(I439="AH1",I439="AH2"),IF(OR(I440="AH1",I440="AH2"),-J439,IF(OR(I440="EH1",I440="EH2"),-J439+0.5,"")),IF(OR(I439="EH1",I439="EH2"),IF(OR(I440="AH1",I440="AH2"),-J439+0.5,IF(OR(I440="EH1",I440="EH2"),-J439+1,"")),IF(AND(OR(I439="DNB1",I439="DNB2"),OR(I440="AH1",I440="AH2")),0,IF(AND(I439="Not ScoreBoth",OR(I440="TO1",I440="TO2")),0.5,"")))))</f>
        <v>1</v>
      </c>
      <c r="K440" s="52" t="s">
        <v>23</v>
      </c>
      <c r="L440" s="53">
        <v>1.5</v>
      </c>
      <c r="M440" s="54">
        <v>7.8</v>
      </c>
      <c r="N440" s="233"/>
      <c r="O440" s="55" t="s">
        <v>1513</v>
      </c>
      <c r="P440" s="56" t="s">
        <v>2815</v>
      </c>
      <c r="Q440" s="208"/>
      <c r="R440" s="212"/>
      <c r="S440" s="26"/>
    </row>
    <row r="441" spans="1:19" ht="14.65" customHeight="1">
      <c r="A441" s="228"/>
      <c r="B441" s="237"/>
      <c r="C441" s="57" t="s">
        <v>28</v>
      </c>
      <c r="D441" s="275"/>
      <c r="E441" s="283"/>
      <c r="F441" s="272"/>
      <c r="G441" s="183"/>
      <c r="H441" s="231"/>
      <c r="I441" s="58"/>
      <c r="J441" s="59"/>
      <c r="K441" s="60"/>
      <c r="L441" s="61"/>
      <c r="M441" s="62"/>
      <c r="N441" s="234"/>
      <c r="O441" s="63"/>
      <c r="P441" s="64"/>
      <c r="Q441" s="209"/>
      <c r="R441" s="213"/>
      <c r="S441" s="28"/>
    </row>
    <row r="442" spans="1:19" ht="14.65" customHeight="1">
      <c r="A442" s="238">
        <f>$A439+1</f>
        <v>147</v>
      </c>
      <c r="B442" s="242" t="str">
        <f>IF(OR(C442="W",C443="W",C444="W",C442="1/2W",C443="1/2W",C444="1/2W",C442="1/2L",C443="1/2L",C444="1/2L"),"OK",IF(OR(C442="L",C443="L",C444="L"),"LOSS",IF(OR(C442="X",C443="X",C444="X"),"Anulado"," ")))</f>
        <v xml:space="preserve"> </v>
      </c>
      <c r="C442" s="65" t="s">
        <v>28</v>
      </c>
      <c r="D442" s="290" t="str">
        <f>IF(G442="","",$D439)</f>
        <v>19</v>
      </c>
      <c r="E442" s="295" t="str">
        <f>IF(G442=""," ","– "&amp;COUNTIF(D$4:D444,$D442))</f>
        <v>– 6</v>
      </c>
      <c r="F442" s="297" t="e">
        <f ca="1">IF(G442="","",IF(OR(AND($C442&lt;&gt;" ",$C443=" "),AND($C443&lt;&gt;" ",$C442=" "),AND(L444&gt;0,OR(AND($C444&lt;&gt;" ",OR($C442=" ",$C443=" ")),AND($C444=" ",OR($C442&lt;&gt;" ",$C443&lt;&gt;" "))))),IF(SUM(F$4:F441)=0,1,LARGE(F$4:F441,1)+1),IF(MONTH(G442)=MONTH(TODAY()),IF(AND(DAY(G442)&lt;DAY(TODAY()),$B442=" "),IF(SUM(F$4:F441)=0,1,LARGE(F$4:F441,1)+1),IF($B442=" ",IF(AND(DAY(G442)=DAY(TODAY()),HOUR(G442)&lt;=HOUR(NOW())+1),IF(AND(HOUR(G442)+2&lt;=HOUR(NOW()),DAY(G442)&lt;=DAY(TODAY()),MINUTE(G442)&lt;=MINUTE(NOW())),IF(SUM(F$4:F441)=0,1,LARGE(F$4:F441,1)+1),IF(OR(MINUTE(G442)&lt;=MINUTE(NOW()),HOUR(G442)&lt;=HOUR(NOW())),"!!!","")),""),"")),"")))</f>
        <v>#VALUE!</v>
      </c>
      <c r="G442" s="188" t="s">
        <v>4664</v>
      </c>
      <c r="H442" s="239" t="s">
        <v>555</v>
      </c>
      <c r="I442" s="66" t="s">
        <v>42</v>
      </c>
      <c r="J442" s="67">
        <v>11</v>
      </c>
      <c r="K442" s="68" t="s">
        <v>23</v>
      </c>
      <c r="L442" s="69">
        <v>3.75</v>
      </c>
      <c r="M442" s="70">
        <v>8.5500000000000007</v>
      </c>
      <c r="N442" s="317">
        <v>0.05</v>
      </c>
      <c r="O442" s="71" t="s">
        <v>3442</v>
      </c>
      <c r="P442" s="72" t="s">
        <v>3443</v>
      </c>
      <c r="Q442" s="200" t="s">
        <v>1015</v>
      </c>
      <c r="R442" s="204">
        <v>4.53E-2</v>
      </c>
      <c r="S442" s="203" t="s">
        <v>1034</v>
      </c>
    </row>
    <row r="443" spans="1:19" ht="14.65" customHeight="1">
      <c r="A443" s="227"/>
      <c r="B443" s="236"/>
      <c r="C443" s="17" t="s">
        <v>28</v>
      </c>
      <c r="D443" s="274"/>
      <c r="E443" s="282"/>
      <c r="F443" s="285"/>
      <c r="G443" s="182"/>
      <c r="H443" s="230"/>
      <c r="I443" s="18" t="s">
        <v>43</v>
      </c>
      <c r="J443" s="76">
        <f>IF(OR(I442="TO",I442="TU",I442="TO1",I442="TU1",I442="TO2",I442="TU2"),J442,IF(OR(I442="AH1",I442="AH2"),IF(OR(I443="AH1",I443="AH2"),-J442,IF(OR(I443="EH1",I443="EH2"),-J442+0.5,"")),IF(OR(I442="EH1",I442="EH2"),IF(OR(I443="AH1",I443="AH2"),-J442+0.5,IF(OR(I443="EH1",I443="EH2"),-J442+1,"")),IF(AND(OR(I442="DNB1",I442="DNB2"),OR(I443="AH1",I443="AH2")),0,IF(AND(I442="Not ScoreBoth",OR(I443="TO1",I443="TO2")),0.5,"")))))</f>
        <v>11</v>
      </c>
      <c r="K443" s="77" t="s">
        <v>21</v>
      </c>
      <c r="L443" s="21">
        <v>1.45</v>
      </c>
      <c r="M443" s="22">
        <v>22.15</v>
      </c>
      <c r="N443" s="233"/>
      <c r="O443" s="23" t="s">
        <v>1932</v>
      </c>
      <c r="P443" s="24" t="s">
        <v>3444</v>
      </c>
      <c r="Q443" s="201"/>
      <c r="R443" s="205"/>
      <c r="S443" s="26"/>
    </row>
    <row r="444" spans="1:19" ht="14.65" customHeight="1">
      <c r="A444" s="228"/>
      <c r="B444" s="237"/>
      <c r="C444" s="27" t="s">
        <v>28</v>
      </c>
      <c r="D444" s="275"/>
      <c r="E444" s="283"/>
      <c r="F444" s="272"/>
      <c r="G444" s="183"/>
      <c r="H444" s="231"/>
      <c r="I444" s="30"/>
      <c r="J444" s="31"/>
      <c r="K444" s="37"/>
      <c r="L444" s="32"/>
      <c r="M444" s="33"/>
      <c r="N444" s="234"/>
      <c r="O444" s="34"/>
      <c r="P444" s="35"/>
      <c r="Q444" s="202"/>
      <c r="R444" s="206"/>
      <c r="S444" s="28"/>
    </row>
    <row r="445" spans="1:19" ht="14.65" customHeight="1">
      <c r="A445" s="226">
        <f>$A442+1</f>
        <v>148</v>
      </c>
      <c r="B445" s="235" t="str">
        <f>IF(OR(C445="W",C446="W",C447="W",C445="1/2W",C446="1/2W",C447="1/2W",C445="1/2L",C446="1/2L",C447="1/2L"),"OK",IF(OR(C445="L",C446="L",C447="L"),"LOSS",IF(OR(C445="X",C446="X",C447="X"),"Anulado"," ")))</f>
        <v xml:space="preserve"> </v>
      </c>
      <c r="C445" s="38" t="s">
        <v>28</v>
      </c>
      <c r="D445" s="273" t="str">
        <f>IF(G445="","",$D442)</f>
        <v>19</v>
      </c>
      <c r="E445" s="281" t="str">
        <f>IF(G445=""," ","– "&amp;COUNTIF(D$4:D447,$D445))</f>
        <v>– 7</v>
      </c>
      <c r="F445" s="284" t="e">
        <f ca="1">IF(G445="","",IF(OR(AND($C445&lt;&gt;" ",$C446=" "),AND($C446&lt;&gt;" ",$C445=" "),AND(L447&gt;0,OR(AND($C447&lt;&gt;" ",OR($C445=" ",$C446=" ")),AND($C447=" ",OR($C445&lt;&gt;" ",$C446&lt;&gt;" "))))),IF(SUM(F$4:F444)=0,1,LARGE(F$4:F444,1)+1),IF(MONTH(G445)=MONTH(TODAY()),IF(AND(DAY(G445)&lt;DAY(TODAY()),$B445=" "),IF(SUM(F$4:F444)=0,1,LARGE(F$4:F444,1)+1),IF($B445=" ",IF(AND(DAY(G445)=DAY(TODAY()),HOUR(G445)&lt;=HOUR(NOW())+1),IF(AND(HOUR(G445)+2&lt;=HOUR(NOW()),DAY(G445)&lt;=DAY(TODAY()),MINUTE(G445)&lt;=MINUTE(NOW())),IF(SUM(F$4:F444)=0,1,LARGE(F$4:F444,1)+1),IF(OR(MINUTE(G445)&lt;=MINUTE(NOW()),HOUR(G445)&lt;=HOUR(NOW())),"!!!","")),""),"")),"")))</f>
        <v>#VALUE!</v>
      </c>
      <c r="G445" s="181" t="s">
        <v>4672</v>
      </c>
      <c r="H445" s="229" t="s">
        <v>556</v>
      </c>
      <c r="I445" s="39" t="s">
        <v>30</v>
      </c>
      <c r="J445" s="40">
        <v>-1</v>
      </c>
      <c r="K445" s="41" t="s">
        <v>45</v>
      </c>
      <c r="L445" s="42">
        <v>2.4</v>
      </c>
      <c r="M445" s="43">
        <v>50</v>
      </c>
      <c r="N445" s="318">
        <v>0.05</v>
      </c>
      <c r="O445" s="44" t="s">
        <v>1087</v>
      </c>
      <c r="P445" s="45" t="s">
        <v>3445</v>
      </c>
      <c r="Q445" s="207" t="s">
        <v>4252</v>
      </c>
      <c r="R445" s="211">
        <v>0.106</v>
      </c>
      <c r="S445" s="210" t="s">
        <v>1034</v>
      </c>
    </row>
    <row r="446" spans="1:19" ht="14.65" customHeight="1">
      <c r="A446" s="227"/>
      <c r="B446" s="236"/>
      <c r="C446" s="49" t="s">
        <v>28</v>
      </c>
      <c r="D446" s="274"/>
      <c r="E446" s="282"/>
      <c r="F446" s="285"/>
      <c r="G446" s="182"/>
      <c r="H446" s="230"/>
      <c r="I446" s="50" t="s">
        <v>31</v>
      </c>
      <c r="J446" s="51">
        <f>IF(OR(I445="TO",I445="TU",I445="TO1",I445="TU1",I445="TO2",I445="TU2"),J445,IF(OR(I445="AH1",I445="AH2"),IF(OR(I446="AH1",I446="AH2"),-J445,IF(OR(I446="EH1",I446="EH2"),-J445+0.5,"")),IF(OR(I445="EH1",I445="EH2"),IF(OR(I446="AH1",I446="AH2"),-J445+0.5,IF(OR(I446="EH1",I446="EH2"),-J445+1,"")),IF(AND(OR(I445="DNB1",I445="DNB2"),OR(I446="AH1",I446="AH2")),0,IF(AND(I445="Not ScoreBoth",OR(I446="TO1",I446="TO2")),0.5,"")))))</f>
        <v>1</v>
      </c>
      <c r="K446" s="52" t="s">
        <v>22</v>
      </c>
      <c r="L446" s="53">
        <v>2.0499999999999998</v>
      </c>
      <c r="M446" s="54">
        <v>58</v>
      </c>
      <c r="N446" s="233"/>
      <c r="O446" s="55" t="s">
        <v>3446</v>
      </c>
      <c r="P446" s="56" t="s">
        <v>3447</v>
      </c>
      <c r="Q446" s="208"/>
      <c r="R446" s="212"/>
      <c r="S446" s="26"/>
    </row>
    <row r="447" spans="1:19" ht="14.65" customHeight="1">
      <c r="A447" s="228"/>
      <c r="B447" s="237"/>
      <c r="C447" s="57" t="s">
        <v>28</v>
      </c>
      <c r="D447" s="275"/>
      <c r="E447" s="283"/>
      <c r="F447" s="272"/>
      <c r="G447" s="183"/>
      <c r="H447" s="231"/>
      <c r="I447" s="58"/>
      <c r="J447" s="59"/>
      <c r="K447" s="60"/>
      <c r="L447" s="61"/>
      <c r="M447" s="62"/>
      <c r="N447" s="234"/>
      <c r="O447" s="63"/>
      <c r="P447" s="64"/>
      <c r="Q447" s="209"/>
      <c r="R447" s="213"/>
      <c r="S447" s="28"/>
    </row>
    <row r="448" spans="1:19" ht="14.65" customHeight="1">
      <c r="A448" s="238">
        <f>$A445+1</f>
        <v>149</v>
      </c>
      <c r="B448" s="242" t="str">
        <f>IF(OR(C448="W",C449="W",C450="W",C448="1/2W",C449="1/2W",C450="1/2W",C448="1/2L",C449="1/2L",C450="1/2L"),"OK",IF(OR(C448="L",C449="L",C450="L"),"LOSS",IF(OR(C448="X",C449="X",C450="X"),"Anulado"," ")))</f>
        <v xml:space="preserve"> </v>
      </c>
      <c r="C448" s="65" t="s">
        <v>28</v>
      </c>
      <c r="D448" s="290" t="str">
        <f>IF(G448="","",$D445)</f>
        <v>19</v>
      </c>
      <c r="E448" s="295" t="str">
        <f>IF(G448=""," ","– "&amp;COUNTIF(D$4:D450,$D448))</f>
        <v>– 8</v>
      </c>
      <c r="F448" s="297" t="e">
        <f ca="1">IF(G448="","",IF(OR(AND($C448&lt;&gt;" ",$C449=" "),AND($C449&lt;&gt;" ",$C448=" "),AND(L450&gt;0,OR(AND($C450&lt;&gt;" ",OR($C448=" ",$C449=" ")),AND($C450=" ",OR($C448&lt;&gt;" ",$C449&lt;&gt;" "))))),IF(SUM(F$4:F447)=0,1,LARGE(F$4:F447,1)+1),IF(MONTH(G448)=MONTH(TODAY()),IF(AND(DAY(G448)&lt;DAY(TODAY()),$B448=" "),IF(SUM(F$4:F447)=0,1,LARGE(F$4:F447,1)+1),IF($B448=" ",IF(AND(DAY(G448)=DAY(TODAY()),HOUR(G448)&lt;=HOUR(NOW())+1),IF(AND(HOUR(G448)+2&lt;=HOUR(NOW()),DAY(G448)&lt;=DAY(TODAY()),MINUTE(G448)&lt;=MINUTE(NOW())),IF(SUM(F$4:F447)=0,1,LARGE(F$4:F447,1)+1),IF(OR(MINUTE(G448)&lt;=MINUTE(NOW()),HOUR(G448)&lt;=HOUR(NOW())),"!!!","")),""),"")),"")))</f>
        <v>#VALUE!</v>
      </c>
      <c r="G448" s="188" t="s">
        <v>4664</v>
      </c>
      <c r="H448" s="239" t="s">
        <v>555</v>
      </c>
      <c r="I448" s="66" t="s">
        <v>42</v>
      </c>
      <c r="J448" s="67">
        <v>9</v>
      </c>
      <c r="K448" s="68" t="s">
        <v>22</v>
      </c>
      <c r="L448" s="69">
        <v>1.9610000000000001</v>
      </c>
      <c r="M448" s="70"/>
      <c r="N448" s="317">
        <v>0.05</v>
      </c>
      <c r="O448" s="71" t="s">
        <v>3448</v>
      </c>
      <c r="P448" s="72" t="s">
        <v>3449</v>
      </c>
      <c r="Q448" s="200" t="s">
        <v>4253</v>
      </c>
      <c r="R448" s="204">
        <v>4.1300000000000003E-2</v>
      </c>
      <c r="S448" s="203" t="s">
        <v>1034</v>
      </c>
    </row>
    <row r="449" spans="1:19" ht="14.65" customHeight="1">
      <c r="A449" s="227"/>
      <c r="B449" s="236"/>
      <c r="C449" s="17" t="s">
        <v>28</v>
      </c>
      <c r="D449" s="274"/>
      <c r="E449" s="282"/>
      <c r="F449" s="285"/>
      <c r="G449" s="182"/>
      <c r="H449" s="230"/>
      <c r="I449" s="18" t="s">
        <v>43</v>
      </c>
      <c r="J449" s="76">
        <f>IF(OR(I448="TO",I448="TU",I448="TO1",I448="TU1",I448="TO2",I448="TU2"),J448,IF(OR(I448="AH1",I448="AH2"),IF(OR(I449="AH1",I449="AH2"),-J448,IF(OR(I449="EH1",I449="EH2"),-J448+0.5,"")),IF(OR(I448="EH1",I448="EH2"),IF(OR(I449="AH1",I449="AH2"),-J448+0.5,IF(OR(I449="EH1",I449="EH2"),-J448+1,"")),IF(AND(OR(I448="DNB1",I448="DNB2"),OR(I449="AH1",I449="AH2")),0,IF(AND(I448="Not ScoreBoth",OR(I449="TO1",I449="TO2")),0.5,"")))))</f>
        <v>9</v>
      </c>
      <c r="K449" s="77" t="s">
        <v>21</v>
      </c>
      <c r="L449" s="21">
        <v>2.2200000000000002</v>
      </c>
      <c r="M449" s="22">
        <v>38.729999999999997</v>
      </c>
      <c r="N449" s="233"/>
      <c r="O449" s="23" t="s">
        <v>3450</v>
      </c>
      <c r="P449" s="24" t="s">
        <v>3451</v>
      </c>
      <c r="Q449" s="201"/>
      <c r="R449" s="205"/>
      <c r="S449" s="26"/>
    </row>
    <row r="450" spans="1:19" ht="14.65" customHeight="1">
      <c r="A450" s="228"/>
      <c r="B450" s="237"/>
      <c r="C450" s="27" t="s">
        <v>28</v>
      </c>
      <c r="D450" s="275"/>
      <c r="E450" s="283"/>
      <c r="F450" s="272"/>
      <c r="G450" s="183"/>
      <c r="H450" s="231"/>
      <c r="I450" s="30"/>
      <c r="J450" s="31"/>
      <c r="K450" s="37"/>
      <c r="L450" s="32"/>
      <c r="M450" s="33"/>
      <c r="N450" s="234"/>
      <c r="O450" s="34"/>
      <c r="P450" s="35"/>
      <c r="Q450" s="202"/>
      <c r="R450" s="206"/>
      <c r="S450" s="28"/>
    </row>
    <row r="451" spans="1:19" ht="14.65" customHeight="1">
      <c r="A451" s="226">
        <f>$A448+1</f>
        <v>150</v>
      </c>
      <c r="B451" s="235" t="str">
        <f>IF(OR(C451="W",C452="W",C453="W",C451="1/2W",C452="1/2W",C453="1/2W",C451="1/2L",C452="1/2L",C453="1/2L"),"OK",IF(OR(C451="L",C452="L",C453="L"),"LOSS",IF(OR(C451="X",C452="X",C453="X"),"Anulado"," ")))</f>
        <v xml:space="preserve"> </v>
      </c>
      <c r="C451" s="38" t="s">
        <v>28</v>
      </c>
      <c r="D451" s="273" t="str">
        <f>IF(G451="","",$D448)</f>
        <v>19</v>
      </c>
      <c r="E451" s="281" t="str">
        <f>IF(G451=""," ","– "&amp;COUNTIF(D$4:D453,$D451))</f>
        <v>– 9</v>
      </c>
      <c r="F451" s="284" t="e">
        <f ca="1">IF(G451="","",IF(OR(AND($C451&lt;&gt;" ",$C452=" "),AND($C452&lt;&gt;" ",$C451=" "),AND(L453&gt;0,OR(AND($C453&lt;&gt;" ",OR($C451=" ",$C452=" ")),AND($C453=" ",OR($C451&lt;&gt;" ",$C452&lt;&gt;" "))))),IF(SUM(F$4:F450)=0,1,LARGE(F$4:F450,1)+1),IF(MONTH(G451)=MONTH(TODAY()),IF(AND(DAY(G451)&lt;DAY(TODAY()),$B451=" "),IF(SUM(F$4:F450)=0,1,LARGE(F$4:F450,1)+1),IF($B451=" ",IF(AND(DAY(G451)=DAY(TODAY()),HOUR(G451)&lt;=HOUR(NOW())+1),IF(AND(HOUR(G451)+2&lt;=HOUR(NOW()),DAY(G451)&lt;=DAY(TODAY()),MINUTE(G451)&lt;=MINUTE(NOW())),IF(SUM(F$4:F450)=0,1,LARGE(F$4:F450,1)+1),IF(OR(MINUTE(G451)&lt;=MINUTE(NOW()),HOUR(G451)&lt;=HOUR(NOW())),"!!!","")),""),"")),"")))</f>
        <v>#VALUE!</v>
      </c>
      <c r="G451" s="181" t="s">
        <v>4673</v>
      </c>
      <c r="H451" s="229" t="s">
        <v>557</v>
      </c>
      <c r="I451" s="39" t="s">
        <v>31</v>
      </c>
      <c r="J451" s="40">
        <v>0</v>
      </c>
      <c r="K451" s="41" t="s">
        <v>45</v>
      </c>
      <c r="L451" s="42">
        <v>2.1</v>
      </c>
      <c r="M451" s="43">
        <v>50</v>
      </c>
      <c r="N451" s="318">
        <v>0.05</v>
      </c>
      <c r="O451" s="44" t="s">
        <v>1087</v>
      </c>
      <c r="P451" s="45" t="s">
        <v>1483</v>
      </c>
      <c r="Q451" s="207" t="s">
        <v>1139</v>
      </c>
      <c r="R451" s="211">
        <v>1.23E-2</v>
      </c>
      <c r="S451" s="210" t="s">
        <v>1034</v>
      </c>
    </row>
    <row r="452" spans="1:19" ht="14.65" customHeight="1">
      <c r="A452" s="227"/>
      <c r="B452" s="236"/>
      <c r="C452" s="49" t="s">
        <v>28</v>
      </c>
      <c r="D452" s="274"/>
      <c r="E452" s="282"/>
      <c r="F452" s="285"/>
      <c r="G452" s="182"/>
      <c r="H452" s="230"/>
      <c r="I452" s="50" t="s">
        <v>30</v>
      </c>
      <c r="J452" s="51">
        <f>IF(OR(I451="TO",I451="TU",I451="TO1",I451="TU1",I451="TO2",I451="TU2"),J451,IF(OR(I451="AH1",I451="AH2"),IF(OR(I452="AH1",I452="AH2"),-J451,IF(OR(I452="EH1",I452="EH2"),-J451+0.5,"")),IF(OR(I451="EH1",I451="EH2"),IF(OR(I452="AH1",I452="AH2"),-J451+0.5,IF(OR(I452="EH1",I452="EH2"),-J451+1,"")),IF(AND(OR(I451="DNB1",I451="DNB2"),OR(I452="AH1",I452="AH2")),0,IF(AND(I451="Not ScoreBoth",OR(I452="TO1",I452="TO2")),0.5,"")))))</f>
        <v>0</v>
      </c>
      <c r="K452" s="52" t="s">
        <v>22</v>
      </c>
      <c r="L452" s="53">
        <v>1.952</v>
      </c>
      <c r="M452" s="54">
        <v>52</v>
      </c>
      <c r="N452" s="233"/>
      <c r="O452" s="55" t="s">
        <v>3452</v>
      </c>
      <c r="P452" s="56" t="s">
        <v>3453</v>
      </c>
      <c r="Q452" s="208"/>
      <c r="R452" s="212"/>
      <c r="S452" s="26"/>
    </row>
    <row r="453" spans="1:19" ht="14.65" customHeight="1">
      <c r="A453" s="228"/>
      <c r="B453" s="237"/>
      <c r="C453" s="57" t="s">
        <v>28</v>
      </c>
      <c r="D453" s="275"/>
      <c r="E453" s="283"/>
      <c r="F453" s="272"/>
      <c r="G453" s="183"/>
      <c r="H453" s="231"/>
      <c r="I453" s="58"/>
      <c r="J453" s="59"/>
      <c r="K453" s="60"/>
      <c r="L453" s="61"/>
      <c r="M453" s="62"/>
      <c r="N453" s="234"/>
      <c r="O453" s="63"/>
      <c r="P453" s="64"/>
      <c r="Q453" s="209"/>
      <c r="R453" s="213"/>
      <c r="S453" s="28"/>
    </row>
    <row r="454" spans="1:19" ht="14.65" customHeight="1">
      <c r="A454" s="238">
        <f>$A451+1</f>
        <v>151</v>
      </c>
      <c r="B454" s="242" t="str">
        <f>IF(OR(C454="W",C455="W",C456="W",C454="1/2W",C455="1/2W",C456="1/2W",C454="1/2L",C455="1/2L",C456="1/2L"),"OK",IF(OR(C454="L",C455="L",C456="L"),"LOSS",IF(OR(C454="X",C455="X",C456="X"),"Anulado"," ")))</f>
        <v xml:space="preserve"> </v>
      </c>
      <c r="C454" s="65" t="s">
        <v>28</v>
      </c>
      <c r="D454" s="290" t="str">
        <f>IF(G454="","",$D451)</f>
        <v>19</v>
      </c>
      <c r="E454" s="295" t="str">
        <f>IF(G454=""," ","– "&amp;COUNTIF(D$4:D456,$D454))</f>
        <v>– 10</v>
      </c>
      <c r="F454" s="297" t="e">
        <f ca="1">IF(G454="","",IF(OR(AND($C454&lt;&gt;" ",$C455=" "),AND($C455&lt;&gt;" ",$C454=" "),AND(L456&gt;0,OR(AND($C456&lt;&gt;" ",OR($C454=" ",$C455=" ")),AND($C456=" ",OR($C454&lt;&gt;" ",$C455&lt;&gt;" "))))),IF(SUM(F$4:F453)=0,1,LARGE(F$4:F453,1)+1),IF(MONTH(G454)=MONTH(TODAY()),IF(AND(DAY(G454)&lt;DAY(TODAY()),$B454=" "),IF(SUM(F$4:F453)=0,1,LARGE(F$4:F453,1)+1),IF($B454=" ",IF(AND(DAY(G454)=DAY(TODAY()),HOUR(G454)&lt;=HOUR(NOW())+1),IF(AND(HOUR(G454)+2&lt;=HOUR(NOW()),DAY(G454)&lt;=DAY(TODAY()),MINUTE(G454)&lt;=MINUTE(NOW())),IF(SUM(F$4:F453)=0,1,LARGE(F$4:F453,1)+1),IF(OR(MINUTE(G454)&lt;=MINUTE(NOW()),HOUR(G454)&lt;=HOUR(NOW())),"!!!","")),""),"")),"")))</f>
        <v>#VALUE!</v>
      </c>
      <c r="G454" s="188" t="s">
        <v>4674</v>
      </c>
      <c r="H454" s="239" t="s">
        <v>558</v>
      </c>
      <c r="I454" s="66" t="s">
        <v>47</v>
      </c>
      <c r="J454" s="80"/>
      <c r="K454" s="68" t="s">
        <v>22</v>
      </c>
      <c r="L454" s="69">
        <v>2.82</v>
      </c>
      <c r="M454" s="70"/>
      <c r="N454" s="317">
        <v>0.05</v>
      </c>
      <c r="O454" s="71" t="s">
        <v>1634</v>
      </c>
      <c r="P454" s="72" t="s">
        <v>3454</v>
      </c>
      <c r="Q454" s="200" t="s">
        <v>1173</v>
      </c>
      <c r="R454" s="204">
        <v>3.2899999999999999E-2</v>
      </c>
      <c r="S454" s="203" t="s">
        <v>1034</v>
      </c>
    </row>
    <row r="455" spans="1:19" ht="14.65" customHeight="1">
      <c r="A455" s="227"/>
      <c r="B455" s="236"/>
      <c r="C455" s="17" t="s">
        <v>28</v>
      </c>
      <c r="D455" s="274"/>
      <c r="E455" s="282"/>
      <c r="F455" s="285"/>
      <c r="G455" s="182"/>
      <c r="H455" s="230"/>
      <c r="I455" s="18" t="s">
        <v>48</v>
      </c>
      <c r="J455" s="81" t="str">
        <f>IF(OR(I454="TO",I454="TU",I454="TO1",I454="TU1",I454="TO2",I454="TU2"),J454,IF(OR(I454="AH1",I454="AH2"),IF(OR(I455="AH1",I455="AH2"),-J454,IF(OR(I455="EH1",I455="EH2"),-J454+0.5,"")),IF(OR(I454="EH1",I454="EH2"),IF(OR(I455="AH1",I455="AH2"),-J454+0.5,IF(OR(I455="EH1",I455="EH2"),-J454+1,"")),IF(AND(OR(I454="DNB1",I454="DNB2"),OR(I455="AH1",I455="AH2")),0,IF(AND(I454="Not ScoreBoth",OR(I455="TO1",I455="TO2")),0.5,"")))))</f>
        <v/>
      </c>
      <c r="K455" s="77" t="s">
        <v>23</v>
      </c>
      <c r="L455" s="21">
        <v>1.63</v>
      </c>
      <c r="M455" s="22">
        <v>57.79</v>
      </c>
      <c r="N455" s="233"/>
      <c r="O455" s="23" t="s">
        <v>3455</v>
      </c>
      <c r="P455" s="24" t="s">
        <v>3456</v>
      </c>
      <c r="Q455" s="201"/>
      <c r="R455" s="205"/>
      <c r="S455" s="26"/>
    </row>
    <row r="456" spans="1:19" ht="14.65" customHeight="1">
      <c r="A456" s="228"/>
      <c r="B456" s="237"/>
      <c r="C456" s="27" t="s">
        <v>28</v>
      </c>
      <c r="D456" s="275"/>
      <c r="E456" s="283"/>
      <c r="F456" s="272"/>
      <c r="G456" s="183"/>
      <c r="H456" s="231"/>
      <c r="I456" s="30"/>
      <c r="J456" s="31"/>
      <c r="K456" s="37"/>
      <c r="L456" s="32"/>
      <c r="M456" s="33"/>
      <c r="N456" s="234"/>
      <c r="O456" s="34"/>
      <c r="P456" s="35"/>
      <c r="Q456" s="202"/>
      <c r="R456" s="206"/>
      <c r="S456" s="28"/>
    </row>
    <row r="457" spans="1:19" ht="14.65" customHeight="1">
      <c r="A457" s="226">
        <f>$A454+1</f>
        <v>152</v>
      </c>
      <c r="B457" s="235" t="str">
        <f>IF(OR(C457="W",C458="W",C459="W",C457="1/2W",C458="1/2W",C459="1/2W",C457="1/2L",C458="1/2L",C459="1/2L"),"OK",IF(OR(C457="L",C458="L",C459="L"),"LOSS",IF(OR(C457="X",C458="X",C459="X"),"Anulado"," ")))</f>
        <v xml:space="preserve"> </v>
      </c>
      <c r="C457" s="38" t="s">
        <v>28</v>
      </c>
      <c r="D457" s="273" t="s">
        <v>559</v>
      </c>
      <c r="E457" s="281" t="str">
        <f>IF(G457=""," ","– "&amp;COUNTIF(D$4:D459,$D457))</f>
        <v>– 1</v>
      </c>
      <c r="F457" s="284" t="e">
        <f ca="1">IF(G457="","",IF(OR(AND($C457&lt;&gt;" ",$C458=" "),AND($C458&lt;&gt;" ",$C457=" "),AND(L459&gt;0,OR(AND($C459&lt;&gt;" ",OR($C457=" ",$C458=" ")),AND($C459=" ",OR($C457&lt;&gt;" ",$C458&lt;&gt;" "))))),IF(SUM(F$4:F456)=0,1,LARGE(F$4:F456,1)+1),IF(MONTH(G457)=MONTH(TODAY()),IF(AND(DAY(G457)&lt;DAY(TODAY()),$B457=" "),IF(SUM(F$4:F456)=0,1,LARGE(F$4:F456,1)+1),IF($B457=" ",IF(AND(DAY(G457)=DAY(TODAY()),HOUR(G457)&lt;=HOUR(NOW())+1),IF(AND(HOUR(G457)+2&lt;=HOUR(NOW()),DAY(G457)&lt;=DAY(TODAY()),MINUTE(G457)&lt;=MINUTE(NOW())),IF(SUM(F$4:F456)=0,1,LARGE(F$4:F456,1)+1),IF(OR(MINUTE(G457)&lt;=MINUTE(NOW()),HOUR(G457)&lt;=HOUR(NOW())),"!!!","")),""),"")),"")))</f>
        <v>#VALUE!</v>
      </c>
      <c r="G457" s="181" t="s">
        <v>4675</v>
      </c>
      <c r="H457" s="229" t="s">
        <v>560</v>
      </c>
      <c r="I457" s="39" t="s">
        <v>48</v>
      </c>
      <c r="J457" s="78"/>
      <c r="K457" s="41" t="s">
        <v>23</v>
      </c>
      <c r="L457" s="42">
        <v>6.15</v>
      </c>
      <c r="M457" s="43">
        <v>4.17</v>
      </c>
      <c r="N457" s="318">
        <v>0.05</v>
      </c>
      <c r="O457" s="44" t="s">
        <v>1065</v>
      </c>
      <c r="P457" s="45" t="s">
        <v>3457</v>
      </c>
      <c r="Q457" s="207" t="s">
        <v>4254</v>
      </c>
      <c r="R457" s="211">
        <v>5.4699999999999999E-2</v>
      </c>
      <c r="S457" s="210" t="s">
        <v>1034</v>
      </c>
    </row>
    <row r="458" spans="1:19" ht="14.65" customHeight="1">
      <c r="A458" s="227"/>
      <c r="B458" s="236"/>
      <c r="C458" s="49" t="s">
        <v>28</v>
      </c>
      <c r="D458" s="274"/>
      <c r="E458" s="282"/>
      <c r="F458" s="285"/>
      <c r="G458" s="182"/>
      <c r="H458" s="230"/>
      <c r="I458" s="50" t="s">
        <v>54</v>
      </c>
      <c r="J458" s="85" t="str">
        <f>IF(OR(I457="TO",I457="TU",I457="TO1",I457="TU1",I457="TO2",I457="TU2"),J457,IF(OR(I457="AH1",I457="AH2"),IF(OR(I458="AH1",I458="AH2"),-J457,IF(OR(I458="EH1",I458="EH2"),-J457+0.5,"")),IF(OR(I457="EH1",I457="EH2"),IF(OR(I458="AH1",I458="AH2"),-J457+0.5,IF(OR(I458="EH1",I458="EH2"),-J457+1,"")),IF(AND(OR(I457="DNB1",I457="DNB2"),OR(I458="AH1",I458="AH2")),0,IF(AND(I457="Not ScoreBoth",OR(I458="TO1",I458="TO2")),0.5,"")))))</f>
        <v/>
      </c>
      <c r="K458" s="52" t="s">
        <v>21</v>
      </c>
      <c r="L458" s="53">
        <v>1.25</v>
      </c>
      <c r="M458" s="54">
        <v>17.2</v>
      </c>
      <c r="N458" s="233"/>
      <c r="O458" s="55" t="s">
        <v>2770</v>
      </c>
      <c r="P458" s="56" t="s">
        <v>2640</v>
      </c>
      <c r="Q458" s="208"/>
      <c r="R458" s="212"/>
      <c r="S458" s="26"/>
    </row>
    <row r="459" spans="1:19" ht="14.65" customHeight="1" thickBot="1">
      <c r="A459" s="228"/>
      <c r="B459" s="237"/>
      <c r="C459" s="57" t="s">
        <v>28</v>
      </c>
      <c r="D459" s="275"/>
      <c r="E459" s="283"/>
      <c r="F459" s="272"/>
      <c r="G459" s="183"/>
      <c r="H459" s="240"/>
      <c r="I459" s="134">
        <v>1</v>
      </c>
      <c r="J459" s="59"/>
      <c r="K459" s="103" t="s">
        <v>21</v>
      </c>
      <c r="L459" s="104">
        <v>1.43</v>
      </c>
      <c r="M459" s="62">
        <v>2.95</v>
      </c>
      <c r="N459" s="234"/>
      <c r="O459" s="105" t="s">
        <v>3458</v>
      </c>
      <c r="P459" s="106" t="s">
        <v>1374</v>
      </c>
      <c r="Q459" s="209"/>
      <c r="R459" s="213"/>
      <c r="S459" s="28"/>
    </row>
    <row r="460" spans="1:19" ht="14.65" customHeight="1">
      <c r="A460" s="238">
        <f>$A457+1</f>
        <v>153</v>
      </c>
      <c r="B460" s="242" t="str">
        <f>IF(OR(C460="W",C461="W",C462="W",C460="1/2W",C461="1/2W",C462="1/2W",C460="1/2L",C461="1/2L",C462="1/2L"),"OK",IF(OR(C460="L",C461="L",C462="L"),"LOSS",IF(OR(C460="X",C461="X",C462="X"),"Anulado"," ")))</f>
        <v xml:space="preserve"> </v>
      </c>
      <c r="C460" s="65" t="s">
        <v>28</v>
      </c>
      <c r="D460" s="290" t="str">
        <f>IF(G460="","",$D457)</f>
        <v>20</v>
      </c>
      <c r="E460" s="295" t="str">
        <f>IF(G460=""," ","– "&amp;COUNTIF(D$4:D462,$D460))</f>
        <v>– 2</v>
      </c>
      <c r="F460" s="297" t="e">
        <f ca="1">IF(G460="","",IF(OR(AND($C460&lt;&gt;" ",$C461=" "),AND($C461&lt;&gt;" ",$C460=" "),AND(L462&gt;0,OR(AND($C462&lt;&gt;" ",OR($C460=" ",$C461=" ")),AND($C462=" ",OR($C460&lt;&gt;" ",$C461&lt;&gt;" "))))),IF(SUM(F$4:F459)=0,1,LARGE(F$4:F459,1)+1),IF(MONTH(G460)=MONTH(TODAY()),IF(AND(DAY(G460)&lt;DAY(TODAY()),$B460=" "),IF(SUM(F$4:F459)=0,1,LARGE(F$4:F459,1)+1),IF($B460=" ",IF(AND(DAY(G460)=DAY(TODAY()),HOUR(G460)&lt;=HOUR(NOW())+1),IF(AND(HOUR(G460)+2&lt;=HOUR(NOW()),DAY(G460)&lt;=DAY(TODAY()),MINUTE(G460)&lt;=MINUTE(NOW())),IF(SUM(F$4:F459)=0,1,LARGE(F$4:F459,1)+1),IF(OR(MINUTE(G460)&lt;=MINUTE(NOW()),HOUR(G460)&lt;=HOUR(NOW())),"!!!","")),""),"")),"")))</f>
        <v>#VALUE!</v>
      </c>
      <c r="G460" s="188" t="s">
        <v>4676</v>
      </c>
      <c r="H460" s="303" t="s">
        <v>561</v>
      </c>
      <c r="I460" s="66" t="s">
        <v>31</v>
      </c>
      <c r="J460" s="67">
        <v>0</v>
      </c>
      <c r="K460" s="68" t="s">
        <v>22</v>
      </c>
      <c r="L460" s="69">
        <v>1.7629999999999999</v>
      </c>
      <c r="M460" s="70"/>
      <c r="N460" s="317">
        <v>0.01</v>
      </c>
      <c r="O460" s="71" t="s">
        <v>1793</v>
      </c>
      <c r="P460" s="72" t="s">
        <v>3459</v>
      </c>
      <c r="Q460" s="200" t="s">
        <v>4255</v>
      </c>
      <c r="R460" s="204">
        <v>3.4200000000000001E-2</v>
      </c>
      <c r="S460" s="203" t="s">
        <v>1034</v>
      </c>
    </row>
    <row r="461" spans="1:19" ht="14.65" customHeight="1">
      <c r="A461" s="227"/>
      <c r="B461" s="236"/>
      <c r="C461" s="17" t="s">
        <v>28</v>
      </c>
      <c r="D461" s="274"/>
      <c r="E461" s="282"/>
      <c r="F461" s="285"/>
      <c r="G461" s="182"/>
      <c r="H461" s="230"/>
      <c r="I461" s="18" t="s">
        <v>30</v>
      </c>
      <c r="J461" s="76">
        <f>IF(OR(I460="TO",I460="TU",I460="TO1",I460="TU1",I460="TO2",I460="TU2"),J460,IF(OR(I460="AH1",I460="AH2"),IF(OR(I461="AH1",I461="AH2"),-J460,IF(OR(I461="EH1",I461="EH2"),-J460+0.5,"")),IF(OR(I460="EH1",I460="EH2"),IF(OR(I461="AH1",I461="AH2"),-J460+0.5,IF(OR(I461="EH1",I461="EH2"),-J460+1,"")),IF(AND(OR(I460="DNB1",I460="DNB2"),OR(I461="AH1",I461="AH2")),0,IF(AND(I460="Not ScoreBoth",OR(I461="TO1",I461="TO2")),0.5,"")))))</f>
        <v>0</v>
      </c>
      <c r="K461" s="77" t="s">
        <v>21</v>
      </c>
      <c r="L461" s="21">
        <v>2.5</v>
      </c>
      <c r="M461" s="22">
        <v>7.5</v>
      </c>
      <c r="N461" s="233"/>
      <c r="O461" s="23" t="s">
        <v>1347</v>
      </c>
      <c r="P461" s="24" t="s">
        <v>1938</v>
      </c>
      <c r="Q461" s="201"/>
      <c r="R461" s="205"/>
      <c r="S461" s="26"/>
    </row>
    <row r="462" spans="1:19" ht="14.65" customHeight="1">
      <c r="A462" s="228"/>
      <c r="B462" s="237"/>
      <c r="C462" s="27" t="s">
        <v>28</v>
      </c>
      <c r="D462" s="275"/>
      <c r="E462" s="283"/>
      <c r="F462" s="272"/>
      <c r="G462" s="183"/>
      <c r="H462" s="231"/>
      <c r="I462" s="30"/>
      <c r="J462" s="31"/>
      <c r="K462" s="37"/>
      <c r="L462" s="32"/>
      <c r="M462" s="33"/>
      <c r="N462" s="234"/>
      <c r="O462" s="34"/>
      <c r="P462" s="35"/>
      <c r="Q462" s="202"/>
      <c r="R462" s="206"/>
      <c r="S462" s="28"/>
    </row>
    <row r="463" spans="1:19" ht="14.65" customHeight="1">
      <c r="A463" s="226">
        <f>$A460+1</f>
        <v>154</v>
      </c>
      <c r="B463" s="235" t="str">
        <f>IF(OR(C463="W",C464="W",C465="W",C463="1/2W",C464="1/2W",C465="1/2W",C463="1/2L",C464="1/2L",C465="1/2L"),"OK",IF(OR(C463="L",C464="L",C465="L"),"LOSS",IF(OR(C463="X",C464="X",C465="X"),"Anulado"," ")))</f>
        <v xml:space="preserve"> </v>
      </c>
      <c r="C463" s="38" t="s">
        <v>28</v>
      </c>
      <c r="D463" s="273" t="str">
        <f>IF(G463="","",$D460)</f>
        <v>20</v>
      </c>
      <c r="E463" s="281" t="str">
        <f>IF(G463=""," ","– "&amp;COUNTIF(D$4:D465,$D463))</f>
        <v>– 3</v>
      </c>
      <c r="F463" s="284" t="e">
        <f ca="1">IF(G463="","",IF(OR(AND($C463&lt;&gt;" ",$C464=" "),AND($C464&lt;&gt;" ",$C463=" "),AND(L465&gt;0,OR(AND($C465&lt;&gt;" ",OR($C463=" ",$C464=" ")),AND($C465=" ",OR($C463&lt;&gt;" ",$C464&lt;&gt;" "))))),IF(SUM(F$4:F462)=0,1,LARGE(F$4:F462,1)+1),IF(MONTH(G463)=MONTH(TODAY()),IF(AND(DAY(G463)&lt;DAY(TODAY()),$B463=" "),IF(SUM(F$4:F462)=0,1,LARGE(F$4:F462,1)+1),IF($B463=" ",IF(AND(DAY(G463)=DAY(TODAY()),HOUR(G463)&lt;=HOUR(NOW())+1),IF(AND(HOUR(G463)+2&lt;=HOUR(NOW()),DAY(G463)&lt;=DAY(TODAY()),MINUTE(G463)&lt;=MINUTE(NOW())),IF(SUM(F$4:F462)=0,1,LARGE(F$4:F462,1)+1),IF(OR(MINUTE(G463)&lt;=MINUTE(NOW()),HOUR(G463)&lt;=HOUR(NOW())),"!!!","")),""),"")),"")))</f>
        <v>#VALUE!</v>
      </c>
      <c r="G463" s="181" t="s">
        <v>4677</v>
      </c>
      <c r="H463" s="229" t="s">
        <v>562</v>
      </c>
      <c r="I463" s="39" t="s">
        <v>31</v>
      </c>
      <c r="J463" s="40">
        <v>-2</v>
      </c>
      <c r="K463" s="41" t="s">
        <v>21</v>
      </c>
      <c r="L463" s="42">
        <v>2.54</v>
      </c>
      <c r="M463" s="43">
        <v>6.57</v>
      </c>
      <c r="N463" s="318">
        <v>0.05</v>
      </c>
      <c r="O463" s="44" t="s">
        <v>1788</v>
      </c>
      <c r="P463" s="45" t="s">
        <v>1228</v>
      </c>
      <c r="Q463" s="207" t="s">
        <v>2889</v>
      </c>
      <c r="R463" s="211">
        <v>0.1283</v>
      </c>
      <c r="S463" s="210" t="s">
        <v>1034</v>
      </c>
    </row>
    <row r="464" spans="1:19" ht="14.65" customHeight="1">
      <c r="A464" s="227"/>
      <c r="B464" s="236"/>
      <c r="C464" s="49" t="s">
        <v>28</v>
      </c>
      <c r="D464" s="274"/>
      <c r="E464" s="282"/>
      <c r="F464" s="285"/>
      <c r="G464" s="182"/>
      <c r="H464" s="230"/>
      <c r="I464" s="50" t="s">
        <v>30</v>
      </c>
      <c r="J464" s="51">
        <f>IF(OR(I463="TO",I463="TU",I463="TO1",I463="TU1",I463="TO2",I463="TU2"),J463,IF(OR(I463="AH1",I463="AH2"),IF(OR(I464="AH1",I464="AH2"),-J463,IF(OR(I464="EH1",I464="EH2"),-J463+0.5,"")),IF(OR(I463="EH1",I463="EH2"),IF(OR(I464="AH1",I464="AH2"),-J463+0.5,IF(OR(I464="EH1",I464="EH2"),-J463+1,"")),IF(AND(OR(I463="DNB1",I463="DNB2"),OR(I464="AH1",I464="AH2")),0,IF(AND(I463="Not ScoreBoth",OR(I464="TO1",I464="TO2")),0.5,"")))))</f>
        <v>2</v>
      </c>
      <c r="K464" s="52" t="s">
        <v>22</v>
      </c>
      <c r="L464" s="53">
        <v>2.04</v>
      </c>
      <c r="M464" s="54">
        <v>8.5500000000000007</v>
      </c>
      <c r="N464" s="233"/>
      <c r="O464" s="55" t="s">
        <v>3442</v>
      </c>
      <c r="P464" s="56" t="s">
        <v>2753</v>
      </c>
      <c r="Q464" s="208"/>
      <c r="R464" s="212"/>
      <c r="S464" s="26"/>
    </row>
    <row r="465" spans="1:19" ht="14.65" customHeight="1">
      <c r="A465" s="228"/>
      <c r="B465" s="237"/>
      <c r="C465" s="57" t="s">
        <v>28</v>
      </c>
      <c r="D465" s="275"/>
      <c r="E465" s="283"/>
      <c r="F465" s="272"/>
      <c r="G465" s="183"/>
      <c r="H465" s="231"/>
      <c r="I465" s="58"/>
      <c r="J465" s="59"/>
      <c r="K465" s="60"/>
      <c r="L465" s="61"/>
      <c r="M465" s="62"/>
      <c r="N465" s="234"/>
      <c r="O465" s="63"/>
      <c r="P465" s="64"/>
      <c r="Q465" s="209"/>
      <c r="R465" s="213"/>
      <c r="S465" s="28"/>
    </row>
    <row r="466" spans="1:19" ht="14.65" customHeight="1">
      <c r="A466" s="238">
        <f>$A463+1</f>
        <v>155</v>
      </c>
      <c r="B466" s="242" t="str">
        <f>IF(OR(C466="W",C467="W",C468="W",C466="1/2W",C467="1/2W",C468="1/2W",C466="1/2L",C467="1/2L",C468="1/2L"),"OK",IF(OR(C466="L",C467="L",C468="L"),"LOSS",IF(OR(C466="X",C467="X",C468="X"),"Anulado"," ")))</f>
        <v xml:space="preserve"> </v>
      </c>
      <c r="C466" s="65" t="s">
        <v>28</v>
      </c>
      <c r="D466" s="290" t="str">
        <f>IF(G466="","",$D463)</f>
        <v>20</v>
      </c>
      <c r="E466" s="295" t="str">
        <f>IF(G466=""," ","– "&amp;COUNTIF(D$4:D468,$D466))</f>
        <v>– 4</v>
      </c>
      <c r="F466" s="297" t="e">
        <f ca="1">IF(G466="","",IF(OR(AND($C466&lt;&gt;" ",$C467=" "),AND($C467&lt;&gt;" ",$C466=" "),AND(L468&gt;0,OR(AND($C468&lt;&gt;" ",OR($C466=" ",$C467=" ")),AND($C468=" ",OR($C466&lt;&gt;" ",$C467&lt;&gt;" "))))),IF(SUM(F$4:F465)=0,1,LARGE(F$4:F465,1)+1),IF(MONTH(G466)=MONTH(TODAY()),IF(AND(DAY(G466)&lt;DAY(TODAY()),$B466=" "),IF(SUM(F$4:F465)=0,1,LARGE(F$4:F465,1)+1),IF($B466=" ",IF(AND(DAY(G466)=DAY(TODAY()),HOUR(G466)&lt;=HOUR(NOW())+1),IF(AND(HOUR(G466)+2&lt;=HOUR(NOW()),DAY(G466)&lt;=DAY(TODAY()),MINUTE(G466)&lt;=MINUTE(NOW())),IF(SUM(F$4:F465)=0,1,LARGE(F$4:F465,1)+1),IF(OR(MINUTE(G466)&lt;=MINUTE(NOW()),HOUR(G466)&lt;=HOUR(NOW())),"!!!","")),""),"")),"")))</f>
        <v>#VALUE!</v>
      </c>
      <c r="G466" s="188" t="s">
        <v>4678</v>
      </c>
      <c r="H466" s="239" t="s">
        <v>563</v>
      </c>
      <c r="I466" s="66" t="s">
        <v>42</v>
      </c>
      <c r="J466" s="67">
        <v>10</v>
      </c>
      <c r="K466" s="68" t="s">
        <v>21</v>
      </c>
      <c r="L466" s="69">
        <v>2.0499999999999998</v>
      </c>
      <c r="M466" s="70">
        <v>9.64</v>
      </c>
      <c r="N466" s="317">
        <v>0.05</v>
      </c>
      <c r="O466" s="71" t="s">
        <v>1752</v>
      </c>
      <c r="P466" s="72" t="s">
        <v>1777</v>
      </c>
      <c r="Q466" s="200" t="s">
        <v>1489</v>
      </c>
      <c r="R466" s="204">
        <v>4.9399999999999999E-2</v>
      </c>
      <c r="S466" s="203" t="s">
        <v>1034</v>
      </c>
    </row>
    <row r="467" spans="1:19" ht="14.65" customHeight="1">
      <c r="A467" s="227"/>
      <c r="B467" s="236"/>
      <c r="C467" s="17" t="s">
        <v>28</v>
      </c>
      <c r="D467" s="274"/>
      <c r="E467" s="282"/>
      <c r="F467" s="285"/>
      <c r="G467" s="182"/>
      <c r="H467" s="230"/>
      <c r="I467" s="18" t="s">
        <v>43</v>
      </c>
      <c r="J467" s="76">
        <f>IF(OR(I466="TO",I466="TU",I466="TO1",I466="TU1",I466="TO2",I466="TU2"),J466,IF(OR(I466="AH1",I466="AH2"),IF(OR(I467="AH1",I467="AH2"),-J466,IF(OR(I467="EH1",I467="EH2"),-J466+0.5,"")),IF(OR(I466="EH1",I466="EH2"),IF(OR(I467="AH1",I467="AH2"),-J466+0.5,IF(OR(I467="EH1",I467="EH2"),-J466+1,"")),IF(AND(OR(I466="DNB1",I466="DNB2"),OR(I467="AH1",I467="AH2")),0,IF(AND(I466="Not ScoreBoth",OR(I467="TO1",I467="TO2")),0.5,"")))))</f>
        <v>10</v>
      </c>
      <c r="K467" s="77" t="s">
        <v>22</v>
      </c>
      <c r="L467" s="21">
        <v>2.15</v>
      </c>
      <c r="M467" s="22">
        <v>9.19</v>
      </c>
      <c r="N467" s="233"/>
      <c r="O467" s="23" t="s">
        <v>2861</v>
      </c>
      <c r="P467" s="24" t="s">
        <v>1777</v>
      </c>
      <c r="Q467" s="201"/>
      <c r="R467" s="205"/>
      <c r="S467" s="26"/>
    </row>
    <row r="468" spans="1:19" ht="14.65" customHeight="1">
      <c r="A468" s="228"/>
      <c r="B468" s="237"/>
      <c r="C468" s="27" t="s">
        <v>28</v>
      </c>
      <c r="D468" s="275"/>
      <c r="E468" s="283"/>
      <c r="F468" s="272"/>
      <c r="G468" s="183"/>
      <c r="H468" s="231"/>
      <c r="I468" s="30"/>
      <c r="J468" s="31"/>
      <c r="K468" s="37"/>
      <c r="L468" s="32"/>
      <c r="M468" s="33"/>
      <c r="N468" s="234"/>
      <c r="O468" s="34"/>
      <c r="P468" s="35"/>
      <c r="Q468" s="202"/>
      <c r="R468" s="206"/>
      <c r="S468" s="28"/>
    </row>
    <row r="469" spans="1:19" ht="14.65" customHeight="1">
      <c r="A469" s="226">
        <f>$A466+1</f>
        <v>156</v>
      </c>
      <c r="B469" s="235" t="str">
        <f>IF(OR(C469="W",C470="W",C471="W",C469="1/2W",C470="1/2W",C471="1/2W",C469="1/2L",C470="1/2L",C471="1/2L"),"OK",IF(OR(C469="L",C470="L",C471="L"),"LOSS",IF(OR(C469="X",C470="X",C471="X"),"Anulado"," ")))</f>
        <v xml:space="preserve"> </v>
      </c>
      <c r="C469" s="38" t="s">
        <v>28</v>
      </c>
      <c r="D469" s="273" t="str">
        <f>IF(G469="","",$D466)</f>
        <v>20</v>
      </c>
      <c r="E469" s="281" t="str">
        <f>IF(G469=""," ","– "&amp;COUNTIF(D$4:D471,$D469))</f>
        <v>– 5</v>
      </c>
      <c r="F469" s="284" t="e">
        <f ca="1">IF(G469="","",IF(OR(AND($C469&lt;&gt;" ",$C470=" "),AND($C470&lt;&gt;" ",$C469=" "),AND(L471&gt;0,OR(AND($C471&lt;&gt;" ",OR($C469=" ",$C470=" ")),AND($C471=" ",OR($C469&lt;&gt;" ",$C470&lt;&gt;" "))))),IF(SUM(F$4:F468)=0,1,LARGE(F$4:F468,1)+1),IF(MONTH(G469)=MONTH(TODAY()),IF(AND(DAY(G469)&lt;DAY(TODAY()),$B469=" "),IF(SUM(F$4:F468)=0,1,LARGE(F$4:F468,1)+1),IF($B469=" ",IF(AND(DAY(G469)=DAY(TODAY()),HOUR(G469)&lt;=HOUR(NOW())+1),IF(AND(HOUR(G469)+2&lt;=HOUR(NOW()),DAY(G469)&lt;=DAY(TODAY()),MINUTE(G469)&lt;=MINUTE(NOW())),IF(SUM(F$4:F468)=0,1,LARGE(F$4:F468,1)+1),IF(OR(MINUTE(G469)&lt;=MINUTE(NOW()),HOUR(G469)&lt;=HOUR(NOW())),"!!!","")),""),"")),"")))</f>
        <v>#VALUE!</v>
      </c>
      <c r="G469" s="181" t="s">
        <v>4679</v>
      </c>
      <c r="H469" s="229" t="s">
        <v>564</v>
      </c>
      <c r="I469" s="39" t="s">
        <v>31</v>
      </c>
      <c r="J469" s="40">
        <v>3</v>
      </c>
      <c r="K469" s="41" t="s">
        <v>21</v>
      </c>
      <c r="L469" s="42">
        <v>1.84</v>
      </c>
      <c r="M469" s="43">
        <v>12.05</v>
      </c>
      <c r="N469" s="318">
        <v>0.05</v>
      </c>
      <c r="O469" s="44" t="s">
        <v>3460</v>
      </c>
      <c r="P469" s="45" t="s">
        <v>883</v>
      </c>
      <c r="Q469" s="207" t="s">
        <v>1602</v>
      </c>
      <c r="R469" s="211">
        <v>4.9200000000000001E-2</v>
      </c>
      <c r="S469" s="210" t="s">
        <v>1034</v>
      </c>
    </row>
    <row r="470" spans="1:19" ht="14.65" customHeight="1">
      <c r="A470" s="227"/>
      <c r="B470" s="236"/>
      <c r="C470" s="49" t="s">
        <v>28</v>
      </c>
      <c r="D470" s="274"/>
      <c r="E470" s="282"/>
      <c r="F470" s="285"/>
      <c r="G470" s="182"/>
      <c r="H470" s="230"/>
      <c r="I470" s="50" t="s">
        <v>30</v>
      </c>
      <c r="J470" s="51">
        <f>IF(OR(I469="TO",I469="TU",I469="TO1",I469="TU1",I469="TO2",I469="TU2"),J469,IF(OR(I469="AH1",I469="AH2"),IF(OR(I470="AH1",I470="AH2"),-J469,IF(OR(I470="EH1",I470="EH2"),-J469+0.5,"")),IF(OR(I469="EH1",I469="EH2"),IF(OR(I470="AH1",I470="AH2"),-J469+0.5,IF(OR(I470="EH1",I470="EH2"),-J469+1,"")),IF(AND(OR(I469="DNB1",I469="DNB2"),OR(I470="AH1",I470="AH2")),0,IF(AND(I469="Not ScoreBoth",OR(I470="TO1",I470="TO2")),0.5,"")))))</f>
        <v>-3</v>
      </c>
      <c r="K470" s="52" t="s">
        <v>22</v>
      </c>
      <c r="L470" s="53">
        <v>2.44</v>
      </c>
      <c r="M470" s="54">
        <v>9.09</v>
      </c>
      <c r="N470" s="233"/>
      <c r="O470" s="55" t="s">
        <v>3461</v>
      </c>
      <c r="P470" s="56" t="s">
        <v>2918</v>
      </c>
      <c r="Q470" s="208"/>
      <c r="R470" s="212"/>
      <c r="S470" s="26"/>
    </row>
    <row r="471" spans="1:19" ht="14.65" customHeight="1" thickBot="1">
      <c r="A471" s="228"/>
      <c r="B471" s="237"/>
      <c r="C471" s="57" t="s">
        <v>28</v>
      </c>
      <c r="D471" s="275"/>
      <c r="E471" s="283"/>
      <c r="F471" s="272"/>
      <c r="G471" s="183"/>
      <c r="H471" s="240"/>
      <c r="I471" s="58"/>
      <c r="J471" s="59"/>
      <c r="K471" s="60"/>
      <c r="L471" s="61"/>
      <c r="M471" s="62"/>
      <c r="N471" s="234"/>
      <c r="O471" s="63"/>
      <c r="P471" s="64"/>
      <c r="Q471" s="209"/>
      <c r="R471" s="213"/>
      <c r="S471" s="28"/>
    </row>
    <row r="472" spans="1:19" ht="14.65" customHeight="1">
      <c r="A472" s="238">
        <f>$A469+1</f>
        <v>157</v>
      </c>
      <c r="B472" s="242" t="str">
        <f>IF(OR(C472="W",C473="W",C474="W",C472="1/2W",C473="1/2W",C474="1/2W",C472="1/2L",C473="1/2L",C474="1/2L"),"OK",IF(OR(C472="L",C473="L",C474="L"),"LOSS",IF(OR(C472="X",C473="X",C474="X"),"Anulado"," ")))</f>
        <v xml:space="preserve"> </v>
      </c>
      <c r="C472" s="65" t="s">
        <v>28</v>
      </c>
      <c r="D472" s="290" t="s">
        <v>307</v>
      </c>
      <c r="E472" s="295" t="str">
        <f>IF(G472=""," ","– "&amp;COUNTIF(D$4:D474,$D472))</f>
        <v>– 1</v>
      </c>
      <c r="F472" s="297" t="e">
        <f ca="1">IF(G472="","",IF(OR(AND($C472&lt;&gt;" ",$C473=" "),AND($C473&lt;&gt;" ",$C472=" "),AND(L474&gt;0,OR(AND($C474&lt;&gt;" ",OR($C472=" ",$C473=" ")),AND($C474=" ",OR($C472&lt;&gt;" ",$C473&lt;&gt;" "))))),IF(SUM(F$4:F471)=0,1,LARGE(F$4:F471,1)+1),IF(MONTH(G472)=MONTH(TODAY()),IF(AND(DAY(G472)&lt;DAY(TODAY()),$B472=" "),IF(SUM(F$4:F471)=0,1,LARGE(F$4:F471,1)+1),IF($B472=" ",IF(AND(DAY(G472)=DAY(TODAY()),HOUR(G472)&lt;=HOUR(NOW())+1),IF(AND(HOUR(G472)+2&lt;=HOUR(NOW()),DAY(G472)&lt;=DAY(TODAY()),MINUTE(G472)&lt;=MINUTE(NOW())),IF(SUM(F$4:F471)=0,1,LARGE(F$4:F471,1)+1),IF(OR(MINUTE(G472)&lt;=MINUTE(NOW()),HOUR(G472)&lt;=HOUR(NOW())),"!!!","")),""),"")),"")))</f>
        <v>#VALUE!</v>
      </c>
      <c r="G472" s="188" t="s">
        <v>4680</v>
      </c>
      <c r="H472" s="303" t="s">
        <v>565</v>
      </c>
      <c r="I472" s="100">
        <v>1</v>
      </c>
      <c r="J472" s="80"/>
      <c r="K472" s="68" t="s">
        <v>45</v>
      </c>
      <c r="L472" s="69">
        <v>2.35</v>
      </c>
      <c r="M472" s="70">
        <v>25</v>
      </c>
      <c r="N472" s="317">
        <v>0.01</v>
      </c>
      <c r="O472" s="71" t="s">
        <v>2246</v>
      </c>
      <c r="P472" s="72" t="s">
        <v>2634</v>
      </c>
      <c r="Q472" s="200" t="s">
        <v>2889</v>
      </c>
      <c r="R472" s="204">
        <v>3.4200000000000001E-2</v>
      </c>
      <c r="S472" s="203" t="s">
        <v>1034</v>
      </c>
    </row>
    <row r="473" spans="1:19" ht="14.65" customHeight="1">
      <c r="A473" s="227"/>
      <c r="B473" s="236"/>
      <c r="C473" s="17" t="s">
        <v>28</v>
      </c>
      <c r="D473" s="274"/>
      <c r="E473" s="282"/>
      <c r="F473" s="285"/>
      <c r="G473" s="182"/>
      <c r="H473" s="230"/>
      <c r="I473" s="18" t="s">
        <v>31</v>
      </c>
      <c r="J473" s="76">
        <v>0.5</v>
      </c>
      <c r="K473" s="77" t="s">
        <v>22</v>
      </c>
      <c r="L473" s="21">
        <v>1.847</v>
      </c>
      <c r="M473" s="22"/>
      <c r="N473" s="233"/>
      <c r="O473" s="23" t="s">
        <v>3462</v>
      </c>
      <c r="P473" s="24" t="s">
        <v>3463</v>
      </c>
      <c r="Q473" s="201"/>
      <c r="R473" s="205"/>
      <c r="S473" s="26"/>
    </row>
    <row r="474" spans="1:19" ht="14.65" customHeight="1">
      <c r="A474" s="228"/>
      <c r="B474" s="237"/>
      <c r="C474" s="27" t="s">
        <v>28</v>
      </c>
      <c r="D474" s="275"/>
      <c r="E474" s="283"/>
      <c r="F474" s="272"/>
      <c r="G474" s="183"/>
      <c r="H474" s="231"/>
      <c r="I474" s="30"/>
      <c r="J474" s="31"/>
      <c r="K474" s="37"/>
      <c r="L474" s="32"/>
      <c r="M474" s="33"/>
      <c r="N474" s="234"/>
      <c r="O474" s="34"/>
      <c r="P474" s="35"/>
      <c r="Q474" s="202"/>
      <c r="R474" s="206"/>
      <c r="S474" s="28"/>
    </row>
    <row r="475" spans="1:19" ht="14.65" customHeight="1">
      <c r="A475" s="226">
        <f>$A472+1</f>
        <v>158</v>
      </c>
      <c r="B475" s="235" t="str">
        <f>IF(OR(C475="W",C476="W",C477="W",C475="1/2W",C476="1/2W",C477="1/2W",C475="1/2L",C476="1/2L",C477="1/2L"),"OK",IF(OR(C475="L",C476="L",C477="L"),"LOSS",IF(OR(C475="X",C476="X",C477="X"),"Anulado"," ")))</f>
        <v xml:space="preserve"> </v>
      </c>
      <c r="C475" s="38" t="s">
        <v>28</v>
      </c>
      <c r="D475" s="273" t="str">
        <f>IF(G475="","",$D472)</f>
        <v>21</v>
      </c>
      <c r="E475" s="281" t="str">
        <f>IF(G475=""," ","– "&amp;COUNTIF(D$4:D477,$D475))</f>
        <v>– 2</v>
      </c>
      <c r="F475" s="284" t="e">
        <f ca="1">IF(G475="","",IF(OR(AND($C475&lt;&gt;" ",$C476=" "),AND($C476&lt;&gt;" ",$C475=" "),AND(L477&gt;0,OR(AND($C477&lt;&gt;" ",OR($C475=" ",$C476=" ")),AND($C477=" ",OR($C475&lt;&gt;" ",$C476&lt;&gt;" "))))),IF(SUM(F$4:F474)=0,1,LARGE(F$4:F474,1)+1),IF(MONTH(G475)=MONTH(TODAY()),IF(AND(DAY(G475)&lt;DAY(TODAY()),$B475=" "),IF(SUM(F$4:F474)=0,1,LARGE(F$4:F474,1)+1),IF($B475=" ",IF(AND(DAY(G475)=DAY(TODAY()),HOUR(G475)&lt;=HOUR(NOW())+1),IF(AND(HOUR(G475)+2&lt;=HOUR(NOW()),DAY(G475)&lt;=DAY(TODAY()),MINUTE(G475)&lt;=MINUTE(NOW())),IF(SUM(F$4:F474)=0,1,LARGE(F$4:F474,1)+1),IF(OR(MINUTE(G475)&lt;=MINUTE(NOW()),HOUR(G475)&lt;=HOUR(NOW())),"!!!","")),""),"")),"")))</f>
        <v>#VALUE!</v>
      </c>
      <c r="G475" s="181" t="s">
        <v>4681</v>
      </c>
      <c r="H475" s="229" t="s">
        <v>566</v>
      </c>
      <c r="I475" s="39" t="s">
        <v>42</v>
      </c>
      <c r="J475" s="40">
        <v>3</v>
      </c>
      <c r="K475" s="41" t="s">
        <v>22</v>
      </c>
      <c r="L475" s="42">
        <v>1.8540000000000001</v>
      </c>
      <c r="M475" s="43">
        <v>22.1</v>
      </c>
      <c r="N475" s="318">
        <v>0.05</v>
      </c>
      <c r="O475" s="44" t="s">
        <v>3464</v>
      </c>
      <c r="P475" s="45" t="s">
        <v>3465</v>
      </c>
      <c r="Q475" s="207" t="s">
        <v>1650</v>
      </c>
      <c r="R475" s="211">
        <v>5.6300000000000003E-2</v>
      </c>
      <c r="S475" s="210" t="s">
        <v>1034</v>
      </c>
    </row>
    <row r="476" spans="1:19" ht="14.65" customHeight="1">
      <c r="A476" s="227"/>
      <c r="B476" s="236"/>
      <c r="C476" s="49" t="s">
        <v>28</v>
      </c>
      <c r="D476" s="274"/>
      <c r="E476" s="282"/>
      <c r="F476" s="285"/>
      <c r="G476" s="182"/>
      <c r="H476" s="230"/>
      <c r="I476" s="50" t="s">
        <v>43</v>
      </c>
      <c r="J476" s="51">
        <f>IF(OR(I475="TO",I475="TU",I475="TO1",I475="TU1",I475="TO2",I475="TU2"),J475,IF(OR(I475="AH1",I475="AH2"),IF(OR(I476="AH1",I476="AH2"),-J475,IF(OR(I476="EH1",I476="EH2"),-J475+0.5,"")),IF(OR(I475="EH1",I475="EH2"),IF(OR(I476="AH1",I476="AH2"),-J475+0.5,IF(OR(I476="EH1",I476="EH2"),-J475+1,"")),IF(AND(OR(I475="DNB1",I475="DNB2"),OR(I476="AH1",I476="AH2")),0,IF(AND(I475="Not ScoreBoth",OR(I476="TO1",I476="TO2")),0.5,"")))))</f>
        <v>3</v>
      </c>
      <c r="K476" s="52" t="s">
        <v>23</v>
      </c>
      <c r="L476" s="53">
        <v>2.4300000000000002</v>
      </c>
      <c r="M476" s="54">
        <v>18.02</v>
      </c>
      <c r="N476" s="233"/>
      <c r="O476" s="55" t="s">
        <v>3466</v>
      </c>
      <c r="P476" s="56" t="s">
        <v>3467</v>
      </c>
      <c r="Q476" s="208"/>
      <c r="R476" s="212"/>
      <c r="S476" s="26"/>
    </row>
    <row r="477" spans="1:19" ht="14.65" customHeight="1">
      <c r="A477" s="228"/>
      <c r="B477" s="237"/>
      <c r="C477" s="57" t="s">
        <v>28</v>
      </c>
      <c r="D477" s="275"/>
      <c r="E477" s="283"/>
      <c r="F477" s="272"/>
      <c r="G477" s="183"/>
      <c r="H477" s="231"/>
      <c r="I477" s="58"/>
      <c r="J477" s="59"/>
      <c r="K477" s="60"/>
      <c r="L477" s="61"/>
      <c r="M477" s="62"/>
      <c r="N477" s="234"/>
      <c r="O477" s="63"/>
      <c r="P477" s="64"/>
      <c r="Q477" s="209"/>
      <c r="R477" s="213"/>
      <c r="S477" s="28"/>
    </row>
    <row r="478" spans="1:19" ht="14.65" customHeight="1">
      <c r="A478" s="238">
        <f>$A475+1</f>
        <v>159</v>
      </c>
      <c r="B478" s="242" t="str">
        <f>IF(OR(C478="W",C479="W",C480="W",C478="1/2W",C479="1/2W",C480="1/2W",C478="1/2L",C479="1/2L",C480="1/2L"),"OK",IF(OR(C478="L",C479="L",C480="L"),"LOSS",IF(OR(C478="X",C479="X",C480="X"),"Anulado"," ")))</f>
        <v xml:space="preserve"> </v>
      </c>
      <c r="C478" s="65" t="s">
        <v>28</v>
      </c>
      <c r="D478" s="290" t="str">
        <f>IF(G478="","",$D475)</f>
        <v>21</v>
      </c>
      <c r="E478" s="295" t="str">
        <f>IF(G478=""," ","– "&amp;COUNTIF(D$4:D480,$D478))</f>
        <v>– 3</v>
      </c>
      <c r="F478" s="297" t="e">
        <f ca="1">IF(G478="","",IF(OR(AND($C478&lt;&gt;" ",$C479=" "),AND($C479&lt;&gt;" ",$C478=" "),AND(L480&gt;0,OR(AND($C480&lt;&gt;" ",OR($C478=" ",$C479=" ")),AND($C480=" ",OR($C478&lt;&gt;" ",$C479&lt;&gt;" "))))),IF(SUM(F$4:F477)=0,1,LARGE(F$4:F477,1)+1),IF(MONTH(G478)=MONTH(TODAY()),IF(AND(DAY(G478)&lt;DAY(TODAY()),$B478=" "),IF(SUM(F$4:F477)=0,1,LARGE(F$4:F477,1)+1),IF($B478=" ",IF(AND(DAY(G478)=DAY(TODAY()),HOUR(G478)&lt;=HOUR(NOW())+1),IF(AND(HOUR(G478)+2&lt;=HOUR(NOW()),DAY(G478)&lt;=DAY(TODAY()),MINUTE(G478)&lt;=MINUTE(NOW())),IF(SUM(F$4:F477)=0,1,LARGE(F$4:F477,1)+1),IF(OR(MINUTE(G478)&lt;=MINUTE(NOW()),HOUR(G478)&lt;=HOUR(NOW())),"!!!","")),""),"")),"")))</f>
        <v>#VALUE!</v>
      </c>
      <c r="G478" s="188" t="s">
        <v>4682</v>
      </c>
      <c r="H478" s="239" t="s">
        <v>567</v>
      </c>
      <c r="I478" s="100">
        <v>1</v>
      </c>
      <c r="J478" s="80"/>
      <c r="K478" s="68" t="s">
        <v>20</v>
      </c>
      <c r="L478" s="69">
        <v>3.1</v>
      </c>
      <c r="M478" s="70">
        <v>2.59</v>
      </c>
      <c r="N478" s="317">
        <v>0.05</v>
      </c>
      <c r="O478" s="71" t="s">
        <v>3468</v>
      </c>
      <c r="P478" s="72" t="s">
        <v>3469</v>
      </c>
      <c r="Q478" s="200" t="s">
        <v>1072</v>
      </c>
      <c r="R478" s="204">
        <v>0.16109999999999999</v>
      </c>
      <c r="S478" s="203" t="s">
        <v>1034</v>
      </c>
    </row>
    <row r="479" spans="1:19" ht="14.65" customHeight="1">
      <c r="A479" s="227"/>
      <c r="B479" s="236"/>
      <c r="C479" s="17" t="s">
        <v>28</v>
      </c>
      <c r="D479" s="274"/>
      <c r="E479" s="282"/>
      <c r="F479" s="285"/>
      <c r="G479" s="182"/>
      <c r="H479" s="230"/>
      <c r="I479" s="18" t="s">
        <v>31</v>
      </c>
      <c r="J479" s="81" t="str">
        <f>IF(OR(I478="TO",I478="TU",I478="TO1",I478="TU1",I478="TO2",I478="TU2"),J478,IF(OR(I478="AH1",I478="AH2"),IF(OR(I479="AH1",I479="AH2"),-J478,IF(OR(I479="EH1",I479="EH2"),-J478+0.5,"")),IF(OR(I478="EH1",I478="EH2"),IF(OR(I479="AH1",I479="AH2"),-J478+0.5,IF(OR(I479="EH1",I479="EH2"),-J478+1,"")),IF(AND(OR(I478="DNB1",I478="DNB2"),OR(I479="AH1",I479="AH2")),0,IF(AND(I478="Not ScoreBoth",OR(I479="TO1",I479="TO2")),0.5,"")))))</f>
        <v/>
      </c>
      <c r="K479" s="77" t="s">
        <v>22</v>
      </c>
      <c r="L479" s="21">
        <v>1.909</v>
      </c>
      <c r="M479" s="22">
        <v>4.8600000000000003</v>
      </c>
      <c r="N479" s="233"/>
      <c r="O479" s="23" t="s">
        <v>2904</v>
      </c>
      <c r="P479" s="24" t="s">
        <v>2539</v>
      </c>
      <c r="Q479" s="201"/>
      <c r="R479" s="205"/>
      <c r="S479" s="26"/>
    </row>
    <row r="480" spans="1:19" ht="14.65" customHeight="1" thickBot="1">
      <c r="A480" s="228"/>
      <c r="B480" s="237"/>
      <c r="C480" s="27" t="s">
        <v>28</v>
      </c>
      <c r="D480" s="275"/>
      <c r="E480" s="283"/>
      <c r="F480" s="272"/>
      <c r="G480" s="183"/>
      <c r="H480" s="240"/>
      <c r="I480" s="30"/>
      <c r="J480" s="31"/>
      <c r="K480" s="37"/>
      <c r="L480" s="32"/>
      <c r="M480" s="33"/>
      <c r="N480" s="234"/>
      <c r="O480" s="34"/>
      <c r="P480" s="35"/>
      <c r="Q480" s="202"/>
      <c r="R480" s="206"/>
      <c r="S480" s="28"/>
    </row>
    <row r="481" spans="1:19" ht="14.65" customHeight="1">
      <c r="A481" s="226">
        <f>$A478+1</f>
        <v>160</v>
      </c>
      <c r="B481" s="235" t="str">
        <f>IF(OR(C481="W",C482="W",C483="W",C481="1/2W",C482="1/2W",C483="1/2W",C481="1/2L",C482="1/2L",C483="1/2L"),"OK",IF(OR(C481="L",C482="L",C483="L"),"LOSS",IF(OR(C481="X",C482="X",C483="X"),"Anulado"," ")))</f>
        <v xml:space="preserve"> </v>
      </c>
      <c r="C481" s="38" t="s">
        <v>28</v>
      </c>
      <c r="D481" s="273" t="s">
        <v>365</v>
      </c>
      <c r="E481" s="281" t="str">
        <f>IF(G481=""," ","– "&amp;COUNTIF(D$4:D483,$D481))</f>
        <v>– 1</v>
      </c>
      <c r="F481" s="284" t="e">
        <f ca="1">IF(G481="","",IF(OR(AND($C481&lt;&gt;" ",$C482=" "),AND($C482&lt;&gt;" ",$C481=" "),AND(L483&gt;0,OR(AND($C483&lt;&gt;" ",OR($C481=" ",$C482=" ")),AND($C483=" ",OR($C481&lt;&gt;" ",$C482&lt;&gt;" "))))),IF(SUM(F$4:F480)=0,1,LARGE(F$4:F480,1)+1),IF(MONTH(G481)=MONTH(TODAY()),IF(AND(DAY(G481)&lt;DAY(TODAY()),$B481=" "),IF(SUM(F$4:F480)=0,1,LARGE(F$4:F480,1)+1),IF($B481=" ",IF(AND(DAY(G481)=DAY(TODAY()),HOUR(G481)&lt;=HOUR(NOW())+1),IF(AND(HOUR(G481)+2&lt;=HOUR(NOW()),DAY(G481)&lt;=DAY(TODAY()),MINUTE(G481)&lt;=MINUTE(NOW())),IF(SUM(F$4:F480)=0,1,LARGE(F$4:F480,1)+1),IF(OR(MINUTE(G481)&lt;=MINUTE(NOW()),HOUR(G481)&lt;=HOUR(NOW())),"!!!","")),""),"")),"")))</f>
        <v>#VALUE!</v>
      </c>
      <c r="G481" s="181" t="s">
        <v>4683</v>
      </c>
      <c r="H481" s="302" t="s">
        <v>568</v>
      </c>
      <c r="I481" s="39" t="s">
        <v>42</v>
      </c>
      <c r="J481" s="40">
        <v>11.5</v>
      </c>
      <c r="K481" s="41" t="s">
        <v>18</v>
      </c>
      <c r="L481" s="42">
        <v>2.6</v>
      </c>
      <c r="M481" s="43"/>
      <c r="N481" s="318">
        <v>0.05</v>
      </c>
      <c r="O481" s="44" t="s">
        <v>1580</v>
      </c>
      <c r="P481" s="45" t="s">
        <v>3470</v>
      </c>
      <c r="Q481" s="207" t="s">
        <v>1308</v>
      </c>
      <c r="R481" s="211">
        <v>0.14319999999999999</v>
      </c>
      <c r="S481" s="210" t="s">
        <v>1034</v>
      </c>
    </row>
    <row r="482" spans="1:19" ht="14.65" customHeight="1">
      <c r="A482" s="227"/>
      <c r="B482" s="236"/>
      <c r="C482" s="49" t="s">
        <v>28</v>
      </c>
      <c r="D482" s="274"/>
      <c r="E482" s="282"/>
      <c r="F482" s="285"/>
      <c r="G482" s="182"/>
      <c r="H482" s="230"/>
      <c r="I482" s="50" t="s">
        <v>43</v>
      </c>
      <c r="J482" s="51">
        <f>IF(OR(I481="TO",I481="TU",I481="TO1",I481="TU1",I481="TO2",I481="TU2"),J481,IF(OR(I481="AH1",I481="AH2"),IF(OR(I482="AH1",I482="AH2"),-J481,IF(OR(I482="EH1",I482="EH2"),-J481+0.5,"")),IF(OR(I481="EH1",I481="EH2"),IF(OR(I482="AH1",I482="AH2"),-J481+0.5,IF(OR(I482="EH1",I482="EH2"),-J481+1,"")),IF(AND(OR(I481="DNB1",I481="DNB2"),OR(I482="AH1",I482="AH2")),0,IF(AND(I481="Not ScoreBoth",OR(I482="TO1",I482="TO2")),0.5,"")))))</f>
        <v>11.5</v>
      </c>
      <c r="K482" s="52" t="s">
        <v>21</v>
      </c>
      <c r="L482" s="53">
        <v>2.04</v>
      </c>
      <c r="M482" s="54">
        <v>6.49</v>
      </c>
      <c r="N482" s="233"/>
      <c r="O482" s="55" t="s">
        <v>3471</v>
      </c>
      <c r="P482" s="56" t="s">
        <v>2895</v>
      </c>
      <c r="Q482" s="208"/>
      <c r="R482" s="212"/>
      <c r="S482" s="26"/>
    </row>
    <row r="483" spans="1:19" ht="14.65" customHeight="1">
      <c r="A483" s="228"/>
      <c r="B483" s="237"/>
      <c r="C483" s="57" t="s">
        <v>28</v>
      </c>
      <c r="D483" s="275"/>
      <c r="E483" s="283"/>
      <c r="F483" s="272"/>
      <c r="G483" s="183"/>
      <c r="H483" s="231"/>
      <c r="I483" s="58"/>
      <c r="J483" s="59"/>
      <c r="K483" s="60"/>
      <c r="L483" s="61"/>
      <c r="M483" s="62"/>
      <c r="N483" s="234"/>
      <c r="O483" s="63"/>
      <c r="P483" s="64"/>
      <c r="Q483" s="209"/>
      <c r="R483" s="213"/>
      <c r="S483" s="28"/>
    </row>
    <row r="484" spans="1:19" ht="14.65" customHeight="1">
      <c r="A484" s="238">
        <f>$A481+1</f>
        <v>161</v>
      </c>
      <c r="B484" s="242" t="str">
        <f>IF(OR(C484="W",C485="W",C486="W",C484="1/2W",C485="1/2W",C486="1/2W",C484="1/2L",C485="1/2L",C486="1/2L"),"OK",IF(OR(C484="L",C485="L",C486="L"),"LOSS",IF(OR(C484="X",C485="X",C486="X"),"Anulado"," ")))</f>
        <v xml:space="preserve"> </v>
      </c>
      <c r="C484" s="65" t="s">
        <v>28</v>
      </c>
      <c r="D484" s="290" t="str">
        <f>IF(G484="","",$D481)</f>
        <v>24</v>
      </c>
      <c r="E484" s="295" t="str">
        <f>IF(G484=""," ","– "&amp;COUNTIF(D$4:D486,$D484))</f>
        <v>– 2</v>
      </c>
      <c r="F484" s="297" t="e">
        <f ca="1">IF(G484="","",IF(OR(AND($C484&lt;&gt;" ",$C485=" "),AND($C485&lt;&gt;" ",$C484=" "),AND(L486&gt;0,OR(AND($C486&lt;&gt;" ",OR($C484=" ",$C485=" ")),AND($C486=" ",OR($C484&lt;&gt;" ",$C485&lt;&gt;" "))))),IF(SUM(F$4:F483)=0,1,LARGE(F$4:F483,1)+1),IF(MONTH(G484)=MONTH(TODAY()),IF(AND(DAY(G484)&lt;DAY(TODAY()),$B484=" "),IF(SUM(F$4:F483)=0,1,LARGE(F$4:F483,1)+1),IF($B484=" ",IF(AND(DAY(G484)=DAY(TODAY()),HOUR(G484)&lt;=HOUR(NOW())+1),IF(AND(HOUR(G484)+2&lt;=HOUR(NOW()),DAY(G484)&lt;=DAY(TODAY()),MINUTE(G484)&lt;=MINUTE(NOW())),IF(SUM(F$4:F483)=0,1,LARGE(F$4:F483,1)+1),IF(OR(MINUTE(G484)&lt;=MINUTE(NOW()),HOUR(G484)&lt;=HOUR(NOW())),"!!!","")),""),"")),"")))</f>
        <v>#VALUE!</v>
      </c>
      <c r="G484" s="188" t="s">
        <v>4683</v>
      </c>
      <c r="H484" s="239" t="s">
        <v>568</v>
      </c>
      <c r="I484" s="66" t="s">
        <v>42</v>
      </c>
      <c r="J484" s="67">
        <v>11.5</v>
      </c>
      <c r="K484" s="68" t="s">
        <v>18</v>
      </c>
      <c r="L484" s="69">
        <v>2.6</v>
      </c>
      <c r="M484" s="70"/>
      <c r="N484" s="317">
        <v>0.05</v>
      </c>
      <c r="O484" s="71" t="s">
        <v>3472</v>
      </c>
      <c r="P484" s="72" t="s">
        <v>3473</v>
      </c>
      <c r="Q484" s="200" t="s">
        <v>1412</v>
      </c>
      <c r="R484" s="204">
        <v>0.1077</v>
      </c>
      <c r="S484" s="203" t="s">
        <v>1034</v>
      </c>
    </row>
    <row r="485" spans="1:19" ht="14.65" customHeight="1">
      <c r="A485" s="227"/>
      <c r="B485" s="236"/>
      <c r="C485" s="17" t="s">
        <v>28</v>
      </c>
      <c r="D485" s="274"/>
      <c r="E485" s="282"/>
      <c r="F485" s="285"/>
      <c r="G485" s="182"/>
      <c r="H485" s="230"/>
      <c r="I485" s="18" t="s">
        <v>43</v>
      </c>
      <c r="J485" s="76">
        <f>IF(OR(I484="TO",I484="TU",I484="TO1",I484="TU1",I484="TO2",I484="TU2"),J484,IF(OR(I484="AH1",I484="AH2"),IF(OR(I485="AH1",I485="AH2"),-J484,IF(OR(I485="EH1",I485="EH2"),-J484+0.5,"")),IF(OR(I484="EH1",I484="EH2"),IF(OR(I485="AH1",I485="AH2"),-J484+0.5,IF(OR(I485="EH1",I485="EH2"),-J484+1,"")),IF(AND(OR(I484="DNB1",I484="DNB2"),OR(I485="AH1",I485="AH2")),0,IF(AND(I484="Not ScoreBoth",OR(I485="TO1",I485="TO2")),0.5,"")))))</f>
        <v>11.5</v>
      </c>
      <c r="K485" s="77" t="s">
        <v>23</v>
      </c>
      <c r="L485" s="21">
        <v>1.93</v>
      </c>
      <c r="M485" s="22">
        <v>26.54</v>
      </c>
      <c r="N485" s="233"/>
      <c r="O485" s="23" t="s">
        <v>3474</v>
      </c>
      <c r="P485" s="24" t="s">
        <v>3473</v>
      </c>
      <c r="Q485" s="201"/>
      <c r="R485" s="205"/>
      <c r="S485" s="26"/>
    </row>
    <row r="486" spans="1:19" ht="14.65" customHeight="1" thickBot="1">
      <c r="A486" s="228"/>
      <c r="B486" s="237"/>
      <c r="C486" s="27" t="s">
        <v>28</v>
      </c>
      <c r="D486" s="275"/>
      <c r="E486" s="283"/>
      <c r="F486" s="272"/>
      <c r="G486" s="183"/>
      <c r="H486" s="240"/>
      <c r="I486" s="30"/>
      <c r="J486" s="31"/>
      <c r="K486" s="37"/>
      <c r="L486" s="32"/>
      <c r="M486" s="33"/>
      <c r="N486" s="234"/>
      <c r="O486" s="34"/>
      <c r="P486" s="35"/>
      <c r="Q486" s="202"/>
      <c r="R486" s="206"/>
      <c r="S486" s="28"/>
    </row>
    <row r="487" spans="1:19" ht="14.65" customHeight="1">
      <c r="A487" s="226">
        <f>$A484+1</f>
        <v>162</v>
      </c>
      <c r="B487" s="235" t="str">
        <f>IF(OR(C487="W",C488="W",C489="W",C487="1/2W",C488="1/2W",C489="1/2W",C487="1/2L",C488="1/2L",C489="1/2L"),"OK",IF(OR(C487="L",C488="L",C489="L"),"LOSS",IF(OR(C487="X",C488="X",C489="X"),"Anulado"," ")))</f>
        <v xml:space="preserve"> </v>
      </c>
      <c r="C487" s="38" t="s">
        <v>28</v>
      </c>
      <c r="D487" s="273" t="str">
        <f>IF(G487="","",$D484)</f>
        <v>24</v>
      </c>
      <c r="E487" s="281" t="str">
        <f>IF(G487=""," ","– "&amp;COUNTIF(D$4:D489,$D487))</f>
        <v>– 3</v>
      </c>
      <c r="F487" s="284" t="e">
        <f ca="1">IF(G487="","",IF(OR(AND($C487&lt;&gt;" ",$C488=" "),AND($C488&lt;&gt;" ",$C487=" "),AND(L489&gt;0,OR(AND($C489&lt;&gt;" ",OR($C487=" ",$C488=" ")),AND($C489=" ",OR($C487&lt;&gt;" ",$C488&lt;&gt;" "))))),IF(SUM(F$4:F486)=0,1,LARGE(F$4:F486,1)+1),IF(MONTH(G487)=MONTH(TODAY()),IF(AND(DAY(G487)&lt;DAY(TODAY()),$B487=" "),IF(SUM(F$4:F486)=0,1,LARGE(F$4:F486,1)+1),IF($B487=" ",IF(AND(DAY(G487)=DAY(TODAY()),HOUR(G487)&lt;=HOUR(NOW())+1),IF(AND(HOUR(G487)+2&lt;=HOUR(NOW()),DAY(G487)&lt;=DAY(TODAY()),MINUTE(G487)&lt;=MINUTE(NOW())),IF(SUM(F$4:F486)=0,1,LARGE(F$4:F486,1)+1),IF(OR(MINUTE(G487)&lt;=MINUTE(NOW()),HOUR(G487)&lt;=HOUR(NOW())),"!!!","")),""),"")),"")))</f>
        <v>#VALUE!</v>
      </c>
      <c r="G487" s="181" t="s">
        <v>4683</v>
      </c>
      <c r="H487" s="302" t="s">
        <v>568</v>
      </c>
      <c r="I487" s="39" t="s">
        <v>42</v>
      </c>
      <c r="J487" s="40">
        <v>12.5</v>
      </c>
      <c r="K487" s="41" t="s">
        <v>18</v>
      </c>
      <c r="L487" s="42">
        <v>3.3</v>
      </c>
      <c r="M487" s="43"/>
      <c r="N487" s="318">
        <v>0.05</v>
      </c>
      <c r="O487" s="44" t="s">
        <v>3475</v>
      </c>
      <c r="P487" s="45" t="s">
        <v>3476</v>
      </c>
      <c r="Q487" s="207" t="s">
        <v>1993</v>
      </c>
      <c r="R487" s="211">
        <v>9.11E-2</v>
      </c>
      <c r="S487" s="210" t="s">
        <v>1034</v>
      </c>
    </row>
    <row r="488" spans="1:19" ht="14.65" customHeight="1">
      <c r="A488" s="227"/>
      <c r="B488" s="236"/>
      <c r="C488" s="49" t="s">
        <v>28</v>
      </c>
      <c r="D488" s="274"/>
      <c r="E488" s="282"/>
      <c r="F488" s="285"/>
      <c r="G488" s="182"/>
      <c r="H488" s="230"/>
      <c r="I488" s="50" t="s">
        <v>43</v>
      </c>
      <c r="J488" s="51">
        <f>IF(OR(I487="TO",I487="TU",I487="TO1",I487="TU1",I487="TO2",I487="TU2"),J487,IF(OR(I487="AH1",I487="AH2"),IF(OR(I488="AH1",I488="AH2"),-J487,IF(OR(I488="EH1",I488="EH2"),-J487+0.5,"")),IF(OR(I487="EH1",I487="EH2"),IF(OR(I488="AH1",I488="AH2"),-J487+0.5,IF(OR(I488="EH1",I488="EH2"),-J487+1,"")),IF(AND(OR(I487="DNB1",I487="DNB2"),OR(I488="AH1",I488="AH2")),0,IF(AND(I487="Not ScoreBoth",OR(I488="TO1",I488="TO2")),0.5,"")))))</f>
        <v>12.5</v>
      </c>
      <c r="K488" s="52" t="s">
        <v>23</v>
      </c>
      <c r="L488" s="53">
        <v>1.63</v>
      </c>
      <c r="M488" s="54">
        <v>39.18</v>
      </c>
      <c r="N488" s="233"/>
      <c r="O488" s="55" t="s">
        <v>3477</v>
      </c>
      <c r="P488" s="56" t="s">
        <v>3476</v>
      </c>
      <c r="Q488" s="208"/>
      <c r="R488" s="212"/>
      <c r="S488" s="26"/>
    </row>
    <row r="489" spans="1:19" ht="14.65" customHeight="1">
      <c r="A489" s="228"/>
      <c r="B489" s="237"/>
      <c r="C489" s="57" t="s">
        <v>28</v>
      </c>
      <c r="D489" s="275"/>
      <c r="E489" s="283"/>
      <c r="F489" s="272"/>
      <c r="G489" s="183"/>
      <c r="H489" s="231"/>
      <c r="I489" s="58"/>
      <c r="J489" s="59"/>
      <c r="K489" s="60"/>
      <c r="L489" s="61"/>
      <c r="M489" s="62"/>
      <c r="N489" s="234"/>
      <c r="O489" s="63"/>
      <c r="P489" s="64"/>
      <c r="Q489" s="209"/>
      <c r="R489" s="213"/>
      <c r="S489" s="28"/>
    </row>
    <row r="490" spans="1:19" ht="14.65" customHeight="1">
      <c r="A490" s="238">
        <f>$A487+1</f>
        <v>163</v>
      </c>
      <c r="B490" s="242" t="str">
        <f>IF(OR(C490="W",C491="W",C492="W",C490="1/2W",C491="1/2W",C492="1/2W",C490="1/2L",C491="1/2L",C492="1/2L"),"OK",IF(OR(C490="L",C491="L",C492="L"),"LOSS",IF(OR(C490="X",C491="X",C492="X"),"Anulado"," ")))</f>
        <v xml:space="preserve"> </v>
      </c>
      <c r="C490" s="65" t="s">
        <v>28</v>
      </c>
      <c r="D490" s="290" t="str">
        <f>IF(G490="","",$D487)</f>
        <v>24</v>
      </c>
      <c r="E490" s="295" t="str">
        <f>IF(G490=""," ","– "&amp;COUNTIF(D$4:D492,$D490))</f>
        <v>– 4</v>
      </c>
      <c r="F490" s="297" t="e">
        <f ca="1">IF(G490="","",IF(OR(AND($C490&lt;&gt;" ",$C491=" "),AND($C491&lt;&gt;" ",$C490=" "),AND(L492&gt;0,OR(AND($C492&lt;&gt;" ",OR($C490=" ",$C491=" ")),AND($C492=" ",OR($C490&lt;&gt;" ",$C491&lt;&gt;" "))))),IF(SUM(F$4:F489)=0,1,LARGE(F$4:F489,1)+1),IF(MONTH(G490)=MONTH(TODAY()),IF(AND(DAY(G490)&lt;DAY(TODAY()),$B490=" "),IF(SUM(F$4:F489)=0,1,LARGE(F$4:F489,1)+1),IF($B490=" ",IF(AND(DAY(G490)=DAY(TODAY()),HOUR(G490)&lt;=HOUR(NOW())+1),IF(AND(HOUR(G490)+2&lt;=HOUR(NOW()),DAY(G490)&lt;=DAY(TODAY()),MINUTE(G490)&lt;=MINUTE(NOW())),IF(SUM(F$4:F489)=0,1,LARGE(F$4:F489,1)+1),IF(OR(MINUTE(G490)&lt;=MINUTE(NOW()),HOUR(G490)&lt;=HOUR(NOW())),"!!!","")),""),"")),"")))</f>
        <v>#VALUE!</v>
      </c>
      <c r="G490" s="188" t="s">
        <v>4683</v>
      </c>
      <c r="H490" s="239" t="s">
        <v>568</v>
      </c>
      <c r="I490" s="66" t="s">
        <v>42</v>
      </c>
      <c r="J490" s="67">
        <v>12.5</v>
      </c>
      <c r="K490" s="68" t="s">
        <v>18</v>
      </c>
      <c r="L490" s="69">
        <v>3.3</v>
      </c>
      <c r="M490" s="70"/>
      <c r="N490" s="317">
        <v>0.05</v>
      </c>
      <c r="O490" s="71" t="s">
        <v>3478</v>
      </c>
      <c r="P490" s="72" t="s">
        <v>1804</v>
      </c>
      <c r="Q490" s="200" t="s">
        <v>1067</v>
      </c>
      <c r="R490" s="204">
        <v>9.1200000000000003E-2</v>
      </c>
      <c r="S490" s="203" t="s">
        <v>1034</v>
      </c>
    </row>
    <row r="491" spans="1:19" ht="14.65" customHeight="1">
      <c r="A491" s="227"/>
      <c r="B491" s="236"/>
      <c r="C491" s="17" t="s">
        <v>28</v>
      </c>
      <c r="D491" s="274"/>
      <c r="E491" s="282"/>
      <c r="F491" s="285"/>
      <c r="G491" s="182"/>
      <c r="H491" s="230"/>
      <c r="I491" s="18" t="s">
        <v>43</v>
      </c>
      <c r="J491" s="76">
        <f>IF(OR(I490="TO",I490="TU",I490="TO1",I490="TU1",I490="TO2",I490="TU2"),J490,IF(OR(I490="AH1",I490="AH2"),IF(OR(I491="AH1",I491="AH2"),-J490,IF(OR(I491="EH1",I491="EH2"),-J490+0.5,"")),IF(OR(I490="EH1",I490="EH2"),IF(OR(I491="AH1",I491="AH2"),-J490+0.5,IF(OR(I491="EH1",I491="EH2"),-J490+1,"")),IF(AND(OR(I490="DNB1",I490="DNB2"),OR(I491="AH1",I491="AH2")),0,IF(AND(I490="Not ScoreBoth",OR(I491="TO1",I491="TO2")),0.5,"")))))</f>
        <v>12.5</v>
      </c>
      <c r="K491" s="77" t="s">
        <v>23</v>
      </c>
      <c r="L491" s="21">
        <v>1.63</v>
      </c>
      <c r="M491" s="22">
        <v>10.71</v>
      </c>
      <c r="N491" s="233"/>
      <c r="O491" s="23" t="s">
        <v>3479</v>
      </c>
      <c r="P491" s="24" t="s">
        <v>2602</v>
      </c>
      <c r="Q491" s="201"/>
      <c r="R491" s="205"/>
      <c r="S491" s="26"/>
    </row>
    <row r="492" spans="1:19" ht="14.65" customHeight="1" thickBot="1">
      <c r="A492" s="228"/>
      <c r="B492" s="237"/>
      <c r="C492" s="27" t="s">
        <v>28</v>
      </c>
      <c r="D492" s="275"/>
      <c r="E492" s="283"/>
      <c r="F492" s="272"/>
      <c r="G492" s="183"/>
      <c r="H492" s="240"/>
      <c r="I492" s="30"/>
      <c r="J492" s="31"/>
      <c r="K492" s="37"/>
      <c r="L492" s="32"/>
      <c r="M492" s="33"/>
      <c r="N492" s="234"/>
      <c r="O492" s="34"/>
      <c r="P492" s="35"/>
      <c r="Q492" s="202"/>
      <c r="R492" s="206"/>
      <c r="S492" s="28"/>
    </row>
    <row r="493" spans="1:19" ht="14.65" customHeight="1">
      <c r="A493" s="226">
        <f>$A490+1</f>
        <v>164</v>
      </c>
      <c r="B493" s="235" t="str">
        <f>IF(OR(C493="W",C494="W",C495="W",C493="1/2W",C494="1/2W",C495="1/2W",C493="1/2L",C494="1/2L",C495="1/2L"),"OK",IF(OR(C493="L",C494="L",C495="L"),"LOSS",IF(OR(C493="X",C494="X",C495="X"),"Anulado"," ")))</f>
        <v xml:space="preserve"> </v>
      </c>
      <c r="C493" s="38" t="s">
        <v>28</v>
      </c>
      <c r="D493" s="273" t="str">
        <f>IF(G493="","",$D490)</f>
        <v>24</v>
      </c>
      <c r="E493" s="281" t="str">
        <f>IF(G493=""," ","– "&amp;COUNTIF(D$4:D495,$D493))</f>
        <v>– 5</v>
      </c>
      <c r="F493" s="284" t="e">
        <f ca="1">IF(G493="","",IF(OR(AND($C493&lt;&gt;" ",$C494=" "),AND($C494&lt;&gt;" ",$C493=" "),AND(L495&gt;0,OR(AND($C495&lt;&gt;" ",OR($C493=" ",$C494=" ")),AND($C495=" ",OR($C493&lt;&gt;" ",$C494&lt;&gt;" "))))),IF(SUM(F$4:F492)=0,1,LARGE(F$4:F492,1)+1),IF(MONTH(G493)=MONTH(TODAY()),IF(AND(DAY(G493)&lt;DAY(TODAY()),$B493=" "),IF(SUM(F$4:F492)=0,1,LARGE(F$4:F492,1)+1),IF($B493=" ",IF(AND(DAY(G493)=DAY(TODAY()),HOUR(G493)&lt;=HOUR(NOW())+1),IF(AND(HOUR(G493)+2&lt;=HOUR(NOW()),DAY(G493)&lt;=DAY(TODAY()),MINUTE(G493)&lt;=MINUTE(NOW())),IF(SUM(F$4:F492)=0,1,LARGE(F$4:F492,1)+1),IF(OR(MINUTE(G493)&lt;=MINUTE(NOW()),HOUR(G493)&lt;=HOUR(NOW())),"!!!","")),""),"")),"")))</f>
        <v>#VALUE!</v>
      </c>
      <c r="G493" s="181" t="s">
        <v>4684</v>
      </c>
      <c r="H493" s="302" t="s">
        <v>569</v>
      </c>
      <c r="I493" s="39" t="s">
        <v>60</v>
      </c>
      <c r="J493" s="78"/>
      <c r="K493" s="41" t="s">
        <v>33</v>
      </c>
      <c r="L493" s="42">
        <v>4.8</v>
      </c>
      <c r="M493" s="43">
        <v>5.39</v>
      </c>
      <c r="N493" s="318">
        <v>0.01</v>
      </c>
      <c r="O493" s="44" t="s">
        <v>889</v>
      </c>
      <c r="P493" s="45" t="s">
        <v>3480</v>
      </c>
      <c r="Q493" s="207" t="s">
        <v>2291</v>
      </c>
      <c r="R493" s="211">
        <v>8.3799999999999999E-2</v>
      </c>
      <c r="S493" s="210" t="s">
        <v>1034</v>
      </c>
    </row>
    <row r="494" spans="1:19" ht="14.65" customHeight="1">
      <c r="A494" s="227"/>
      <c r="B494" s="236"/>
      <c r="C494" s="49" t="s">
        <v>28</v>
      </c>
      <c r="D494" s="274"/>
      <c r="E494" s="282"/>
      <c r="F494" s="285"/>
      <c r="G494" s="182"/>
      <c r="H494" s="230"/>
      <c r="I494" s="50" t="s">
        <v>63</v>
      </c>
      <c r="J494" s="85" t="str">
        <f>IF(OR(I493="TO",I493="TU",I493="TO1",I493="TU1",I493="TO2",I493="TU2"),J493,IF(OR(I493="AH1",I493="AH2"),IF(OR(I494="AH1",I494="AH2"),-J493,IF(OR(I494="EH1",I494="EH2"),-J493+0.5,"")),IF(OR(I493="EH1",I493="EH2"),IF(OR(I494="AH1",I494="AH2"),-J493+0.5,IF(OR(I494="EH1",I494="EH2"),-J493+1,"")),IF(AND(OR(I493="DNB1",I493="DNB2"),OR(I494="AH1",I494="AH2")),0,IF(AND(I493="Not ScoreBoth",OR(I494="TO1",I494="TO2")),0.5,"")))))</f>
        <v/>
      </c>
      <c r="K494" s="52" t="s">
        <v>18</v>
      </c>
      <c r="L494" s="53">
        <v>1.4</v>
      </c>
      <c r="M494" s="54"/>
      <c r="N494" s="233"/>
      <c r="O494" s="55" t="s">
        <v>2237</v>
      </c>
      <c r="P494" s="56" t="s">
        <v>3480</v>
      </c>
      <c r="Q494" s="208"/>
      <c r="R494" s="212"/>
      <c r="S494" s="26"/>
    </row>
    <row r="495" spans="1:19" ht="14.65" customHeight="1">
      <c r="A495" s="228"/>
      <c r="B495" s="237"/>
      <c r="C495" s="57" t="s">
        <v>28</v>
      </c>
      <c r="D495" s="275"/>
      <c r="E495" s="283"/>
      <c r="F495" s="272"/>
      <c r="G495" s="183"/>
      <c r="H495" s="231"/>
      <c r="I495" s="58"/>
      <c r="J495" s="59"/>
      <c r="K495" s="60"/>
      <c r="L495" s="61"/>
      <c r="M495" s="62"/>
      <c r="N495" s="234"/>
      <c r="O495" s="63"/>
      <c r="P495" s="64"/>
      <c r="Q495" s="209"/>
      <c r="R495" s="213"/>
      <c r="S495" s="28"/>
    </row>
    <row r="496" spans="1:19" ht="14.65" customHeight="1">
      <c r="A496" s="238">
        <f>$A493+1</f>
        <v>165</v>
      </c>
      <c r="B496" s="242" t="str">
        <f>IF(OR(C496="W",C497="W",C498="W",C496="1/2W",C497="1/2W",C498="1/2W",C496="1/2L",C497="1/2L",C498="1/2L"),"OK",IF(OR(C496="L",C497="L",C498="L"),"LOSS",IF(OR(C496="X",C497="X",C498="X"),"Anulado"," ")))</f>
        <v xml:space="preserve"> </v>
      </c>
      <c r="C496" s="65" t="s">
        <v>28</v>
      </c>
      <c r="D496" s="290" t="str">
        <f>IF(G496="","",$D493)</f>
        <v>24</v>
      </c>
      <c r="E496" s="295" t="str">
        <f>IF(G496=""," ","– "&amp;COUNTIF(D$4:D498,$D496))</f>
        <v>– 6</v>
      </c>
      <c r="F496" s="297" t="e">
        <f ca="1">IF(G496="","",IF(OR(AND($C496&lt;&gt;" ",$C497=" "),AND($C497&lt;&gt;" ",$C496=" "),AND(L498&gt;0,OR(AND($C498&lt;&gt;" ",OR($C496=" ",$C497=" ")),AND($C498=" ",OR($C496&lt;&gt;" ",$C497&lt;&gt;" "))))),IF(SUM(F$4:F495)=0,1,LARGE(F$4:F495,1)+1),IF(MONTH(G496)=MONTH(TODAY()),IF(AND(DAY(G496)&lt;DAY(TODAY()),$B496=" "),IF(SUM(F$4:F495)=0,1,LARGE(F$4:F495,1)+1),IF($B496=" ",IF(AND(DAY(G496)=DAY(TODAY()),HOUR(G496)&lt;=HOUR(NOW())+1),IF(AND(HOUR(G496)+2&lt;=HOUR(NOW()),DAY(G496)&lt;=DAY(TODAY()),MINUTE(G496)&lt;=MINUTE(NOW())),IF(SUM(F$4:F495)=0,1,LARGE(F$4:F495,1)+1),IF(OR(MINUTE(G496)&lt;=MINUTE(NOW()),HOUR(G496)&lt;=HOUR(NOW())),"!!!","")),""),"")),"")))</f>
        <v>#VALUE!</v>
      </c>
      <c r="G496" s="188" t="s">
        <v>4685</v>
      </c>
      <c r="H496" s="239" t="s">
        <v>570</v>
      </c>
      <c r="I496" s="100">
        <v>2</v>
      </c>
      <c r="J496" s="80"/>
      <c r="K496" s="68" t="s">
        <v>33</v>
      </c>
      <c r="L496" s="69">
        <v>3.1</v>
      </c>
      <c r="M496" s="70">
        <v>5.39</v>
      </c>
      <c r="N496" s="317">
        <v>0.01</v>
      </c>
      <c r="O496" s="71" t="s">
        <v>889</v>
      </c>
      <c r="P496" s="72" t="s">
        <v>3481</v>
      </c>
      <c r="Q496" s="200" t="s">
        <v>1171</v>
      </c>
      <c r="R496" s="204">
        <v>6.7699999999999996E-2</v>
      </c>
      <c r="S496" s="203" t="s">
        <v>1034</v>
      </c>
    </row>
    <row r="497" spans="1:19" ht="14.65" customHeight="1">
      <c r="A497" s="227"/>
      <c r="B497" s="236"/>
      <c r="C497" s="17" t="s">
        <v>28</v>
      </c>
      <c r="D497" s="274"/>
      <c r="E497" s="282"/>
      <c r="F497" s="285"/>
      <c r="G497" s="182"/>
      <c r="H497" s="230"/>
      <c r="I497" s="18" t="s">
        <v>30</v>
      </c>
      <c r="J497" s="76">
        <v>0.5</v>
      </c>
      <c r="K497" s="77" t="s">
        <v>22</v>
      </c>
      <c r="L497" s="21">
        <v>1.6279999999999999</v>
      </c>
      <c r="M497" s="22"/>
      <c r="N497" s="233"/>
      <c r="O497" s="23" t="s">
        <v>2657</v>
      </c>
      <c r="P497" s="24" t="s">
        <v>3482</v>
      </c>
      <c r="Q497" s="201"/>
      <c r="R497" s="205"/>
      <c r="S497" s="26"/>
    </row>
    <row r="498" spans="1:19" ht="14.65" customHeight="1">
      <c r="A498" s="228"/>
      <c r="B498" s="237"/>
      <c r="C498" s="27" t="s">
        <v>28</v>
      </c>
      <c r="D498" s="275"/>
      <c r="E498" s="283"/>
      <c r="F498" s="272"/>
      <c r="G498" s="183"/>
      <c r="H498" s="231"/>
      <c r="I498" s="30"/>
      <c r="J498" s="31"/>
      <c r="K498" s="37"/>
      <c r="L498" s="32"/>
      <c r="M498" s="33"/>
      <c r="N498" s="234"/>
      <c r="O498" s="34"/>
      <c r="P498" s="35"/>
      <c r="Q498" s="202"/>
      <c r="R498" s="206"/>
      <c r="S498" s="28"/>
    </row>
    <row r="499" spans="1:19" ht="14.65" customHeight="1">
      <c r="A499" s="226">
        <f>$A496+1</f>
        <v>166</v>
      </c>
      <c r="B499" s="235" t="str">
        <f>IF(OR(C499="W",C500="W",C501="W",C499="1/2W",C500="1/2W",C501="1/2W",C499="1/2L",C500="1/2L",C501="1/2L"),"OK",IF(OR(C499="L",C500="L",C501="L"),"LOSS",IF(OR(C499="X",C500="X",C501="X"),"Anulado"," ")))</f>
        <v xml:space="preserve"> </v>
      </c>
      <c r="C499" s="38" t="s">
        <v>28</v>
      </c>
      <c r="D499" s="273" t="s">
        <v>379</v>
      </c>
      <c r="E499" s="281" t="str">
        <f>IF(G499=""," ","– "&amp;COUNTIF(D$4:D501,$D499))</f>
        <v>– 1</v>
      </c>
      <c r="F499" s="284" t="e">
        <f ca="1">IF(G499="","",IF(OR(AND($C499&lt;&gt;" ",$C500=" "),AND($C500&lt;&gt;" ",$C499=" "),AND(L501&gt;0,OR(AND($C501&lt;&gt;" ",OR($C499=" ",$C500=" ")),AND($C501=" ",OR($C499&lt;&gt;" ",$C500&lt;&gt;" "))))),IF(SUM(F$4:F498)=0,1,LARGE(F$4:F498,1)+1),IF(MONTH(G499)=MONTH(TODAY()),IF(AND(DAY(G499)&lt;DAY(TODAY()),$B499=" "),IF(SUM(F$4:F498)=0,1,LARGE(F$4:F498,1)+1),IF($B499=" ",IF(AND(DAY(G499)=DAY(TODAY()),HOUR(G499)&lt;=HOUR(NOW())+1),IF(AND(HOUR(G499)+2&lt;=HOUR(NOW()),DAY(G499)&lt;=DAY(TODAY()),MINUTE(G499)&lt;=MINUTE(NOW())),IF(SUM(F$4:F498)=0,1,LARGE(F$4:F498,1)+1),IF(OR(MINUTE(G499)&lt;=MINUTE(NOW()),HOUR(G499)&lt;=HOUR(NOW())),"!!!","")),""),"")),"")))</f>
        <v>#VALUE!</v>
      </c>
      <c r="G499" s="181" t="s">
        <v>4686</v>
      </c>
      <c r="H499" s="229" t="s">
        <v>571</v>
      </c>
      <c r="I499" s="39" t="s">
        <v>42</v>
      </c>
      <c r="J499" s="40">
        <v>11</v>
      </c>
      <c r="K499" s="41" t="s">
        <v>23</v>
      </c>
      <c r="L499" s="42">
        <v>1.87</v>
      </c>
      <c r="M499" s="43">
        <v>28.36</v>
      </c>
      <c r="N499" s="318">
        <v>0.01</v>
      </c>
      <c r="O499" s="44" t="s">
        <v>1375</v>
      </c>
      <c r="P499" s="45" t="s">
        <v>3483</v>
      </c>
      <c r="Q499" s="207" t="s">
        <v>4256</v>
      </c>
      <c r="R499" s="211">
        <v>4.3299999999999998E-2</v>
      </c>
      <c r="S499" s="210" t="s">
        <v>1034</v>
      </c>
    </row>
    <row r="500" spans="1:19" ht="14.65" customHeight="1">
      <c r="A500" s="227"/>
      <c r="B500" s="236"/>
      <c r="C500" s="49" t="s">
        <v>28</v>
      </c>
      <c r="D500" s="274"/>
      <c r="E500" s="282"/>
      <c r="F500" s="285"/>
      <c r="G500" s="182"/>
      <c r="H500" s="230"/>
      <c r="I500" s="50" t="s">
        <v>43</v>
      </c>
      <c r="J500" s="51">
        <f>IF(OR(I499="TO",I499="TU",I499="TO1",I499="TU1",I499="TO2",I499="TU2"),J499,IF(OR(I499="AH1",I499="AH2"),IF(OR(I500="AH1",I500="AH2"),-J499,IF(OR(I500="EH1",I500="EH2"),-J499+0.5,"")),IF(OR(I499="EH1",I499="EH2"),IF(OR(I500="AH1",I500="AH2"),-J499+0.5,IF(OR(I500="EH1",I500="EH2"),-J499+1,"")),IF(AND(OR(I499="DNB1",I499="DNB2"),OR(I500="AH1",I500="AH2")),0,IF(AND(I499="Not ScoreBoth",OR(I500="TO1",I500="TO2")),0.5,"")))))</f>
        <v>11</v>
      </c>
      <c r="K500" s="52" t="s">
        <v>22</v>
      </c>
      <c r="L500" s="53">
        <v>2.36</v>
      </c>
      <c r="M500" s="54"/>
      <c r="N500" s="233"/>
      <c r="O500" s="55" t="s">
        <v>3484</v>
      </c>
      <c r="P500" s="56" t="s">
        <v>3483</v>
      </c>
      <c r="Q500" s="208"/>
      <c r="R500" s="212"/>
      <c r="S500" s="26"/>
    </row>
    <row r="501" spans="1:19" ht="14.65" customHeight="1">
      <c r="A501" s="228"/>
      <c r="B501" s="237"/>
      <c r="C501" s="57" t="s">
        <v>28</v>
      </c>
      <c r="D501" s="275"/>
      <c r="E501" s="283"/>
      <c r="F501" s="272"/>
      <c r="G501" s="183"/>
      <c r="H501" s="231"/>
      <c r="I501" s="58"/>
      <c r="J501" s="59"/>
      <c r="K501" s="60"/>
      <c r="L501" s="61"/>
      <c r="M501" s="62"/>
      <c r="N501" s="234"/>
      <c r="O501" s="63"/>
      <c r="P501" s="64"/>
      <c r="Q501" s="209"/>
      <c r="R501" s="213"/>
      <c r="S501" s="28"/>
    </row>
    <row r="502" spans="1:19" ht="14.65" customHeight="1">
      <c r="A502" s="238">
        <f>$A499+1</f>
        <v>167</v>
      </c>
      <c r="B502" s="242" t="str">
        <f>IF(OR(C502="W",C503="W",C504="W",C502="1/2W",C503="1/2W",C504="1/2W",C502="1/2L",C503="1/2L",C504="1/2L"),"OK",IF(OR(C502="L",C503="L",C504="L"),"LOSS",IF(OR(C502="X",C503="X",C504="X"),"Anulado"," ")))</f>
        <v xml:space="preserve"> </v>
      </c>
      <c r="C502" s="65" t="s">
        <v>28</v>
      </c>
      <c r="D502" s="290" t="s">
        <v>572</v>
      </c>
      <c r="E502" s="295" t="str">
        <f>IF(G502=""," ","– "&amp;COUNTIF(D$4:D504,$D502))</f>
        <v>– 1</v>
      </c>
      <c r="F502" s="297" t="e">
        <f ca="1">IF(G502="","",IF(OR(AND($C502&lt;&gt;" ",$C503=" "),AND($C503&lt;&gt;" ",$C502=" "),AND(L504&gt;0,OR(AND($C504&lt;&gt;" ",OR($C502=" ",$C503=" ")),AND($C504=" ",OR($C502&lt;&gt;" ",$C503&lt;&gt;" "))))),IF(SUM(F$4:F501)=0,1,LARGE(F$4:F501,1)+1),IF(MONTH(G502)=MONTH(TODAY()),IF(AND(DAY(G502)&lt;DAY(TODAY()),$B502=" "),IF(SUM(F$4:F501)=0,1,LARGE(F$4:F501,1)+1),IF($B502=" ",IF(AND(DAY(G502)=DAY(TODAY()),HOUR(G502)&lt;=HOUR(NOW())+1),IF(AND(HOUR(G502)+2&lt;=HOUR(NOW()),DAY(G502)&lt;=DAY(TODAY()),MINUTE(G502)&lt;=MINUTE(NOW())),IF(SUM(F$4:F501)=0,1,LARGE(F$4:F501,1)+1),IF(OR(MINUTE(G502)&lt;=MINUTE(NOW()),HOUR(G502)&lt;=HOUR(NOW())),"!!!","")),""),"")),"")))</f>
        <v>#VALUE!</v>
      </c>
      <c r="G502" s="188" t="s">
        <v>4687</v>
      </c>
      <c r="H502" s="239" t="s">
        <v>573</v>
      </c>
      <c r="I502" s="66" t="s">
        <v>31</v>
      </c>
      <c r="J502" s="67">
        <v>0</v>
      </c>
      <c r="K502" s="68" t="s">
        <v>22</v>
      </c>
      <c r="L502" s="69">
        <v>2.29</v>
      </c>
      <c r="M502" s="70"/>
      <c r="N502" s="317">
        <v>0.01</v>
      </c>
      <c r="O502" s="71" t="s">
        <v>966</v>
      </c>
      <c r="P502" s="72" t="s">
        <v>1991</v>
      </c>
      <c r="Q502" s="200" t="s">
        <v>1145</v>
      </c>
      <c r="R502" s="204">
        <v>0.14729999999999999</v>
      </c>
      <c r="S502" s="203" t="s">
        <v>1034</v>
      </c>
    </row>
    <row r="503" spans="1:19" ht="14.65" customHeight="1">
      <c r="A503" s="227"/>
      <c r="B503" s="236"/>
      <c r="C503" s="17" t="s">
        <v>28</v>
      </c>
      <c r="D503" s="274"/>
      <c r="E503" s="282"/>
      <c r="F503" s="285"/>
      <c r="G503" s="182"/>
      <c r="H503" s="230"/>
      <c r="I503" s="18" t="s">
        <v>48</v>
      </c>
      <c r="J503" s="81" t="str">
        <f>IF(OR(I502="TO",I502="TU",I502="TO1",I502="TU1",I502="TO2",I502="TU2"),J502,IF(OR(I502="AH1",I502="AH2"),IF(OR(I503="AH1",I503="AH2"),-J502,IF(OR(I503="EH1",I503="EH2"),-J502+0.5,"")),IF(OR(I502="EH1",I502="EH2"),IF(OR(I503="AH1",I503="AH2"),-J502+0.5,IF(OR(I503="EH1",I503="EH2"),-J502+1,"")),IF(AND(OR(I502="DNB1",I502="DNB2"),OR(I503="AH1",I503="AH2")),0,IF(AND(I502="Not ScoreBoth",OR(I503="TO1",I503="TO2")),0.5,"")))))</f>
        <v/>
      </c>
      <c r="K503" s="77" t="s">
        <v>20</v>
      </c>
      <c r="L503" s="21">
        <v>2.2999999999999998</v>
      </c>
      <c r="M503" s="22">
        <v>5.25</v>
      </c>
      <c r="N503" s="233"/>
      <c r="O503" s="23" t="s">
        <v>2100</v>
      </c>
      <c r="P503" s="24" t="s">
        <v>3485</v>
      </c>
      <c r="Q503" s="201"/>
      <c r="R503" s="205"/>
      <c r="S503" s="26"/>
    </row>
    <row r="504" spans="1:19" ht="14.65" customHeight="1" thickBot="1">
      <c r="A504" s="228"/>
      <c r="B504" s="237"/>
      <c r="C504" s="27" t="s">
        <v>28</v>
      </c>
      <c r="D504" s="275"/>
      <c r="E504" s="283"/>
      <c r="F504" s="272"/>
      <c r="G504" s="183"/>
      <c r="H504" s="240"/>
      <c r="I504" s="30"/>
      <c r="J504" s="31"/>
      <c r="K504" s="37"/>
      <c r="L504" s="32"/>
      <c r="M504" s="33"/>
      <c r="N504" s="234"/>
      <c r="O504" s="34"/>
      <c r="P504" s="35"/>
      <c r="Q504" s="202"/>
      <c r="R504" s="206"/>
      <c r="S504" s="28"/>
    </row>
    <row r="505" spans="1:19" ht="14.65" customHeight="1">
      <c r="A505" s="226">
        <f>$A502+1</f>
        <v>168</v>
      </c>
      <c r="B505" s="235" t="str">
        <f>IF(OR(C505="W",C506="W",C507="W",C505="1/2W",C506="1/2W",C507="1/2W",C505="1/2L",C506="1/2L",C507="1/2L"),"OK",IF(OR(C505="L",C506="L",C507="L"),"LOSS",IF(OR(C505="X",C506="X",C507="X"),"Anulado"," ")))</f>
        <v xml:space="preserve"> </v>
      </c>
      <c r="C505" s="38" t="s">
        <v>28</v>
      </c>
      <c r="D505" s="273" t="str">
        <f>IF(G505="","",$D502)</f>
        <v>26</v>
      </c>
      <c r="E505" s="281" t="str">
        <f>IF(G505=""," ","– "&amp;COUNTIF(D$4:D507,$D505))</f>
        <v>– 2</v>
      </c>
      <c r="F505" s="284" t="e">
        <f ca="1">IF(G505="","",IF(OR(AND($C505&lt;&gt;" ",$C506=" "),AND($C506&lt;&gt;" ",$C505=" "),AND(L507&gt;0,OR(AND($C507&lt;&gt;" ",OR($C505=" ",$C506=" ")),AND($C507=" ",OR($C505&lt;&gt;" ",$C506&lt;&gt;" "))))),IF(SUM(F$4:F504)=0,1,LARGE(F$4:F504,1)+1),IF(MONTH(G505)=MONTH(TODAY()),IF(AND(DAY(G505)&lt;DAY(TODAY()),$B505=" "),IF(SUM(F$4:F504)=0,1,LARGE(F$4:F504,1)+1),IF($B505=" ",IF(AND(DAY(G505)=DAY(TODAY()),HOUR(G505)&lt;=HOUR(NOW())+1),IF(AND(HOUR(G505)+2&lt;=HOUR(NOW()),DAY(G505)&lt;=DAY(TODAY()),MINUTE(G505)&lt;=MINUTE(NOW())),IF(SUM(F$4:F504)=0,1,LARGE(F$4:F504,1)+1),IF(OR(MINUTE(G505)&lt;=MINUTE(NOW()),HOUR(G505)&lt;=HOUR(NOW())),"!!!","")),""),"")),"")))</f>
        <v>#VALUE!</v>
      </c>
      <c r="G505" s="181" t="s">
        <v>4688</v>
      </c>
      <c r="H505" s="302" t="s">
        <v>574</v>
      </c>
      <c r="I505" s="39" t="s">
        <v>30</v>
      </c>
      <c r="J505" s="40">
        <v>3</v>
      </c>
      <c r="K505" s="41" t="s">
        <v>23</v>
      </c>
      <c r="L505" s="42">
        <v>1.42</v>
      </c>
      <c r="M505" s="43"/>
      <c r="N505" s="318">
        <v>0.05</v>
      </c>
      <c r="O505" s="44" t="s">
        <v>3486</v>
      </c>
      <c r="P505" s="45" t="s">
        <v>3487</v>
      </c>
      <c r="Q505" s="207" t="s">
        <v>4210</v>
      </c>
      <c r="R505" s="211">
        <v>5.4699999999999999E-2</v>
      </c>
      <c r="S505" s="210" t="s">
        <v>1034</v>
      </c>
    </row>
    <row r="506" spans="1:19" ht="14.65" customHeight="1">
      <c r="A506" s="227"/>
      <c r="B506" s="236"/>
      <c r="C506" s="49" t="s">
        <v>28</v>
      </c>
      <c r="D506" s="274"/>
      <c r="E506" s="282"/>
      <c r="F506" s="285"/>
      <c r="G506" s="182"/>
      <c r="H506" s="230"/>
      <c r="I506" s="50" t="s">
        <v>31</v>
      </c>
      <c r="J506" s="51">
        <f>IF(OR(I505="TO",I505="TU",I505="TO1",I505="TU1",I505="TO2",I505="TU2"),J505,IF(OR(I505="AH1",I505="AH2"),IF(OR(I506="AH1",I506="AH2"),-J505,IF(OR(I506="EH1",I506="EH2"),-J505+0.5,"")),IF(OR(I505="EH1",I505="EH2"),IF(OR(I506="AH1",I506="AH2"),-J505+0.5,IF(OR(I506="EH1",I506="EH2"),-J505+1,"")),IF(AND(OR(I505="DNB1",I505="DNB2"),OR(I506="AH1",I506="AH2")),0,IF(AND(I505="Not ScoreBoth",OR(I506="TO1",I506="TO2")),0.5,"")))))</f>
        <v>-3</v>
      </c>
      <c r="K506" s="52" t="s">
        <v>21</v>
      </c>
      <c r="L506" s="53">
        <v>4.0999999999999996</v>
      </c>
      <c r="M506" s="54">
        <v>18.149999999999999</v>
      </c>
      <c r="N506" s="233"/>
      <c r="O506" s="55" t="s">
        <v>2624</v>
      </c>
      <c r="P506" s="56" t="s">
        <v>3488</v>
      </c>
      <c r="Q506" s="208"/>
      <c r="R506" s="212"/>
      <c r="S506" s="26"/>
    </row>
    <row r="507" spans="1:19" ht="14.65" customHeight="1">
      <c r="A507" s="228"/>
      <c r="B507" s="237"/>
      <c r="C507" s="57" t="s">
        <v>28</v>
      </c>
      <c r="D507" s="275"/>
      <c r="E507" s="283"/>
      <c r="F507" s="272"/>
      <c r="G507" s="183"/>
      <c r="H507" s="231"/>
      <c r="I507" s="58"/>
      <c r="J507" s="59"/>
      <c r="K507" s="60"/>
      <c r="L507" s="61"/>
      <c r="M507" s="62"/>
      <c r="N507" s="234"/>
      <c r="O507" s="63"/>
      <c r="P507" s="64"/>
      <c r="Q507" s="209"/>
      <c r="R507" s="213"/>
      <c r="S507" s="28"/>
    </row>
    <row r="508" spans="1:19" ht="14.65" customHeight="1">
      <c r="A508" s="238">
        <f>$A505+1</f>
        <v>169</v>
      </c>
      <c r="B508" s="242" t="str">
        <f>IF(OR(C508="W",C509="W",C510="W",C508="1/2W",C509="1/2W",C510="1/2W",C508="1/2L",C509="1/2L",C510="1/2L"),"OK",IF(OR(C508="L",C509="L",C510="L"),"LOSS",IF(OR(C508="X",C509="X",C510="X"),"Anulado"," ")))</f>
        <v xml:space="preserve"> </v>
      </c>
      <c r="C508" s="65" t="s">
        <v>28</v>
      </c>
      <c r="D508" s="290" t="str">
        <f>IF(G508="","",$D505)</f>
        <v>26</v>
      </c>
      <c r="E508" s="295" t="str">
        <f>IF(G508=""," ","– "&amp;COUNTIF(D$4:D510,$D508))</f>
        <v>– 3</v>
      </c>
      <c r="F508" s="297" t="e">
        <f ca="1">IF(G508="","",IF(OR(AND($C508&lt;&gt;" ",$C509=" "),AND($C509&lt;&gt;" ",$C508=" "),AND(L510&gt;0,OR(AND($C510&lt;&gt;" ",OR($C508=" ",$C509=" ")),AND($C510=" ",OR($C508&lt;&gt;" ",$C509&lt;&gt;" "))))),IF(SUM(F$4:F507)=0,1,LARGE(F$4:F507,1)+1),IF(MONTH(G508)=MONTH(TODAY()),IF(AND(DAY(G508)&lt;DAY(TODAY()),$B508=" "),IF(SUM(F$4:F507)=0,1,LARGE(F$4:F507,1)+1),IF($B508=" ",IF(AND(DAY(G508)=DAY(TODAY()),HOUR(G508)&lt;=HOUR(NOW())+1),IF(AND(HOUR(G508)+2&lt;=HOUR(NOW()),DAY(G508)&lt;=DAY(TODAY()),MINUTE(G508)&lt;=MINUTE(NOW())),IF(SUM(F$4:F507)=0,1,LARGE(F$4:F507,1)+1),IF(OR(MINUTE(G508)&lt;=MINUTE(NOW()),HOUR(G508)&lt;=HOUR(NOW())),"!!!","")),""),"")),"")))</f>
        <v>#VALUE!</v>
      </c>
      <c r="G508" s="188" t="s">
        <v>4689</v>
      </c>
      <c r="H508" s="239" t="s">
        <v>575</v>
      </c>
      <c r="I508" s="66" t="s">
        <v>30</v>
      </c>
      <c r="J508" s="67">
        <v>0.5</v>
      </c>
      <c r="K508" s="68" t="s">
        <v>22</v>
      </c>
      <c r="L508" s="69">
        <v>2.57</v>
      </c>
      <c r="M508" s="70"/>
      <c r="N508" s="317">
        <v>0.05</v>
      </c>
      <c r="O508" s="71" t="s">
        <v>3489</v>
      </c>
      <c r="P508" s="72" t="s">
        <v>3490</v>
      </c>
      <c r="Q508" s="200" t="s">
        <v>4257</v>
      </c>
      <c r="R508" s="204">
        <v>4.1099999999999998E-2</v>
      </c>
      <c r="S508" s="203" t="s">
        <v>1034</v>
      </c>
    </row>
    <row r="509" spans="1:19" ht="14.65" customHeight="1">
      <c r="A509" s="227"/>
      <c r="B509" s="236"/>
      <c r="C509" s="17" t="s">
        <v>28</v>
      </c>
      <c r="D509" s="274"/>
      <c r="E509" s="282"/>
      <c r="F509" s="285"/>
      <c r="G509" s="182"/>
      <c r="H509" s="230"/>
      <c r="I509" s="83">
        <v>2</v>
      </c>
      <c r="J509" s="81" t="str">
        <f>IF(OR(I508="TO",I508="TU",I508="TO1",I508="TU1",I508="TO2",I508="TU2"),J508,IF(OR(I508="AH1",I508="AH2"),IF(OR(I509="AH1",I509="AH2"),-J508,IF(OR(I509="EH1",I509="EH2"),-J508+0.5,"")),IF(OR(I508="EH1",I508="EH2"),IF(OR(I509="AH1",I509="AH2"),-J508+0.5,IF(OR(I509="EH1",I509="EH2"),-J508+1,"")),IF(AND(OR(I508="DNB1",I508="DNB2"),OR(I509="AH1",I509="AH2")),0,IF(AND(I508="Not ScoreBoth",OR(I509="TO1",I509="TO2")),0.5,"")))))</f>
        <v/>
      </c>
      <c r="K509" s="77" t="s">
        <v>45</v>
      </c>
      <c r="L509" s="21">
        <v>1.75</v>
      </c>
      <c r="M509" s="22">
        <v>100</v>
      </c>
      <c r="N509" s="233"/>
      <c r="O509" s="23" t="s">
        <v>1541</v>
      </c>
      <c r="P509" s="24" t="s">
        <v>3491</v>
      </c>
      <c r="Q509" s="201"/>
      <c r="R509" s="205"/>
      <c r="S509" s="26"/>
    </row>
    <row r="510" spans="1:19" ht="14.65" customHeight="1">
      <c r="A510" s="228"/>
      <c r="B510" s="237"/>
      <c r="C510" s="27" t="s">
        <v>28</v>
      </c>
      <c r="D510" s="275"/>
      <c r="E510" s="283"/>
      <c r="F510" s="272"/>
      <c r="G510" s="183"/>
      <c r="H510" s="231"/>
      <c r="I510" s="30"/>
      <c r="J510" s="31"/>
      <c r="K510" s="37"/>
      <c r="L510" s="32"/>
      <c r="M510" s="33"/>
      <c r="N510" s="234"/>
      <c r="O510" s="34"/>
      <c r="P510" s="35"/>
      <c r="Q510" s="202"/>
      <c r="R510" s="206"/>
      <c r="S510" s="28"/>
    </row>
    <row r="511" spans="1:19" ht="14.65" customHeight="1">
      <c r="A511" s="226">
        <f>$A508+1</f>
        <v>170</v>
      </c>
      <c r="B511" s="235" t="str">
        <f>IF(OR(C511="W",C512="W",C513="W",C511="1/2W",C512="1/2W",C513="1/2W",C511="1/2L",C512="1/2L",C513="1/2L"),"OK",IF(OR(C511="L",C512="L",C513="L"),"LOSS",IF(OR(C511="X",C512="X",C513="X"),"Anulado"," ")))</f>
        <v xml:space="preserve"> </v>
      </c>
      <c r="C511" s="38" t="s">
        <v>28</v>
      </c>
      <c r="D511" s="273" t="str">
        <f>IF(G511="","",$D508)</f>
        <v>26</v>
      </c>
      <c r="E511" s="281" t="str">
        <f>IF(G511=""," ","– "&amp;COUNTIF(D$4:D513,$D511))</f>
        <v>– 4</v>
      </c>
      <c r="F511" s="284" t="e">
        <f ca="1">IF(G511="","",IF(OR(AND($C511&lt;&gt;" ",$C512=" "),AND($C512&lt;&gt;" ",$C511=" "),AND(L513&gt;0,OR(AND($C513&lt;&gt;" ",OR($C511=" ",$C512=" ")),AND($C513=" ",OR($C511&lt;&gt;" ",$C512&lt;&gt;" "))))),IF(SUM(F$4:F510)=0,1,LARGE(F$4:F510,1)+1),IF(MONTH(G511)=MONTH(TODAY()),IF(AND(DAY(G511)&lt;DAY(TODAY()),$B511=" "),IF(SUM(F$4:F510)=0,1,LARGE(F$4:F510,1)+1),IF($B511=" ",IF(AND(DAY(G511)=DAY(TODAY()),HOUR(G511)&lt;=HOUR(NOW())+1),IF(AND(HOUR(G511)+2&lt;=HOUR(NOW()),DAY(G511)&lt;=DAY(TODAY()),MINUTE(G511)&lt;=MINUTE(NOW())),IF(SUM(F$4:F510)=0,1,LARGE(F$4:F510,1)+1),IF(OR(MINUTE(G511)&lt;=MINUTE(NOW()),HOUR(G511)&lt;=HOUR(NOW())),"!!!","")),""),"")),"")))</f>
        <v>#VALUE!</v>
      </c>
      <c r="G511" s="181" t="s">
        <v>4690</v>
      </c>
      <c r="H511" s="229" t="s">
        <v>576</v>
      </c>
      <c r="I511" s="39" t="s">
        <v>31</v>
      </c>
      <c r="J511" s="40">
        <v>1.5</v>
      </c>
      <c r="K511" s="41" t="s">
        <v>23</v>
      </c>
      <c r="L511" s="42">
        <v>2</v>
      </c>
      <c r="M511" s="43">
        <v>17.36</v>
      </c>
      <c r="N511" s="318">
        <v>0.05</v>
      </c>
      <c r="O511" s="44" t="s">
        <v>3492</v>
      </c>
      <c r="P511" s="45" t="s">
        <v>3493</v>
      </c>
      <c r="Q511" s="207" t="s">
        <v>4258</v>
      </c>
      <c r="R511" s="211">
        <v>6.9900000000000004E-2</v>
      </c>
      <c r="S511" s="210" t="s">
        <v>1034</v>
      </c>
    </row>
    <row r="512" spans="1:19" ht="14.65" customHeight="1">
      <c r="A512" s="227"/>
      <c r="B512" s="236"/>
      <c r="C512" s="49" t="s">
        <v>28</v>
      </c>
      <c r="D512" s="274"/>
      <c r="E512" s="282"/>
      <c r="F512" s="285"/>
      <c r="G512" s="182"/>
      <c r="H512" s="230"/>
      <c r="I512" s="50" t="s">
        <v>66</v>
      </c>
      <c r="J512" s="51">
        <f>IF(OR(I511="TO",I511="TU",I511="TO1",I511="TU1",I511="TO2",I511="TU2"),J511,IF(OR(I511="AH1",I511="AH2"),IF(OR(I512="AH1",I512="AH2"),-J511,IF(OR(I512="EH1",I512="EH2"),-J511+0.5,"")),IF(OR(I511="EH1",I511="EH2"),IF(OR(I512="AH1",I512="AH2"),-J511+0.5,IF(OR(I512="EH1",I512="EH2"),-J511+1,"")),IF(AND(OR(I511="DNB1",I511="DNB2"),OR(I512="AH1",I512="AH2")),0,IF(AND(I511="Not ScoreBoth",OR(I512="TO1",I512="TO2")),0.5,"")))))</f>
        <v>-1</v>
      </c>
      <c r="K512" s="52" t="s">
        <v>45</v>
      </c>
      <c r="L512" s="53">
        <v>2.2999999999999998</v>
      </c>
      <c r="M512" s="54"/>
      <c r="N512" s="233"/>
      <c r="O512" s="55" t="s">
        <v>1799</v>
      </c>
      <c r="P512" s="56" t="s">
        <v>3494</v>
      </c>
      <c r="Q512" s="208"/>
      <c r="R512" s="212"/>
      <c r="S512" s="26"/>
    </row>
    <row r="513" spans="1:19" ht="14.65" customHeight="1">
      <c r="A513" s="228"/>
      <c r="B513" s="237"/>
      <c r="C513" s="57" t="s">
        <v>28</v>
      </c>
      <c r="D513" s="275"/>
      <c r="E513" s="283"/>
      <c r="F513" s="272"/>
      <c r="G513" s="183"/>
      <c r="H513" s="231"/>
      <c r="I513" s="58"/>
      <c r="J513" s="59"/>
      <c r="K513" s="60"/>
      <c r="L513" s="61"/>
      <c r="M513" s="62"/>
      <c r="N513" s="234"/>
      <c r="O513" s="63"/>
      <c r="P513" s="64"/>
      <c r="Q513" s="209"/>
      <c r="R513" s="213"/>
      <c r="S513" s="28"/>
    </row>
    <row r="514" spans="1:19" ht="14.65" customHeight="1">
      <c r="A514" s="238">
        <f>$A511+1</f>
        <v>171</v>
      </c>
      <c r="B514" s="242" t="str">
        <f>IF(OR(C514="W",C515="W",C516="W",C514="1/2W",C515="1/2W",C516="1/2W",C514="1/2L",C515="1/2L",C516="1/2L"),"OK",IF(OR(C514="L",C515="L",C516="L"),"LOSS",IF(OR(C514="X",C515="X",C516="X"),"Anulado"," ")))</f>
        <v xml:space="preserve"> </v>
      </c>
      <c r="C514" s="65" t="s">
        <v>28</v>
      </c>
      <c r="D514" s="290" t="str">
        <f>IF(G514="","",$D511)</f>
        <v>26</v>
      </c>
      <c r="E514" s="295" t="str">
        <f>IF(G514=""," ","– "&amp;COUNTIF(D$4:D516,$D514))</f>
        <v>– 5</v>
      </c>
      <c r="F514" s="297" t="e">
        <f ca="1">IF(G514="","",IF(OR(AND($C514&lt;&gt;" ",$C515=" "),AND($C515&lt;&gt;" ",$C514=" "),AND(L516&gt;0,OR(AND($C516&lt;&gt;" ",OR($C514=" ",$C515=" ")),AND($C516=" ",OR($C514&lt;&gt;" ",$C515&lt;&gt;" "))))),IF(SUM(F$4:F513)=0,1,LARGE(F$4:F513,1)+1),IF(MONTH(G514)=MONTH(TODAY()),IF(AND(DAY(G514)&lt;DAY(TODAY()),$B514=" "),IF(SUM(F$4:F513)=0,1,LARGE(F$4:F513,1)+1),IF($B514=" ",IF(AND(DAY(G514)=DAY(TODAY()),HOUR(G514)&lt;=HOUR(NOW())+1),IF(AND(HOUR(G514)+2&lt;=HOUR(NOW()),DAY(G514)&lt;=DAY(TODAY()),MINUTE(G514)&lt;=MINUTE(NOW())),IF(SUM(F$4:F513)=0,1,LARGE(F$4:F513,1)+1),IF(OR(MINUTE(G514)&lt;=MINUTE(NOW()),HOUR(G514)&lt;=HOUR(NOW())),"!!!","")),""),"")),"")))</f>
        <v>#VALUE!</v>
      </c>
      <c r="G514" s="188" t="s">
        <v>4691</v>
      </c>
      <c r="H514" s="239" t="s">
        <v>577</v>
      </c>
      <c r="I514" s="66" t="s">
        <v>60</v>
      </c>
      <c r="J514" s="80"/>
      <c r="K514" s="68" t="s">
        <v>20</v>
      </c>
      <c r="L514" s="69">
        <v>2.6</v>
      </c>
      <c r="M514" s="70">
        <v>5.25</v>
      </c>
      <c r="N514" s="317">
        <v>0.01</v>
      </c>
      <c r="O514" s="71" t="s">
        <v>2100</v>
      </c>
      <c r="P514" s="72" t="s">
        <v>2563</v>
      </c>
      <c r="Q514" s="200" t="s">
        <v>1041</v>
      </c>
      <c r="R514" s="204">
        <v>0.14610000000000001</v>
      </c>
      <c r="S514" s="203" t="s">
        <v>1034</v>
      </c>
    </row>
    <row r="515" spans="1:19" ht="14.65" customHeight="1">
      <c r="A515" s="227"/>
      <c r="B515" s="236"/>
      <c r="C515" s="17" t="s">
        <v>28</v>
      </c>
      <c r="D515" s="274"/>
      <c r="E515" s="282"/>
      <c r="F515" s="285"/>
      <c r="G515" s="182"/>
      <c r="H515" s="230"/>
      <c r="I515" s="18" t="s">
        <v>63</v>
      </c>
      <c r="J515" s="81" t="str">
        <f>IF(OR(I514="TO",I514="TU",I514="TO1",I514="TU1",I514="TO2",I514="TU2"),J514,IF(OR(I514="AH1",I514="AH2"),IF(OR(I515="AH1",I515="AH2"),-J514,IF(OR(I515="EH1",I515="EH2"),-J514+0.5,"")),IF(OR(I514="EH1",I514="EH2"),IF(OR(I515="AH1",I515="AH2"),-J514+0.5,IF(OR(I515="EH1",I515="EH2"),-J514+1,"")),IF(AND(OR(I514="DNB1",I514="DNB2"),OR(I515="AH1",I515="AH2")),0,IF(AND(I514="Not ScoreBoth",OR(I515="TO1",I515="TO2")),0.5,"")))))</f>
        <v/>
      </c>
      <c r="K515" s="77" t="s">
        <v>18</v>
      </c>
      <c r="L515" s="21">
        <v>2.0499999999999998</v>
      </c>
      <c r="M515" s="22">
        <v>6.66</v>
      </c>
      <c r="N515" s="233"/>
      <c r="O515" s="23" t="s">
        <v>3495</v>
      </c>
      <c r="P515" s="24" t="s">
        <v>2563</v>
      </c>
      <c r="Q515" s="201"/>
      <c r="R515" s="205"/>
      <c r="S515" s="26"/>
    </row>
    <row r="516" spans="1:19" ht="14.65" customHeight="1">
      <c r="A516" s="228"/>
      <c r="B516" s="237"/>
      <c r="C516" s="27" t="s">
        <v>28</v>
      </c>
      <c r="D516" s="275"/>
      <c r="E516" s="283"/>
      <c r="F516" s="272"/>
      <c r="G516" s="183"/>
      <c r="H516" s="231"/>
      <c r="I516" s="30"/>
      <c r="J516" s="31"/>
      <c r="K516" s="37"/>
      <c r="L516" s="32"/>
      <c r="M516" s="33"/>
      <c r="N516" s="234"/>
      <c r="O516" s="34"/>
      <c r="P516" s="35"/>
      <c r="Q516" s="202"/>
      <c r="R516" s="206"/>
      <c r="S516" s="28"/>
    </row>
    <row r="517" spans="1:19" ht="14.65" customHeight="1">
      <c r="A517" s="226">
        <f>$A514+1</f>
        <v>172</v>
      </c>
      <c r="B517" s="235" t="str">
        <f>IF(OR(C517="W",C518="W",C519="W",C517="1/2W",C518="1/2W",C519="1/2W",C517="1/2L",C518="1/2L",C519="1/2L"),"OK",IF(OR(C517="L",C518="L",C519="L"),"LOSS",IF(OR(C517="X",C518="X",C519="X"),"Anulado"," ")))</f>
        <v xml:space="preserve"> </v>
      </c>
      <c r="C517" s="38" t="s">
        <v>28</v>
      </c>
      <c r="D517" s="273" t="str">
        <f>IF(G517="","",$D514)</f>
        <v>26</v>
      </c>
      <c r="E517" s="281" t="str">
        <f>IF(G517=""," ","– "&amp;COUNTIF(D$4:D519,$D517))</f>
        <v>– 6</v>
      </c>
      <c r="F517" s="284" t="e">
        <f ca="1">IF(G517="","",IF(OR(AND($C517&lt;&gt;" ",$C518=" "),AND($C518&lt;&gt;" ",$C517=" "),AND(L519&gt;0,OR(AND($C519&lt;&gt;" ",OR($C517=" ",$C518=" ")),AND($C519=" ",OR($C517&lt;&gt;" ",$C518&lt;&gt;" "))))),IF(SUM(F$4:F516)=0,1,LARGE(F$4:F516,1)+1),IF(MONTH(G517)=MONTH(TODAY()),IF(AND(DAY(G517)&lt;DAY(TODAY()),$B517=" "),IF(SUM(F$4:F516)=0,1,LARGE(F$4:F516,1)+1),IF($B517=" ",IF(AND(DAY(G517)=DAY(TODAY()),HOUR(G517)&lt;=HOUR(NOW())+1),IF(AND(HOUR(G517)+2&lt;=HOUR(NOW()),DAY(G517)&lt;=DAY(TODAY()),MINUTE(G517)&lt;=MINUTE(NOW())),IF(SUM(F$4:F516)=0,1,LARGE(F$4:F516,1)+1),IF(OR(MINUTE(G517)&lt;=MINUTE(NOW()),HOUR(G517)&lt;=HOUR(NOW())),"!!!","")),""),"")),"")))</f>
        <v>#VALUE!</v>
      </c>
      <c r="G517" s="181" t="s">
        <v>4692</v>
      </c>
      <c r="H517" s="229" t="s">
        <v>578</v>
      </c>
      <c r="I517" s="108">
        <v>1</v>
      </c>
      <c r="J517" s="78"/>
      <c r="K517" s="41" t="s">
        <v>18</v>
      </c>
      <c r="L517" s="42">
        <v>3.1</v>
      </c>
      <c r="M517" s="43">
        <v>15.52</v>
      </c>
      <c r="N517" s="318">
        <v>0.05</v>
      </c>
      <c r="O517" s="44" t="s">
        <v>1726</v>
      </c>
      <c r="P517" s="45" t="s">
        <v>3496</v>
      </c>
      <c r="Q517" s="207" t="s">
        <v>1030</v>
      </c>
      <c r="R517" s="211">
        <v>0.1235</v>
      </c>
      <c r="S517" s="210" t="s">
        <v>1034</v>
      </c>
    </row>
    <row r="518" spans="1:19" ht="14.65" customHeight="1">
      <c r="A518" s="227"/>
      <c r="B518" s="236"/>
      <c r="C518" s="49" t="s">
        <v>28</v>
      </c>
      <c r="D518" s="274"/>
      <c r="E518" s="282"/>
      <c r="F518" s="285"/>
      <c r="G518" s="182"/>
      <c r="H518" s="230"/>
      <c r="I518" s="50" t="s">
        <v>52</v>
      </c>
      <c r="J518" s="85" t="str">
        <f>IF(OR(I517="TO",I517="TU",I517="TO1",I517="TU1",I517="TO2",I517="TU2"),J517,IF(OR(I517="AH1",I517="AH2"),IF(OR(I518="AH1",I518="AH2"),-J517,IF(OR(I518="EH1",I518="EH2"),-J517+0.5,"")),IF(OR(I517="EH1",I517="EH2"),IF(OR(I518="AH1",I518="AH2"),-J517+0.5,IF(OR(I518="EH1",I518="EH2"),-J517+1,"")),IF(AND(OR(I517="DNB1",I517="DNB2"),OR(I518="AH1",I518="AH2")),0,IF(AND(I517="Not ScoreBoth",OR(I518="TO1",I518="TO2")),0.5,"")))))</f>
        <v/>
      </c>
      <c r="K518" s="52" t="s">
        <v>18</v>
      </c>
      <c r="L518" s="53">
        <v>3.4</v>
      </c>
      <c r="M518" s="54">
        <v>3.6</v>
      </c>
      <c r="N518" s="233"/>
      <c r="O518" s="55" t="s">
        <v>1077</v>
      </c>
      <c r="P518" s="56" t="s">
        <v>3497</v>
      </c>
      <c r="Q518" s="208"/>
      <c r="R518" s="212"/>
      <c r="S518" s="26"/>
    </row>
    <row r="519" spans="1:19" ht="14.65" customHeight="1">
      <c r="A519" s="228"/>
      <c r="B519" s="237"/>
      <c r="C519" s="57" t="s">
        <v>28</v>
      </c>
      <c r="D519" s="275"/>
      <c r="E519" s="283"/>
      <c r="F519" s="272"/>
      <c r="G519" s="183"/>
      <c r="H519" s="231"/>
      <c r="I519" s="101" t="s">
        <v>31</v>
      </c>
      <c r="J519" s="102">
        <v>0.25</v>
      </c>
      <c r="K519" s="103" t="s">
        <v>22</v>
      </c>
      <c r="L519" s="104">
        <v>2.0299999999999998</v>
      </c>
      <c r="M519" s="62">
        <v>23.7</v>
      </c>
      <c r="N519" s="234"/>
      <c r="O519" s="105" t="s">
        <v>916</v>
      </c>
      <c r="P519" s="106" t="s">
        <v>3496</v>
      </c>
      <c r="Q519" s="209"/>
      <c r="R519" s="213"/>
      <c r="S519" s="28"/>
    </row>
    <row r="520" spans="1:19" ht="14.65" customHeight="1">
      <c r="A520" s="238">
        <f>$A517+1</f>
        <v>173</v>
      </c>
      <c r="B520" s="242" t="str">
        <f>IF(OR(C520="W",C521="W",C522="W",C520="1/2W",C521="1/2W",C522="1/2W",C520="1/2L",C521="1/2L",C522="1/2L"),"OK",IF(OR(C520="L",C521="L",C522="L"),"LOSS",IF(OR(C520="X",C521="X",C522="X"),"Anulado"," ")))</f>
        <v xml:space="preserve"> </v>
      </c>
      <c r="C520" s="65" t="s">
        <v>28</v>
      </c>
      <c r="D520" s="290" t="str">
        <f>IF(G520="","",$D517)</f>
        <v>26</v>
      </c>
      <c r="E520" s="295" t="str">
        <f>IF(G520=""," ","– "&amp;COUNTIF(D$4:D522,$D520))</f>
        <v>– 7</v>
      </c>
      <c r="F520" s="297" t="e">
        <f ca="1">IF(G520="","",IF(OR(AND($C520&lt;&gt;" ",$C521=" "),AND($C521&lt;&gt;" ",$C520=" "),AND(L522&gt;0,OR(AND($C522&lt;&gt;" ",OR($C520=" ",$C521=" ")),AND($C522=" ",OR($C520&lt;&gt;" ",$C521&lt;&gt;" "))))),IF(SUM(F$4:F519)=0,1,LARGE(F$4:F519,1)+1),IF(MONTH(G520)=MONTH(TODAY()),IF(AND(DAY(G520)&lt;DAY(TODAY()),$B520=" "),IF(SUM(F$4:F519)=0,1,LARGE(F$4:F519,1)+1),IF($B520=" ",IF(AND(DAY(G520)=DAY(TODAY()),HOUR(G520)&lt;=HOUR(NOW())+1),IF(AND(HOUR(G520)+2&lt;=HOUR(NOW()),DAY(G520)&lt;=DAY(TODAY()),MINUTE(G520)&lt;=MINUTE(NOW())),IF(SUM(F$4:F519)=0,1,LARGE(F$4:F519,1)+1),IF(OR(MINUTE(G520)&lt;=MINUTE(NOW()),HOUR(G520)&lt;=HOUR(NOW())),"!!!","")),""),"")),"")))</f>
        <v>#VALUE!</v>
      </c>
      <c r="G520" s="188" t="s">
        <v>4693</v>
      </c>
      <c r="H520" s="239" t="s">
        <v>579</v>
      </c>
      <c r="I520" s="66" t="s">
        <v>580</v>
      </c>
      <c r="J520" s="80"/>
      <c r="K520" s="68" t="s">
        <v>45</v>
      </c>
      <c r="L520" s="69">
        <v>3.4</v>
      </c>
      <c r="M520" s="70">
        <v>10</v>
      </c>
      <c r="N520" s="241">
        <v>0.1</v>
      </c>
      <c r="O520" s="71" t="s">
        <v>1137</v>
      </c>
      <c r="P520" s="72" t="s">
        <v>3498</v>
      </c>
      <c r="Q520" s="200" t="s">
        <v>2644</v>
      </c>
      <c r="R520" s="204">
        <v>0.25109999999999999</v>
      </c>
      <c r="S520" s="203" t="s">
        <v>1034</v>
      </c>
    </row>
    <row r="521" spans="1:19" ht="14.65" customHeight="1">
      <c r="A521" s="227"/>
      <c r="B521" s="236"/>
      <c r="C521" s="17" t="s">
        <v>28</v>
      </c>
      <c r="D521" s="274"/>
      <c r="E521" s="282"/>
      <c r="F521" s="285"/>
      <c r="G521" s="182"/>
      <c r="H521" s="230"/>
      <c r="I521" s="18" t="s">
        <v>42</v>
      </c>
      <c r="J521" s="76">
        <v>0.5</v>
      </c>
      <c r="K521" s="77" t="s">
        <v>23</v>
      </c>
      <c r="L521" s="21">
        <v>1.98</v>
      </c>
      <c r="M521" s="22">
        <v>17.2</v>
      </c>
      <c r="N521" s="233"/>
      <c r="O521" s="23" t="s">
        <v>2770</v>
      </c>
      <c r="P521" s="24" t="s">
        <v>1966</v>
      </c>
      <c r="Q521" s="201"/>
      <c r="R521" s="205"/>
      <c r="S521" s="26"/>
    </row>
    <row r="522" spans="1:19" ht="14.65" customHeight="1">
      <c r="A522" s="228"/>
      <c r="B522" s="237"/>
      <c r="C522" s="27" t="s">
        <v>28</v>
      </c>
      <c r="D522" s="275"/>
      <c r="E522" s="283"/>
      <c r="F522" s="272"/>
      <c r="G522" s="183"/>
      <c r="H522" s="231"/>
      <c r="I522" s="30"/>
      <c r="J522" s="31"/>
      <c r="K522" s="37"/>
      <c r="L522" s="32"/>
      <c r="M522" s="33"/>
      <c r="N522" s="234"/>
      <c r="O522" s="34"/>
      <c r="P522" s="35"/>
      <c r="Q522" s="202"/>
      <c r="R522" s="206"/>
      <c r="S522" s="28"/>
    </row>
    <row r="523" spans="1:19" ht="14.65" customHeight="1">
      <c r="A523" s="226">
        <f>$A520+1</f>
        <v>174</v>
      </c>
      <c r="B523" s="235" t="str">
        <f>IF(OR(C523="W",C524="W",C525="W",C523="1/2W",C524="1/2W",C525="1/2W",C523="1/2L",C524="1/2L",C525="1/2L"),"OK",IF(OR(C523="L",C524="L",C525="L"),"LOSS",IF(OR(C523="X",C524="X",C525="X"),"Anulado"," ")))</f>
        <v xml:space="preserve"> </v>
      </c>
      <c r="C523" s="38" t="s">
        <v>28</v>
      </c>
      <c r="D523" s="273" t="s">
        <v>385</v>
      </c>
      <c r="E523" s="281" t="str">
        <f>IF(G523=""," ","– "&amp;COUNTIF(D$4:D525,$D523))</f>
        <v>– 1</v>
      </c>
      <c r="F523" s="284" t="e">
        <f ca="1">IF(G523="","",IF(OR(AND($C523&lt;&gt;" ",$C524=" "),AND($C524&lt;&gt;" ",$C523=" "),AND(L525&gt;0,OR(AND($C525&lt;&gt;" ",OR($C523=" ",$C524=" ")),AND($C525=" ",OR($C523&lt;&gt;" ",$C524&lt;&gt;" "))))),IF(SUM(F$4:F522)=0,1,LARGE(F$4:F522,1)+1),IF(MONTH(G523)=MONTH(TODAY()),IF(AND(DAY(G523)&lt;DAY(TODAY()),$B523=" "),IF(SUM(F$4:F522)=0,1,LARGE(F$4:F522,1)+1),IF($B523=" ",IF(AND(DAY(G523)=DAY(TODAY()),HOUR(G523)&lt;=HOUR(NOW())+1),IF(AND(HOUR(G523)+2&lt;=HOUR(NOW()),DAY(G523)&lt;=DAY(TODAY()),MINUTE(G523)&lt;=MINUTE(NOW())),IF(SUM(F$4:F522)=0,1,LARGE(F$4:F522,1)+1),IF(OR(MINUTE(G523)&lt;=MINUTE(NOW()),HOUR(G523)&lt;=HOUR(NOW())),"!!!","")),""),"")),"")))</f>
        <v>#VALUE!</v>
      </c>
      <c r="G523" s="181" t="s">
        <v>4694</v>
      </c>
      <c r="H523" s="229" t="s">
        <v>581</v>
      </c>
      <c r="I523" s="39" t="s">
        <v>60</v>
      </c>
      <c r="J523" s="78"/>
      <c r="K523" s="41" t="s">
        <v>18</v>
      </c>
      <c r="L523" s="42">
        <v>2.7</v>
      </c>
      <c r="M523" s="43">
        <v>8.5</v>
      </c>
      <c r="N523" s="318">
        <v>0.05</v>
      </c>
      <c r="O523" s="44" t="s">
        <v>2293</v>
      </c>
      <c r="P523" s="45" t="s">
        <v>1476</v>
      </c>
      <c r="Q523" s="207" t="s">
        <v>2164</v>
      </c>
      <c r="R523" s="211">
        <v>7.2900000000000006E-2</v>
      </c>
      <c r="S523" s="210" t="s">
        <v>1034</v>
      </c>
    </row>
    <row r="524" spans="1:19" ht="14.65" customHeight="1">
      <c r="A524" s="227"/>
      <c r="B524" s="236"/>
      <c r="C524" s="49" t="s">
        <v>28</v>
      </c>
      <c r="D524" s="274"/>
      <c r="E524" s="282"/>
      <c r="F524" s="285"/>
      <c r="G524" s="182"/>
      <c r="H524" s="230"/>
      <c r="I524" s="50" t="s">
        <v>63</v>
      </c>
      <c r="J524" s="85" t="str">
        <f>IF(OR(I523="TO",I523="TU",I523="TO1",I523="TU1",I523="TO2",I523="TU2"),J523,IF(OR(I523="AH1",I523="AH2"),IF(OR(I524="AH1",I524="AH2"),-J523,IF(OR(I524="EH1",I524="EH2"),-J523+0.5,"")),IF(OR(I523="EH1",I523="EH2"),IF(OR(I524="AH1",I524="AH2"),-J523+0.5,IF(OR(I524="EH1",I524="EH2"),-J523+1,"")),IF(AND(OR(I523="DNB1",I523="DNB2"),OR(I524="AH1",I524="AH2")),0,IF(AND(I523="Not ScoreBoth",OR(I524="TO1",I524="TO2")),0.5,"")))))</f>
        <v/>
      </c>
      <c r="K524" s="52" t="s">
        <v>21</v>
      </c>
      <c r="L524" s="53">
        <v>1.78</v>
      </c>
      <c r="M524" s="54"/>
      <c r="N524" s="233"/>
      <c r="O524" s="55" t="s">
        <v>968</v>
      </c>
      <c r="P524" s="56" t="s">
        <v>1021</v>
      </c>
      <c r="Q524" s="208"/>
      <c r="R524" s="212"/>
      <c r="S524" s="26"/>
    </row>
    <row r="525" spans="1:19" ht="14.65" customHeight="1">
      <c r="A525" s="228"/>
      <c r="B525" s="237"/>
      <c r="C525" s="57" t="s">
        <v>28</v>
      </c>
      <c r="D525" s="275"/>
      <c r="E525" s="283"/>
      <c r="F525" s="272"/>
      <c r="G525" s="183"/>
      <c r="H525" s="231"/>
      <c r="I525" s="58"/>
      <c r="J525" s="59"/>
      <c r="K525" s="60"/>
      <c r="L525" s="61"/>
      <c r="M525" s="62"/>
      <c r="N525" s="234"/>
      <c r="O525" s="63"/>
      <c r="P525" s="64"/>
      <c r="Q525" s="209"/>
      <c r="R525" s="213"/>
      <c r="S525" s="28"/>
    </row>
    <row r="526" spans="1:19" ht="14.65" customHeight="1">
      <c r="A526" s="238">
        <f>$A523+1</f>
        <v>175</v>
      </c>
      <c r="B526" s="242" t="str">
        <f>IF(OR(C526="W",C527="W",C528="W",C526="1/2W",C527="1/2W",C528="1/2W",C526="1/2L",C527="1/2L",C528="1/2L"),"OK",IF(OR(C526="L",C527="L",C528="L"),"LOSS",IF(OR(C526="X",C527="X",C528="X"),"Anulado"," ")))</f>
        <v xml:space="preserve"> </v>
      </c>
      <c r="C526" s="65" t="s">
        <v>28</v>
      </c>
      <c r="D526" s="290" t="str">
        <f>IF(G526="","",$D523)</f>
        <v>27</v>
      </c>
      <c r="E526" s="295" t="str">
        <f>IF(G526=""," ","– "&amp;COUNTIF(D$4:D528,$D526))</f>
        <v>– 2</v>
      </c>
      <c r="F526" s="297" t="e">
        <f ca="1">IF(G526="","",IF(OR(AND($C526&lt;&gt;" ",$C527=" "),AND($C527&lt;&gt;" ",$C526=" "),AND(L528&gt;0,OR(AND($C528&lt;&gt;" ",OR($C526=" ",$C527=" ")),AND($C528=" ",OR($C526&lt;&gt;" ",$C527&lt;&gt;" "))))),IF(SUM(F$4:F525)=0,1,LARGE(F$4:F525,1)+1),IF(MONTH(G526)=MONTH(TODAY()),IF(AND(DAY(G526)&lt;DAY(TODAY()),$B526=" "),IF(SUM(F$4:F525)=0,1,LARGE(F$4:F525,1)+1),IF($B526=" ",IF(AND(DAY(G526)=DAY(TODAY()),HOUR(G526)&lt;=HOUR(NOW())+1),IF(AND(HOUR(G526)+2&lt;=HOUR(NOW()),DAY(G526)&lt;=DAY(TODAY()),MINUTE(G526)&lt;=MINUTE(NOW())),IF(SUM(F$4:F525)=0,1,LARGE(F$4:F525,1)+1),IF(OR(MINUTE(G526)&lt;=MINUTE(NOW()),HOUR(G526)&lt;=HOUR(NOW())),"!!!","")),""),"")),"")))</f>
        <v>#VALUE!</v>
      </c>
      <c r="G526" s="188" t="s">
        <v>4694</v>
      </c>
      <c r="H526" s="239" t="s">
        <v>581</v>
      </c>
      <c r="I526" s="66" t="s">
        <v>42</v>
      </c>
      <c r="J526" s="67">
        <v>0.5</v>
      </c>
      <c r="K526" s="68" t="s">
        <v>18</v>
      </c>
      <c r="L526" s="69">
        <v>2.7</v>
      </c>
      <c r="M526" s="70">
        <v>6.83</v>
      </c>
      <c r="N526" s="317">
        <v>0.05</v>
      </c>
      <c r="O526" s="71" t="s">
        <v>2644</v>
      </c>
      <c r="P526" s="72" t="s">
        <v>2787</v>
      </c>
      <c r="Q526" s="200" t="s">
        <v>1982</v>
      </c>
      <c r="R526" s="204">
        <v>6.1600000000000002E-2</v>
      </c>
      <c r="S526" s="203" t="s">
        <v>1034</v>
      </c>
    </row>
    <row r="527" spans="1:19" ht="14.65" customHeight="1">
      <c r="A527" s="227"/>
      <c r="B527" s="236"/>
      <c r="C527" s="17" t="s">
        <v>28</v>
      </c>
      <c r="D527" s="274"/>
      <c r="E527" s="282"/>
      <c r="F527" s="285"/>
      <c r="G527" s="182"/>
      <c r="H527" s="230"/>
      <c r="I527" s="18" t="s">
        <v>43</v>
      </c>
      <c r="J527" s="76">
        <f>IF(OR(I526="TO",I526="TU",I526="TO1",I526="TU1",I526="TO2",I526="TU2"),J526,IF(OR(I526="AH1",I526="AH2"),IF(OR(I527="AH1",I527="AH2"),-J526,IF(OR(I527="EH1",I527="EH2"),-J526+0.5,"")),IF(OR(I526="EH1",I526="EH2"),IF(OR(I527="AH1",I527="AH2"),-J526+0.5,IF(OR(I527="EH1",I527="EH2"),-J526+1,"")),IF(AND(OR(I526="DNB1",I526="DNB2"),OR(I527="AH1",I527="AH2")),0,IF(AND(I526="Not ScoreBoth",OR(I527="TO1",I527="TO2")),0.5,"")))))</f>
        <v>0.5</v>
      </c>
      <c r="K527" s="77" t="s">
        <v>21</v>
      </c>
      <c r="L527" s="21">
        <v>1.75</v>
      </c>
      <c r="M527" s="22"/>
      <c r="N527" s="233"/>
      <c r="O527" s="23" t="s">
        <v>3499</v>
      </c>
      <c r="P527" s="24" t="s">
        <v>1449</v>
      </c>
      <c r="Q527" s="201"/>
      <c r="R527" s="205"/>
      <c r="S527" s="26"/>
    </row>
    <row r="528" spans="1:19" ht="14.65" customHeight="1" thickBot="1">
      <c r="A528" s="228"/>
      <c r="B528" s="237"/>
      <c r="C528" s="27" t="s">
        <v>28</v>
      </c>
      <c r="D528" s="275"/>
      <c r="E528" s="283"/>
      <c r="F528" s="272"/>
      <c r="G528" s="183"/>
      <c r="H528" s="240"/>
      <c r="I528" s="30"/>
      <c r="J528" s="31"/>
      <c r="K528" s="37"/>
      <c r="L528" s="32"/>
      <c r="M528" s="33"/>
      <c r="N528" s="234"/>
      <c r="O528" s="34"/>
      <c r="P528" s="35"/>
      <c r="Q528" s="202"/>
      <c r="R528" s="206"/>
      <c r="S528" s="28"/>
    </row>
    <row r="529" spans="1:19" ht="14.65" customHeight="1">
      <c r="A529" s="226">
        <f>$A526+1</f>
        <v>176</v>
      </c>
      <c r="B529" s="235" t="str">
        <f>IF(OR(C529="W",C530="W",C531="W",C529="1/2W",C530="1/2W",C531="1/2W",C529="1/2L",C530="1/2L",C531="1/2L"),"OK",IF(OR(C529="L",C530="L",C531="L"),"LOSS",IF(OR(C529="X",C530="X",C531="X"),"Anulado"," ")))</f>
        <v xml:space="preserve"> </v>
      </c>
      <c r="C529" s="38" t="s">
        <v>28</v>
      </c>
      <c r="D529" s="273" t="str">
        <f>IF(G529="","",$D526)</f>
        <v>27</v>
      </c>
      <c r="E529" s="281" t="str">
        <f>IF(G529=""," ","– "&amp;COUNTIF(D$4:D531,$D529))</f>
        <v>– 3</v>
      </c>
      <c r="F529" s="284" t="e">
        <f ca="1">IF(G529="","",IF(OR(AND($C529&lt;&gt;" ",$C530=" "),AND($C530&lt;&gt;" ",$C529=" "),AND(L531&gt;0,OR(AND($C531&lt;&gt;" ",OR($C529=" ",$C530=" ")),AND($C531=" ",OR($C529&lt;&gt;" ",$C530&lt;&gt;" "))))),IF(SUM(F$4:F528)=0,1,LARGE(F$4:F528,1)+1),IF(MONTH(G529)=MONTH(TODAY()),IF(AND(DAY(G529)&lt;DAY(TODAY()),$B529=" "),IF(SUM(F$4:F528)=0,1,LARGE(F$4:F528,1)+1),IF($B529=" ",IF(AND(DAY(G529)=DAY(TODAY()),HOUR(G529)&lt;=HOUR(NOW())+1),IF(AND(HOUR(G529)+2&lt;=HOUR(NOW()),DAY(G529)&lt;=DAY(TODAY()),MINUTE(G529)&lt;=MINUTE(NOW())),IF(SUM(F$4:F528)=0,1,LARGE(F$4:F528,1)+1),IF(OR(MINUTE(G529)&lt;=MINUTE(NOW()),HOUR(G529)&lt;=HOUR(NOW())),"!!!","")),""),"")),"")))</f>
        <v>#VALUE!</v>
      </c>
      <c r="G529" s="181" t="s">
        <v>4695</v>
      </c>
      <c r="H529" s="302" t="s">
        <v>582</v>
      </c>
      <c r="I529" s="39" t="s">
        <v>31</v>
      </c>
      <c r="J529" s="40">
        <v>-3.5</v>
      </c>
      <c r="K529" s="41" t="s">
        <v>21</v>
      </c>
      <c r="L529" s="42">
        <v>2.0699999999999998</v>
      </c>
      <c r="M529" s="43">
        <v>9.4600000000000009</v>
      </c>
      <c r="N529" s="318">
        <v>0.01</v>
      </c>
      <c r="O529" s="44" t="s">
        <v>3500</v>
      </c>
      <c r="P529" s="45" t="s">
        <v>2002</v>
      </c>
      <c r="Q529" s="207" t="s">
        <v>1171</v>
      </c>
      <c r="R529" s="211">
        <v>5.7200000000000001E-2</v>
      </c>
      <c r="S529" s="210" t="s">
        <v>1034</v>
      </c>
    </row>
    <row r="530" spans="1:19" ht="14.65" customHeight="1">
      <c r="A530" s="227"/>
      <c r="B530" s="236"/>
      <c r="C530" s="49" t="s">
        <v>28</v>
      </c>
      <c r="D530" s="274"/>
      <c r="E530" s="282"/>
      <c r="F530" s="285"/>
      <c r="G530" s="182"/>
      <c r="H530" s="230"/>
      <c r="I530" s="50" t="s">
        <v>30</v>
      </c>
      <c r="J530" s="51">
        <v>3.75</v>
      </c>
      <c r="K530" s="52" t="s">
        <v>22</v>
      </c>
      <c r="L530" s="53">
        <v>2.16</v>
      </c>
      <c r="M530" s="54"/>
      <c r="N530" s="233"/>
      <c r="O530" s="55" t="s">
        <v>1016</v>
      </c>
      <c r="P530" s="56" t="s">
        <v>2222</v>
      </c>
      <c r="Q530" s="208"/>
      <c r="R530" s="212"/>
      <c r="S530" s="26"/>
    </row>
    <row r="531" spans="1:19" ht="14.65" customHeight="1">
      <c r="A531" s="228"/>
      <c r="B531" s="237"/>
      <c r="C531" s="57" t="s">
        <v>28</v>
      </c>
      <c r="D531" s="275"/>
      <c r="E531" s="283"/>
      <c r="F531" s="272"/>
      <c r="G531" s="183"/>
      <c r="H531" s="231"/>
      <c r="I531" s="58"/>
      <c r="J531" s="59"/>
      <c r="K531" s="60"/>
      <c r="L531" s="61"/>
      <c r="M531" s="62"/>
      <c r="N531" s="234"/>
      <c r="O531" s="63"/>
      <c r="P531" s="64"/>
      <c r="Q531" s="209"/>
      <c r="R531" s="213"/>
      <c r="S531" s="28"/>
    </row>
    <row r="532" spans="1:19" ht="14.65" customHeight="1">
      <c r="A532" s="238">
        <f>$A529+1</f>
        <v>177</v>
      </c>
      <c r="B532" s="242" t="str">
        <f>IF(OR(C532="W",C533="W",C534="W",C532="1/2W",C533="1/2W",C534="1/2W",C532="1/2L",C533="1/2L",C534="1/2L"),"OK",IF(OR(C532="L",C533="L",C534="L"),"LOSS",IF(OR(C532="X",C533="X",C534="X"),"Anulado"," ")))</f>
        <v xml:space="preserve"> </v>
      </c>
      <c r="C532" s="65" t="s">
        <v>28</v>
      </c>
      <c r="D532" s="290" t="str">
        <f>IF(G532="","",$D529)</f>
        <v>27</v>
      </c>
      <c r="E532" s="295" t="str">
        <f>IF(G532=""," ","– "&amp;COUNTIF(D$4:D534,$D532))</f>
        <v>– 4</v>
      </c>
      <c r="F532" s="297" t="e">
        <f ca="1">IF(G532="","",IF(OR(AND($C532&lt;&gt;" ",$C533=" "),AND($C533&lt;&gt;" ",$C532=" "),AND(L534&gt;0,OR(AND($C534&lt;&gt;" ",OR($C532=" ",$C533=" ")),AND($C534=" ",OR($C532&lt;&gt;" ",$C533&lt;&gt;" "))))),IF(SUM(F$4:F531)=0,1,LARGE(F$4:F531,1)+1),IF(MONTH(G532)=MONTH(TODAY()),IF(AND(DAY(G532)&lt;DAY(TODAY()),$B532=" "),IF(SUM(F$4:F531)=0,1,LARGE(F$4:F531,1)+1),IF($B532=" ",IF(AND(DAY(G532)=DAY(TODAY()),HOUR(G532)&lt;=HOUR(NOW())+1),IF(AND(HOUR(G532)+2&lt;=HOUR(NOW()),DAY(G532)&lt;=DAY(TODAY()),MINUTE(G532)&lt;=MINUTE(NOW())),IF(SUM(F$4:F531)=0,1,LARGE(F$4:F531,1)+1),IF(OR(MINUTE(G532)&lt;=MINUTE(NOW()),HOUR(G532)&lt;=HOUR(NOW())),"!!!","")),""),"")),"")))</f>
        <v>#VALUE!</v>
      </c>
      <c r="G532" s="188" t="s">
        <v>4696</v>
      </c>
      <c r="H532" s="239" t="s">
        <v>583</v>
      </c>
      <c r="I532" s="66" t="s">
        <v>31</v>
      </c>
      <c r="J532" s="67">
        <v>2</v>
      </c>
      <c r="K532" s="68" t="s">
        <v>22</v>
      </c>
      <c r="L532" s="69">
        <v>1.98</v>
      </c>
      <c r="M532" s="70"/>
      <c r="N532" s="317">
        <v>0.01</v>
      </c>
      <c r="O532" s="71" t="s">
        <v>3501</v>
      </c>
      <c r="P532" s="72" t="s">
        <v>3502</v>
      </c>
      <c r="Q532" s="200" t="s">
        <v>1022</v>
      </c>
      <c r="R532" s="204">
        <v>4.4200000000000003E-2</v>
      </c>
      <c r="S532" s="203" t="s">
        <v>1034</v>
      </c>
    </row>
    <row r="533" spans="1:19" ht="14.65" customHeight="1">
      <c r="A533" s="227"/>
      <c r="B533" s="236"/>
      <c r="C533" s="17" t="s">
        <v>28</v>
      </c>
      <c r="D533" s="274"/>
      <c r="E533" s="282"/>
      <c r="F533" s="285"/>
      <c r="G533" s="182"/>
      <c r="H533" s="230"/>
      <c r="I533" s="18" t="s">
        <v>30</v>
      </c>
      <c r="J533" s="76">
        <f>IF(OR(I532="TO",I532="TU",I532="TO1",I532="TU1",I532="TO2",I532="TU2"),J532,IF(OR(I532="AH1",I532="AH2"),IF(OR(I533="AH1",I533="AH2"),-J532,IF(OR(I533="EH1",I533="EH2"),-J532+0.5,"")),IF(OR(I532="EH1",I532="EH2"),IF(OR(I533="AH1",I533="AH2"),-J532+0.5,IF(OR(I533="EH1",I533="EH2"),-J532+1,"")),IF(AND(OR(I532="DNB1",I532="DNB2"),OR(I533="AH1",I533="AH2")),0,IF(AND(I532="Not ScoreBoth",OR(I533="TO1",I533="TO2")),0.5,"")))))</f>
        <v>-2</v>
      </c>
      <c r="K533" s="77" t="s">
        <v>21</v>
      </c>
      <c r="L533" s="21">
        <v>2.21</v>
      </c>
      <c r="M533" s="22">
        <v>9.3000000000000007</v>
      </c>
      <c r="N533" s="233"/>
      <c r="O533" s="23" t="s">
        <v>3503</v>
      </c>
      <c r="P533" s="24" t="s">
        <v>3502</v>
      </c>
      <c r="Q533" s="201"/>
      <c r="R533" s="205"/>
      <c r="S533" s="26"/>
    </row>
    <row r="534" spans="1:19" ht="14.65" customHeight="1">
      <c r="A534" s="228"/>
      <c r="B534" s="237"/>
      <c r="C534" s="27" t="s">
        <v>28</v>
      </c>
      <c r="D534" s="275"/>
      <c r="E534" s="283"/>
      <c r="F534" s="272"/>
      <c r="G534" s="183"/>
      <c r="H534" s="231"/>
      <c r="I534" s="30"/>
      <c r="J534" s="31"/>
      <c r="K534" s="37"/>
      <c r="L534" s="32"/>
      <c r="M534" s="33"/>
      <c r="N534" s="234"/>
      <c r="O534" s="34"/>
      <c r="P534" s="35"/>
      <c r="Q534" s="202"/>
      <c r="R534" s="206"/>
      <c r="S534" s="28"/>
    </row>
    <row r="535" spans="1:19" ht="14.65" customHeight="1">
      <c r="A535" s="226">
        <f>$A532+1</f>
        <v>178</v>
      </c>
      <c r="B535" s="235" t="str">
        <f>IF(OR(C535="W",C536="W",C537="W",C535="1/2W",C536="1/2W",C537="1/2W",C535="1/2L",C536="1/2L",C537="1/2L"),"OK",IF(OR(C535="L",C536="L",C537="L"),"LOSS",IF(OR(C535="X",C536="X",C537="X"),"Anulado"," ")))</f>
        <v xml:space="preserve"> </v>
      </c>
      <c r="C535" s="38" t="s">
        <v>28</v>
      </c>
      <c r="D535" s="273" t="str">
        <f>IF(G535="","",$D532)</f>
        <v>27</v>
      </c>
      <c r="E535" s="281" t="str">
        <f>IF(G535=""," ","– "&amp;COUNTIF(D$4:D537,$D535))</f>
        <v>– 5</v>
      </c>
      <c r="F535" s="284" t="e">
        <f ca="1">IF(G535="","",IF(OR(AND($C535&lt;&gt;" ",$C536=" "),AND($C536&lt;&gt;" ",$C535=" "),AND(L537&gt;0,OR(AND($C537&lt;&gt;" ",OR($C535=" ",$C536=" ")),AND($C537=" ",OR($C535&lt;&gt;" ",$C536&lt;&gt;" "))))),IF(SUM(F$4:F534)=0,1,LARGE(F$4:F534,1)+1),IF(MONTH(G535)=MONTH(TODAY()),IF(AND(DAY(G535)&lt;DAY(TODAY()),$B535=" "),IF(SUM(F$4:F534)=0,1,LARGE(F$4:F534,1)+1),IF($B535=" ",IF(AND(DAY(G535)=DAY(TODAY()),HOUR(G535)&lt;=HOUR(NOW())+1),IF(AND(HOUR(G535)+2&lt;=HOUR(NOW()),DAY(G535)&lt;=DAY(TODAY()),MINUTE(G535)&lt;=MINUTE(NOW())),IF(SUM(F$4:F534)=0,1,LARGE(F$4:F534,1)+1),IF(OR(MINUTE(G535)&lt;=MINUTE(NOW()),HOUR(G535)&lt;=HOUR(NOW())),"!!!","")),""),"")),"")))</f>
        <v>#VALUE!</v>
      </c>
      <c r="G535" s="181" t="s">
        <v>4697</v>
      </c>
      <c r="H535" s="229" t="s">
        <v>584</v>
      </c>
      <c r="I535" s="39" t="s">
        <v>47</v>
      </c>
      <c r="J535" s="78"/>
      <c r="K535" s="41" t="s">
        <v>45</v>
      </c>
      <c r="L535" s="42">
        <v>2.2000000000000002</v>
      </c>
      <c r="M535" s="43"/>
      <c r="N535" s="318">
        <v>0.05</v>
      </c>
      <c r="O535" s="44" t="s">
        <v>1528</v>
      </c>
      <c r="P535" s="45" t="s">
        <v>3504</v>
      </c>
      <c r="Q535" s="207" t="s">
        <v>1185</v>
      </c>
      <c r="R535" s="211">
        <v>3.3500000000000002E-2</v>
      </c>
      <c r="S535" s="210" t="s">
        <v>1034</v>
      </c>
    </row>
    <row r="536" spans="1:19" ht="14.65" customHeight="1">
      <c r="A536" s="227"/>
      <c r="B536" s="236"/>
      <c r="C536" s="49" t="s">
        <v>28</v>
      </c>
      <c r="D536" s="274"/>
      <c r="E536" s="282"/>
      <c r="F536" s="285"/>
      <c r="G536" s="182"/>
      <c r="H536" s="230"/>
      <c r="I536" s="50" t="s">
        <v>48</v>
      </c>
      <c r="J536" s="85" t="str">
        <f>IF(OR(I535="TO",I535="TU",I535="TO1",I535="TU1",I535="TO2",I535="TU2"),J535,IF(OR(I535="AH1",I535="AH2"),IF(OR(I536="AH1",I536="AH2"),-J535,IF(OR(I536="EH1",I536="EH2"),-J535+0.5,"")),IF(OR(I535="EH1",I535="EH2"),IF(OR(I536="AH1",I536="AH2"),-J535+0.5,IF(OR(I536="EH1",I536="EH2"),-J535+1,"")),IF(AND(OR(I535="DNB1",I535="DNB2"),OR(I536="AH1",I536="AH2")),0,IF(AND(I535="Not ScoreBoth",OR(I536="TO1",I536="TO2")),0.5,"")))))</f>
        <v/>
      </c>
      <c r="K536" s="52" t="s">
        <v>18</v>
      </c>
      <c r="L536" s="53">
        <v>1.95</v>
      </c>
      <c r="M536" s="54">
        <v>11.41</v>
      </c>
      <c r="N536" s="233"/>
      <c r="O536" s="55" t="s">
        <v>3505</v>
      </c>
      <c r="P536" s="56" t="s">
        <v>2111</v>
      </c>
      <c r="Q536" s="208"/>
      <c r="R536" s="212"/>
      <c r="S536" s="26"/>
    </row>
    <row r="537" spans="1:19" ht="14.65" customHeight="1">
      <c r="A537" s="228"/>
      <c r="B537" s="237"/>
      <c r="C537" s="57" t="s">
        <v>28</v>
      </c>
      <c r="D537" s="275"/>
      <c r="E537" s="283"/>
      <c r="F537" s="272"/>
      <c r="G537" s="183"/>
      <c r="H537" s="231"/>
      <c r="I537" s="58"/>
      <c r="J537" s="59"/>
      <c r="K537" s="60"/>
      <c r="L537" s="61"/>
      <c r="M537" s="62"/>
      <c r="N537" s="234"/>
      <c r="O537" s="63"/>
      <c r="P537" s="64"/>
      <c r="Q537" s="209"/>
      <c r="R537" s="213"/>
      <c r="S537" s="28"/>
    </row>
    <row r="538" spans="1:19" ht="14.65" customHeight="1">
      <c r="A538" s="238">
        <f>$A535+1</f>
        <v>179</v>
      </c>
      <c r="B538" s="242" t="str">
        <f>IF(OR(C538="W",C539="W",C540="W",C538="1/2W",C539="1/2W",C540="1/2W",C538="1/2L",C539="1/2L",C540="1/2L"),"OK",IF(OR(C538="L",C539="L",C540="L"),"LOSS",IF(OR(C538="X",C539="X",C540="X"),"Anulado"," ")))</f>
        <v xml:space="preserve"> </v>
      </c>
      <c r="C538" s="65" t="s">
        <v>28</v>
      </c>
      <c r="D538" s="290" t="str">
        <f>IF(G538="","",$D535)</f>
        <v>27</v>
      </c>
      <c r="E538" s="295" t="str">
        <f>IF(G538=""," ","– "&amp;COUNTIF(D$4:D540,$D538))</f>
        <v>– 6</v>
      </c>
      <c r="F538" s="297" t="e">
        <f ca="1">IF(G538="","",IF(OR(AND($C538&lt;&gt;" ",$C539=" "),AND($C539&lt;&gt;" ",$C538=" "),AND(L540&gt;0,OR(AND($C540&lt;&gt;" ",OR($C538=" ",$C539=" ")),AND($C540=" ",OR($C538&lt;&gt;" ",$C539&lt;&gt;" "))))),IF(SUM(F$4:F537)=0,1,LARGE(F$4:F537,1)+1),IF(MONTH(G538)=MONTH(TODAY()),IF(AND(DAY(G538)&lt;DAY(TODAY()),$B538=" "),IF(SUM(F$4:F537)=0,1,LARGE(F$4:F537,1)+1),IF($B538=" ",IF(AND(DAY(G538)=DAY(TODAY()),HOUR(G538)&lt;=HOUR(NOW())+1),IF(AND(HOUR(G538)+2&lt;=HOUR(NOW()),DAY(G538)&lt;=DAY(TODAY()),MINUTE(G538)&lt;=MINUTE(NOW())),IF(SUM(F$4:F537)=0,1,LARGE(F$4:F537,1)+1),IF(OR(MINUTE(G538)&lt;=MINUTE(NOW()),HOUR(G538)&lt;=HOUR(NOW())),"!!!","")),""),"")),"")))</f>
        <v>#VALUE!</v>
      </c>
      <c r="G538" s="188" t="s">
        <v>4697</v>
      </c>
      <c r="H538" s="239" t="s">
        <v>584</v>
      </c>
      <c r="I538" s="66" t="s">
        <v>47</v>
      </c>
      <c r="J538" s="80"/>
      <c r="K538" s="68" t="s">
        <v>21</v>
      </c>
      <c r="L538" s="69">
        <v>2.4300000000000002</v>
      </c>
      <c r="M538" s="70">
        <v>19.05</v>
      </c>
      <c r="N538" s="317">
        <v>0.05</v>
      </c>
      <c r="O538" s="71" t="s">
        <v>3506</v>
      </c>
      <c r="P538" s="72" t="s">
        <v>3507</v>
      </c>
      <c r="Q538" s="200" t="s">
        <v>4259</v>
      </c>
      <c r="R538" s="204">
        <v>0.13139999999999999</v>
      </c>
      <c r="S538" s="203" t="s">
        <v>1034</v>
      </c>
    </row>
    <row r="539" spans="1:19" ht="14.65" customHeight="1">
      <c r="A539" s="227"/>
      <c r="B539" s="236"/>
      <c r="C539" s="17" t="s">
        <v>28</v>
      </c>
      <c r="D539" s="274"/>
      <c r="E539" s="282"/>
      <c r="F539" s="285"/>
      <c r="G539" s="182"/>
      <c r="H539" s="230"/>
      <c r="I539" s="18" t="s">
        <v>48</v>
      </c>
      <c r="J539" s="81" t="str">
        <f>IF(OR(I538="TO",I538="TU",I538="TO1",I538="TU1",I538="TO2",I538="TU2"),J538,IF(OR(I538="AH1",I538="AH2"),IF(OR(I539="AH1",I539="AH2"),-J538,IF(OR(I539="EH1",I539="EH2"),-J538+0.5,"")),IF(OR(I538="EH1",I538="EH2"),IF(OR(I539="AH1",I539="AH2"),-J538+0.5,IF(OR(I539="EH1",I539="EH2"),-J538+1,"")),IF(AND(OR(I538="DNB1",I538="DNB2"),OR(I539="AH1",I539="AH2")),0,IF(AND(I538="Not ScoreBoth",OR(I539="TO1",I539="TO2")),0.5,"")))))</f>
        <v/>
      </c>
      <c r="K539" s="77" t="s">
        <v>23</v>
      </c>
      <c r="L539" s="21">
        <v>2.12</v>
      </c>
      <c r="M539" s="22">
        <v>22.27</v>
      </c>
      <c r="N539" s="233"/>
      <c r="O539" s="23" t="s">
        <v>2704</v>
      </c>
      <c r="P539" s="24" t="s">
        <v>3508</v>
      </c>
      <c r="Q539" s="201"/>
      <c r="R539" s="205"/>
      <c r="S539" s="26"/>
    </row>
    <row r="540" spans="1:19" ht="14.65" customHeight="1">
      <c r="A540" s="228"/>
      <c r="B540" s="237"/>
      <c r="C540" s="27" t="s">
        <v>28</v>
      </c>
      <c r="D540" s="275"/>
      <c r="E540" s="283"/>
      <c r="F540" s="272"/>
      <c r="G540" s="183"/>
      <c r="H540" s="231"/>
      <c r="I540" s="30"/>
      <c r="J540" s="31"/>
      <c r="K540" s="37"/>
      <c r="L540" s="32"/>
      <c r="M540" s="33"/>
      <c r="N540" s="234"/>
      <c r="O540" s="34"/>
      <c r="P540" s="35"/>
      <c r="Q540" s="202"/>
      <c r="R540" s="206"/>
      <c r="S540" s="28"/>
    </row>
    <row r="541" spans="1:19" ht="14.65" customHeight="1">
      <c r="A541" s="226">
        <f>$A538+1</f>
        <v>180</v>
      </c>
      <c r="B541" s="235" t="str">
        <f>IF(OR(C541="W",C542="W",C543="W",C541="1/2W",C542="1/2W",C543="1/2W",C541="1/2L",C542="1/2L",C543="1/2L"),"OK",IF(OR(C541="L",C542="L",C543="L"),"LOSS",IF(OR(C541="X",C542="X",C543="X"),"Anulado"," ")))</f>
        <v xml:space="preserve"> </v>
      </c>
      <c r="C541" s="38" t="s">
        <v>28</v>
      </c>
      <c r="D541" s="273" t="str">
        <f>IF(G541="","",$D538)</f>
        <v>27</v>
      </c>
      <c r="E541" s="281" t="str">
        <f>IF(G541=""," ","– "&amp;COUNTIF(D$4:D543,$D541))</f>
        <v>– 7</v>
      </c>
      <c r="F541" s="284" t="e">
        <f ca="1">IF(G541="","",IF(OR(AND($C541&lt;&gt;" ",$C542=" "),AND($C542&lt;&gt;" ",$C541=" "),AND(L543&gt;0,OR(AND($C543&lt;&gt;" ",OR($C541=" ",$C542=" ")),AND($C543=" ",OR($C541&lt;&gt;" ",$C542&lt;&gt;" "))))),IF(SUM(F$4:F540)=0,1,LARGE(F$4:F540,1)+1),IF(MONTH(G541)=MONTH(TODAY()),IF(AND(DAY(G541)&lt;DAY(TODAY()),$B541=" "),IF(SUM(F$4:F540)=0,1,LARGE(F$4:F540,1)+1),IF($B541=" ",IF(AND(DAY(G541)=DAY(TODAY()),HOUR(G541)&lt;=HOUR(NOW())+1),IF(AND(HOUR(G541)+2&lt;=HOUR(NOW()),DAY(G541)&lt;=DAY(TODAY()),MINUTE(G541)&lt;=MINUTE(NOW())),IF(SUM(F$4:F540)=0,1,LARGE(F$4:F540,1)+1),IF(OR(MINUTE(G541)&lt;=MINUTE(NOW()),HOUR(G541)&lt;=HOUR(NOW())),"!!!","")),""),"")),"")))</f>
        <v>#VALUE!</v>
      </c>
      <c r="G541" s="181" t="s">
        <v>4698</v>
      </c>
      <c r="H541" s="229" t="s">
        <v>585</v>
      </c>
      <c r="I541" s="39" t="s">
        <v>42</v>
      </c>
      <c r="J541" s="40">
        <v>2.5</v>
      </c>
      <c r="K541" s="41" t="s">
        <v>18</v>
      </c>
      <c r="L541" s="42">
        <v>2.7</v>
      </c>
      <c r="M541" s="43">
        <v>11.58</v>
      </c>
      <c r="N541" s="318">
        <v>0.01</v>
      </c>
      <c r="O541" s="44" t="s">
        <v>1281</v>
      </c>
      <c r="P541" s="45" t="s">
        <v>3509</v>
      </c>
      <c r="Q541" s="207" t="s">
        <v>4260</v>
      </c>
      <c r="R541" s="211">
        <v>6.54E-2</v>
      </c>
      <c r="S541" s="210" t="s">
        <v>1034</v>
      </c>
    </row>
    <row r="542" spans="1:19" ht="14.65" customHeight="1">
      <c r="A542" s="227"/>
      <c r="B542" s="236"/>
      <c r="C542" s="49" t="s">
        <v>28</v>
      </c>
      <c r="D542" s="274"/>
      <c r="E542" s="282"/>
      <c r="F542" s="285"/>
      <c r="G542" s="182"/>
      <c r="H542" s="230"/>
      <c r="I542" s="50" t="s">
        <v>43</v>
      </c>
      <c r="J542" s="51">
        <f>IF(OR(I541="TO",I541="TU",I541="TO1",I541="TU1",I541="TO2",I541="TU2"),J541,IF(OR(I541="AH1",I541="AH2"),IF(OR(I542="AH1",I542="AH2"),-J541,IF(OR(I542="EH1",I542="EH2"),-J541+0.5,"")),IF(OR(I541="EH1",I541="EH2"),IF(OR(I542="AH1",I542="AH2"),-J541+0.5,IF(OR(I542="EH1",I542="EH2"),-J541+1,"")),IF(AND(OR(I541="DNB1",I541="DNB2"),OR(I542="AH1",I542="AH2")),0,IF(AND(I541="Not ScoreBoth",OR(I542="TO1",I542="TO2")),0.5,"")))))</f>
        <v>2.5</v>
      </c>
      <c r="K542" s="52" t="s">
        <v>21</v>
      </c>
      <c r="L542" s="53">
        <v>1.76</v>
      </c>
      <c r="M542" s="54">
        <v>17.760000000000002</v>
      </c>
      <c r="N542" s="233"/>
      <c r="O542" s="55" t="s">
        <v>3510</v>
      </c>
      <c r="P542" s="56" t="s">
        <v>3511</v>
      </c>
      <c r="Q542" s="208"/>
      <c r="R542" s="212"/>
      <c r="S542" s="26"/>
    </row>
    <row r="543" spans="1:19" ht="14.65" customHeight="1">
      <c r="A543" s="228"/>
      <c r="B543" s="237"/>
      <c r="C543" s="57" t="s">
        <v>28</v>
      </c>
      <c r="D543" s="275"/>
      <c r="E543" s="283"/>
      <c r="F543" s="272"/>
      <c r="G543" s="183"/>
      <c r="H543" s="231"/>
      <c r="I543" s="58"/>
      <c r="J543" s="59"/>
      <c r="K543" s="60"/>
      <c r="L543" s="61"/>
      <c r="M543" s="62"/>
      <c r="N543" s="234"/>
      <c r="O543" s="63"/>
      <c r="P543" s="64"/>
      <c r="Q543" s="209"/>
      <c r="R543" s="213"/>
      <c r="S543" s="28"/>
    </row>
    <row r="544" spans="1:19" ht="14.65" customHeight="1">
      <c r="A544" s="238">
        <f>$A541+1</f>
        <v>181</v>
      </c>
      <c r="B544" s="242" t="str">
        <f>IF(OR(C544="W",C545="W",C546="W",C544="1/2W",C545="1/2W",C546="1/2W",C544="1/2L",C545="1/2L",C546="1/2L"),"OK",IF(OR(C544="L",C545="L",C546="L"),"LOSS",IF(OR(C544="X",C545="X",C546="X"),"Anulado"," ")))</f>
        <v xml:space="preserve"> </v>
      </c>
      <c r="C544" s="65" t="s">
        <v>28</v>
      </c>
      <c r="D544" s="290" t="str">
        <f>IF(G544="","",$D541)</f>
        <v>27</v>
      </c>
      <c r="E544" s="295" t="str">
        <f>IF(G544=""," ","– "&amp;COUNTIF(D$4:D546,$D544))</f>
        <v>– 8</v>
      </c>
      <c r="F544" s="297" t="e">
        <f ca="1">IF(G544="","",IF(OR(AND($C544&lt;&gt;" ",$C545=" "),AND($C545&lt;&gt;" ",$C544=" "),AND(L546&gt;0,OR(AND($C546&lt;&gt;" ",OR($C544=" ",$C545=" ")),AND($C546=" ",OR($C544&lt;&gt;" ",$C545&lt;&gt;" "))))),IF(SUM(F$4:F543)=0,1,LARGE(F$4:F543,1)+1),IF(MONTH(G544)=MONTH(TODAY()),IF(AND(DAY(G544)&lt;DAY(TODAY()),$B544=" "),IF(SUM(F$4:F543)=0,1,LARGE(F$4:F543,1)+1),IF($B544=" ",IF(AND(DAY(G544)=DAY(TODAY()),HOUR(G544)&lt;=HOUR(NOW())+1),IF(AND(HOUR(G544)+2&lt;=HOUR(NOW()),DAY(G544)&lt;=DAY(TODAY()),MINUTE(G544)&lt;=MINUTE(NOW())),IF(SUM(F$4:F543)=0,1,LARGE(F$4:F543,1)+1),IF(OR(MINUTE(G544)&lt;=MINUTE(NOW()),HOUR(G544)&lt;=HOUR(NOW())),"!!!","")),""),"")),"")))</f>
        <v>#VALUE!</v>
      </c>
      <c r="G544" s="188" t="s">
        <v>4689</v>
      </c>
      <c r="H544" s="239" t="s">
        <v>586</v>
      </c>
      <c r="I544" s="66" t="s">
        <v>31</v>
      </c>
      <c r="J544" s="80"/>
      <c r="K544" s="68" t="s">
        <v>22</v>
      </c>
      <c r="L544" s="69">
        <v>1.8260000000000001</v>
      </c>
      <c r="M544" s="70"/>
      <c r="N544" s="317">
        <v>0.05</v>
      </c>
      <c r="O544" s="71" t="s">
        <v>1138</v>
      </c>
      <c r="P544" s="72" t="s">
        <v>3512</v>
      </c>
      <c r="Q544" s="200" t="s">
        <v>1792</v>
      </c>
      <c r="R544" s="204">
        <v>5.5300000000000002E-2</v>
      </c>
      <c r="S544" s="203" t="s">
        <v>1034</v>
      </c>
    </row>
    <row r="545" spans="1:19" ht="14.65" customHeight="1">
      <c r="A545" s="227"/>
      <c r="B545" s="236"/>
      <c r="C545" s="17" t="s">
        <v>28</v>
      </c>
      <c r="D545" s="274"/>
      <c r="E545" s="282"/>
      <c r="F545" s="285"/>
      <c r="G545" s="182"/>
      <c r="H545" s="230"/>
      <c r="I545" s="83">
        <v>1</v>
      </c>
      <c r="J545" s="81" t="str">
        <f>IF(OR(I544="TO",I544="TU",I544="TO1",I544="TU1",I544="TO2",I544="TU2"),J544,IF(OR(I544="AH1",I544="AH2"),IF(OR(I545="AH1",I545="AH2"),-J544,IF(OR(I545="EH1",I545="EH2"),-J544+0.5,"")),IF(OR(I544="EH1",I544="EH2"),IF(OR(I545="AH1",I545="AH2"),-J544+0.5,IF(OR(I545="EH1",I545="EH2"),-J544+1,"")),IF(AND(OR(I544="DNB1",I544="DNB2"),OR(I545="AH1",I545="AH2")),0,IF(AND(I544="Not ScoreBoth",OR(I545="TO1",I545="TO2")),0.5,"")))))</f>
        <v/>
      </c>
      <c r="K545" s="77" t="s">
        <v>21</v>
      </c>
      <c r="L545" s="21">
        <v>2.5</v>
      </c>
      <c r="M545" s="22">
        <v>13.5</v>
      </c>
      <c r="N545" s="233"/>
      <c r="O545" s="23" t="s">
        <v>2968</v>
      </c>
      <c r="P545" s="24" t="s">
        <v>2789</v>
      </c>
      <c r="Q545" s="201"/>
      <c r="R545" s="205"/>
      <c r="S545" s="26"/>
    </row>
    <row r="546" spans="1:19" ht="14.65" customHeight="1">
      <c r="A546" s="228"/>
      <c r="B546" s="237"/>
      <c r="C546" s="27" t="s">
        <v>28</v>
      </c>
      <c r="D546" s="275"/>
      <c r="E546" s="283"/>
      <c r="F546" s="272"/>
      <c r="G546" s="183"/>
      <c r="H546" s="231"/>
      <c r="I546" s="30"/>
      <c r="J546" s="31"/>
      <c r="K546" s="37"/>
      <c r="L546" s="32"/>
      <c r="M546" s="33"/>
      <c r="N546" s="234"/>
      <c r="O546" s="34"/>
      <c r="P546" s="35"/>
      <c r="Q546" s="202"/>
      <c r="R546" s="206"/>
      <c r="S546" s="28"/>
    </row>
    <row r="547" spans="1:19" ht="14.65" customHeight="1">
      <c r="A547" s="226">
        <f>$A544+1</f>
        <v>182</v>
      </c>
      <c r="B547" s="235" t="str">
        <f>IF(OR(C547="W",C548="W",C549="W",C547="1/2W",C548="1/2W",C549="1/2W",C547="1/2L",C548="1/2L",C549="1/2L"),"OK",IF(OR(C547="L",C548="L",C549="L"),"LOSS",IF(OR(C547="X",C548="X",C549="X"),"Anulado"," ")))</f>
        <v xml:space="preserve"> </v>
      </c>
      <c r="C547" s="38" t="s">
        <v>28</v>
      </c>
      <c r="D547" s="273" t="str">
        <f>IF(G547="","",$D544)</f>
        <v>27</v>
      </c>
      <c r="E547" s="281" t="str">
        <f>IF(G547=""," ","– "&amp;COUNTIF(D$4:D549,$D547))</f>
        <v>– 9</v>
      </c>
      <c r="F547" s="284" t="e">
        <f ca="1">IF(G547="","",IF(OR(AND($C547&lt;&gt;" ",$C548=" "),AND($C548&lt;&gt;" ",$C547=" "),AND(L549&gt;0,OR(AND($C549&lt;&gt;" ",OR($C547=" ",$C548=" ")),AND($C549=" ",OR($C547&lt;&gt;" ",$C548&lt;&gt;" "))))),IF(SUM(F$4:F546)=0,1,LARGE(F$4:F546,1)+1),IF(MONTH(G547)=MONTH(TODAY()),IF(AND(DAY(G547)&lt;DAY(TODAY()),$B547=" "),IF(SUM(F$4:F546)=0,1,LARGE(F$4:F546,1)+1),IF($B547=" ",IF(AND(DAY(G547)=DAY(TODAY()),HOUR(G547)&lt;=HOUR(NOW())+1),IF(AND(HOUR(G547)+2&lt;=HOUR(NOW()),DAY(G547)&lt;=DAY(TODAY()),MINUTE(G547)&lt;=MINUTE(NOW())),IF(SUM(F$4:F546)=0,1,LARGE(F$4:F546,1)+1),IF(OR(MINUTE(G547)&lt;=MINUTE(NOW()),HOUR(G547)&lt;=HOUR(NOW())),"!!!","")),""),"")),"")))</f>
        <v>#VALUE!</v>
      </c>
      <c r="G547" s="181" t="s">
        <v>4698</v>
      </c>
      <c r="H547" s="229" t="s">
        <v>585</v>
      </c>
      <c r="I547" s="39" t="s">
        <v>42</v>
      </c>
      <c r="J547" s="40">
        <v>2.5</v>
      </c>
      <c r="K547" s="41" t="s">
        <v>18</v>
      </c>
      <c r="L547" s="42">
        <v>2.7</v>
      </c>
      <c r="M547" s="43">
        <v>11.58</v>
      </c>
      <c r="N547" s="318">
        <v>0.05</v>
      </c>
      <c r="O547" s="44" t="s">
        <v>1281</v>
      </c>
      <c r="P547" s="45" t="s">
        <v>3509</v>
      </c>
      <c r="Q547" s="207" t="s">
        <v>4260</v>
      </c>
      <c r="R547" s="211">
        <v>6.54E-2</v>
      </c>
      <c r="S547" s="210" t="s">
        <v>1034</v>
      </c>
    </row>
    <row r="548" spans="1:19" ht="14.65" customHeight="1">
      <c r="A548" s="227"/>
      <c r="B548" s="236"/>
      <c r="C548" s="49" t="s">
        <v>28</v>
      </c>
      <c r="D548" s="274"/>
      <c r="E548" s="282"/>
      <c r="F548" s="285"/>
      <c r="G548" s="182"/>
      <c r="H548" s="230"/>
      <c r="I548" s="50" t="s">
        <v>43</v>
      </c>
      <c r="J548" s="51">
        <f>IF(OR(I547="TO",I547="TU",I547="TO1",I547="TU1",I547="TO2",I547="TU2"),J547,IF(OR(I547="AH1",I547="AH2"),IF(OR(I548="AH1",I548="AH2"),-J547,IF(OR(I548="EH1",I548="EH2"),-J547+0.5,"")),IF(OR(I547="EH1",I547="EH2"),IF(OR(I548="AH1",I548="AH2"),-J547+0.5,IF(OR(I548="EH1",I548="EH2"),-J547+1,"")),IF(AND(OR(I547="DNB1",I547="DNB2"),OR(I548="AH1",I548="AH2")),0,IF(AND(I547="Not ScoreBoth",OR(I548="TO1",I548="TO2")),0.5,"")))))</f>
        <v>2.5</v>
      </c>
      <c r="K548" s="52" t="s">
        <v>21</v>
      </c>
      <c r="L548" s="53">
        <v>1.76</v>
      </c>
      <c r="M548" s="54">
        <v>17.760000000000002</v>
      </c>
      <c r="N548" s="233"/>
      <c r="O548" s="55" t="s">
        <v>3510</v>
      </c>
      <c r="P548" s="56" t="s">
        <v>3511</v>
      </c>
      <c r="Q548" s="208"/>
      <c r="R548" s="212"/>
      <c r="S548" s="26"/>
    </row>
    <row r="549" spans="1:19" ht="14.65" customHeight="1" thickBot="1">
      <c r="A549" s="228"/>
      <c r="B549" s="237"/>
      <c r="C549" s="57" t="s">
        <v>28</v>
      </c>
      <c r="D549" s="275"/>
      <c r="E549" s="283"/>
      <c r="F549" s="272"/>
      <c r="G549" s="183"/>
      <c r="H549" s="240"/>
      <c r="I549" s="115"/>
      <c r="J549" s="116"/>
      <c r="K549" s="117"/>
      <c r="L549" s="118"/>
      <c r="M549" s="119"/>
      <c r="N549" s="234"/>
      <c r="O549" s="63"/>
      <c r="P549" s="64"/>
      <c r="Q549" s="209"/>
      <c r="R549" s="213"/>
      <c r="S549" s="28"/>
    </row>
    <row r="550" spans="1:19" ht="14.65" customHeight="1">
      <c r="A550" s="238">
        <f>$A547+1</f>
        <v>183</v>
      </c>
      <c r="B550" s="242" t="str">
        <f>IF(OR(C550="W",C551="W",C552="W",C550="1/2W",C551="1/2W",C552="1/2W",C550="1/2L",C551="1/2L",C552="1/2L"),"OK",IF(OR(C550="L",C551="L",C552="L"),"LOSS",IF(OR(C550="X",C551="X",C552="X"),"Anulado"," ")))</f>
        <v xml:space="preserve"> </v>
      </c>
      <c r="C550" s="65" t="s">
        <v>28</v>
      </c>
      <c r="D550" s="290" t="str">
        <f>IF(G550="","",$D547)</f>
        <v>27</v>
      </c>
      <c r="E550" s="295" t="str">
        <f>IF(G550=""," ","– "&amp;COUNTIF(D$4:D552,$D550))</f>
        <v>– 10</v>
      </c>
      <c r="F550" s="297" t="e">
        <f ca="1">IF(G550="","",IF(OR(AND($C550&lt;&gt;" ",$C551=" "),AND($C551&lt;&gt;" ",$C550=" "),AND(L552&gt;0,OR(AND($C552&lt;&gt;" ",OR($C550=" ",$C551=" ")),AND($C552=" ",OR($C550&lt;&gt;" ",$C551&lt;&gt;" "))))),IF(SUM(F$4:F549)=0,1,LARGE(F$4:F549,1)+1),IF(MONTH(G550)=MONTH(TODAY()),IF(AND(DAY(G550)&lt;DAY(TODAY()),$B550=" "),IF(SUM(F$4:F549)=0,1,LARGE(F$4:F549,1)+1),IF($B550=" ",IF(AND(DAY(G550)=DAY(TODAY()),HOUR(G550)&lt;=HOUR(NOW())+1),IF(AND(HOUR(G550)+2&lt;=HOUR(NOW()),DAY(G550)&lt;=DAY(TODAY()),MINUTE(G550)&lt;=MINUTE(NOW())),IF(SUM(F$4:F549)=0,1,LARGE(F$4:F549,1)+1),IF(OR(MINUTE(G550)&lt;=MINUTE(NOW()),HOUR(G550)&lt;=HOUR(NOW())),"!!!","")),""),"")),"")))</f>
        <v>#VALUE!</v>
      </c>
      <c r="G550" s="188" t="s">
        <v>4698</v>
      </c>
      <c r="H550" s="303" t="s">
        <v>585</v>
      </c>
      <c r="I550" s="120" t="s">
        <v>42</v>
      </c>
      <c r="J550" s="125">
        <v>2.5</v>
      </c>
      <c r="K550" s="122" t="s">
        <v>18</v>
      </c>
      <c r="L550" s="123">
        <v>2.7</v>
      </c>
      <c r="M550" s="124">
        <v>11.58</v>
      </c>
      <c r="N550" s="317">
        <v>0.05</v>
      </c>
      <c r="O550" s="71" t="s">
        <v>1281</v>
      </c>
      <c r="P550" s="72" t="s">
        <v>3509</v>
      </c>
      <c r="Q550" s="200" t="s">
        <v>4260</v>
      </c>
      <c r="R550" s="204">
        <v>6.54E-2</v>
      </c>
      <c r="S550" s="203" t="s">
        <v>1034</v>
      </c>
    </row>
    <row r="551" spans="1:19" ht="14.65" customHeight="1">
      <c r="A551" s="227"/>
      <c r="B551" s="236"/>
      <c r="C551" s="17" t="s">
        <v>28</v>
      </c>
      <c r="D551" s="274"/>
      <c r="E551" s="282"/>
      <c r="F551" s="285"/>
      <c r="G551" s="182"/>
      <c r="H551" s="230"/>
      <c r="I551" s="18" t="s">
        <v>43</v>
      </c>
      <c r="J551" s="76">
        <f>IF(OR(I550="TO",I550="TU",I550="TO1",I550="TU1",I550="TO2",I550="TU2"),J550,IF(OR(I550="AH1",I550="AH2"),IF(OR(I551="AH1",I551="AH2"),-J550,IF(OR(I551="EH1",I551="EH2"),-J550+0.5,"")),IF(OR(I550="EH1",I550="EH2"),IF(OR(I551="AH1",I551="AH2"),-J550+0.5,IF(OR(I551="EH1",I551="EH2"),-J550+1,"")),IF(AND(OR(I550="DNB1",I550="DNB2"),OR(I551="AH1",I551="AH2")),0,IF(AND(I550="Not ScoreBoth",OR(I551="TO1",I551="TO2")),0.5,"")))))</f>
        <v>2.5</v>
      </c>
      <c r="K551" s="77" t="s">
        <v>21</v>
      </c>
      <c r="L551" s="21">
        <v>1.76</v>
      </c>
      <c r="M551" s="22">
        <v>17.760000000000002</v>
      </c>
      <c r="N551" s="233"/>
      <c r="O551" s="23" t="s">
        <v>3510</v>
      </c>
      <c r="P551" s="24" t="s">
        <v>3511</v>
      </c>
      <c r="Q551" s="201"/>
      <c r="R551" s="205"/>
      <c r="S551" s="26"/>
    </row>
    <row r="552" spans="1:19" ht="14.65" customHeight="1" thickBot="1">
      <c r="A552" s="228"/>
      <c r="B552" s="237"/>
      <c r="C552" s="27" t="s">
        <v>28</v>
      </c>
      <c r="D552" s="275"/>
      <c r="E552" s="283"/>
      <c r="F552" s="272"/>
      <c r="G552" s="183"/>
      <c r="H552" s="240"/>
      <c r="I552" s="30"/>
      <c r="J552" s="31"/>
      <c r="K552" s="37"/>
      <c r="L552" s="32"/>
      <c r="M552" s="33"/>
      <c r="N552" s="234"/>
      <c r="O552" s="34"/>
      <c r="P552" s="35"/>
      <c r="Q552" s="202"/>
      <c r="R552" s="206"/>
      <c r="S552" s="28"/>
    </row>
    <row r="553" spans="1:19" ht="14.65" customHeight="1">
      <c r="A553" s="226">
        <f>$A550+1</f>
        <v>184</v>
      </c>
      <c r="B553" s="235" t="str">
        <f>IF(OR(C553="W",C554="W",C555="W",C553="1/2W",C554="1/2W",C555="1/2W",C553="1/2L",C554="1/2L",C555="1/2L"),"OK",IF(OR(C553="L",C554="L",C555="L"),"LOSS",IF(OR(C553="X",C554="X",C555="X"),"Anulado"," ")))</f>
        <v xml:space="preserve"> </v>
      </c>
      <c r="C553" s="38" t="s">
        <v>28</v>
      </c>
      <c r="D553" s="273" t="str">
        <f>IF(G553="","",$D550)</f>
        <v>27</v>
      </c>
      <c r="E553" s="281" t="str">
        <f>IF(G553=""," ","– "&amp;COUNTIF(D$4:D555,$D553))</f>
        <v>– 11</v>
      </c>
      <c r="F553" s="284" t="e">
        <f ca="1">IF(G553="","",IF(OR(AND($C553&lt;&gt;" ",$C554=" "),AND($C554&lt;&gt;" ",$C553=" "),AND(L555&gt;0,OR(AND($C555&lt;&gt;" ",OR($C553=" ",$C554=" ")),AND($C555=" ",OR($C553&lt;&gt;" ",$C554&lt;&gt;" "))))),IF(SUM(F$4:F552)=0,1,LARGE(F$4:F552,1)+1),IF(MONTH(G553)=MONTH(TODAY()),IF(AND(DAY(G553)&lt;DAY(TODAY()),$B553=" "),IF(SUM(F$4:F552)=0,1,LARGE(F$4:F552,1)+1),IF($B553=" ",IF(AND(DAY(G553)=DAY(TODAY()),HOUR(G553)&lt;=HOUR(NOW())+1),IF(AND(HOUR(G553)+2&lt;=HOUR(NOW()),DAY(G553)&lt;=DAY(TODAY()),MINUTE(G553)&lt;=MINUTE(NOW())),IF(SUM(F$4:F552)=0,1,LARGE(F$4:F552,1)+1),IF(OR(MINUTE(G553)&lt;=MINUTE(NOW()),HOUR(G553)&lt;=HOUR(NOW())),"!!!","")),""),"")),"")))</f>
        <v>#VALUE!</v>
      </c>
      <c r="G553" s="181" t="s">
        <v>4699</v>
      </c>
      <c r="H553" s="302" t="s">
        <v>587</v>
      </c>
      <c r="I553" s="39" t="s">
        <v>47</v>
      </c>
      <c r="J553" s="78"/>
      <c r="K553" s="41" t="s">
        <v>23</v>
      </c>
      <c r="L553" s="42">
        <v>1.96</v>
      </c>
      <c r="M553" s="43">
        <v>77.930000000000007</v>
      </c>
      <c r="N553" s="318">
        <v>0.05</v>
      </c>
      <c r="O553" s="44" t="s">
        <v>3513</v>
      </c>
      <c r="P553" s="45" t="s">
        <v>3514</v>
      </c>
      <c r="Q553" s="207" t="s">
        <v>4261</v>
      </c>
      <c r="R553" s="211">
        <v>4.1000000000000002E-2</v>
      </c>
      <c r="S553" s="210" t="s">
        <v>1034</v>
      </c>
    </row>
    <row r="554" spans="1:19" ht="14.65" customHeight="1">
      <c r="A554" s="227"/>
      <c r="B554" s="236"/>
      <c r="C554" s="49" t="s">
        <v>28</v>
      </c>
      <c r="D554" s="274"/>
      <c r="E554" s="282"/>
      <c r="F554" s="285"/>
      <c r="G554" s="182"/>
      <c r="H554" s="230"/>
      <c r="I554" s="50" t="s">
        <v>48</v>
      </c>
      <c r="J554" s="85" t="str">
        <f>IF(OR(I553="TO",I553="TU",I553="TO1",I553="TU1",I553="TO2",I553="TU2"),J553,IF(OR(I553="AH1",I553="AH2"),IF(OR(I554="AH1",I554="AH2"),-J553,IF(OR(I554="EH1",I554="EH2"),-J553+0.5,"")),IF(OR(I553="EH1",I553="EH2"),IF(OR(I554="AH1",I554="AH2"),-J553+0.5,IF(OR(I554="EH1",I554="EH2"),-J553+1,"")),IF(AND(OR(I553="DNB1",I553="DNB2"),OR(I554="AH1",I554="AH2")),0,IF(AND(I553="Not ScoreBoth",OR(I554="TO1",I554="TO2")),0.5,"")))))</f>
        <v/>
      </c>
      <c r="K554" s="52" t="s">
        <v>22</v>
      </c>
      <c r="L554" s="53">
        <v>2.2200000000000002</v>
      </c>
      <c r="M554" s="54"/>
      <c r="N554" s="233"/>
      <c r="O554" s="55" t="s">
        <v>3515</v>
      </c>
      <c r="P554" s="56" t="s">
        <v>3514</v>
      </c>
      <c r="Q554" s="208"/>
      <c r="R554" s="212"/>
      <c r="S554" s="26"/>
    </row>
    <row r="555" spans="1:19" ht="14.65" customHeight="1">
      <c r="A555" s="228"/>
      <c r="B555" s="237"/>
      <c r="C555" s="57" t="s">
        <v>28</v>
      </c>
      <c r="D555" s="275"/>
      <c r="E555" s="283"/>
      <c r="F555" s="272"/>
      <c r="G555" s="183"/>
      <c r="H555" s="231"/>
      <c r="I555" s="58"/>
      <c r="J555" s="59"/>
      <c r="K555" s="60"/>
      <c r="L555" s="61"/>
      <c r="M555" s="62"/>
      <c r="N555" s="234"/>
      <c r="O555" s="63"/>
      <c r="P555" s="64"/>
      <c r="Q555" s="209"/>
      <c r="R555" s="213"/>
      <c r="S555" s="28"/>
    </row>
    <row r="556" spans="1:19" ht="14.65" customHeight="1">
      <c r="A556" s="238">
        <f>$A553+1</f>
        <v>185</v>
      </c>
      <c r="B556" s="242" t="str">
        <f>IF(OR(C556="W",C557="W",C558="W",C556="1/2W",C557="1/2W",C558="1/2W",C556="1/2L",C557="1/2L",C558="1/2L"),"OK",IF(OR(C556="L",C557="L",C558="L"),"LOSS",IF(OR(C556="X",C557="X",C558="X"),"Anulado"," ")))</f>
        <v xml:space="preserve"> </v>
      </c>
      <c r="C556" s="65" t="s">
        <v>28</v>
      </c>
      <c r="D556" s="290" t="str">
        <f>IF(G556="","",$D553)</f>
        <v>27</v>
      </c>
      <c r="E556" s="295" t="str">
        <f>IF(G556=""," ","– "&amp;COUNTIF(D$4:D558,$D556))</f>
        <v>– 12</v>
      </c>
      <c r="F556" s="297" t="e">
        <f ca="1">IF(G556="","",IF(OR(AND($C556&lt;&gt;" ",$C557=" "),AND($C557&lt;&gt;" ",$C556=" "),AND(L558&gt;0,OR(AND($C558&lt;&gt;" ",OR($C556=" ",$C557=" ")),AND($C558=" ",OR($C556&lt;&gt;" ",$C557&lt;&gt;" "))))),IF(SUM(F$4:F555)=0,1,LARGE(F$4:F555,1)+1),IF(MONTH(G556)=MONTH(TODAY()),IF(AND(DAY(G556)&lt;DAY(TODAY()),$B556=" "),IF(SUM(F$4:F555)=0,1,LARGE(F$4:F555,1)+1),IF($B556=" ",IF(AND(DAY(G556)=DAY(TODAY()),HOUR(G556)&lt;=HOUR(NOW())+1),IF(AND(HOUR(G556)+2&lt;=HOUR(NOW()),DAY(G556)&lt;=DAY(TODAY()),MINUTE(G556)&lt;=MINUTE(NOW())),IF(SUM(F$4:F555)=0,1,LARGE(F$4:F555,1)+1),IF(OR(MINUTE(G556)&lt;=MINUTE(NOW()),HOUR(G556)&lt;=HOUR(NOW())),"!!!","")),""),"")),"")))</f>
        <v>#VALUE!</v>
      </c>
      <c r="G556" s="188" t="s">
        <v>4700</v>
      </c>
      <c r="H556" s="239" t="s">
        <v>588</v>
      </c>
      <c r="I556" s="66" t="s">
        <v>48</v>
      </c>
      <c r="J556" s="80"/>
      <c r="K556" s="68" t="s">
        <v>33</v>
      </c>
      <c r="L556" s="69">
        <v>4</v>
      </c>
      <c r="M556" s="70">
        <v>5.39</v>
      </c>
      <c r="N556" s="317">
        <v>0.05</v>
      </c>
      <c r="O556" s="71" t="s">
        <v>889</v>
      </c>
      <c r="P556" s="72" t="s">
        <v>2420</v>
      </c>
      <c r="Q556" s="200" t="s">
        <v>4262</v>
      </c>
      <c r="R556" s="204">
        <v>0.1348</v>
      </c>
      <c r="S556" s="203" t="s">
        <v>1034</v>
      </c>
    </row>
    <row r="557" spans="1:19" ht="14.65" customHeight="1">
      <c r="A557" s="227"/>
      <c r="B557" s="236"/>
      <c r="C557" s="17" t="s">
        <v>28</v>
      </c>
      <c r="D557" s="274"/>
      <c r="E557" s="282"/>
      <c r="F557" s="285"/>
      <c r="G557" s="182"/>
      <c r="H557" s="230"/>
      <c r="I557" s="18" t="s">
        <v>30</v>
      </c>
      <c r="J557" s="76">
        <f>IF(OR(I556="TO",I556="TU",I556="TO1",I556="TU1",I556="TO2",I556="TU2"),J556,IF(OR(I556="AH1",I556="AH2"),IF(OR(I557="AH1",I557="AH2"),-J556,IF(OR(I557="EH1",I557="EH2"),-J556+0.5,"")),IF(OR(I556="EH1",I556="EH2"),IF(OR(I557="AH1",I557="AH2"),-J556+0.5,IF(OR(I557="EH1",I557="EH2"),-J556+1,"")),IF(AND(OR(I556="DNB1",I556="DNB2"),OR(I557="AH1",I557="AH2")),0,IF(AND(I556="Not ScoreBoth",OR(I557="TO1",I557="TO2")),0.5,"")))))</f>
        <v>0</v>
      </c>
      <c r="K557" s="77" t="s">
        <v>22</v>
      </c>
      <c r="L557" s="21">
        <v>1.5840000000000001</v>
      </c>
      <c r="M557" s="22"/>
      <c r="N557" s="233"/>
      <c r="O557" s="23" t="s">
        <v>3350</v>
      </c>
      <c r="P557" s="24" t="s">
        <v>3404</v>
      </c>
      <c r="Q557" s="201"/>
      <c r="R557" s="205"/>
      <c r="S557" s="26"/>
    </row>
    <row r="558" spans="1:19" ht="14.65" customHeight="1">
      <c r="A558" s="228"/>
      <c r="B558" s="237"/>
      <c r="C558" s="27" t="s">
        <v>28</v>
      </c>
      <c r="D558" s="275"/>
      <c r="E558" s="283"/>
      <c r="F558" s="272"/>
      <c r="G558" s="183"/>
      <c r="H558" s="231"/>
      <c r="I558" s="30"/>
      <c r="J558" s="31"/>
      <c r="K558" s="37"/>
      <c r="L558" s="32"/>
      <c r="M558" s="33"/>
      <c r="N558" s="234"/>
      <c r="O558" s="34"/>
      <c r="P558" s="35"/>
      <c r="Q558" s="202"/>
      <c r="R558" s="206"/>
      <c r="S558" s="28"/>
    </row>
    <row r="559" spans="1:19" ht="14.65" customHeight="1">
      <c r="A559" s="226">
        <f>$A556+1</f>
        <v>186</v>
      </c>
      <c r="B559" s="235" t="str">
        <f>IF(OR(C559="W",C560="W",C561="W",C559="1/2W",C560="1/2W",C561="1/2W",C559="1/2L",C560="1/2L",C561="1/2L"),"OK",IF(OR(C559="L",C560="L",C561="L"),"LOSS",IF(OR(C559="X",C560="X",C561="X"),"Anulado"," ")))</f>
        <v xml:space="preserve"> </v>
      </c>
      <c r="C559" s="38" t="s">
        <v>28</v>
      </c>
      <c r="D559" s="273" t="str">
        <f>IF(G559="","",$D556)</f>
        <v>27</v>
      </c>
      <c r="E559" s="281" t="str">
        <f>IF(G559=""," ","– "&amp;COUNTIF(D$4:D561,$D559))</f>
        <v>– 13</v>
      </c>
      <c r="F559" s="284" t="e">
        <f ca="1">IF(G559="","",IF(OR(AND($C559&lt;&gt;" ",$C560=" "),AND($C560&lt;&gt;" ",$C559=" "),AND(L561&gt;0,OR(AND($C561&lt;&gt;" ",OR($C559=" ",$C560=" ")),AND($C561=" ",OR($C559&lt;&gt;" ",$C560&lt;&gt;" "))))),IF(SUM(F$4:F558)=0,1,LARGE(F$4:F558,1)+1),IF(MONTH(G559)=MONTH(TODAY()),IF(AND(DAY(G559)&lt;DAY(TODAY()),$B559=" "),IF(SUM(F$4:F558)=0,1,LARGE(F$4:F558,1)+1),IF($B559=" ",IF(AND(DAY(G559)=DAY(TODAY()),HOUR(G559)&lt;=HOUR(NOW())+1),IF(AND(HOUR(G559)+2&lt;=HOUR(NOW()),DAY(G559)&lt;=DAY(TODAY()),MINUTE(G559)&lt;=MINUTE(NOW())),IF(SUM(F$4:F558)=0,1,LARGE(F$4:F558,1)+1),IF(OR(MINUTE(G559)&lt;=MINUTE(NOW()),HOUR(G559)&lt;=HOUR(NOW())),"!!!","")),""),"")),"")))</f>
        <v>#VALUE!</v>
      </c>
      <c r="G559" s="181" t="s">
        <v>4698</v>
      </c>
      <c r="H559" s="229" t="s">
        <v>585</v>
      </c>
      <c r="I559" s="39" t="s">
        <v>42</v>
      </c>
      <c r="J559" s="40">
        <v>2.5</v>
      </c>
      <c r="K559" s="41" t="s">
        <v>18</v>
      </c>
      <c r="L559" s="42">
        <v>2.7</v>
      </c>
      <c r="M559" s="43">
        <v>11.58</v>
      </c>
      <c r="N559" s="318">
        <v>0.05</v>
      </c>
      <c r="O559" s="44" t="s">
        <v>1281</v>
      </c>
      <c r="P559" s="45" t="s">
        <v>3509</v>
      </c>
      <c r="Q559" s="207" t="s">
        <v>4260</v>
      </c>
      <c r="R559" s="211">
        <v>6.54E-2</v>
      </c>
      <c r="S559" s="210" t="s">
        <v>1034</v>
      </c>
    </row>
    <row r="560" spans="1:19" ht="14.65" customHeight="1">
      <c r="A560" s="227"/>
      <c r="B560" s="236"/>
      <c r="C560" s="49" t="s">
        <v>28</v>
      </c>
      <c r="D560" s="274"/>
      <c r="E560" s="282"/>
      <c r="F560" s="285"/>
      <c r="G560" s="182"/>
      <c r="H560" s="230"/>
      <c r="I560" s="50" t="s">
        <v>43</v>
      </c>
      <c r="J560" s="51">
        <f>IF(OR(I559="TO",I559="TU",I559="TO1",I559="TU1",I559="TO2",I559="TU2"),J559,IF(OR(I559="AH1",I559="AH2"),IF(OR(I560="AH1",I560="AH2"),-J559,IF(OR(I560="EH1",I560="EH2"),-J559+0.5,"")),IF(OR(I559="EH1",I559="EH2"),IF(OR(I560="AH1",I560="AH2"),-J559+0.5,IF(OR(I560="EH1",I560="EH2"),-J559+1,"")),IF(AND(OR(I559="DNB1",I559="DNB2"),OR(I560="AH1",I560="AH2")),0,IF(AND(I559="Not ScoreBoth",OR(I560="TO1",I560="TO2")),0.5,"")))))</f>
        <v>2.5</v>
      </c>
      <c r="K560" s="52" t="s">
        <v>21</v>
      </c>
      <c r="L560" s="53">
        <v>1.76</v>
      </c>
      <c r="M560" s="54">
        <v>17.760000000000002</v>
      </c>
      <c r="N560" s="233"/>
      <c r="O560" s="55" t="s">
        <v>3510</v>
      </c>
      <c r="P560" s="56" t="s">
        <v>3511</v>
      </c>
      <c r="Q560" s="208"/>
      <c r="R560" s="212"/>
      <c r="S560" s="26"/>
    </row>
    <row r="561" spans="1:19" ht="14.65" customHeight="1">
      <c r="A561" s="228"/>
      <c r="B561" s="237"/>
      <c r="C561" s="57" t="s">
        <v>28</v>
      </c>
      <c r="D561" s="275"/>
      <c r="E561" s="283"/>
      <c r="F561" s="272"/>
      <c r="G561" s="183"/>
      <c r="H561" s="231"/>
      <c r="I561" s="58"/>
      <c r="J561" s="59"/>
      <c r="K561" s="60"/>
      <c r="L561" s="61"/>
      <c r="M561" s="62"/>
      <c r="N561" s="234"/>
      <c r="O561" s="63"/>
      <c r="P561" s="64"/>
      <c r="Q561" s="209"/>
      <c r="R561" s="213"/>
      <c r="S561" s="28"/>
    </row>
    <row r="562" spans="1:19" ht="14.65" customHeight="1">
      <c r="A562" s="238">
        <f>$A559+1</f>
        <v>187</v>
      </c>
      <c r="B562" s="242" t="str">
        <f>IF(OR(C562="W",C563="W",C564="W",C562="1/2W",C563="1/2W",C564="1/2W",C562="1/2L",C563="1/2L",C564="1/2L"),"OK",IF(OR(C562="L",C563="L",C564="L"),"LOSS",IF(OR(C562="X",C563="X",C564="X"),"Anulado"," ")))</f>
        <v xml:space="preserve"> </v>
      </c>
      <c r="C562" s="65" t="s">
        <v>28</v>
      </c>
      <c r="D562" s="290" t="str">
        <f>IF(G562="","",$D559)</f>
        <v>27</v>
      </c>
      <c r="E562" s="295" t="str">
        <f>IF(G562=""," ","– "&amp;COUNTIF(D$4:D564,$D562))</f>
        <v>– 14</v>
      </c>
      <c r="F562" s="297" t="e">
        <f ca="1">IF(G562="","",IF(OR(AND($C562&lt;&gt;" ",$C563=" "),AND($C563&lt;&gt;" ",$C562=" "),AND(L564&gt;0,OR(AND($C564&lt;&gt;" ",OR($C562=" ",$C563=" ")),AND($C564=" ",OR($C562&lt;&gt;" ",$C563&lt;&gt;" "))))),IF(SUM(F$4:F561)=0,1,LARGE(F$4:F561,1)+1),IF(MONTH(G562)=MONTH(TODAY()),IF(AND(DAY(G562)&lt;DAY(TODAY()),$B562=" "),IF(SUM(F$4:F561)=0,1,LARGE(F$4:F561,1)+1),IF($B562=" ",IF(AND(DAY(G562)=DAY(TODAY()),HOUR(G562)&lt;=HOUR(NOW())+1),IF(AND(HOUR(G562)+2&lt;=HOUR(NOW()),DAY(G562)&lt;=DAY(TODAY()),MINUTE(G562)&lt;=MINUTE(NOW())),IF(SUM(F$4:F561)=0,1,LARGE(F$4:F561,1)+1),IF(OR(MINUTE(G562)&lt;=MINUTE(NOW()),HOUR(G562)&lt;=HOUR(NOW())),"!!!","")),""),"")),"")))</f>
        <v>#VALUE!</v>
      </c>
      <c r="G562" s="188" t="s">
        <v>4698</v>
      </c>
      <c r="H562" s="239" t="s">
        <v>585</v>
      </c>
      <c r="I562" s="66" t="s">
        <v>43</v>
      </c>
      <c r="J562" s="67">
        <v>2</v>
      </c>
      <c r="K562" s="68" t="s">
        <v>21</v>
      </c>
      <c r="L562" s="69">
        <v>2.52</v>
      </c>
      <c r="M562" s="70">
        <v>8.8800000000000008</v>
      </c>
      <c r="N562" s="317">
        <v>0.05</v>
      </c>
      <c r="O562" s="71" t="s">
        <v>2037</v>
      </c>
      <c r="P562" s="72" t="s">
        <v>1116</v>
      </c>
      <c r="Q562" s="200" t="s">
        <v>1326</v>
      </c>
      <c r="R562" s="204">
        <v>7.2400000000000006E-2</v>
      </c>
      <c r="S562" s="203" t="s">
        <v>1034</v>
      </c>
    </row>
    <row r="563" spans="1:19" ht="14.65" customHeight="1">
      <c r="A563" s="227"/>
      <c r="B563" s="236"/>
      <c r="C563" s="17" t="s">
        <v>28</v>
      </c>
      <c r="D563" s="274"/>
      <c r="E563" s="282"/>
      <c r="F563" s="285"/>
      <c r="G563" s="182"/>
      <c r="H563" s="230"/>
      <c r="I563" s="18" t="s">
        <v>42</v>
      </c>
      <c r="J563" s="76">
        <v>1.5</v>
      </c>
      <c r="K563" s="77" t="s">
        <v>18</v>
      </c>
      <c r="L563" s="21">
        <v>1.55</v>
      </c>
      <c r="M563" s="22">
        <v>8.6999999999999993</v>
      </c>
      <c r="N563" s="233"/>
      <c r="O563" s="23" t="s">
        <v>3516</v>
      </c>
      <c r="P563" s="24" t="s">
        <v>3517</v>
      </c>
      <c r="Q563" s="201"/>
      <c r="R563" s="205"/>
      <c r="S563" s="26"/>
    </row>
    <row r="564" spans="1:19" ht="14.65" customHeight="1" thickBot="1">
      <c r="A564" s="228"/>
      <c r="B564" s="237"/>
      <c r="C564" s="27" t="s">
        <v>28</v>
      </c>
      <c r="D564" s="275"/>
      <c r="E564" s="283"/>
      <c r="F564" s="272"/>
      <c r="G564" s="183"/>
      <c r="H564" s="240"/>
      <c r="I564" s="86" t="s">
        <v>42</v>
      </c>
      <c r="J564" s="107">
        <v>2.5</v>
      </c>
      <c r="K564" s="87" t="s">
        <v>18</v>
      </c>
      <c r="L564" s="88">
        <v>2.7</v>
      </c>
      <c r="M564" s="33">
        <v>3.29</v>
      </c>
      <c r="N564" s="234"/>
      <c r="O564" s="89" t="s">
        <v>1594</v>
      </c>
      <c r="P564" s="90" t="s">
        <v>2037</v>
      </c>
      <c r="Q564" s="202"/>
      <c r="R564" s="206"/>
      <c r="S564" s="28"/>
    </row>
    <row r="565" spans="1:19" ht="14.65" customHeight="1">
      <c r="A565" s="226">
        <f>$A562+1</f>
        <v>188</v>
      </c>
      <c r="B565" s="235" t="str">
        <f>IF(OR(C565="W",C566="W",C567="W",C565="1/2W",C566="1/2W",C567="1/2W",C565="1/2L",C566="1/2L",C567="1/2L"),"OK",IF(OR(C565="L",C566="L",C567="L"),"LOSS",IF(OR(C565="X",C566="X",C567="X"),"Anulado"," ")))</f>
        <v xml:space="preserve"> </v>
      </c>
      <c r="C565" s="38" t="s">
        <v>28</v>
      </c>
      <c r="D565" s="273" t="str">
        <f>IF(G565="","",$D562)</f>
        <v>27</v>
      </c>
      <c r="E565" s="281" t="str">
        <f>IF(G565=""," ","– "&amp;COUNTIF(D$4:D567,$D565))</f>
        <v>– 15</v>
      </c>
      <c r="F565" s="284" t="e">
        <f ca="1">IF(G565="","",IF(OR(AND($C565&lt;&gt;" ",$C566=" "),AND($C566&lt;&gt;" ",$C565=" "),AND(L567&gt;0,OR(AND($C567&lt;&gt;" ",OR($C565=" ",$C566=" ")),AND($C567=" ",OR($C565&lt;&gt;" ",$C566&lt;&gt;" "))))),IF(SUM(F$4:F564)=0,1,LARGE(F$4:F564,1)+1),IF(MONTH(G565)=MONTH(TODAY()),IF(AND(DAY(G565)&lt;DAY(TODAY()),$B565=" "),IF(SUM(F$4:F564)=0,1,LARGE(F$4:F564,1)+1),IF($B565=" ",IF(AND(DAY(G565)=DAY(TODAY()),HOUR(G565)&lt;=HOUR(NOW())+1),IF(AND(HOUR(G565)+2&lt;=HOUR(NOW()),DAY(G565)&lt;=DAY(TODAY()),MINUTE(G565)&lt;=MINUTE(NOW())),IF(SUM(F$4:F564)=0,1,LARGE(F$4:F564,1)+1),IF(OR(MINUTE(G565)&lt;=MINUTE(NOW()),HOUR(G565)&lt;=HOUR(NOW())),"!!!","")),""),"")),"")))</f>
        <v>#VALUE!</v>
      </c>
      <c r="G565" s="181" t="s">
        <v>4701</v>
      </c>
      <c r="H565" s="302" t="s">
        <v>589</v>
      </c>
      <c r="I565" s="39" t="s">
        <v>47</v>
      </c>
      <c r="J565" s="78"/>
      <c r="K565" s="41" t="s">
        <v>45</v>
      </c>
      <c r="L565" s="42">
        <v>2.15</v>
      </c>
      <c r="M565" s="43"/>
      <c r="N565" s="318">
        <v>0.05</v>
      </c>
      <c r="O565" s="44" t="s">
        <v>2351</v>
      </c>
      <c r="P565" s="45" t="s">
        <v>2750</v>
      </c>
      <c r="Q565" s="207" t="s">
        <v>4248</v>
      </c>
      <c r="R565" s="211">
        <v>7.51E-2</v>
      </c>
      <c r="S565" s="210" t="s">
        <v>1034</v>
      </c>
    </row>
    <row r="566" spans="1:19" ht="14.65" customHeight="1">
      <c r="A566" s="227"/>
      <c r="B566" s="236"/>
      <c r="C566" s="49" t="s">
        <v>28</v>
      </c>
      <c r="D566" s="274"/>
      <c r="E566" s="282"/>
      <c r="F566" s="285"/>
      <c r="G566" s="182"/>
      <c r="H566" s="230"/>
      <c r="I566" s="50" t="s">
        <v>31</v>
      </c>
      <c r="J566" s="51">
        <f>IF(OR(I565="TO",I565="TU",I565="TO1",I565="TU1",I565="TO2",I565="TU2"),J565,IF(OR(I565="AH1",I565="AH2"),IF(OR(I566="AH1",I566="AH2"),-J565,IF(OR(I566="EH1",I566="EH2"),-J565+0.5,"")),IF(OR(I565="EH1",I565="EH2"),IF(OR(I566="AH1",I566="AH2"),-J565+0.5,IF(OR(I566="EH1",I566="EH2"),-J565+1,"")),IF(AND(OR(I565="DNB1",I565="DNB2"),OR(I566="AH1",I566="AH2")),0,IF(AND(I565="Not ScoreBoth",OR(I566="TO1",I566="TO2")),0.5,"")))))</f>
        <v>0</v>
      </c>
      <c r="K566" s="52" t="s">
        <v>23</v>
      </c>
      <c r="L566" s="53">
        <v>2.15</v>
      </c>
      <c r="M566" s="54">
        <v>10.85</v>
      </c>
      <c r="N566" s="233"/>
      <c r="O566" s="55" t="s">
        <v>2351</v>
      </c>
      <c r="P566" s="56" t="s">
        <v>2750</v>
      </c>
      <c r="Q566" s="208"/>
      <c r="R566" s="212"/>
      <c r="S566" s="26"/>
    </row>
    <row r="567" spans="1:19" ht="14.65" customHeight="1">
      <c r="A567" s="228"/>
      <c r="B567" s="237"/>
      <c r="C567" s="57" t="s">
        <v>28</v>
      </c>
      <c r="D567" s="275"/>
      <c r="E567" s="283"/>
      <c r="F567" s="272"/>
      <c r="G567" s="183"/>
      <c r="H567" s="231"/>
      <c r="I567" s="58"/>
      <c r="J567" s="59"/>
      <c r="K567" s="60"/>
      <c r="L567" s="61"/>
      <c r="M567" s="62"/>
      <c r="N567" s="234"/>
      <c r="O567" s="63"/>
      <c r="P567" s="64"/>
      <c r="Q567" s="209"/>
      <c r="R567" s="213"/>
      <c r="S567" s="28"/>
    </row>
    <row r="568" spans="1:19" ht="14.65" customHeight="1">
      <c r="A568" s="238">
        <f>$A565+1</f>
        <v>189</v>
      </c>
      <c r="B568" s="242" t="str">
        <f>IF(OR(C568="W",C569="W",C570="W",C568="1/2W",C569="1/2W",C570="1/2W",C568="1/2L",C569="1/2L",C570="1/2L"),"OK",IF(OR(C568="L",C569="L",C570="L"),"LOSS",IF(OR(C568="X",C569="X",C570="X"),"Anulado"," ")))</f>
        <v xml:space="preserve"> </v>
      </c>
      <c r="C568" s="65" t="s">
        <v>28</v>
      </c>
      <c r="D568" s="290" t="s">
        <v>394</v>
      </c>
      <c r="E568" s="295" t="str">
        <f>IF(G568=""," ","– "&amp;COUNTIF(D$4:D570,$D568))</f>
        <v>– 1</v>
      </c>
      <c r="F568" s="297" t="e">
        <f ca="1">IF(G568="","",IF(OR(AND($C568&lt;&gt;" ",$C569=" "),AND($C569&lt;&gt;" ",$C568=" "),AND(L570&gt;0,OR(AND($C570&lt;&gt;" ",OR($C568=" ",$C569=" ")),AND($C570=" ",OR($C568&lt;&gt;" ",$C569&lt;&gt;" "))))),IF(SUM(F$4:F567)=0,1,LARGE(F$4:F567,1)+1),IF(MONTH(G568)=MONTH(TODAY()),IF(AND(DAY(G568)&lt;DAY(TODAY()),$B568=" "),IF(SUM(F$4:F567)=0,1,LARGE(F$4:F567,1)+1),IF($B568=" ",IF(AND(DAY(G568)=DAY(TODAY()),HOUR(G568)&lt;=HOUR(NOW())+1),IF(AND(HOUR(G568)+2&lt;=HOUR(NOW()),DAY(G568)&lt;=DAY(TODAY()),MINUTE(G568)&lt;=MINUTE(NOW())),IF(SUM(F$4:F567)=0,1,LARGE(F$4:F567,1)+1),IF(OR(MINUTE(G568)&lt;=MINUTE(NOW()),HOUR(G568)&lt;=HOUR(NOW())),"!!!","")),""),"")),"")))</f>
        <v>#VALUE!</v>
      </c>
      <c r="G568" s="188" t="s">
        <v>4702</v>
      </c>
      <c r="H568" s="239" t="s">
        <v>590</v>
      </c>
      <c r="I568" s="66" t="s">
        <v>42</v>
      </c>
      <c r="J568" s="67">
        <v>5</v>
      </c>
      <c r="K568" s="68" t="s">
        <v>23</v>
      </c>
      <c r="L568" s="69">
        <v>1.98</v>
      </c>
      <c r="M568" s="70"/>
      <c r="N568" s="317">
        <v>0.01</v>
      </c>
      <c r="O568" s="71" t="s">
        <v>3518</v>
      </c>
      <c r="P568" s="72" t="s">
        <v>3519</v>
      </c>
      <c r="Q568" s="200" t="s">
        <v>1041</v>
      </c>
      <c r="R568" s="204">
        <v>8.0799999999999997E-2</v>
      </c>
      <c r="S568" s="203" t="s">
        <v>1034</v>
      </c>
    </row>
    <row r="569" spans="1:19" ht="14.65" customHeight="1">
      <c r="A569" s="227"/>
      <c r="B569" s="236"/>
      <c r="C569" s="17" t="s">
        <v>28</v>
      </c>
      <c r="D569" s="274"/>
      <c r="E569" s="282"/>
      <c r="F569" s="285"/>
      <c r="G569" s="182"/>
      <c r="H569" s="230"/>
      <c r="I569" s="18" t="s">
        <v>43</v>
      </c>
      <c r="J569" s="76">
        <f>IF(OR(I568="TO",I568="TU",I568="TO1",I568="TU1",I568="TO2",I568="TU2"),J568,IF(OR(I568="AH1",I568="AH2"),IF(OR(I569="AH1",I569="AH2"),-J568,IF(OR(I569="EH1",I569="EH2"),-J568+0.5,"")),IF(OR(I568="EH1",I568="EH2"),IF(OR(I569="AH1",I569="AH2"),-J568+0.5,IF(OR(I569="EH1",I569="EH2"),-J568+1,"")),IF(AND(OR(I568="DNB1",I568="DNB2"),OR(I569="AH1",I569="AH2")),0,IF(AND(I568="Not ScoreBoth",OR(I569="TO1",I569="TO2")),0.5,"")))))</f>
        <v>5</v>
      </c>
      <c r="K569" s="77" t="s">
        <v>21</v>
      </c>
      <c r="L569" s="21">
        <v>2.38</v>
      </c>
      <c r="M569" s="22">
        <v>9.7799999999999994</v>
      </c>
      <c r="N569" s="233"/>
      <c r="O569" s="23" t="s">
        <v>1604</v>
      </c>
      <c r="P569" s="24" t="s">
        <v>3076</v>
      </c>
      <c r="Q569" s="201"/>
      <c r="R569" s="205"/>
      <c r="S569" s="26"/>
    </row>
    <row r="570" spans="1:19" ht="14.65" customHeight="1" thickBot="1">
      <c r="A570" s="228"/>
      <c r="B570" s="237"/>
      <c r="C570" s="27" t="s">
        <v>28</v>
      </c>
      <c r="D570" s="275"/>
      <c r="E570" s="283"/>
      <c r="F570" s="272"/>
      <c r="G570" s="183"/>
      <c r="H570" s="240"/>
      <c r="I570" s="30"/>
      <c r="J570" s="31"/>
      <c r="K570" s="37"/>
      <c r="L570" s="32"/>
      <c r="M570" s="33"/>
      <c r="N570" s="234"/>
      <c r="O570" s="34"/>
      <c r="P570" s="35"/>
      <c r="Q570" s="202"/>
      <c r="R570" s="206"/>
      <c r="S570" s="28"/>
    </row>
    <row r="571" spans="1:19" ht="14.65" customHeight="1">
      <c r="A571" s="226">
        <f>$A568+1</f>
        <v>190</v>
      </c>
      <c r="B571" s="235" t="str">
        <f>IF(OR(C571="W",C572="W",C573="W",C571="1/2W",C572="1/2W",C573="1/2W",C571="1/2L",C572="1/2L",C573="1/2L"),"OK",IF(OR(C571="L",C572="L",C573="L"),"LOSS",IF(OR(C571="X",C572="X",C573="X"),"Anulado"," ")))</f>
        <v xml:space="preserve"> </v>
      </c>
      <c r="C571" s="38" t="s">
        <v>28</v>
      </c>
      <c r="D571" s="273" t="str">
        <f>IF(G571="","",$D568)</f>
        <v>28</v>
      </c>
      <c r="E571" s="281" t="str">
        <f>IF(G571=""," ","– "&amp;COUNTIF(D$4:D573,$D571))</f>
        <v>– 2</v>
      </c>
      <c r="F571" s="284" t="e">
        <f ca="1">IF(G571="","",IF(OR(AND($C571&lt;&gt;" ",$C572=" "),AND($C572&lt;&gt;" ",$C571=" "),AND(L573&gt;0,OR(AND($C573&lt;&gt;" ",OR($C571=" ",$C572=" ")),AND($C573=" ",OR($C571&lt;&gt;" ",$C572&lt;&gt;" "))))),IF(SUM(F$4:F570)=0,1,LARGE(F$4:F570,1)+1),IF(MONTH(G571)=MONTH(TODAY()),IF(AND(DAY(G571)&lt;DAY(TODAY()),$B571=" "),IF(SUM(F$4:F570)=0,1,LARGE(F$4:F570,1)+1),IF($B571=" ",IF(AND(DAY(G571)=DAY(TODAY()),HOUR(G571)&lt;=HOUR(NOW())+1),IF(AND(HOUR(G571)+2&lt;=HOUR(NOW()),DAY(G571)&lt;=DAY(TODAY()),MINUTE(G571)&lt;=MINUTE(NOW())),IF(SUM(F$4:F570)=0,1,LARGE(F$4:F570,1)+1),IF(OR(MINUTE(G571)&lt;=MINUTE(NOW()),HOUR(G571)&lt;=HOUR(NOW())),"!!!","")),""),"")),"")))</f>
        <v>#VALUE!</v>
      </c>
      <c r="G571" s="181" t="s">
        <v>4703</v>
      </c>
      <c r="H571" s="302" t="s">
        <v>591</v>
      </c>
      <c r="I571" s="39" t="s">
        <v>30</v>
      </c>
      <c r="J571" s="40">
        <v>-2.5</v>
      </c>
      <c r="K571" s="41" t="s">
        <v>23</v>
      </c>
      <c r="L571" s="42">
        <v>2.9</v>
      </c>
      <c r="M571" s="43">
        <v>39.82</v>
      </c>
      <c r="N571" s="318">
        <v>0.05</v>
      </c>
      <c r="O571" s="44" t="s">
        <v>3520</v>
      </c>
      <c r="P571" s="45" t="s">
        <v>3521</v>
      </c>
      <c r="Q571" s="207" t="s">
        <v>2556</v>
      </c>
      <c r="R571" s="211">
        <v>5.11E-2</v>
      </c>
      <c r="S571" s="210" t="s">
        <v>1034</v>
      </c>
    </row>
    <row r="572" spans="1:19" ht="14.65" customHeight="1">
      <c r="A572" s="227"/>
      <c r="B572" s="236"/>
      <c r="C572" s="49" t="s">
        <v>28</v>
      </c>
      <c r="D572" s="274"/>
      <c r="E572" s="282"/>
      <c r="F572" s="285"/>
      <c r="G572" s="182"/>
      <c r="H572" s="230"/>
      <c r="I572" s="50" t="s">
        <v>31</v>
      </c>
      <c r="J572" s="51">
        <f>IF(OR(I571="TO",I571="TU",I571="TO1",I571="TU1",I571="TO2",I571="TU2"),J571,IF(OR(I571="AH1",I571="AH2"),IF(OR(I572="AH1",I572="AH2"),-J571,IF(OR(I572="EH1",I572="EH2"),-J571+0.5,"")),IF(OR(I571="EH1",I571="EH2"),IF(OR(I572="AH1",I572="AH2"),-J571+0.5,IF(OR(I572="EH1",I572="EH2"),-J571+1,"")),IF(AND(OR(I571="DNB1",I571="DNB2"),OR(I572="AH1",I572="AH2")),0,IF(AND(I571="Not ScoreBoth",OR(I572="TO1",I572="TO2")),0.5,"")))))</f>
        <v>2.5</v>
      </c>
      <c r="K572" s="52" t="s">
        <v>45</v>
      </c>
      <c r="L572" s="53">
        <v>1.65</v>
      </c>
      <c r="M572" s="54">
        <v>70.25</v>
      </c>
      <c r="N572" s="233"/>
      <c r="O572" s="55" t="s">
        <v>3522</v>
      </c>
      <c r="P572" s="56" t="s">
        <v>3523</v>
      </c>
      <c r="Q572" s="208"/>
      <c r="R572" s="212"/>
      <c r="S572" s="26"/>
    </row>
    <row r="573" spans="1:19" ht="14.65" customHeight="1">
      <c r="A573" s="228"/>
      <c r="B573" s="237"/>
      <c r="C573" s="57" t="s">
        <v>28</v>
      </c>
      <c r="D573" s="275"/>
      <c r="E573" s="283"/>
      <c r="F573" s="272"/>
      <c r="G573" s="183"/>
      <c r="H573" s="231"/>
      <c r="I573" s="58"/>
      <c r="J573" s="59"/>
      <c r="K573" s="60"/>
      <c r="L573" s="61"/>
      <c r="M573" s="62"/>
      <c r="N573" s="234"/>
      <c r="O573" s="63"/>
      <c r="P573" s="64"/>
      <c r="Q573" s="209"/>
      <c r="R573" s="213"/>
      <c r="S573" s="28"/>
    </row>
    <row r="574" spans="1:19" ht="14.65" customHeight="1">
      <c r="A574" s="238">
        <f>$A571+1</f>
        <v>191</v>
      </c>
      <c r="B574" s="242" t="str">
        <f>IF(OR(C574="W",C575="W",C576="W",C574="1/2W",C575="1/2W",C576="1/2W",C574="1/2L",C575="1/2L",C576="1/2L"),"OK",IF(OR(C574="L",C575="L",C576="L"),"LOSS",IF(OR(C574="X",C575="X",C576="X"),"Anulado"," ")))</f>
        <v xml:space="preserve"> </v>
      </c>
      <c r="C574" s="65" t="s">
        <v>28</v>
      </c>
      <c r="D574" s="290" t="s">
        <v>401</v>
      </c>
      <c r="E574" s="295" t="str">
        <f>IF(G574=""," ","– "&amp;COUNTIF(D$4:D576,$D574))</f>
        <v>– 1</v>
      </c>
      <c r="F574" s="297" t="e">
        <f ca="1">IF(G574="","",IF(OR(AND($C574&lt;&gt;" ",$C575=" "),AND($C575&lt;&gt;" ",$C574=" "),AND(L576&gt;0,OR(AND($C576&lt;&gt;" ",OR($C574=" ",$C575=" ")),AND($C576=" ",OR($C574&lt;&gt;" ",$C575&lt;&gt;" "))))),IF(SUM(F$4:F573)=0,1,LARGE(F$4:F573,1)+1),IF(MONTH(G574)=MONTH(TODAY()),IF(AND(DAY(G574)&lt;DAY(TODAY()),$B574=" "),IF(SUM(F$4:F573)=0,1,LARGE(F$4:F573,1)+1),IF($B574=" ",IF(AND(DAY(G574)=DAY(TODAY()),HOUR(G574)&lt;=HOUR(NOW())+1),IF(AND(HOUR(G574)+2&lt;=HOUR(NOW()),DAY(G574)&lt;=DAY(TODAY()),MINUTE(G574)&lt;=MINUTE(NOW())),IF(SUM(F$4:F573)=0,1,LARGE(F$4:F573,1)+1),IF(OR(MINUTE(G574)&lt;=MINUTE(NOW()),HOUR(G574)&lt;=HOUR(NOW())),"!!!","")),""),"")),"")))</f>
        <v>#VALUE!</v>
      </c>
      <c r="G574" s="188" t="s">
        <v>4702</v>
      </c>
      <c r="H574" s="239" t="s">
        <v>590</v>
      </c>
      <c r="I574" s="66" t="s">
        <v>42</v>
      </c>
      <c r="J574" s="67">
        <v>5</v>
      </c>
      <c r="K574" s="68" t="s">
        <v>22</v>
      </c>
      <c r="L574" s="69">
        <v>1.9339999999999999</v>
      </c>
      <c r="M574" s="70">
        <v>12.04</v>
      </c>
      <c r="N574" s="317">
        <v>0.01</v>
      </c>
      <c r="O574" s="71" t="s">
        <v>3524</v>
      </c>
      <c r="P574" s="72" t="s">
        <v>3525</v>
      </c>
      <c r="Q574" s="200" t="s">
        <v>1067</v>
      </c>
      <c r="R574" s="204">
        <v>6.6900000000000001E-2</v>
      </c>
      <c r="S574" s="203" t="s">
        <v>1034</v>
      </c>
    </row>
    <row r="575" spans="1:19" ht="14.65" customHeight="1">
      <c r="A575" s="227"/>
      <c r="B575" s="236"/>
      <c r="C575" s="17" t="s">
        <v>28</v>
      </c>
      <c r="D575" s="274"/>
      <c r="E575" s="282"/>
      <c r="F575" s="285"/>
      <c r="G575" s="182"/>
      <c r="H575" s="230"/>
      <c r="I575" s="18" t="s">
        <v>43</v>
      </c>
      <c r="J575" s="76">
        <f>IF(OR(I574="TO",I574="TU",I574="TO1",I574="TU1",I574="TO2",I574="TU2"),J574,IF(OR(I574="AH1",I574="AH2"),IF(OR(I575="AH1",I575="AH2"),-J574,IF(OR(I575="EH1",I575="EH2"),-J574+0.5,"")),IF(OR(I574="EH1",I574="EH2"),IF(OR(I575="AH1",I575="AH2"),-J574+0.5,IF(OR(I575="EH1",I575="EH2"),-J574+1,"")),IF(AND(OR(I574="DNB1",I574="DNB2"),OR(I575="AH1",I575="AH2")),0,IF(AND(I574="Not ScoreBoth",OR(I575="TO1",I575="TO2")),0.5,"")))))</f>
        <v>5</v>
      </c>
      <c r="K575" s="77" t="s">
        <v>21</v>
      </c>
      <c r="L575" s="21">
        <v>2.38</v>
      </c>
      <c r="M575" s="22">
        <v>9.7799999999999994</v>
      </c>
      <c r="N575" s="233"/>
      <c r="O575" s="23" t="s">
        <v>1604</v>
      </c>
      <c r="P575" s="24" t="s">
        <v>3076</v>
      </c>
      <c r="Q575" s="201"/>
      <c r="R575" s="205"/>
      <c r="S575" s="26"/>
    </row>
    <row r="576" spans="1:19" ht="14.65" customHeight="1">
      <c r="A576" s="228"/>
      <c r="B576" s="237"/>
      <c r="C576" s="27" t="s">
        <v>28</v>
      </c>
      <c r="D576" s="275"/>
      <c r="E576" s="283"/>
      <c r="F576" s="272"/>
      <c r="G576" s="183"/>
      <c r="H576" s="231"/>
      <c r="I576" s="30"/>
      <c r="J576" s="31"/>
      <c r="K576" s="37"/>
      <c r="L576" s="32"/>
      <c r="M576" s="33"/>
      <c r="N576" s="234"/>
      <c r="O576" s="34"/>
      <c r="P576" s="35"/>
      <c r="Q576" s="202"/>
      <c r="R576" s="206"/>
      <c r="S576" s="28"/>
    </row>
    <row r="577" spans="1:19" ht="14.65" customHeight="1">
      <c r="A577" s="226">
        <f>$A574+1</f>
        <v>192</v>
      </c>
      <c r="B577" s="235" t="str">
        <f>IF(OR(C577="W",C578="W",C579="W",C577="1/2W",C578="1/2W",C579="1/2W",C577="1/2L",C578="1/2L",C579="1/2L"),"OK",IF(OR(C577="L",C578="L",C579="L"),"LOSS",IF(OR(C577="X",C578="X",C579="X"),"Anulado"," ")))</f>
        <v xml:space="preserve"> </v>
      </c>
      <c r="C577" s="38" t="s">
        <v>28</v>
      </c>
      <c r="D577" s="273" t="str">
        <f>IF(G577="","",$D574)</f>
        <v>29</v>
      </c>
      <c r="E577" s="281" t="str">
        <f>IF(G577=""," ","– "&amp;COUNTIF(D$4:D579,$D577))</f>
        <v>– 2</v>
      </c>
      <c r="F577" s="284" t="e">
        <f ca="1">IF(G577="","",IF(OR(AND($C577&lt;&gt;" ",$C578=" "),AND($C578&lt;&gt;" ",$C577=" "),AND(L579&gt;0,OR(AND($C579&lt;&gt;" ",OR($C577=" ",$C578=" ")),AND($C579=" ",OR($C577&lt;&gt;" ",$C578&lt;&gt;" "))))),IF(SUM(F$4:F576)=0,1,LARGE(F$4:F576,1)+1),IF(MONTH(G577)=MONTH(TODAY()),IF(AND(DAY(G577)&lt;DAY(TODAY()),$B577=" "),IF(SUM(F$4:F576)=0,1,LARGE(F$4:F576,1)+1),IF($B577=" ",IF(AND(DAY(G577)=DAY(TODAY()),HOUR(G577)&lt;=HOUR(NOW())+1),IF(AND(HOUR(G577)+2&lt;=HOUR(NOW()),DAY(G577)&lt;=DAY(TODAY()),MINUTE(G577)&lt;=MINUTE(NOW())),IF(SUM(F$4:F576)=0,1,LARGE(F$4:F576,1)+1),IF(OR(MINUTE(G577)&lt;=MINUTE(NOW()),HOUR(G577)&lt;=HOUR(NOW())),"!!!","")),""),"")),"")))</f>
        <v>#VALUE!</v>
      </c>
      <c r="G577" s="181" t="s">
        <v>4687</v>
      </c>
      <c r="H577" s="229" t="s">
        <v>592</v>
      </c>
      <c r="I577" s="39" t="s">
        <v>42</v>
      </c>
      <c r="J577" s="40">
        <v>2.5</v>
      </c>
      <c r="K577" s="41" t="s">
        <v>45</v>
      </c>
      <c r="L577" s="42">
        <v>1.59</v>
      </c>
      <c r="M577" s="43">
        <v>22.5</v>
      </c>
      <c r="N577" s="318">
        <v>0.05</v>
      </c>
      <c r="O577" s="44" t="s">
        <v>2201</v>
      </c>
      <c r="P577" s="45" t="s">
        <v>3526</v>
      </c>
      <c r="Q577" s="207" t="s">
        <v>4245</v>
      </c>
      <c r="R577" s="211">
        <v>8.3000000000000004E-2</v>
      </c>
      <c r="S577" s="210" t="s">
        <v>1034</v>
      </c>
    </row>
    <row r="578" spans="1:19" ht="14.65" customHeight="1">
      <c r="A578" s="227"/>
      <c r="B578" s="236"/>
      <c r="C578" s="49" t="s">
        <v>28</v>
      </c>
      <c r="D578" s="274"/>
      <c r="E578" s="282"/>
      <c r="F578" s="285"/>
      <c r="G578" s="182"/>
      <c r="H578" s="230"/>
      <c r="I578" s="50" t="s">
        <v>43</v>
      </c>
      <c r="J578" s="51">
        <f>IF(OR(I577="TO",I577="TU",I577="TO1",I577="TU1",I577="TO2",I577="TU2"),J577,IF(OR(I577="AH1",I577="AH2"),IF(OR(I578="AH1",I578="AH2"),-J577,IF(OR(I578="EH1",I578="EH2"),-J577+0.5,"")),IF(OR(I577="EH1",I577="EH2"),IF(OR(I578="AH1",I578="AH2"),-J577+0.5,IF(OR(I578="EH1",I578="EH2"),-J577+1,"")),IF(AND(OR(I577="DNB1",I577="DNB2"),OR(I578="AH1",I578="AH2")),0,IF(AND(I577="Not ScoreBoth",OR(I578="TO1",I578="TO2")),0.5,"")))))</f>
        <v>2.5</v>
      </c>
      <c r="K578" s="52" t="s">
        <v>23</v>
      </c>
      <c r="L578" s="53">
        <v>3.4</v>
      </c>
      <c r="M578" s="54">
        <v>10.51</v>
      </c>
      <c r="N578" s="233"/>
      <c r="O578" s="55" t="s">
        <v>1718</v>
      </c>
      <c r="P578" s="56" t="s">
        <v>3527</v>
      </c>
      <c r="Q578" s="208"/>
      <c r="R578" s="212"/>
      <c r="S578" s="26"/>
    </row>
    <row r="579" spans="1:19" ht="14.65" customHeight="1">
      <c r="A579" s="228"/>
      <c r="B579" s="237"/>
      <c r="C579" s="57" t="s">
        <v>28</v>
      </c>
      <c r="D579" s="275"/>
      <c r="E579" s="283"/>
      <c r="F579" s="272"/>
      <c r="G579" s="183"/>
      <c r="H579" s="231"/>
      <c r="I579" s="58"/>
      <c r="J579" s="59"/>
      <c r="K579" s="60"/>
      <c r="L579" s="61"/>
      <c r="M579" s="62"/>
      <c r="N579" s="234"/>
      <c r="O579" s="63"/>
      <c r="P579" s="64"/>
      <c r="Q579" s="209"/>
      <c r="R579" s="213"/>
      <c r="S579" s="28"/>
    </row>
    <row r="580" spans="1:19" ht="14.65" customHeight="1">
      <c r="A580" s="238">
        <f>$A577+1</f>
        <v>193</v>
      </c>
      <c r="B580" s="242" t="str">
        <f>IF(OR(C580="W",C581="W",C582="W",C580="1/2W",C581="1/2W",C582="1/2W",C580="1/2L",C581="1/2L",C582="1/2L"),"OK",IF(OR(C580="L",C581="L",C582="L"),"LOSS",IF(OR(C580="X",C581="X",C582="X"),"Anulado"," ")))</f>
        <v xml:space="preserve"> </v>
      </c>
      <c r="C580" s="65" t="s">
        <v>28</v>
      </c>
      <c r="D580" s="290" t="str">
        <f>IF(G580="","",$D577)</f>
        <v>29</v>
      </c>
      <c r="E580" s="295" t="str">
        <f>IF(G580=""," ","– "&amp;COUNTIF(D$4:D582,$D580))</f>
        <v>– 3</v>
      </c>
      <c r="F580" s="297" t="e">
        <f ca="1">IF(G580="","",IF(OR(AND($C580&lt;&gt;" ",$C581=" "),AND($C581&lt;&gt;" ",$C580=" "),AND(L582&gt;0,OR(AND($C582&lt;&gt;" ",OR($C580=" ",$C581=" ")),AND($C582=" ",OR($C580&lt;&gt;" ",$C581&lt;&gt;" "))))),IF(SUM(F$4:F579)=0,1,LARGE(F$4:F579,1)+1),IF(MONTH(G580)=MONTH(TODAY()),IF(AND(DAY(G580)&lt;DAY(TODAY()),$B580=" "),IF(SUM(F$4:F579)=0,1,LARGE(F$4:F579,1)+1),IF($B580=" ",IF(AND(DAY(G580)=DAY(TODAY()),HOUR(G580)&lt;=HOUR(NOW())+1),IF(AND(HOUR(G580)+2&lt;=HOUR(NOW()),DAY(G580)&lt;=DAY(TODAY()),MINUTE(G580)&lt;=MINUTE(NOW())),IF(SUM(F$4:F579)=0,1,LARGE(F$4:F579,1)+1),IF(OR(MINUTE(G580)&lt;=MINUTE(NOW()),HOUR(G580)&lt;=HOUR(NOW())),"!!!","")),""),"")),"")))</f>
        <v>#VALUE!</v>
      </c>
      <c r="G580" s="188" t="s">
        <v>4704</v>
      </c>
      <c r="H580" s="239" t="s">
        <v>593</v>
      </c>
      <c r="I580" s="66" t="s">
        <v>42</v>
      </c>
      <c r="J580" s="67">
        <v>4</v>
      </c>
      <c r="K580" s="68" t="s">
        <v>21</v>
      </c>
      <c r="L580" s="69">
        <v>2.23</v>
      </c>
      <c r="M580" s="70">
        <v>9.15</v>
      </c>
      <c r="N580" s="317">
        <v>0.01</v>
      </c>
      <c r="O580" s="71" t="s">
        <v>2311</v>
      </c>
      <c r="P580" s="72" t="s">
        <v>2042</v>
      </c>
      <c r="Q580" s="200" t="s">
        <v>1224</v>
      </c>
      <c r="R580" s="204">
        <v>0.17649999999999999</v>
      </c>
      <c r="S580" s="203" t="s">
        <v>1034</v>
      </c>
    </row>
    <row r="581" spans="1:19" ht="14.65" customHeight="1">
      <c r="A581" s="227"/>
      <c r="B581" s="236"/>
      <c r="C581" s="17" t="s">
        <v>28</v>
      </c>
      <c r="D581" s="274"/>
      <c r="E581" s="282"/>
      <c r="F581" s="285"/>
      <c r="G581" s="182"/>
      <c r="H581" s="230"/>
      <c r="I581" s="18" t="s">
        <v>43</v>
      </c>
      <c r="J581" s="76">
        <f>IF(OR(I580="TO",I580="TU",I580="TO1",I580="TU1",I580="TO2",I580="TU2"),J580,IF(OR(I580="AH1",I580="AH2"),IF(OR(I581="AH1",I581="AH2"),-J580,IF(OR(I581="EH1",I581="EH2"),-J580+0.5,"")),IF(OR(I580="EH1",I580="EH2"),IF(OR(I581="AH1",I581="AH2"),-J580+0.5,IF(OR(I581="EH1",I581="EH2"),-J580+1,"")),IF(AND(OR(I580="DNB1",I580="DNB2"),OR(I581="AH1",I581="AH2")),0,IF(AND(I580="Not ScoreBoth",OR(I581="TO1",I581="TO2")),0.5,"")))))</f>
        <v>4</v>
      </c>
      <c r="K581" s="77" t="s">
        <v>22</v>
      </c>
      <c r="L581" s="21">
        <v>2.4900000000000002</v>
      </c>
      <c r="M581" s="22"/>
      <c r="N581" s="233"/>
      <c r="O581" s="23" t="s">
        <v>3528</v>
      </c>
      <c r="P581" s="24" t="s">
        <v>3529</v>
      </c>
      <c r="Q581" s="201"/>
      <c r="R581" s="205"/>
      <c r="S581" s="26"/>
    </row>
    <row r="582" spans="1:19" ht="14.65" customHeight="1">
      <c r="A582" s="228"/>
      <c r="B582" s="237"/>
      <c r="C582" s="27" t="s">
        <v>28</v>
      </c>
      <c r="D582" s="275"/>
      <c r="E582" s="283"/>
      <c r="F582" s="272"/>
      <c r="G582" s="183"/>
      <c r="H582" s="231"/>
      <c r="I582" s="30"/>
      <c r="J582" s="31"/>
      <c r="K582" s="37"/>
      <c r="L582" s="32"/>
      <c r="M582" s="33"/>
      <c r="N582" s="234"/>
      <c r="O582" s="34"/>
      <c r="P582" s="35"/>
      <c r="Q582" s="202"/>
      <c r="R582" s="206"/>
      <c r="S582" s="28"/>
    </row>
    <row r="583" spans="1:19" ht="14.65" customHeight="1">
      <c r="A583" s="226">
        <f>$A580+1</f>
        <v>194</v>
      </c>
      <c r="B583" s="235" t="str">
        <f>IF(OR(C583="W",C584="W",C585="W",C583="1/2W",C584="1/2W",C585="1/2W",C583="1/2L",C584="1/2L",C585="1/2L"),"OK",IF(OR(C583="L",C584="L",C585="L"),"LOSS",IF(OR(C583="X",C584="X",C585="X"),"Anulado"," ")))</f>
        <v xml:space="preserve"> </v>
      </c>
      <c r="C583" s="38" t="s">
        <v>28</v>
      </c>
      <c r="D583" s="273" t="str">
        <f>IF(G583="","",$D580)</f>
        <v>29</v>
      </c>
      <c r="E583" s="281" t="str">
        <f>IF(G583=""," ","– "&amp;COUNTIF(D$4:D585,$D583))</f>
        <v>– 4</v>
      </c>
      <c r="F583" s="284" t="e">
        <f ca="1">IF(G583="","",IF(OR(AND($C583&lt;&gt;" ",$C584=" "),AND($C584&lt;&gt;" ",$C583=" "),AND(L585&gt;0,OR(AND($C585&lt;&gt;" ",OR($C583=" ",$C584=" ")),AND($C585=" ",OR($C583&lt;&gt;" ",$C584&lt;&gt;" "))))),IF(SUM(F$4:F582)=0,1,LARGE(F$4:F582,1)+1),IF(MONTH(G583)=MONTH(TODAY()),IF(AND(DAY(G583)&lt;DAY(TODAY()),$B583=" "),IF(SUM(F$4:F582)=0,1,LARGE(F$4:F582,1)+1),IF($B583=" ",IF(AND(DAY(G583)=DAY(TODAY()),HOUR(G583)&lt;=HOUR(NOW())+1),IF(AND(HOUR(G583)+2&lt;=HOUR(NOW()),DAY(G583)&lt;=DAY(TODAY()),MINUTE(G583)&lt;=MINUTE(NOW())),IF(SUM(F$4:F582)=0,1,LARGE(F$4:F582,1)+1),IF(OR(MINUTE(G583)&lt;=MINUTE(NOW()),HOUR(G583)&lt;=HOUR(NOW())),"!!!","")),""),"")),"")))</f>
        <v>#VALUE!</v>
      </c>
      <c r="G583" s="181" t="s">
        <v>4702</v>
      </c>
      <c r="H583" s="229" t="s">
        <v>590</v>
      </c>
      <c r="I583" s="39" t="s">
        <v>42</v>
      </c>
      <c r="J583" s="40">
        <v>5</v>
      </c>
      <c r="K583" s="41" t="s">
        <v>22</v>
      </c>
      <c r="L583" s="42">
        <v>1.952</v>
      </c>
      <c r="M583" s="43"/>
      <c r="N583" s="318">
        <v>0.01</v>
      </c>
      <c r="O583" s="44" t="s">
        <v>3530</v>
      </c>
      <c r="P583" s="45" t="s">
        <v>3519</v>
      </c>
      <c r="Q583" s="207" t="s">
        <v>2850</v>
      </c>
      <c r="R583" s="211">
        <v>7.2400000000000006E-2</v>
      </c>
      <c r="S583" s="210" t="s">
        <v>1034</v>
      </c>
    </row>
    <row r="584" spans="1:19" ht="14.65" customHeight="1">
      <c r="A584" s="227"/>
      <c r="B584" s="236"/>
      <c r="C584" s="49" t="s">
        <v>28</v>
      </c>
      <c r="D584" s="274"/>
      <c r="E584" s="282"/>
      <c r="F584" s="285"/>
      <c r="G584" s="182"/>
      <c r="H584" s="230"/>
      <c r="I584" s="50" t="s">
        <v>43</v>
      </c>
      <c r="J584" s="51">
        <f>IF(OR(I583="TO",I583="TU",I583="TO1",I583="TU1",I583="TO2",I583="TU2"),J583,IF(OR(I583="AH1",I583="AH2"),IF(OR(I584="AH1",I584="AH2"),-J583,IF(OR(I584="EH1",I584="EH2"),-J583+0.5,"")),IF(OR(I583="EH1",I583="EH2"),IF(OR(I584="AH1",I584="AH2"),-J583+0.5,IF(OR(I584="EH1",I584="EH2"),-J583+1,"")),IF(AND(OR(I583="DNB1",I583="DNB2"),OR(I584="AH1",I584="AH2")),0,IF(AND(I583="Not ScoreBoth",OR(I584="TO1",I584="TO2")),0.5,"")))))</f>
        <v>5</v>
      </c>
      <c r="K584" s="52" t="s">
        <v>21</v>
      </c>
      <c r="L584" s="53">
        <v>2.38</v>
      </c>
      <c r="M584" s="54">
        <v>9.7799999999999994</v>
      </c>
      <c r="N584" s="233"/>
      <c r="O584" s="55" t="s">
        <v>1604</v>
      </c>
      <c r="P584" s="56" t="s">
        <v>3076</v>
      </c>
      <c r="Q584" s="208"/>
      <c r="R584" s="212"/>
      <c r="S584" s="26"/>
    </row>
    <row r="585" spans="1:19" ht="14.65" customHeight="1">
      <c r="A585" s="228"/>
      <c r="B585" s="237"/>
      <c r="C585" s="57" t="s">
        <v>28</v>
      </c>
      <c r="D585" s="275"/>
      <c r="E585" s="283"/>
      <c r="F585" s="272"/>
      <c r="G585" s="183"/>
      <c r="H585" s="231"/>
      <c r="I585" s="58"/>
      <c r="J585" s="59"/>
      <c r="K585" s="60"/>
      <c r="L585" s="61"/>
      <c r="M585" s="62"/>
      <c r="N585" s="234"/>
      <c r="O585" s="63"/>
      <c r="P585" s="64"/>
      <c r="Q585" s="209"/>
      <c r="R585" s="213"/>
      <c r="S585" s="28"/>
    </row>
    <row r="586" spans="1:19" ht="14.65" customHeight="1">
      <c r="A586" s="238">
        <f>$A583+1</f>
        <v>195</v>
      </c>
      <c r="B586" s="242" t="str">
        <f>IF(OR(C586="W",C587="W",C588="W",C586="1/2W",C587="1/2W",C588="1/2W",C586="1/2L",C587="1/2L",C588="1/2L"),"OK",IF(OR(C586="L",C587="L",C588="L"),"LOSS",IF(OR(C586="X",C587="X",C588="X"),"Anulado"," ")))</f>
        <v xml:space="preserve"> </v>
      </c>
      <c r="C586" s="65" t="s">
        <v>28</v>
      </c>
      <c r="D586" s="290" t="str">
        <f>IF(G586="","",$D583)</f>
        <v>29</v>
      </c>
      <c r="E586" s="295" t="str">
        <f>IF(G586=""," ","– "&amp;COUNTIF(D$4:D588,$D586))</f>
        <v>– 5</v>
      </c>
      <c r="F586" s="297" t="e">
        <f ca="1">IF(G586="","",IF(OR(AND($C586&lt;&gt;" ",$C587=" "),AND($C587&lt;&gt;" ",$C586=" "),AND(L588&gt;0,OR(AND($C588&lt;&gt;" ",OR($C586=" ",$C587=" ")),AND($C588=" ",OR($C586&lt;&gt;" ",$C587&lt;&gt;" "))))),IF(SUM(F$4:F585)=0,1,LARGE(F$4:F585,1)+1),IF(MONTH(G586)=MONTH(TODAY()),IF(AND(DAY(G586)&lt;DAY(TODAY()),$B586=" "),IF(SUM(F$4:F585)=0,1,LARGE(F$4:F585,1)+1),IF($B586=" ",IF(AND(DAY(G586)=DAY(TODAY()),HOUR(G586)&lt;=HOUR(NOW())+1),IF(AND(HOUR(G586)+2&lt;=HOUR(NOW()),DAY(G586)&lt;=DAY(TODAY()),MINUTE(G586)&lt;=MINUTE(NOW())),IF(SUM(F$4:F585)=0,1,LARGE(F$4:F585,1)+1),IF(OR(MINUTE(G586)&lt;=MINUTE(NOW()),HOUR(G586)&lt;=HOUR(NOW())),"!!!","")),""),"")),"")))</f>
        <v>#VALUE!</v>
      </c>
      <c r="G586" s="188" t="s">
        <v>4704</v>
      </c>
      <c r="H586" s="239" t="s">
        <v>593</v>
      </c>
      <c r="I586" s="66" t="s">
        <v>42</v>
      </c>
      <c r="J586" s="67">
        <v>2</v>
      </c>
      <c r="K586" s="68" t="s">
        <v>22</v>
      </c>
      <c r="L586" s="69">
        <v>2.68</v>
      </c>
      <c r="M586" s="70">
        <v>7.3</v>
      </c>
      <c r="N586" s="317">
        <v>0.05</v>
      </c>
      <c r="O586" s="71" t="s">
        <v>2911</v>
      </c>
      <c r="P586" s="72" t="s">
        <v>3531</v>
      </c>
      <c r="Q586" s="200" t="s">
        <v>1169</v>
      </c>
      <c r="R586" s="204">
        <v>9.4500000000000001E-2</v>
      </c>
      <c r="S586" s="203" t="s">
        <v>1034</v>
      </c>
    </row>
    <row r="587" spans="1:19" ht="14.65" customHeight="1">
      <c r="A587" s="227"/>
      <c r="B587" s="236"/>
      <c r="C587" s="17" t="s">
        <v>28</v>
      </c>
      <c r="D587" s="274"/>
      <c r="E587" s="282"/>
      <c r="F587" s="285"/>
      <c r="G587" s="182"/>
      <c r="H587" s="230"/>
      <c r="I587" s="18" t="s">
        <v>43</v>
      </c>
      <c r="J587" s="76">
        <f>IF(OR(I586="TO",I586="TU",I586="TO1",I586="TU1",I586="TO2",I586="TU2"),J586,IF(OR(I586="AH1",I586="AH2"),IF(OR(I587="AH1",I587="AH2"),-J586,IF(OR(I587="EH1",I587="EH2"),-J586+0.5,"")),IF(OR(I586="EH1",I586="EH2"),IF(OR(I587="AH1",I587="AH2"),-J586+0.5,IF(OR(I587="EH1",I587="EH2"),-J586+1,"")),IF(AND(OR(I586="DNB1",I586="DNB2"),OR(I587="AH1",I587="AH2")),0,IF(AND(I586="Not ScoreBoth",OR(I587="TO1",I587="TO2")),0.5,"")))))</f>
        <v>2</v>
      </c>
      <c r="K587" s="77" t="s">
        <v>21</v>
      </c>
      <c r="L587" s="21">
        <v>1.85</v>
      </c>
      <c r="M587" s="22">
        <v>10.58</v>
      </c>
      <c r="N587" s="233"/>
      <c r="O587" s="23" t="s">
        <v>2728</v>
      </c>
      <c r="P587" s="24" t="s">
        <v>2222</v>
      </c>
      <c r="Q587" s="201"/>
      <c r="R587" s="205"/>
      <c r="S587" s="26"/>
    </row>
    <row r="588" spans="1:19" ht="14.65" customHeight="1">
      <c r="A588" s="228"/>
      <c r="B588" s="237"/>
      <c r="C588" s="27" t="s">
        <v>28</v>
      </c>
      <c r="D588" s="275"/>
      <c r="E588" s="283"/>
      <c r="F588" s="272"/>
      <c r="G588" s="183"/>
      <c r="H588" s="231"/>
      <c r="I588" s="30"/>
      <c r="J588" s="31"/>
      <c r="K588" s="37"/>
      <c r="L588" s="32"/>
      <c r="M588" s="33"/>
      <c r="N588" s="234"/>
      <c r="O588" s="34"/>
      <c r="P588" s="35"/>
      <c r="Q588" s="202"/>
      <c r="R588" s="206"/>
      <c r="S588" s="28"/>
    </row>
  </sheetData>
  <mergeCells count="1435">
    <mergeCell ref="A1:S1"/>
    <mergeCell ref="D4:D6"/>
    <mergeCell ref="E4:E6"/>
    <mergeCell ref="A4:A6"/>
    <mergeCell ref="F4:F6"/>
    <mergeCell ref="N4:N6"/>
    <mergeCell ref="G2:G3"/>
    <mergeCell ref="H2:H3"/>
    <mergeCell ref="K2:K3"/>
    <mergeCell ref="L2:L3"/>
    <mergeCell ref="M2:M3"/>
    <mergeCell ref="N2:N3"/>
    <mergeCell ref="O2:O3"/>
    <mergeCell ref="P2:P3"/>
    <mergeCell ref="Q2:Q3"/>
    <mergeCell ref="R2:R3"/>
    <mergeCell ref="S2:S3"/>
    <mergeCell ref="C2:C3"/>
    <mergeCell ref="D2:E3"/>
    <mergeCell ref="A2:A3"/>
    <mergeCell ref="I2:J3"/>
    <mergeCell ref="B4:B6"/>
    <mergeCell ref="H4:H6"/>
    <mergeCell ref="G4:G6"/>
    <mergeCell ref="A535:A537"/>
    <mergeCell ref="A139:A141"/>
    <mergeCell ref="A529:A531"/>
    <mergeCell ref="A523:A525"/>
    <mergeCell ref="A517:A519"/>
    <mergeCell ref="A511:A513"/>
    <mergeCell ref="A505:A507"/>
    <mergeCell ref="A499:A501"/>
    <mergeCell ref="A493:A495"/>
    <mergeCell ref="A487:A489"/>
    <mergeCell ref="A481:A483"/>
    <mergeCell ref="A475:A477"/>
    <mergeCell ref="A469:A471"/>
    <mergeCell ref="A463:A465"/>
    <mergeCell ref="A457:A459"/>
    <mergeCell ref="A451:A453"/>
    <mergeCell ref="A445:A447"/>
    <mergeCell ref="A439:A441"/>
    <mergeCell ref="A433:A435"/>
    <mergeCell ref="A427:A429"/>
    <mergeCell ref="A421:A423"/>
    <mergeCell ref="A415:A417"/>
    <mergeCell ref="A409:A411"/>
    <mergeCell ref="A403:A405"/>
    <mergeCell ref="A397:A399"/>
    <mergeCell ref="A391:A393"/>
    <mergeCell ref="A385:A387"/>
    <mergeCell ref="A379:A381"/>
    <mergeCell ref="A373:A375"/>
    <mergeCell ref="A367:A369"/>
    <mergeCell ref="A361:A363"/>
    <mergeCell ref="A355:A357"/>
    <mergeCell ref="A151:A153"/>
    <mergeCell ref="A349:A351"/>
    <mergeCell ref="A343:A345"/>
    <mergeCell ref="A337:A339"/>
    <mergeCell ref="A331:A333"/>
    <mergeCell ref="A325:A327"/>
    <mergeCell ref="A319:A321"/>
    <mergeCell ref="A313:A315"/>
    <mergeCell ref="A307:A309"/>
    <mergeCell ref="A301:A303"/>
    <mergeCell ref="A295:A297"/>
    <mergeCell ref="A289:A291"/>
    <mergeCell ref="A283:A285"/>
    <mergeCell ref="A277:A279"/>
    <mergeCell ref="A271:A273"/>
    <mergeCell ref="A265:A267"/>
    <mergeCell ref="A259:A261"/>
    <mergeCell ref="A253:A255"/>
    <mergeCell ref="A328:A330"/>
    <mergeCell ref="A322:A324"/>
    <mergeCell ref="A316:A318"/>
    <mergeCell ref="A310:A312"/>
    <mergeCell ref="A304:A306"/>
    <mergeCell ref="A298:A300"/>
    <mergeCell ref="A292:A294"/>
    <mergeCell ref="A286:A288"/>
    <mergeCell ref="A280:A282"/>
    <mergeCell ref="A274:A276"/>
    <mergeCell ref="A268:A270"/>
    <mergeCell ref="A262:A264"/>
    <mergeCell ref="A256:A258"/>
    <mergeCell ref="A565:A567"/>
    <mergeCell ref="A559:A561"/>
    <mergeCell ref="A553:A555"/>
    <mergeCell ref="A547:A549"/>
    <mergeCell ref="A133:A135"/>
    <mergeCell ref="A127:A129"/>
    <mergeCell ref="A121:A123"/>
    <mergeCell ref="A115:A117"/>
    <mergeCell ref="A109:A111"/>
    <mergeCell ref="A103:A105"/>
    <mergeCell ref="A97:A99"/>
    <mergeCell ref="A91:A93"/>
    <mergeCell ref="A85:A87"/>
    <mergeCell ref="A79:A81"/>
    <mergeCell ref="A418:A420"/>
    <mergeCell ref="A412:A414"/>
    <mergeCell ref="A406:A408"/>
    <mergeCell ref="A400:A402"/>
    <mergeCell ref="A394:A396"/>
    <mergeCell ref="A388:A390"/>
    <mergeCell ref="A382:A384"/>
    <mergeCell ref="A376:A378"/>
    <mergeCell ref="A370:A372"/>
    <mergeCell ref="A364:A366"/>
    <mergeCell ref="A358:A360"/>
    <mergeCell ref="A352:A354"/>
    <mergeCell ref="A346:A348"/>
    <mergeCell ref="A340:A342"/>
    <mergeCell ref="A334:A336"/>
    <mergeCell ref="A247:A249"/>
    <mergeCell ref="A241:A243"/>
    <mergeCell ref="A235:A237"/>
    <mergeCell ref="A55:A57"/>
    <mergeCell ref="A49:A51"/>
    <mergeCell ref="A43:A45"/>
    <mergeCell ref="A37:A39"/>
    <mergeCell ref="A31:A33"/>
    <mergeCell ref="A25:A27"/>
    <mergeCell ref="A19:A21"/>
    <mergeCell ref="A13:A15"/>
    <mergeCell ref="A7:A9"/>
    <mergeCell ref="D391:D393"/>
    <mergeCell ref="D385:D387"/>
    <mergeCell ref="D379:D381"/>
    <mergeCell ref="D373:D375"/>
    <mergeCell ref="D583:D585"/>
    <mergeCell ref="D577:D579"/>
    <mergeCell ref="D571:D573"/>
    <mergeCell ref="D43:D45"/>
    <mergeCell ref="D37:D39"/>
    <mergeCell ref="D31:D33"/>
    <mergeCell ref="D25:D27"/>
    <mergeCell ref="D19:D21"/>
    <mergeCell ref="D13:D15"/>
    <mergeCell ref="D7:D9"/>
    <mergeCell ref="D367:D369"/>
    <mergeCell ref="D361:D363"/>
    <mergeCell ref="D355:D357"/>
    <mergeCell ref="D349:D351"/>
    <mergeCell ref="D343:D345"/>
    <mergeCell ref="D337:D339"/>
    <mergeCell ref="A583:A585"/>
    <mergeCell ref="A577:A579"/>
    <mergeCell ref="A571:A573"/>
    <mergeCell ref="H409:H411"/>
    <mergeCell ref="H403:H405"/>
    <mergeCell ref="H397:H399"/>
    <mergeCell ref="H391:H393"/>
    <mergeCell ref="H385:H387"/>
    <mergeCell ref="D331:D333"/>
    <mergeCell ref="D325:D327"/>
    <mergeCell ref="D319:D321"/>
    <mergeCell ref="D313:D315"/>
    <mergeCell ref="D307:D309"/>
    <mergeCell ref="D301:D303"/>
    <mergeCell ref="D295:D297"/>
    <mergeCell ref="D289:D291"/>
    <mergeCell ref="D283:D285"/>
    <mergeCell ref="D277:D279"/>
    <mergeCell ref="D271:D273"/>
    <mergeCell ref="D265:D267"/>
    <mergeCell ref="H505:H507"/>
    <mergeCell ref="H499:H501"/>
    <mergeCell ref="H493:H495"/>
    <mergeCell ref="H487:H489"/>
    <mergeCell ref="H481:H483"/>
    <mergeCell ref="H484:H486"/>
    <mergeCell ref="H475:H477"/>
    <mergeCell ref="H469:H471"/>
    <mergeCell ref="H463:H465"/>
    <mergeCell ref="H457:H459"/>
    <mergeCell ref="H451:H453"/>
    <mergeCell ref="H445:H447"/>
    <mergeCell ref="H439:H441"/>
    <mergeCell ref="H433:H435"/>
    <mergeCell ref="H427:H429"/>
    <mergeCell ref="H421:H423"/>
    <mergeCell ref="H415:H417"/>
    <mergeCell ref="H115:H117"/>
    <mergeCell ref="H379:H381"/>
    <mergeCell ref="H373:H375"/>
    <mergeCell ref="H367:H369"/>
    <mergeCell ref="H361:H363"/>
    <mergeCell ref="H355:H357"/>
    <mergeCell ref="H349:H351"/>
    <mergeCell ref="H343:H345"/>
    <mergeCell ref="H337:H339"/>
    <mergeCell ref="H331:H333"/>
    <mergeCell ref="H325:H327"/>
    <mergeCell ref="H319:H321"/>
    <mergeCell ref="H313:H315"/>
    <mergeCell ref="H307:H309"/>
    <mergeCell ref="H301:H303"/>
    <mergeCell ref="H295:H297"/>
    <mergeCell ref="H289:H291"/>
    <mergeCell ref="H283:H285"/>
    <mergeCell ref="H154:H156"/>
    <mergeCell ref="H148:H150"/>
    <mergeCell ref="H142:H144"/>
    <mergeCell ref="H136:H138"/>
    <mergeCell ref="H130:H132"/>
    <mergeCell ref="H124:H126"/>
    <mergeCell ref="H118:H120"/>
    <mergeCell ref="H211:H213"/>
    <mergeCell ref="H205:H207"/>
    <mergeCell ref="H199:H201"/>
    <mergeCell ref="H193:H195"/>
    <mergeCell ref="H187:H189"/>
    <mergeCell ref="H181:H183"/>
    <mergeCell ref="H175:H177"/>
    <mergeCell ref="H169:H171"/>
    <mergeCell ref="H163:H165"/>
    <mergeCell ref="H157:H159"/>
    <mergeCell ref="H151:H153"/>
    <mergeCell ref="H145:H147"/>
    <mergeCell ref="H139:H141"/>
    <mergeCell ref="H133:H135"/>
    <mergeCell ref="H127:H129"/>
    <mergeCell ref="H121:H123"/>
    <mergeCell ref="H256:H258"/>
    <mergeCell ref="H250:H252"/>
    <mergeCell ref="H244:H246"/>
    <mergeCell ref="H238:H240"/>
    <mergeCell ref="H232:H234"/>
    <mergeCell ref="H226:H228"/>
    <mergeCell ref="H220:H222"/>
    <mergeCell ref="H214:H216"/>
    <mergeCell ref="H208:H210"/>
    <mergeCell ref="H202:H204"/>
    <mergeCell ref="H196:H198"/>
    <mergeCell ref="H190:H192"/>
    <mergeCell ref="H184:H186"/>
    <mergeCell ref="H178:H180"/>
    <mergeCell ref="H172:H174"/>
    <mergeCell ref="H166:H168"/>
    <mergeCell ref="H160:H162"/>
    <mergeCell ref="H7:H9"/>
    <mergeCell ref="N127:N129"/>
    <mergeCell ref="N121:N123"/>
    <mergeCell ref="N115:N117"/>
    <mergeCell ref="N109:N111"/>
    <mergeCell ref="N103:N105"/>
    <mergeCell ref="N97:N99"/>
    <mergeCell ref="N91:N93"/>
    <mergeCell ref="N85:N87"/>
    <mergeCell ref="N79:N81"/>
    <mergeCell ref="N73:N75"/>
    <mergeCell ref="N67:N69"/>
    <mergeCell ref="N61:N63"/>
    <mergeCell ref="N55:N57"/>
    <mergeCell ref="N49:N51"/>
    <mergeCell ref="N43:N45"/>
    <mergeCell ref="N37:N39"/>
    <mergeCell ref="N31:N33"/>
    <mergeCell ref="N25:N27"/>
    <mergeCell ref="N19:N21"/>
    <mergeCell ref="N13:N15"/>
    <mergeCell ref="N7:N9"/>
    <mergeCell ref="N70:N72"/>
    <mergeCell ref="N64:N66"/>
    <mergeCell ref="N58:N60"/>
    <mergeCell ref="N52:N54"/>
    <mergeCell ref="N46:N48"/>
    <mergeCell ref="N40:N42"/>
    <mergeCell ref="H109:H111"/>
    <mergeCell ref="H103:H105"/>
    <mergeCell ref="H97:H99"/>
    <mergeCell ref="H85:H87"/>
    <mergeCell ref="H229:H231"/>
    <mergeCell ref="B415:B417"/>
    <mergeCell ref="B409:B411"/>
    <mergeCell ref="B19:B21"/>
    <mergeCell ref="B13:B15"/>
    <mergeCell ref="B403:B405"/>
    <mergeCell ref="B397:B399"/>
    <mergeCell ref="B391:B393"/>
    <mergeCell ref="B385:B387"/>
    <mergeCell ref="B379:B381"/>
    <mergeCell ref="B373:B375"/>
    <mergeCell ref="B367:B369"/>
    <mergeCell ref="B361:B363"/>
    <mergeCell ref="B355:B357"/>
    <mergeCell ref="B349:B351"/>
    <mergeCell ref="B343:B345"/>
    <mergeCell ref="B337:B339"/>
    <mergeCell ref="B331:B333"/>
    <mergeCell ref="B325:B327"/>
    <mergeCell ref="B319:B321"/>
    <mergeCell ref="B313:B315"/>
    <mergeCell ref="B307:B309"/>
    <mergeCell ref="B301:B303"/>
    <mergeCell ref="B295:B297"/>
    <mergeCell ref="H112:H114"/>
    <mergeCell ref="H106:H108"/>
    <mergeCell ref="H100:H102"/>
    <mergeCell ref="H94:H96"/>
    <mergeCell ref="H79:H81"/>
    <mergeCell ref="H274:H276"/>
    <mergeCell ref="H268:H270"/>
    <mergeCell ref="H262:H264"/>
    <mergeCell ref="B235:B237"/>
    <mergeCell ref="B229:B231"/>
    <mergeCell ref="B223:B225"/>
    <mergeCell ref="B217:B219"/>
    <mergeCell ref="B211:B213"/>
    <mergeCell ref="B7:B9"/>
    <mergeCell ref="E535:E537"/>
    <mergeCell ref="E139:E141"/>
    <mergeCell ref="E529:E531"/>
    <mergeCell ref="E523:E525"/>
    <mergeCell ref="E517:E519"/>
    <mergeCell ref="E511:E513"/>
    <mergeCell ref="E505:E507"/>
    <mergeCell ref="E499:E501"/>
    <mergeCell ref="E493:E495"/>
    <mergeCell ref="E487:E489"/>
    <mergeCell ref="E481:E483"/>
    <mergeCell ref="E475:E477"/>
    <mergeCell ref="E469:E471"/>
    <mergeCell ref="E463:E465"/>
    <mergeCell ref="E457:E459"/>
    <mergeCell ref="E451:E453"/>
    <mergeCell ref="E445:E447"/>
    <mergeCell ref="D229:D231"/>
    <mergeCell ref="D223:D225"/>
    <mergeCell ref="D217:D219"/>
    <mergeCell ref="D211:D213"/>
    <mergeCell ref="D205:D207"/>
    <mergeCell ref="D199:D201"/>
    <mergeCell ref="D193:D195"/>
    <mergeCell ref="D187:D189"/>
    <mergeCell ref="D181:D183"/>
    <mergeCell ref="E247:E249"/>
    <mergeCell ref="E241:E243"/>
    <mergeCell ref="E439:E441"/>
    <mergeCell ref="E433:E435"/>
    <mergeCell ref="E427:E429"/>
    <mergeCell ref="E421:E423"/>
    <mergeCell ref="E415:E417"/>
    <mergeCell ref="E409:E411"/>
    <mergeCell ref="E403:E405"/>
    <mergeCell ref="E397:E399"/>
    <mergeCell ref="E391:E393"/>
    <mergeCell ref="E385:E387"/>
    <mergeCell ref="E379:E381"/>
    <mergeCell ref="E373:E375"/>
    <mergeCell ref="E367:E369"/>
    <mergeCell ref="E361:E363"/>
    <mergeCell ref="E355:E357"/>
    <mergeCell ref="E349:E351"/>
    <mergeCell ref="E343:E345"/>
    <mergeCell ref="E358:E360"/>
    <mergeCell ref="E352:E354"/>
    <mergeCell ref="E346:E348"/>
    <mergeCell ref="E583:E585"/>
    <mergeCell ref="E577:E579"/>
    <mergeCell ref="E571:E573"/>
    <mergeCell ref="E565:E567"/>
    <mergeCell ref="E559:E561"/>
    <mergeCell ref="E553:E555"/>
    <mergeCell ref="E547:E549"/>
    <mergeCell ref="E418:E420"/>
    <mergeCell ref="E412:E414"/>
    <mergeCell ref="E406:E408"/>
    <mergeCell ref="E400:E402"/>
    <mergeCell ref="E394:E396"/>
    <mergeCell ref="E388:E390"/>
    <mergeCell ref="E382:E384"/>
    <mergeCell ref="E376:E378"/>
    <mergeCell ref="E370:E372"/>
    <mergeCell ref="E364:E366"/>
    <mergeCell ref="E43:E45"/>
    <mergeCell ref="E37:E39"/>
    <mergeCell ref="E235:E237"/>
    <mergeCell ref="E229:E231"/>
    <mergeCell ref="E223:E225"/>
    <mergeCell ref="E217:E219"/>
    <mergeCell ref="E211:E213"/>
    <mergeCell ref="E205:E207"/>
    <mergeCell ref="E199:E201"/>
    <mergeCell ref="E193:E195"/>
    <mergeCell ref="E187:E189"/>
    <mergeCell ref="E181:E183"/>
    <mergeCell ref="E175:E177"/>
    <mergeCell ref="E169:E171"/>
    <mergeCell ref="E163:E165"/>
    <mergeCell ref="E157:E159"/>
    <mergeCell ref="E151:E153"/>
    <mergeCell ref="E31:E33"/>
    <mergeCell ref="E25:E27"/>
    <mergeCell ref="E19:E21"/>
    <mergeCell ref="E13:E15"/>
    <mergeCell ref="E7:E9"/>
    <mergeCell ref="F463:F465"/>
    <mergeCell ref="F67:F69"/>
    <mergeCell ref="F457:F459"/>
    <mergeCell ref="F451:F453"/>
    <mergeCell ref="F445:F447"/>
    <mergeCell ref="F439:F441"/>
    <mergeCell ref="F433:F435"/>
    <mergeCell ref="F427:F429"/>
    <mergeCell ref="F421:F423"/>
    <mergeCell ref="F415:F417"/>
    <mergeCell ref="F409:F411"/>
    <mergeCell ref="F403:F405"/>
    <mergeCell ref="F397:F399"/>
    <mergeCell ref="F391:F393"/>
    <mergeCell ref="F385:F387"/>
    <mergeCell ref="F379:F381"/>
    <mergeCell ref="F373:F375"/>
    <mergeCell ref="F367:F369"/>
    <mergeCell ref="F361:F363"/>
    <mergeCell ref="F355:F357"/>
    <mergeCell ref="F349:F351"/>
    <mergeCell ref="F343:F345"/>
    <mergeCell ref="F337:F339"/>
    <mergeCell ref="F331:F333"/>
    <mergeCell ref="F325:F327"/>
    <mergeCell ref="F319:F321"/>
    <mergeCell ref="F313:F315"/>
    <mergeCell ref="F109:F111"/>
    <mergeCell ref="F307:F309"/>
    <mergeCell ref="F301:F303"/>
    <mergeCell ref="F295:F297"/>
    <mergeCell ref="F289:F291"/>
    <mergeCell ref="F283:F285"/>
    <mergeCell ref="F277:F279"/>
    <mergeCell ref="F271:F273"/>
    <mergeCell ref="F265:F267"/>
    <mergeCell ref="F259:F261"/>
    <mergeCell ref="F253:F255"/>
    <mergeCell ref="F247:F249"/>
    <mergeCell ref="F241:F243"/>
    <mergeCell ref="F235:F237"/>
    <mergeCell ref="F229:F231"/>
    <mergeCell ref="F223:F225"/>
    <mergeCell ref="F217:F219"/>
    <mergeCell ref="F211:F213"/>
    <mergeCell ref="F280:F282"/>
    <mergeCell ref="F274:F276"/>
    <mergeCell ref="F268:F270"/>
    <mergeCell ref="F262:F264"/>
    <mergeCell ref="F256:F258"/>
    <mergeCell ref="F250:F252"/>
    <mergeCell ref="F244:F246"/>
    <mergeCell ref="F238:F240"/>
    <mergeCell ref="F232:F234"/>
    <mergeCell ref="F226:F228"/>
    <mergeCell ref="F220:F222"/>
    <mergeCell ref="F214:F216"/>
    <mergeCell ref="F481:F483"/>
    <mergeCell ref="F475:F477"/>
    <mergeCell ref="F430:F432"/>
    <mergeCell ref="F424:F426"/>
    <mergeCell ref="F418:F420"/>
    <mergeCell ref="F412:F414"/>
    <mergeCell ref="F406:F408"/>
    <mergeCell ref="F400:F402"/>
    <mergeCell ref="F394:F396"/>
    <mergeCell ref="F388:F390"/>
    <mergeCell ref="F205:F207"/>
    <mergeCell ref="F199:F201"/>
    <mergeCell ref="F193:F195"/>
    <mergeCell ref="F187:F189"/>
    <mergeCell ref="F181:F183"/>
    <mergeCell ref="F175:F177"/>
    <mergeCell ref="F169:F171"/>
    <mergeCell ref="F583:F585"/>
    <mergeCell ref="F577:F579"/>
    <mergeCell ref="F571:F573"/>
    <mergeCell ref="F565:F567"/>
    <mergeCell ref="F559:F561"/>
    <mergeCell ref="F553:F555"/>
    <mergeCell ref="F547:F549"/>
    <mergeCell ref="F541:F543"/>
    <mergeCell ref="F535:F537"/>
    <mergeCell ref="F529:F531"/>
    <mergeCell ref="F523:F525"/>
    <mergeCell ref="F517:F519"/>
    <mergeCell ref="F511:F513"/>
    <mergeCell ref="F505:F507"/>
    <mergeCell ref="F499:F501"/>
    <mergeCell ref="F493:F495"/>
    <mergeCell ref="F487:F489"/>
    <mergeCell ref="F13:F15"/>
    <mergeCell ref="F7:F9"/>
    <mergeCell ref="G67:G69"/>
    <mergeCell ref="G61:G63"/>
    <mergeCell ref="G49:G51"/>
    <mergeCell ref="G43:G45"/>
    <mergeCell ref="G37:G39"/>
    <mergeCell ref="G31:G33"/>
    <mergeCell ref="G25:G27"/>
    <mergeCell ref="G19:G21"/>
    <mergeCell ref="F10:F12"/>
    <mergeCell ref="G64:G66"/>
    <mergeCell ref="G52:G54"/>
    <mergeCell ref="G46:G48"/>
    <mergeCell ref="G40:G42"/>
    <mergeCell ref="G34:G36"/>
    <mergeCell ref="G28:G30"/>
    <mergeCell ref="G22:G24"/>
    <mergeCell ref="G16:G18"/>
    <mergeCell ref="G10:G12"/>
    <mergeCell ref="G187:G189"/>
    <mergeCell ref="G181:G183"/>
    <mergeCell ref="G175:G177"/>
    <mergeCell ref="A586:A588"/>
    <mergeCell ref="A580:A582"/>
    <mergeCell ref="A574:A576"/>
    <mergeCell ref="A568:A570"/>
    <mergeCell ref="A562:A564"/>
    <mergeCell ref="A556:A558"/>
    <mergeCell ref="A550:A552"/>
    <mergeCell ref="A544:A546"/>
    <mergeCell ref="A538:A540"/>
    <mergeCell ref="A541:A543"/>
    <mergeCell ref="A532:A534"/>
    <mergeCell ref="A526:A528"/>
    <mergeCell ref="A520:A522"/>
    <mergeCell ref="A514:A516"/>
    <mergeCell ref="A508:A510"/>
    <mergeCell ref="A502:A504"/>
    <mergeCell ref="A496:A498"/>
    <mergeCell ref="A490:A492"/>
    <mergeCell ref="A484:A486"/>
    <mergeCell ref="A478:A480"/>
    <mergeCell ref="A472:A474"/>
    <mergeCell ref="A466:A468"/>
    <mergeCell ref="A460:A462"/>
    <mergeCell ref="A454:A456"/>
    <mergeCell ref="A448:A450"/>
    <mergeCell ref="A442:A444"/>
    <mergeCell ref="A436:A438"/>
    <mergeCell ref="A430:A432"/>
    <mergeCell ref="A424:A426"/>
    <mergeCell ref="A250:A252"/>
    <mergeCell ref="A244:A246"/>
    <mergeCell ref="A238:A240"/>
    <mergeCell ref="A232:A234"/>
    <mergeCell ref="A226:A228"/>
    <mergeCell ref="A220:A222"/>
    <mergeCell ref="A214:A216"/>
    <mergeCell ref="A208:A210"/>
    <mergeCell ref="A202:A204"/>
    <mergeCell ref="A196:A198"/>
    <mergeCell ref="A190:A192"/>
    <mergeCell ref="A184:A186"/>
    <mergeCell ref="A178:A180"/>
    <mergeCell ref="A172:A174"/>
    <mergeCell ref="A166:A168"/>
    <mergeCell ref="A160:A162"/>
    <mergeCell ref="A154:A156"/>
    <mergeCell ref="A229:A231"/>
    <mergeCell ref="A223:A225"/>
    <mergeCell ref="A217:A219"/>
    <mergeCell ref="A211:A213"/>
    <mergeCell ref="A205:A207"/>
    <mergeCell ref="A199:A201"/>
    <mergeCell ref="A193:A195"/>
    <mergeCell ref="A187:A189"/>
    <mergeCell ref="A181:A183"/>
    <mergeCell ref="A175:A177"/>
    <mergeCell ref="A169:A171"/>
    <mergeCell ref="A163:A165"/>
    <mergeCell ref="A157:A159"/>
    <mergeCell ref="A148:A150"/>
    <mergeCell ref="A142:A144"/>
    <mergeCell ref="A145:A147"/>
    <mergeCell ref="A136:A138"/>
    <mergeCell ref="A130:A132"/>
    <mergeCell ref="A124:A126"/>
    <mergeCell ref="A118:A120"/>
    <mergeCell ref="A112:A114"/>
    <mergeCell ref="A106:A108"/>
    <mergeCell ref="A100:A102"/>
    <mergeCell ref="A94:A96"/>
    <mergeCell ref="A88:A90"/>
    <mergeCell ref="A82:A84"/>
    <mergeCell ref="A76:A78"/>
    <mergeCell ref="A70:A72"/>
    <mergeCell ref="A64:A66"/>
    <mergeCell ref="A58:A60"/>
    <mergeCell ref="A73:A75"/>
    <mergeCell ref="A67:A69"/>
    <mergeCell ref="A61:A63"/>
    <mergeCell ref="A52:A54"/>
    <mergeCell ref="A46:A48"/>
    <mergeCell ref="A40:A42"/>
    <mergeCell ref="A34:A36"/>
    <mergeCell ref="A28:A30"/>
    <mergeCell ref="A22:A24"/>
    <mergeCell ref="A16:A18"/>
    <mergeCell ref="A10:A12"/>
    <mergeCell ref="D382:D384"/>
    <mergeCell ref="D376:D378"/>
    <mergeCell ref="D586:D588"/>
    <mergeCell ref="D580:D582"/>
    <mergeCell ref="D574:D576"/>
    <mergeCell ref="D565:D567"/>
    <mergeCell ref="D559:D561"/>
    <mergeCell ref="D553:D555"/>
    <mergeCell ref="D547:D549"/>
    <mergeCell ref="D541:D543"/>
    <mergeCell ref="D535:D537"/>
    <mergeCell ref="D529:D531"/>
    <mergeCell ref="D523:D525"/>
    <mergeCell ref="D517:D519"/>
    <mergeCell ref="D511:D513"/>
    <mergeCell ref="D505:D507"/>
    <mergeCell ref="D499:D501"/>
    <mergeCell ref="D493:D495"/>
    <mergeCell ref="D487:D489"/>
    <mergeCell ref="D481:D483"/>
    <mergeCell ref="D475:D477"/>
    <mergeCell ref="D469:D471"/>
    <mergeCell ref="D463:D465"/>
    <mergeCell ref="D457:D459"/>
    <mergeCell ref="D46:D48"/>
    <mergeCell ref="D40:D42"/>
    <mergeCell ref="D34:D36"/>
    <mergeCell ref="D28:D30"/>
    <mergeCell ref="D196:D198"/>
    <mergeCell ref="D190:D192"/>
    <mergeCell ref="D184:D186"/>
    <mergeCell ref="D178:D180"/>
    <mergeCell ref="D169:D171"/>
    <mergeCell ref="D163:D165"/>
    <mergeCell ref="D157:D159"/>
    <mergeCell ref="D151:D153"/>
    <mergeCell ref="D145:D147"/>
    <mergeCell ref="D139:D141"/>
    <mergeCell ref="D133:D135"/>
    <mergeCell ref="D127:D129"/>
    <mergeCell ref="D121:D123"/>
    <mergeCell ref="D115:D117"/>
    <mergeCell ref="D109:D111"/>
    <mergeCell ref="D175:D177"/>
    <mergeCell ref="D22:D24"/>
    <mergeCell ref="D16:D18"/>
    <mergeCell ref="D10:D12"/>
    <mergeCell ref="D370:D372"/>
    <mergeCell ref="D364:D366"/>
    <mergeCell ref="D358:D360"/>
    <mergeCell ref="D352:D354"/>
    <mergeCell ref="D346:D348"/>
    <mergeCell ref="D340:D342"/>
    <mergeCell ref="D334:D336"/>
    <mergeCell ref="D328:D330"/>
    <mergeCell ref="D322:D324"/>
    <mergeCell ref="D316:D318"/>
    <mergeCell ref="D310:D312"/>
    <mergeCell ref="D304:D306"/>
    <mergeCell ref="D298:D300"/>
    <mergeCell ref="D292:D294"/>
    <mergeCell ref="D286:D288"/>
    <mergeCell ref="D280:D282"/>
    <mergeCell ref="D274:D276"/>
    <mergeCell ref="D268:D270"/>
    <mergeCell ref="D262:D264"/>
    <mergeCell ref="D256:D258"/>
    <mergeCell ref="D250:D252"/>
    <mergeCell ref="D244:D246"/>
    <mergeCell ref="D238:D240"/>
    <mergeCell ref="D232:D234"/>
    <mergeCell ref="D226:D228"/>
    <mergeCell ref="D220:D222"/>
    <mergeCell ref="D214:D216"/>
    <mergeCell ref="D208:D210"/>
    <mergeCell ref="D202:D204"/>
    <mergeCell ref="D97:D99"/>
    <mergeCell ref="D91:D93"/>
    <mergeCell ref="D85:D87"/>
    <mergeCell ref="D79:D81"/>
    <mergeCell ref="D73:D75"/>
    <mergeCell ref="D67:D69"/>
    <mergeCell ref="D61:D63"/>
    <mergeCell ref="D55:D57"/>
    <mergeCell ref="D49:D51"/>
    <mergeCell ref="D172:D174"/>
    <mergeCell ref="D166:D168"/>
    <mergeCell ref="D160:D162"/>
    <mergeCell ref="D154:D156"/>
    <mergeCell ref="D148:D150"/>
    <mergeCell ref="D142:D144"/>
    <mergeCell ref="D136:D138"/>
    <mergeCell ref="D130:D132"/>
    <mergeCell ref="D124:D126"/>
    <mergeCell ref="D118:D120"/>
    <mergeCell ref="D112:D114"/>
    <mergeCell ref="D106:D108"/>
    <mergeCell ref="D100:D102"/>
    <mergeCell ref="D94:D96"/>
    <mergeCell ref="D88:D90"/>
    <mergeCell ref="D82:D84"/>
    <mergeCell ref="D76:D78"/>
    <mergeCell ref="D70:D72"/>
    <mergeCell ref="D64:D66"/>
    <mergeCell ref="D58:D60"/>
    <mergeCell ref="D52:D54"/>
    <mergeCell ref="D562:D564"/>
    <mergeCell ref="D556:D558"/>
    <mergeCell ref="D550:D552"/>
    <mergeCell ref="D544:D546"/>
    <mergeCell ref="D538:D540"/>
    <mergeCell ref="D532:D534"/>
    <mergeCell ref="D526:D528"/>
    <mergeCell ref="D520:D522"/>
    <mergeCell ref="D514:D516"/>
    <mergeCell ref="D508:D510"/>
    <mergeCell ref="D502:D504"/>
    <mergeCell ref="D496:D498"/>
    <mergeCell ref="D490:D492"/>
    <mergeCell ref="D484:D486"/>
    <mergeCell ref="D478:D480"/>
    <mergeCell ref="D472:D474"/>
    <mergeCell ref="D103:D105"/>
    <mergeCell ref="D451:D453"/>
    <mergeCell ref="D445:D447"/>
    <mergeCell ref="D439:D441"/>
    <mergeCell ref="D433:D435"/>
    <mergeCell ref="D427:D429"/>
    <mergeCell ref="D421:D423"/>
    <mergeCell ref="D415:D417"/>
    <mergeCell ref="D409:D411"/>
    <mergeCell ref="D403:D405"/>
    <mergeCell ref="D397:D399"/>
    <mergeCell ref="D259:D261"/>
    <mergeCell ref="D253:D255"/>
    <mergeCell ref="D247:D249"/>
    <mergeCell ref="D241:D243"/>
    <mergeCell ref="D235:D237"/>
    <mergeCell ref="D460:D462"/>
    <mergeCell ref="D454:D456"/>
    <mergeCell ref="D448:D450"/>
    <mergeCell ref="D442:D444"/>
    <mergeCell ref="D436:D438"/>
    <mergeCell ref="D430:D432"/>
    <mergeCell ref="D424:D426"/>
    <mergeCell ref="D418:D420"/>
    <mergeCell ref="D412:D414"/>
    <mergeCell ref="D406:D408"/>
    <mergeCell ref="D400:D402"/>
    <mergeCell ref="D394:D396"/>
    <mergeCell ref="D388:D390"/>
    <mergeCell ref="H586:H588"/>
    <mergeCell ref="H580:H582"/>
    <mergeCell ref="H574:H576"/>
    <mergeCell ref="H568:H570"/>
    <mergeCell ref="H562:H564"/>
    <mergeCell ref="H556:H558"/>
    <mergeCell ref="H544:H546"/>
    <mergeCell ref="H538:H540"/>
    <mergeCell ref="H532:H534"/>
    <mergeCell ref="H526:H528"/>
    <mergeCell ref="H520:H522"/>
    <mergeCell ref="H514:H516"/>
    <mergeCell ref="H508:H510"/>
    <mergeCell ref="H502:H504"/>
    <mergeCell ref="H496:H498"/>
    <mergeCell ref="H583:H585"/>
    <mergeCell ref="H577:H579"/>
    <mergeCell ref="H571:H573"/>
    <mergeCell ref="D568:D570"/>
    <mergeCell ref="N124:N126"/>
    <mergeCell ref="N118:N120"/>
    <mergeCell ref="N112:N114"/>
    <mergeCell ref="N106:N108"/>
    <mergeCell ref="N100:N102"/>
    <mergeCell ref="N94:N96"/>
    <mergeCell ref="N88:N90"/>
    <mergeCell ref="N82:N84"/>
    <mergeCell ref="N76:N78"/>
    <mergeCell ref="H310:H312"/>
    <mergeCell ref="H304:H306"/>
    <mergeCell ref="H298:H300"/>
    <mergeCell ref="H292:H294"/>
    <mergeCell ref="H286:H288"/>
    <mergeCell ref="H280:H282"/>
    <mergeCell ref="N535:N537"/>
    <mergeCell ref="N532:N534"/>
    <mergeCell ref="N529:N531"/>
    <mergeCell ref="N526:N528"/>
    <mergeCell ref="N523:N525"/>
    <mergeCell ref="N520:N522"/>
    <mergeCell ref="N517:N519"/>
    <mergeCell ref="N514:N516"/>
    <mergeCell ref="N511:N513"/>
    <mergeCell ref="H277:H279"/>
    <mergeCell ref="H271:H273"/>
    <mergeCell ref="H265:H267"/>
    <mergeCell ref="H259:H261"/>
    <mergeCell ref="H253:H255"/>
    <mergeCell ref="H247:H249"/>
    <mergeCell ref="H241:H243"/>
    <mergeCell ref="H235:H237"/>
    <mergeCell ref="N34:N36"/>
    <mergeCell ref="N28:N30"/>
    <mergeCell ref="N22:N24"/>
    <mergeCell ref="N16:N18"/>
    <mergeCell ref="N10:N12"/>
    <mergeCell ref="H478:H480"/>
    <mergeCell ref="H472:H474"/>
    <mergeCell ref="H466:H468"/>
    <mergeCell ref="H460:H462"/>
    <mergeCell ref="H454:H456"/>
    <mergeCell ref="H448:H450"/>
    <mergeCell ref="H442:H444"/>
    <mergeCell ref="H436:H438"/>
    <mergeCell ref="H430:H432"/>
    <mergeCell ref="H424:H426"/>
    <mergeCell ref="H418:H420"/>
    <mergeCell ref="H412:H414"/>
    <mergeCell ref="H406:H408"/>
    <mergeCell ref="H400:H402"/>
    <mergeCell ref="H394:H396"/>
    <mergeCell ref="H388:H390"/>
    <mergeCell ref="H382:H384"/>
    <mergeCell ref="H376:H378"/>
    <mergeCell ref="H370:H372"/>
    <mergeCell ref="H364:H366"/>
    <mergeCell ref="H352:H354"/>
    <mergeCell ref="H346:H348"/>
    <mergeCell ref="H340:H342"/>
    <mergeCell ref="H334:H336"/>
    <mergeCell ref="H328:H330"/>
    <mergeCell ref="H322:H324"/>
    <mergeCell ref="H316:H318"/>
    <mergeCell ref="H223:H225"/>
    <mergeCell ref="H217:H219"/>
    <mergeCell ref="B586:B588"/>
    <mergeCell ref="B580:B582"/>
    <mergeCell ref="B574:B576"/>
    <mergeCell ref="B568:B570"/>
    <mergeCell ref="B562:B564"/>
    <mergeCell ref="B556:B558"/>
    <mergeCell ref="B550:B552"/>
    <mergeCell ref="B544:B546"/>
    <mergeCell ref="B538:B540"/>
    <mergeCell ref="B532:B534"/>
    <mergeCell ref="B526:B528"/>
    <mergeCell ref="B520:B522"/>
    <mergeCell ref="B514:B516"/>
    <mergeCell ref="B508:B510"/>
    <mergeCell ref="B502:B504"/>
    <mergeCell ref="B496:B498"/>
    <mergeCell ref="B490:B492"/>
    <mergeCell ref="B484:B486"/>
    <mergeCell ref="B478:B480"/>
    <mergeCell ref="B472:B474"/>
    <mergeCell ref="B466:B468"/>
    <mergeCell ref="H565:H567"/>
    <mergeCell ref="H553:H555"/>
    <mergeCell ref="H541:H543"/>
    <mergeCell ref="H535:H537"/>
    <mergeCell ref="H529:H531"/>
    <mergeCell ref="H523:H525"/>
    <mergeCell ref="H517:H519"/>
    <mergeCell ref="H511:H513"/>
    <mergeCell ref="D466:D468"/>
    <mergeCell ref="B460:B462"/>
    <mergeCell ref="B454:B456"/>
    <mergeCell ref="B448:B450"/>
    <mergeCell ref="B442:B444"/>
    <mergeCell ref="B436:B438"/>
    <mergeCell ref="B430:B432"/>
    <mergeCell ref="B424:B426"/>
    <mergeCell ref="B418:B420"/>
    <mergeCell ref="B412:B414"/>
    <mergeCell ref="B583:B585"/>
    <mergeCell ref="B577:B579"/>
    <mergeCell ref="B571:B573"/>
    <mergeCell ref="B565:B567"/>
    <mergeCell ref="B559:B561"/>
    <mergeCell ref="B553:B555"/>
    <mergeCell ref="B547:B549"/>
    <mergeCell ref="B541:B543"/>
    <mergeCell ref="B535:B537"/>
    <mergeCell ref="B529:B531"/>
    <mergeCell ref="B523:B525"/>
    <mergeCell ref="B517:B519"/>
    <mergeCell ref="B511:B513"/>
    <mergeCell ref="B505:B507"/>
    <mergeCell ref="B499:B501"/>
    <mergeCell ref="B493:B495"/>
    <mergeCell ref="B487:B489"/>
    <mergeCell ref="B481:B483"/>
    <mergeCell ref="B475:B477"/>
    <mergeCell ref="B469:B471"/>
    <mergeCell ref="B463:B465"/>
    <mergeCell ref="B457:B459"/>
    <mergeCell ref="B451:B453"/>
    <mergeCell ref="B445:B447"/>
    <mergeCell ref="B439:B441"/>
    <mergeCell ref="B433:B435"/>
    <mergeCell ref="B427:B429"/>
    <mergeCell ref="B421:B423"/>
    <mergeCell ref="B406:B408"/>
    <mergeCell ref="B400:B402"/>
    <mergeCell ref="B394:B396"/>
    <mergeCell ref="B388:B390"/>
    <mergeCell ref="B382:B384"/>
    <mergeCell ref="B376:B378"/>
    <mergeCell ref="B370:B372"/>
    <mergeCell ref="B364:B366"/>
    <mergeCell ref="B358:B360"/>
    <mergeCell ref="B352:B354"/>
    <mergeCell ref="B346:B348"/>
    <mergeCell ref="B340:B342"/>
    <mergeCell ref="B334:B336"/>
    <mergeCell ref="B328:B330"/>
    <mergeCell ref="B322:B324"/>
    <mergeCell ref="B316:B318"/>
    <mergeCell ref="B310:B312"/>
    <mergeCell ref="B304:B306"/>
    <mergeCell ref="B298:B300"/>
    <mergeCell ref="B292:B294"/>
    <mergeCell ref="B286:B288"/>
    <mergeCell ref="B280:B282"/>
    <mergeCell ref="B274:B276"/>
    <mergeCell ref="B268:B270"/>
    <mergeCell ref="B262:B264"/>
    <mergeCell ref="B256:B258"/>
    <mergeCell ref="B250:B252"/>
    <mergeCell ref="B244:B246"/>
    <mergeCell ref="B238:B240"/>
    <mergeCell ref="B289:B291"/>
    <mergeCell ref="B283:B285"/>
    <mergeCell ref="B277:B279"/>
    <mergeCell ref="B271:B273"/>
    <mergeCell ref="B265:B267"/>
    <mergeCell ref="B259:B261"/>
    <mergeCell ref="B253:B255"/>
    <mergeCell ref="B247:B249"/>
    <mergeCell ref="B241:B243"/>
    <mergeCell ref="B232:B234"/>
    <mergeCell ref="B226:B228"/>
    <mergeCell ref="B220:B222"/>
    <mergeCell ref="B214:B216"/>
    <mergeCell ref="B208:B210"/>
    <mergeCell ref="B202:B204"/>
    <mergeCell ref="B196:B198"/>
    <mergeCell ref="B190:B192"/>
    <mergeCell ref="B184:B186"/>
    <mergeCell ref="B178:B180"/>
    <mergeCell ref="B172:B174"/>
    <mergeCell ref="B166:B168"/>
    <mergeCell ref="B160:B162"/>
    <mergeCell ref="B154:B156"/>
    <mergeCell ref="B148:B150"/>
    <mergeCell ref="B142:B144"/>
    <mergeCell ref="B136:B138"/>
    <mergeCell ref="B130:B132"/>
    <mergeCell ref="B124:B126"/>
    <mergeCell ref="B118:B120"/>
    <mergeCell ref="B112:B114"/>
    <mergeCell ref="B106:B108"/>
    <mergeCell ref="B100:B102"/>
    <mergeCell ref="B94:B96"/>
    <mergeCell ref="B88:B90"/>
    <mergeCell ref="B82:B84"/>
    <mergeCell ref="B76:B78"/>
    <mergeCell ref="B70:B72"/>
    <mergeCell ref="B64:B66"/>
    <mergeCell ref="B58:B60"/>
    <mergeCell ref="B52:B54"/>
    <mergeCell ref="B46:B48"/>
    <mergeCell ref="B40:B42"/>
    <mergeCell ref="B34:B36"/>
    <mergeCell ref="B28:B30"/>
    <mergeCell ref="B22:B24"/>
    <mergeCell ref="B16:B18"/>
    <mergeCell ref="B205:B207"/>
    <mergeCell ref="B199:B201"/>
    <mergeCell ref="B193:B195"/>
    <mergeCell ref="B187:B189"/>
    <mergeCell ref="B181:B183"/>
    <mergeCell ref="B175:B177"/>
    <mergeCell ref="B169:B171"/>
    <mergeCell ref="B163:B165"/>
    <mergeCell ref="B157:B159"/>
    <mergeCell ref="B151:B153"/>
    <mergeCell ref="B145:B147"/>
    <mergeCell ref="B139:B141"/>
    <mergeCell ref="B133:B135"/>
    <mergeCell ref="B127:B129"/>
    <mergeCell ref="B121:B123"/>
    <mergeCell ref="B115:B117"/>
    <mergeCell ref="B109:B111"/>
    <mergeCell ref="B103:B105"/>
    <mergeCell ref="B97:B99"/>
    <mergeCell ref="B91:B93"/>
    <mergeCell ref="B85:B87"/>
    <mergeCell ref="B79:B81"/>
    <mergeCell ref="B73:B75"/>
    <mergeCell ref="B67:B69"/>
    <mergeCell ref="B61:B63"/>
    <mergeCell ref="B55:B57"/>
    <mergeCell ref="B49:B51"/>
    <mergeCell ref="B43:B45"/>
    <mergeCell ref="B37:B39"/>
    <mergeCell ref="B31:B33"/>
    <mergeCell ref="B25:B27"/>
    <mergeCell ref="B10:B12"/>
    <mergeCell ref="E586:E588"/>
    <mergeCell ref="E580:E582"/>
    <mergeCell ref="E574:E576"/>
    <mergeCell ref="E568:E570"/>
    <mergeCell ref="E562:E564"/>
    <mergeCell ref="E556:E558"/>
    <mergeCell ref="E550:E552"/>
    <mergeCell ref="E544:E546"/>
    <mergeCell ref="E538:E540"/>
    <mergeCell ref="E541:E543"/>
    <mergeCell ref="E532:E534"/>
    <mergeCell ref="E526:E528"/>
    <mergeCell ref="E520:E522"/>
    <mergeCell ref="E514:E516"/>
    <mergeCell ref="E508:E510"/>
    <mergeCell ref="E502:E504"/>
    <mergeCell ref="E496:E498"/>
    <mergeCell ref="E490:E492"/>
    <mergeCell ref="E484:E486"/>
    <mergeCell ref="E478:E480"/>
    <mergeCell ref="E472:E474"/>
    <mergeCell ref="E466:E468"/>
    <mergeCell ref="E460:E462"/>
    <mergeCell ref="E454:E456"/>
    <mergeCell ref="E448:E450"/>
    <mergeCell ref="E442:E444"/>
    <mergeCell ref="E436:E438"/>
    <mergeCell ref="E430:E432"/>
    <mergeCell ref="E424:E426"/>
    <mergeCell ref="E340:E342"/>
    <mergeCell ref="E334:E336"/>
    <mergeCell ref="E328:E330"/>
    <mergeCell ref="E322:E324"/>
    <mergeCell ref="E316:E318"/>
    <mergeCell ref="E310:E312"/>
    <mergeCell ref="E304:E306"/>
    <mergeCell ref="E298:E300"/>
    <mergeCell ref="E292:E294"/>
    <mergeCell ref="E286:E288"/>
    <mergeCell ref="E280:E282"/>
    <mergeCell ref="E274:E276"/>
    <mergeCell ref="E268:E270"/>
    <mergeCell ref="E262:E264"/>
    <mergeCell ref="E256:E258"/>
    <mergeCell ref="E250:E252"/>
    <mergeCell ref="E244:E246"/>
    <mergeCell ref="E337:E339"/>
    <mergeCell ref="E331:E333"/>
    <mergeCell ref="E325:E327"/>
    <mergeCell ref="E319:E321"/>
    <mergeCell ref="E313:E315"/>
    <mergeCell ref="E307:E309"/>
    <mergeCell ref="E301:E303"/>
    <mergeCell ref="E295:E297"/>
    <mergeCell ref="E289:E291"/>
    <mergeCell ref="E283:E285"/>
    <mergeCell ref="E277:E279"/>
    <mergeCell ref="E271:E273"/>
    <mergeCell ref="E265:E267"/>
    <mergeCell ref="E259:E261"/>
    <mergeCell ref="E253:E255"/>
    <mergeCell ref="E238:E240"/>
    <mergeCell ref="E232:E234"/>
    <mergeCell ref="E226:E228"/>
    <mergeCell ref="E220:E222"/>
    <mergeCell ref="E214:E216"/>
    <mergeCell ref="E208:E210"/>
    <mergeCell ref="E202:E204"/>
    <mergeCell ref="E196:E198"/>
    <mergeCell ref="E190:E192"/>
    <mergeCell ref="E184:E186"/>
    <mergeCell ref="E178:E180"/>
    <mergeCell ref="E172:E174"/>
    <mergeCell ref="E166:E168"/>
    <mergeCell ref="E160:E162"/>
    <mergeCell ref="E154:E156"/>
    <mergeCell ref="E148:E150"/>
    <mergeCell ref="E142:E144"/>
    <mergeCell ref="E145:E147"/>
    <mergeCell ref="E136:E138"/>
    <mergeCell ref="E130:E132"/>
    <mergeCell ref="E124:E126"/>
    <mergeCell ref="E118:E120"/>
    <mergeCell ref="E112:E114"/>
    <mergeCell ref="E106:E108"/>
    <mergeCell ref="E100:E102"/>
    <mergeCell ref="E94:E96"/>
    <mergeCell ref="E88:E90"/>
    <mergeCell ref="E82:E84"/>
    <mergeCell ref="E76:E78"/>
    <mergeCell ref="E70:E72"/>
    <mergeCell ref="E64:E66"/>
    <mergeCell ref="E58:E60"/>
    <mergeCell ref="E52:E54"/>
    <mergeCell ref="E46:E48"/>
    <mergeCell ref="E40:E42"/>
    <mergeCell ref="E133:E135"/>
    <mergeCell ref="E127:E129"/>
    <mergeCell ref="E121:E123"/>
    <mergeCell ref="E115:E117"/>
    <mergeCell ref="E109:E111"/>
    <mergeCell ref="E103:E105"/>
    <mergeCell ref="E97:E99"/>
    <mergeCell ref="E91:E93"/>
    <mergeCell ref="E85:E87"/>
    <mergeCell ref="E79:E81"/>
    <mergeCell ref="E73:E75"/>
    <mergeCell ref="E67:E69"/>
    <mergeCell ref="E61:E63"/>
    <mergeCell ref="E55:E57"/>
    <mergeCell ref="E49:E51"/>
    <mergeCell ref="E34:E36"/>
    <mergeCell ref="E28:E30"/>
    <mergeCell ref="E22:E24"/>
    <mergeCell ref="E16:E18"/>
    <mergeCell ref="E10:E12"/>
    <mergeCell ref="F586:F588"/>
    <mergeCell ref="F580:F582"/>
    <mergeCell ref="F574:F576"/>
    <mergeCell ref="F568:F570"/>
    <mergeCell ref="F562:F564"/>
    <mergeCell ref="F556:F558"/>
    <mergeCell ref="F550:F552"/>
    <mergeCell ref="F544:F546"/>
    <mergeCell ref="F538:F540"/>
    <mergeCell ref="F532:F534"/>
    <mergeCell ref="F526:F528"/>
    <mergeCell ref="F520:F522"/>
    <mergeCell ref="F514:F516"/>
    <mergeCell ref="F508:F510"/>
    <mergeCell ref="F502:F504"/>
    <mergeCell ref="F496:F498"/>
    <mergeCell ref="F490:F492"/>
    <mergeCell ref="F484:F486"/>
    <mergeCell ref="F478:F480"/>
    <mergeCell ref="F472:F474"/>
    <mergeCell ref="F466:F468"/>
    <mergeCell ref="F469:F471"/>
    <mergeCell ref="F460:F462"/>
    <mergeCell ref="F454:F456"/>
    <mergeCell ref="F448:F450"/>
    <mergeCell ref="F442:F444"/>
    <mergeCell ref="F436:F438"/>
    <mergeCell ref="F382:F384"/>
    <mergeCell ref="F376:F378"/>
    <mergeCell ref="F370:F372"/>
    <mergeCell ref="F364:F366"/>
    <mergeCell ref="F358:F360"/>
    <mergeCell ref="F352:F354"/>
    <mergeCell ref="F346:F348"/>
    <mergeCell ref="F340:F342"/>
    <mergeCell ref="F334:F336"/>
    <mergeCell ref="F328:F330"/>
    <mergeCell ref="F322:F324"/>
    <mergeCell ref="F316:F318"/>
    <mergeCell ref="F310:F312"/>
    <mergeCell ref="F304:F306"/>
    <mergeCell ref="F298:F300"/>
    <mergeCell ref="F292:F294"/>
    <mergeCell ref="F286:F288"/>
    <mergeCell ref="F208:F210"/>
    <mergeCell ref="F202:F204"/>
    <mergeCell ref="F196:F198"/>
    <mergeCell ref="F190:F192"/>
    <mergeCell ref="F184:F186"/>
    <mergeCell ref="F178:F180"/>
    <mergeCell ref="F172:F174"/>
    <mergeCell ref="F166:F168"/>
    <mergeCell ref="F160:F162"/>
    <mergeCell ref="F154:F156"/>
    <mergeCell ref="F148:F150"/>
    <mergeCell ref="F142:F144"/>
    <mergeCell ref="F136:F138"/>
    <mergeCell ref="F130:F132"/>
    <mergeCell ref="F124:F126"/>
    <mergeCell ref="F118:F120"/>
    <mergeCell ref="F112:F114"/>
    <mergeCell ref="F163:F165"/>
    <mergeCell ref="F157:F159"/>
    <mergeCell ref="F151:F153"/>
    <mergeCell ref="F145:F147"/>
    <mergeCell ref="F139:F141"/>
    <mergeCell ref="F133:F135"/>
    <mergeCell ref="F127:F129"/>
    <mergeCell ref="F121:F123"/>
    <mergeCell ref="F115:F117"/>
    <mergeCell ref="F106:F108"/>
    <mergeCell ref="F100:F102"/>
    <mergeCell ref="F94:F96"/>
    <mergeCell ref="F88:F90"/>
    <mergeCell ref="F82:F84"/>
    <mergeCell ref="F76:F78"/>
    <mergeCell ref="F70:F72"/>
    <mergeCell ref="F73:F75"/>
    <mergeCell ref="F64:F66"/>
    <mergeCell ref="F58:F60"/>
    <mergeCell ref="F52:F54"/>
    <mergeCell ref="F46:F48"/>
    <mergeCell ref="F40:F42"/>
    <mergeCell ref="F34:F36"/>
    <mergeCell ref="F28:F30"/>
    <mergeCell ref="F22:F24"/>
    <mergeCell ref="F16:F18"/>
    <mergeCell ref="F61:F63"/>
    <mergeCell ref="F55:F57"/>
    <mergeCell ref="F49:F51"/>
    <mergeCell ref="F43:F45"/>
    <mergeCell ref="F37:F39"/>
    <mergeCell ref="F31:F33"/>
    <mergeCell ref="F25:F27"/>
    <mergeCell ref="F19:F21"/>
    <mergeCell ref="F103:F105"/>
    <mergeCell ref="F97:F99"/>
    <mergeCell ref="F91:F93"/>
    <mergeCell ref="F85:F87"/>
    <mergeCell ref="F79:F81"/>
    <mergeCell ref="G184:G186"/>
    <mergeCell ref="G178:G180"/>
    <mergeCell ref="G172:G174"/>
    <mergeCell ref="G166:G168"/>
    <mergeCell ref="G160:G162"/>
    <mergeCell ref="G154:G156"/>
    <mergeCell ref="G148:G150"/>
    <mergeCell ref="G130:G132"/>
    <mergeCell ref="G124:G126"/>
    <mergeCell ref="G118:G120"/>
    <mergeCell ref="G112:G114"/>
    <mergeCell ref="G100:G102"/>
    <mergeCell ref="G94:G96"/>
    <mergeCell ref="G88:G90"/>
    <mergeCell ref="G82:G84"/>
    <mergeCell ref="G76:G78"/>
    <mergeCell ref="G70:G72"/>
    <mergeCell ref="H13:H15"/>
    <mergeCell ref="G13:G15"/>
    <mergeCell ref="H55:H57"/>
    <mergeCell ref="H58:H60"/>
    <mergeCell ref="H91:H93"/>
    <mergeCell ref="H88:H90"/>
    <mergeCell ref="H82:H84"/>
    <mergeCell ref="H76:H78"/>
    <mergeCell ref="H70:H72"/>
    <mergeCell ref="H64:H66"/>
    <mergeCell ref="H52:H54"/>
    <mergeCell ref="H46:H48"/>
    <mergeCell ref="H40:H42"/>
    <mergeCell ref="H34:H36"/>
    <mergeCell ref="H28:H30"/>
    <mergeCell ref="H22:H24"/>
    <mergeCell ref="H16:H18"/>
    <mergeCell ref="H73:H75"/>
    <mergeCell ref="H67:H69"/>
    <mergeCell ref="H61:H63"/>
    <mergeCell ref="H49:H51"/>
    <mergeCell ref="H43:H45"/>
    <mergeCell ref="H37:H39"/>
    <mergeCell ref="H31:H33"/>
    <mergeCell ref="H25:H27"/>
    <mergeCell ref="H19:H21"/>
    <mergeCell ref="H10:H12"/>
    <mergeCell ref="G163:G165"/>
    <mergeCell ref="G157:G159"/>
    <mergeCell ref="G151:G153"/>
    <mergeCell ref="G145:G147"/>
    <mergeCell ref="G139:G141"/>
    <mergeCell ref="G133:G135"/>
    <mergeCell ref="G127:G129"/>
    <mergeCell ref="G121:G123"/>
    <mergeCell ref="G115:G117"/>
    <mergeCell ref="G109:G111"/>
    <mergeCell ref="G103:G105"/>
    <mergeCell ref="G97:G99"/>
    <mergeCell ref="G85:G87"/>
    <mergeCell ref="G79:G81"/>
    <mergeCell ref="G73:G75"/>
    <mergeCell ref="N457:N459"/>
    <mergeCell ref="N454:N456"/>
    <mergeCell ref="N451:N453"/>
    <mergeCell ref="N448:N450"/>
    <mergeCell ref="N445:N447"/>
    <mergeCell ref="N442:N444"/>
    <mergeCell ref="N439:N441"/>
    <mergeCell ref="N436:N438"/>
    <mergeCell ref="N433:N435"/>
    <mergeCell ref="N430:N432"/>
    <mergeCell ref="N427:N429"/>
    <mergeCell ref="N424:N426"/>
    <mergeCell ref="N421:N423"/>
    <mergeCell ref="N418:N420"/>
    <mergeCell ref="N415:N417"/>
    <mergeCell ref="N412:N414"/>
    <mergeCell ref="N259:N261"/>
    <mergeCell ref="N256:N258"/>
    <mergeCell ref="N253:N255"/>
    <mergeCell ref="N586:N588"/>
    <mergeCell ref="N583:N585"/>
    <mergeCell ref="N580:N582"/>
    <mergeCell ref="N577:N579"/>
    <mergeCell ref="N574:N576"/>
    <mergeCell ref="N571:N573"/>
    <mergeCell ref="N568:N570"/>
    <mergeCell ref="N565:N567"/>
    <mergeCell ref="N562:N564"/>
    <mergeCell ref="N559:N561"/>
    <mergeCell ref="N556:N558"/>
    <mergeCell ref="N553:N555"/>
    <mergeCell ref="N550:N552"/>
    <mergeCell ref="N547:N549"/>
    <mergeCell ref="N544:N546"/>
    <mergeCell ref="N541:N543"/>
    <mergeCell ref="N538:N540"/>
    <mergeCell ref="N361:N363"/>
    <mergeCell ref="N358:N360"/>
    <mergeCell ref="N355:N357"/>
    <mergeCell ref="N148:N150"/>
    <mergeCell ref="N145:N147"/>
    <mergeCell ref="N142:N144"/>
    <mergeCell ref="N139:N141"/>
    <mergeCell ref="N136:N138"/>
    <mergeCell ref="N133:N135"/>
    <mergeCell ref="N130:N132"/>
    <mergeCell ref="H358:H360"/>
    <mergeCell ref="H490:H492"/>
    <mergeCell ref="H547:H549"/>
    <mergeCell ref="H550:H552"/>
    <mergeCell ref="H559:H561"/>
    <mergeCell ref="N310:N312"/>
    <mergeCell ref="N307:N309"/>
    <mergeCell ref="N304:N306"/>
    <mergeCell ref="N301:N303"/>
    <mergeCell ref="N298:N300"/>
    <mergeCell ref="N295:N297"/>
    <mergeCell ref="N292:N294"/>
    <mergeCell ref="N289:N291"/>
    <mergeCell ref="N286:N288"/>
    <mergeCell ref="N283:N285"/>
    <mergeCell ref="N280:N282"/>
    <mergeCell ref="N277:N279"/>
    <mergeCell ref="N274:N276"/>
    <mergeCell ref="N271:N273"/>
    <mergeCell ref="N268:N270"/>
    <mergeCell ref="N265:N267"/>
    <mergeCell ref="N262:N264"/>
    <mergeCell ref="N169:N171"/>
    <mergeCell ref="N166:N168"/>
    <mergeCell ref="N163:N165"/>
    <mergeCell ref="N250:N252"/>
    <mergeCell ref="N247:N249"/>
    <mergeCell ref="N244:N246"/>
    <mergeCell ref="N241:N243"/>
    <mergeCell ref="N238:N240"/>
    <mergeCell ref="N235:N237"/>
    <mergeCell ref="N232:N234"/>
    <mergeCell ref="N229:N231"/>
    <mergeCell ref="N226:N228"/>
    <mergeCell ref="N223:N225"/>
    <mergeCell ref="N220:N222"/>
    <mergeCell ref="N217:N219"/>
    <mergeCell ref="N214:N216"/>
    <mergeCell ref="N409:N411"/>
    <mergeCell ref="N406:N408"/>
    <mergeCell ref="N403:N405"/>
    <mergeCell ref="N400:N402"/>
    <mergeCell ref="N397:N399"/>
    <mergeCell ref="N394:N396"/>
    <mergeCell ref="N391:N393"/>
    <mergeCell ref="N388:N390"/>
    <mergeCell ref="N385:N387"/>
    <mergeCell ref="N382:N384"/>
    <mergeCell ref="N379:N381"/>
    <mergeCell ref="N376:N378"/>
    <mergeCell ref="N373:N375"/>
    <mergeCell ref="N370:N372"/>
    <mergeCell ref="N367:N369"/>
    <mergeCell ref="N364:N366"/>
    <mergeCell ref="N160:N162"/>
    <mergeCell ref="N157:N159"/>
    <mergeCell ref="N154:N156"/>
    <mergeCell ref="N151:N153"/>
    <mergeCell ref="N352:N354"/>
    <mergeCell ref="N349:N351"/>
    <mergeCell ref="N346:N348"/>
    <mergeCell ref="N343:N345"/>
    <mergeCell ref="N340:N342"/>
    <mergeCell ref="N337:N339"/>
    <mergeCell ref="N334:N336"/>
    <mergeCell ref="N331:N333"/>
    <mergeCell ref="N328:N330"/>
    <mergeCell ref="N325:N327"/>
    <mergeCell ref="N322:N324"/>
    <mergeCell ref="N319:N321"/>
    <mergeCell ref="N316:N318"/>
    <mergeCell ref="N313:N315"/>
    <mergeCell ref="N211:N213"/>
    <mergeCell ref="N208:N210"/>
    <mergeCell ref="N205:N207"/>
    <mergeCell ref="N202:N204"/>
    <mergeCell ref="N199:N201"/>
    <mergeCell ref="N196:N198"/>
    <mergeCell ref="N193:N195"/>
    <mergeCell ref="N190:N192"/>
    <mergeCell ref="N187:N189"/>
    <mergeCell ref="N184:N186"/>
    <mergeCell ref="N181:N183"/>
    <mergeCell ref="N178:N180"/>
    <mergeCell ref="N175:N177"/>
    <mergeCell ref="N172:N174"/>
    <mergeCell ref="N508:N510"/>
    <mergeCell ref="N505:N507"/>
    <mergeCell ref="N502:N504"/>
    <mergeCell ref="N499:N501"/>
    <mergeCell ref="N496:N498"/>
    <mergeCell ref="N493:N495"/>
    <mergeCell ref="N490:N492"/>
    <mergeCell ref="N487:N489"/>
    <mergeCell ref="N484:N486"/>
    <mergeCell ref="N481:N483"/>
    <mergeCell ref="N478:N480"/>
    <mergeCell ref="N475:N477"/>
    <mergeCell ref="N472:N474"/>
    <mergeCell ref="N469:N471"/>
    <mergeCell ref="N466:N468"/>
    <mergeCell ref="N463:N465"/>
    <mergeCell ref="N460:N462"/>
  </mergeCells>
  <conditionalFormatting sqref="A2 B3">
    <cfRule type="cellIs" dxfId="176" priority="1" stopIfTrue="1" operator="equal">
      <formula>"OK"</formula>
    </cfRule>
  </conditionalFormatting>
  <conditionalFormatting sqref="C2 C4:C588">
    <cfRule type="cellIs" dxfId="175" priority="2" stopIfTrue="1" operator="equal">
      <formula>"W"</formula>
    </cfRule>
    <cfRule type="cellIs" dxfId="174" priority="2" stopIfTrue="1" operator="equal">
      <formula>"L"</formula>
    </cfRule>
    <cfRule type="cellIs" dxfId="173" priority="3" stopIfTrue="1" operator="equal">
      <formula>"1/2W"</formula>
    </cfRule>
    <cfRule type="cellIs" dxfId="172" priority="4" stopIfTrue="1" operator="equal">
      <formula>"1/2L"</formula>
    </cfRule>
    <cfRule type="cellIs" dxfId="171" priority="5" stopIfTrue="1" operator="equal">
      <formula>"X"</formula>
    </cfRule>
  </conditionalFormatting>
  <conditionalFormatting sqref="F2:F3">
    <cfRule type="cellIs" dxfId="170" priority="6" stopIfTrue="1" operator="equal">
      <formula>"!!!"</formula>
    </cfRule>
  </conditionalFormatting>
  <conditionalFormatting sqref="G2:H2 G4:H4 G7:H7 G10:H10 G13:H13 G16:H16 G19:H19 G22:H22 G25:H25 G28:H28 G31:H31 G34:H34 G37:H37 G40:H40 G43:H43 G46:H46 G49:H49 G52:H52 G55:H55 G58:H58 G61:H61 G64:H64 G67:H67 G70:H70 G73:H73 G76:H76 G79:H79 G82:H82 G85:H85 G88:H88 G91:H91 G94:H94 G97:H97 G100:H100 G103:H103 G106:H106 G109:H109 G112:H112 G115:H115 G118:H118 G121:H121 G124:H124 G127:H127 G130:H130 G133:H133 G136:H136 G139:H139 G142:H142 G145:H145 G148:H148 G151:H151 G154:H154 G157:H157 G160:H160 G163:H163 G166:H166 G169:H169 G172:H172 G175:H175 G178:H178 G181:H181 G184:H184 G187:H187 G190:H190 G193:H193 G196:H196 G199:H199 G202:H202 G205:H205 G208:H208 G211:H211 G214:H214 G217:H217 G220:H220 G223:H223 G226:H226 G229:H229 G232:H232 G235:H235 G238:H238 G241:H241 G244:H244 G247:H247 G250:H250 G253:H253 G256:H256 G259:H259 G262:H262 G265:H265 G268:H268 G271:H271 G274:H274 G277:H277 G280:H280 G283:H283 G286:H286 G289:H289 G292:H292 G295:H295 G298:H298 G301:H301 G304:H304 G307:H307 G310:H310 G313:H313 G316:H316 G319:H319 G322:H322 G325:H325 G328:H328 G331:H331 G334:H334 G337:H337 G340:H340 G343:H343 G346:H346 G349:H349 G352:H352 G355:H355 G358:H358 G361:H361 G364:H364 G367:H367 G370:H370 G373:H373 G376:H376 G379:H379 G382:H382 G385:H385 G388:H388 G391:H391 G394:H394 G397:H397 G400:H400 G403:H403 G406:H406 G409:H409 G412:H412 G415:H415 G418:H418 G421:H421 G424:H424 G427:H427 G430:H430 G433:H433 G436:H436 G439:H439 G442:H442 G445:H445 G448:H448 G451:H451 G454:H454 G457:H457 G460:H460 G463:H463 G466:H466 G469:H469 G472:H472 G475:H475 G478:H478 G481:H481 G484:H484 G487:H487 G490:H490 G493:H493 G496:H496 G499:H499 G502:H502 G505:H505 G508:H508 G511:H511 G514:H514 G517:H517 G520:H520 G523:H523 G526:H526 G529:H529 G532:H532 G535:H535 G538:H538 G541:H541 G544:H544 G547:H547 G550:H550 G553:H553 G556:H556 G559:H559 G562:H562 G565:H565 G568:H568 G571:H571 G574:H574 G577:H577 G580:H580 G583:H583 G586:H586">
    <cfRule type="timePeriod" dxfId="169" priority="7" stopIfTrue="1" timePeriod="today">
      <formula>FLOOR(G2,1)=TODAY()</formula>
    </cfRule>
    <cfRule type="expression" dxfId="168" priority="7" stopIfTrue="1">
      <formula>AND(G2&lt;TODAY()+(0*7+0)*1,NOT(ISBLANK(G2)))</formula>
    </cfRule>
    <cfRule type="timePeriod" dxfId="167" priority="7" stopIfTrue="1" timePeriod="tomorrow">
      <formula>FLOOR(G2,1)=TODAY()+1</formula>
    </cfRule>
    <cfRule type="expression" dxfId="166" priority="7" stopIfTrue="1">
      <formula>G2&gt;=TODAY()+(0*7+1)*1+1</formula>
    </cfRule>
  </conditionalFormatting>
  <conditionalFormatting sqref="K2">
    <cfRule type="cellIs" dxfId="165" priority="8" stopIfTrue="1" operator="equal">
      <formula>"BetFair"</formula>
    </cfRule>
    <cfRule type="cellIs" dxfId="164" priority="8" stopIfTrue="1" operator="equal">
      <formula>"Pinnacle"</formula>
    </cfRule>
    <cfRule type="cellIs" dxfId="163" priority="8" stopIfTrue="1" operator="equal">
      <formula>"Bet365"</formula>
    </cfRule>
    <cfRule type="cellIs" dxfId="162" priority="8" stopIfTrue="1" operator="equal">
      <formula>"BetWay"</formula>
    </cfRule>
    <cfRule type="cellIs" dxfId="161" priority="8" stopIfTrue="1" operator="equal">
      <formula>"DafaBet"</formula>
    </cfRule>
    <cfRule type="cellIs" dxfId="160" priority="8" stopIfTrue="1" operator="equal">
      <formula>"1xBet"</formula>
    </cfRule>
    <cfRule type="cellIs" dxfId="159" priority="8" stopIfTrue="1" operator="equal">
      <formula>"VBet"</formula>
    </cfRule>
    <cfRule type="cellIs" dxfId="158" priority="8" stopIfTrue="1" operator="equal">
      <formula>"BetFair Ex"</formula>
    </cfRule>
    <cfRule type="cellIs" dxfId="157" priority="9" stopIfTrue="1" operator="equal">
      <formula>"FavBet"</formula>
    </cfRule>
    <cfRule type="cellIs" dxfId="156" priority="10" stopIfTrue="1" operator="equal">
      <formula>"Leon"</formula>
    </cfRule>
    <cfRule type="cellIs" dxfId="155" priority="11" stopIfTrue="1" operator="equal">
      <formula>"MarathonBet"</formula>
    </cfRule>
    <cfRule type="cellIs" dxfId="154" priority="12" stopIfTrue="1" operator="greaterThan">
      <formula>0</formula>
    </cfRule>
    <cfRule type="cellIs" dxfId="153" priority="13" stopIfTrue="1" operator="lessThan">
      <formula>0</formula>
    </cfRule>
    <cfRule type="cellIs" dxfId="152" priority="14" stopIfTrue="1" operator="greaterThan">
      <formula>0</formula>
    </cfRule>
  </conditionalFormatting>
  <conditionalFormatting sqref="R2 R4 R7 R10 R13 R16 R19 R22 R25 R28 R31 R34 R37 R40 R43 R46 R49 R52 R55 R58 R61 R64 R67 R70 R73 R76 R79 R82 R85 R88 R91 R94 R97 R100 R103 R106 R109 R112 R115 R118 R121 R124 R127 R130 R133 R136 R139 R142 R145 R148 R151 R154 R157 R160 R163 R166 R169 R172 R175 R178 R181 R184 R187 R190 R193 R196 R199 R202 R205 R208 R211 R214 R217 R220 R223 R226 R229 R232 R235 R238 R241 R244 R247 R250 R253 R256 R259 R262 R265 R268 R271 R274 R277 R280 R283 R286 R289 R292 R295 R298 R301 R304 R307 R310 R313 R316 R319 R322 R325 R328 R331 R334 R337 R340 R343 R346 R349 R352 R355 R358 R361 R364 R367 R370 R373 R376 R379 R382 R385 R388 R391 R394 R397 R400 R403 R406 R409 R412 R415 R418 R421 R424 R427 R430 R433 R436 R439 R442 R445 R448 R451 R454 R457 R460 R463 R466 R469 R472 R475 R478 R481 R484 R487 R490 R493 R496 R499 R502 R505 R508 R511 R514 R517 R520 R523 R526 R529 R532 R535 R538 R541 R544 R547 R550 R553 R556 R559 R562 R565 R568 R571 R574 R577 R580 R583 R586">
    <cfRule type="cellIs" dxfId="151" priority="16" stopIfTrue="1" operator="greaterThan">
      <formula>0.2</formula>
    </cfRule>
    <cfRule type="cellIs" dxfId="150" priority="16" stopIfTrue="1" operator="greaterThan">
      <formula>0.1</formula>
    </cfRule>
    <cfRule type="cellIs" dxfId="149" priority="16" stopIfTrue="1" operator="greaterThan">
      <formula>0.05</formula>
    </cfRule>
  </conditionalFormatting>
  <conditionalFormatting sqref="A4 A7 A10 A13 A16 A19 A22 A25 A28 A31 A34 A37 A40 A43 A46 A49 A52 A55 A58 A61 A64 A67 A70 A73 A76 A79 A82 A85 A88 A91 A94 A97 A100 A103 A106 A109 A112 A115 A118 A121 A124 A127 A130 A133 A136 A139 A142 A145 A148 A151 A154 A157 A160 A163 A166 A169 A172 A175 A178 A181 A184 A187 A190 A193 A196 A199 A202 A205 A208 A211 A214 A217 A220 A223 A226 A229 A232 A235 A238 A241 A244 A247 A250 A253 A256 A259 A262 A265 A268 A271 A274 A277 A280 A283 A286 A289 A292 A295 A298 A301 A304 A307 A310 A313 A316 A319 A322 A325 A328 A331 A334 A337 A340 A343 A346 A349 A352 A355 A358 A361 A364 A367 A370 A373 A376 A379 A382 A385 A388 A391 A394 A397 A400 A403 A406 A409 A412 A415 A418 A421 A424 A427 A430 A433 A436 A439 A442 A445 A448 A451 A454 A457 A460 A463 A466 A469 A472 A475 A478 A481 A484 A487 A490 A493 A496 A499 A502 A505 A508 A511 A514 A517 A520 A523 A526 A529 A532 A535 A538 A541 A544 A547 A550 A553 A556 A559 A562 A565 A568 A571 A574 A577 A580 A583 A586">
    <cfRule type="cellIs" dxfId="148" priority="21" stopIfTrue="1" operator="equal">
      <formula>"OK"</formula>
    </cfRule>
    <cfRule type="cellIs" dxfId="147" priority="21" stopIfTrue="1" operator="equal">
      <formula>"LOSS"</formula>
    </cfRule>
    <cfRule type="cellIs" dxfId="146" priority="21" stopIfTrue="1" operator="equal">
      <formula>"Anulado"</formula>
    </cfRule>
  </conditionalFormatting>
  <conditionalFormatting sqref="B4 B7 B10 B13 B16 B19 B22 B25 B28 B31 B34 B37 B40 B43 B46 B49 B52 B55 B58 B61 B64 B67 B70 B73 B76 B79 B82 B85 B88 B91 B94 B97 B100 B103 B106 B109 B112 B115 B118 B121 B124 B127 B130 B133 B136 B139 B142 B145 B148 B151 B154 B157 B160 B163 B166 B169 B172 B175 B178 B181 B184 B187 B190 B193 B196 B199 B202 B205 B208 B211 B214 B217 B220 B223 B226 B229 B232 B235 B238 B241 B244 B247 B250 B253 B256 B259 B262 B265 B268 B271 B274 B277 B280 B283 B286 B289 B292 B295 B298 B301 B304 B307 B310 B313 B316 B319 B322 B325 B328 B331 B334 B337 B340 B343 B346 B349 B352 B355 B358 B361 B364 B367 B370 B373 B376 B379 B382 B385 B388 B391 B394 B397 B400 B403 B406 B409 B412 B415 B418 B421 B424 B427 B430 B433 B436 B439 B442 B445 B448 B451 B454 B457 B460 B463 B466 B469 B472 B475 B478 B481 B484 B487 B490 B493 B496 B499 B502 B505 B508 B511 B514 B517 B520 B523 B526 B529 B532 B535 B538 B541 B544 B547 B550 B553 B556 B559 B562 B565 B568 B571 B574 B577 B580 B583 B586">
    <cfRule type="cellIs" dxfId="145" priority="22" stopIfTrue="1" operator="equal">
      <formula>"OK"</formula>
    </cfRule>
    <cfRule type="cellIs" dxfId="144" priority="22" stopIfTrue="1" operator="equal">
      <formula>"LOSS"</formula>
    </cfRule>
    <cfRule type="cellIs" dxfId="143" priority="22" stopIfTrue="1" operator="equal">
      <formula>"Anulado"</formula>
    </cfRule>
    <cfRule type="cellIs" dxfId="142" priority="22" stopIfTrue="1" operator="equal">
      <formula>"X"</formula>
    </cfRule>
  </conditionalFormatting>
  <conditionalFormatting sqref="K4:K588">
    <cfRule type="beginsWith" dxfId="141" priority="23" stopIfTrue="1" operator="beginsWith" text="BetFair">
      <formula>FIND(UPPER("BetFair"),UPPER(K4))=1</formula>
      <formula>"BetFair"</formula>
    </cfRule>
    <cfRule type="cellIs" dxfId="140" priority="23" stopIfTrue="1" operator="equal">
      <formula>"Pinnacle"</formula>
    </cfRule>
    <cfRule type="cellIs" dxfId="139" priority="23" stopIfTrue="1" operator="equal">
      <formula>"Bet365"</formula>
    </cfRule>
    <cfRule type="cellIs" dxfId="138" priority="23" stopIfTrue="1" operator="equal">
      <formula>"BetWay"</formula>
    </cfRule>
    <cfRule type="cellIs" dxfId="137" priority="23" stopIfTrue="1" operator="equal">
      <formula>"DafaBet"</formula>
    </cfRule>
    <cfRule type="cellIs" dxfId="136" priority="23" stopIfTrue="1" operator="equal">
      <formula>"SportyBet"</formula>
    </cfRule>
    <cfRule type="cellIs" dxfId="135" priority="23" stopIfTrue="1" operator="equal">
      <formula>"VBet"</formula>
    </cfRule>
    <cfRule type="cellIs" dxfId="134" priority="23" stopIfTrue="1" operator="equal">
      <formula>"FavBet"</formula>
    </cfRule>
  </conditionalFormatting>
  <conditionalFormatting sqref="Q4 Q7 Q10 Q13 Q16 Q19 Q22 Q25 Q28 Q31 Q34 Q37 Q40 Q43 Q46 Q49 Q52 Q55 Q58 Q61 Q64 Q67 Q70 Q73 Q76 Q79 Q82 Q85 Q88 Q91 Q94 Q97 Q100 Q103 Q106 Q109 Q112 Q115 Q118 Q121 Q124 Q127 Q130 Q133 Q136 Q139 Q142 Q145 Q148 Q151 Q154 Q157 Q160 Q163 Q166 Q169 Q172 Q175 Q178 Q181 Q184 Q187 Q190 Q193 Q196 Q199 Q202 Q205 Q208 Q211 Q214 Q217 Q220 Q223 Q226 Q229 Q232 Q235 Q238 Q241 Q244 Q247 Q250 Q253 Q256 Q259 Q262 Q265 Q268 Q271 Q274 Q277 Q280 Q283 Q286 Q289 Q292 Q295 Q298 Q301 Q304 Q307 Q310 Q313 Q316 Q319 Q322 Q325 Q328 Q331 Q334 Q337 Q340 Q343 Q346 Q349 Q352 Q355 Q358 Q361 Q364 Q367 Q370 Q373 Q376 Q379 Q382 Q385 Q388 Q391 Q394 Q397 Q400 Q403 Q406 Q409 Q412 Q415 Q418 Q421 Q424 Q427 Q430 Q433 Q436 Q439 Q442 Q445 Q448 Q451 Q454 Q457 Q460 Q463 Q466 Q469 Q472 Q475 Q478 Q481 Q484 Q487 Q490 Q493 Q496 Q499 Q502 Q505 Q508 Q511 Q514 Q517 Q520 Q523 Q526 Q529 Q532 Q535 Q538 Q541 Q544 Q547 Q550 Q553 Q556 Q559 Q562 Q565 Q568 Q571 Q574 Q577 Q580 Q583 Q586">
    <cfRule type="cellIs" dxfId="133" priority="24" stopIfTrue="1" operator="greaterThan">
      <formula>0</formula>
    </cfRule>
    <cfRule type="cellIs" dxfId="132" priority="24" stopIfTrue="1" operator="lessThan">
      <formula>0</formula>
    </cfRule>
  </conditionalFormatting>
  <dataValidations count="3">
    <dataValidation type="list" allowBlank="1" showInputMessage="1" showErrorMessage="1" sqref="C4:C588" xr:uid="{00000000-0002-0000-0400-000000000000}">
      <formula1>" ,W,1/2W,L,1/2L,X"</formula1>
    </dataValidation>
    <dataValidation type="list" allowBlank="1" showInputMessage="1" showErrorMessage="1" sqref="I4:I588" xr:uid="{00000000-0002-0000-0400-000001000000}">
      <formula1>",1,12,1X,X,X2,2,AH1,AH2,CleanSheet1,CleanSheet2,DNB1,DNB2,EH1,EH2,EHX1,EHX2,Lay,Not CleanSheet1,Not CleanSheet2,Not ScoreBoth,Not WinNil1,Not WinNil2,Not WinLeastOneOfPer1,Not WinLeastOneOfPer2,Removal Yes,Removal No,ScoreBoth,TO,TU,WinNil1,WinNil2"</formula1>
    </dataValidation>
    <dataValidation type="list" allowBlank="1" showInputMessage="1" showErrorMessage="1" sqref="K4:K588" xr:uid="{00000000-0002-0000-0400-000002000000}">
      <formula1>",Bet365,BetFair,BetFair Ex,BWin,BetWay,FavBet,Pinnacle,PinUp,SportyBet,VBet,MostBet"</formula1>
    </dataValidation>
  </dataValidations>
  <pageMargins left="1" right="1" top="1" bottom="1" header="0.25" footer="0.25"/>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DF0AA-7186-4341-99D7-B8933240DFEC}">
  <dimension ref="A1:S582"/>
  <sheetViews>
    <sheetView topLeftCell="H1" workbookViewId="0">
      <selection activeCell="Q2" sqref="Q1:R1048576"/>
    </sheetView>
  </sheetViews>
  <sheetFormatPr defaultRowHeight="12.75"/>
  <cols>
    <col min="17" max="17" width="9.140625" style="223"/>
  </cols>
  <sheetData>
    <row r="1" spans="1:19" s="1" customFormat="1" ht="12.75" customHeight="1" thickBot="1">
      <c r="A1" s="245" t="s">
        <v>0</v>
      </c>
      <c r="B1" s="245"/>
      <c r="C1" s="245"/>
      <c r="D1" s="245"/>
      <c r="E1" s="245"/>
      <c r="F1" s="245"/>
      <c r="G1" s="245"/>
      <c r="H1" s="245"/>
      <c r="I1" s="245"/>
      <c r="J1" s="245"/>
      <c r="K1" s="245"/>
      <c r="L1" s="245"/>
      <c r="M1" s="245"/>
      <c r="N1" s="245"/>
      <c r="O1" s="245"/>
      <c r="P1" s="245"/>
      <c r="Q1" s="245"/>
      <c r="R1" s="245"/>
      <c r="S1" s="245"/>
    </row>
    <row r="2" spans="1:19" s="1" customFormat="1" ht="20.25" customHeight="1" thickTop="1" thickBot="1">
      <c r="A2" s="266"/>
      <c r="B2" s="2" t="s">
        <v>1</v>
      </c>
      <c r="C2" s="256" t="s">
        <v>2</v>
      </c>
      <c r="D2" s="262" t="s">
        <v>3</v>
      </c>
      <c r="E2" s="263"/>
      <c r="F2" s="3" t="s">
        <v>4</v>
      </c>
      <c r="G2" s="243" t="s">
        <v>5</v>
      </c>
      <c r="H2" s="243" t="s">
        <v>6</v>
      </c>
      <c r="I2" s="249" t="s">
        <v>7</v>
      </c>
      <c r="J2" s="268"/>
      <c r="K2" s="249" t="s">
        <v>8</v>
      </c>
      <c r="L2" s="249" t="s">
        <v>9</v>
      </c>
      <c r="M2" s="250" t="s">
        <v>10</v>
      </c>
      <c r="N2" s="252" t="s">
        <v>11</v>
      </c>
      <c r="O2" s="254" t="s">
        <v>12</v>
      </c>
      <c r="P2" s="256" t="s">
        <v>13</v>
      </c>
      <c r="Q2" s="321" t="s">
        <v>14</v>
      </c>
      <c r="R2" s="249" t="s">
        <v>15</v>
      </c>
      <c r="S2" s="249" t="s">
        <v>16</v>
      </c>
    </row>
    <row r="3" spans="1:19" s="1" customFormat="1" ht="16.5" customHeight="1" thickBot="1">
      <c r="A3" s="267"/>
      <c r="B3" s="4">
        <f>COUNTIF(B4:B1770," ")-COUNTIF(E4:E1770," ")</f>
        <v>190</v>
      </c>
      <c r="C3" s="257"/>
      <c r="D3" s="264"/>
      <c r="E3" s="265"/>
      <c r="F3" s="5" t="e">
        <f ca="1">COUNTIF(F4:F1770,"???")&amp;"/"&amp;LARGE(#REF!,1)-COUNTIF(F4:F1770,"???")&amp;"/"&amp;COUNTIF(B4:B1770," ")-COUNTIF(E4:E1770," ")-LARGE(#REF!,1)</f>
        <v>#REF!</v>
      </c>
      <c r="G3" s="244"/>
      <c r="H3" s="244"/>
      <c r="I3" s="244"/>
      <c r="J3" s="244"/>
      <c r="K3" s="244"/>
      <c r="L3" s="244"/>
      <c r="M3" s="251"/>
      <c r="N3" s="253"/>
      <c r="O3" s="255"/>
      <c r="P3" s="257"/>
      <c r="Q3" s="322"/>
      <c r="R3" s="244"/>
      <c r="S3" s="244"/>
    </row>
    <row r="4" spans="1:19" s="1" customFormat="1" ht="14.65" customHeight="1" thickTop="1">
      <c r="A4" s="226">
        <f>'Set 2023'!$A586+1</f>
        <v>196</v>
      </c>
      <c r="B4" s="235" t="str">
        <f>IF(OR(C4="W",C5="W",C6="W",C4="1/2W",C5="1/2W",C6="1/2W",C4="1/2L",C5="1/2L",C6="1/2L"),"OK",IF(OR(C4="L",C5="L",C6="L"),"LOSS",IF(OR(C4="X",C5="X",C6="X"),"Anulado"," ")))</f>
        <v xml:space="preserve"> </v>
      </c>
      <c r="C4" s="38" t="s">
        <v>28</v>
      </c>
      <c r="D4" s="273" t="s">
        <v>85</v>
      </c>
      <c r="E4" s="281" t="str">
        <f>IF(G4=""," ","– "&amp;COUNTIF(D$4:D6,$D4))</f>
        <v>– 1</v>
      </c>
      <c r="F4" s="284" t="e">
        <f ca="1">IF(G4="","",IF(OR(AND($C4&lt;&gt;" ",$C5=" "),AND($C5&lt;&gt;" ",$C4=" "),AND(L6&gt;0,OR(AND($C6&lt;&gt;" ",OR($C4=" ",$C5=" ")),AND($C6=" ",OR($C4&lt;&gt;" ",$C5&lt;&gt;" "))))),IF(SUM('Set 2023'!F$4:F588)=0,1,LARGE('Set 2023'!F$4:F588,1)+1),IF(MONTH(G4)=MONTH(TODAY()),IF(AND(DAY(G4)&lt;DAY(TODAY()),$B4=" "),IF(SUM('Set 2023'!F$4:F588)=0,1,LARGE('Set 2023'!F$4:F588,1)+1),IF($B4=" ",IF(AND(DAY(G4)=DAY(TODAY()),HOUR(G4)&lt;=HOUR(NOW())+1),IF(AND(HOUR(G4)+2&lt;=HOUR(NOW()),DAY(G4)&lt;=DAY(TODAY()),MINUTE(G4)&lt;=MINUTE(NOW())),IF(SUM('Set 2023'!F$4:F588)=0,1,LARGE('Set 2023'!F$4:F588,1)+1),IF(OR(MINUTE(G4)&lt;=MINUTE(NOW()),HOUR(G4)&lt;=HOUR(NOW())),"!!!","")),""),"")),"")))</f>
        <v>#VALUE!</v>
      </c>
      <c r="G4" s="181" t="s">
        <v>4705</v>
      </c>
      <c r="H4" s="229" t="s">
        <v>594</v>
      </c>
      <c r="I4" s="108">
        <v>1</v>
      </c>
      <c r="J4" s="78"/>
      <c r="K4" s="41" t="s">
        <v>17</v>
      </c>
      <c r="L4" s="42">
        <v>1.75</v>
      </c>
      <c r="M4" s="43">
        <v>20.350000000000001</v>
      </c>
      <c r="N4" s="318">
        <v>0.05</v>
      </c>
      <c r="O4" s="44" t="s">
        <v>2340</v>
      </c>
      <c r="P4" s="45" t="s">
        <v>3532</v>
      </c>
      <c r="Q4" s="217" t="s">
        <v>4263</v>
      </c>
      <c r="R4" s="211">
        <v>7.9000000000000001E-2</v>
      </c>
      <c r="S4" s="210" t="s">
        <v>1034</v>
      </c>
    </row>
    <row r="5" spans="1:19" s="1" customFormat="1" ht="14.65" customHeight="1">
      <c r="A5" s="227"/>
      <c r="B5" s="236"/>
      <c r="C5" s="49" t="s">
        <v>28</v>
      </c>
      <c r="D5" s="274"/>
      <c r="E5" s="282"/>
      <c r="F5" s="285"/>
      <c r="G5" s="182"/>
      <c r="H5" s="230"/>
      <c r="I5" s="50" t="s">
        <v>52</v>
      </c>
      <c r="J5" s="85" t="str">
        <f>IF(OR(I4="TO",I4="TU",I4="TO1",I4="TU1",I4="TO2",I4="TU2"),J4,IF(OR(I4="AH1",I4="AH2"),IF(OR(I5="AH1",I5="AH2"),-J4,IF(OR(I5="EH1",I5="EH2"),-J4+0.5,"")),IF(OR(I4="EH1",I4="EH2"),IF(OR(I5="AH1",I5="AH2"),-J4+0.5,IF(OR(I5="EH1",I5="EH2"),-J4+1,"")),IF(AND(OR(I4="DNB1",I4="DNB2"),OR(I5="AH1",I5="AH2")),0,IF(AND(I4="Not ScoreBoth",OR(I5="TO1",I5="TO2")),0.5,"")))))</f>
        <v/>
      </c>
      <c r="K5" s="52" t="s">
        <v>23</v>
      </c>
      <c r="L5" s="53">
        <v>5.4</v>
      </c>
      <c r="M5" s="54">
        <v>2.35</v>
      </c>
      <c r="N5" s="233"/>
      <c r="O5" s="55" t="s">
        <v>1461</v>
      </c>
      <c r="P5" s="224" t="s">
        <v>3533</v>
      </c>
      <c r="Q5" s="218"/>
      <c r="R5" s="212"/>
      <c r="S5" s="26"/>
    </row>
    <row r="6" spans="1:19" s="1" customFormat="1" ht="14.65" customHeight="1" thickBot="1">
      <c r="A6" s="228"/>
      <c r="B6" s="237"/>
      <c r="C6" s="57" t="s">
        <v>28</v>
      </c>
      <c r="D6" s="275"/>
      <c r="E6" s="283"/>
      <c r="F6" s="272"/>
      <c r="G6" s="183"/>
      <c r="H6" s="240"/>
      <c r="I6" s="101" t="s">
        <v>31</v>
      </c>
      <c r="J6" s="102">
        <v>0.25</v>
      </c>
      <c r="K6" s="103" t="s">
        <v>23</v>
      </c>
      <c r="L6" s="104">
        <v>3.45</v>
      </c>
      <c r="M6" s="62">
        <v>10.33</v>
      </c>
      <c r="N6" s="234"/>
      <c r="O6" s="105" t="s">
        <v>3534</v>
      </c>
      <c r="P6" s="106" t="s">
        <v>3535</v>
      </c>
      <c r="Q6" s="219"/>
      <c r="R6" s="213"/>
      <c r="S6" s="28"/>
    </row>
    <row r="7" spans="1:19" s="1" customFormat="1" ht="14.65" customHeight="1">
      <c r="A7" s="238">
        <f>$A4+1</f>
        <v>197</v>
      </c>
      <c r="B7" s="242" t="str">
        <f>IF(OR(C7="W",C8="W",C9="W",C7="1/2W",C8="1/2W",C9="1/2W",C7="1/2L",C8="1/2L",C9="1/2L"),"OK",IF(OR(C7="L",C8="L",C9="L"),"LOSS",IF(OR(C7="X",C8="X",C9="X"),"Anulado"," ")))</f>
        <v xml:space="preserve"> </v>
      </c>
      <c r="C7" s="65" t="s">
        <v>28</v>
      </c>
      <c r="D7" s="290" t="str">
        <f>IF(G7="","",$D4)</f>
        <v>3</v>
      </c>
      <c r="E7" s="295" t="str">
        <f>IF(G7=""," ","– "&amp;COUNTIF(D$4:D9,$D7))</f>
        <v>– 2</v>
      </c>
      <c r="F7" s="297" t="e">
        <f ca="1">IF(G7="","",IF(OR(AND($C7&lt;&gt;" ",$C8=" "),AND($C8&lt;&gt;" ",$C7=" "),AND(L9&gt;0,OR(AND($C9&lt;&gt;" ",OR($C7=" ",$C8=" ")),AND($C9=" ",OR($C7&lt;&gt;" ",$C8&lt;&gt;" "))))),IF(SUM(F$4:F6)=0,1,LARGE(F$4:F6,1)+1),IF(MONTH(G7)=MONTH(TODAY()),IF(AND(DAY(G7)&lt;DAY(TODAY()),$B7=" "),IF(SUM(F$4:F6)=0,1,LARGE(F$4:F6,1)+1),IF($B7=" ",IF(AND(DAY(G7)=DAY(TODAY()),HOUR(G7)&lt;=HOUR(NOW())+1),IF(AND(HOUR(G7)+2&lt;=HOUR(NOW()),DAY(G7)&lt;=DAY(TODAY()),MINUTE(G7)&lt;=MINUTE(NOW())),IF(SUM(F$4:F6)=0,1,LARGE(F$4:F6,1)+1),IF(OR(MINUTE(G7)&lt;=MINUTE(NOW()),HOUR(G7)&lt;=HOUR(NOW())),"!!!","")),""),"")),"")))</f>
        <v>#VALUE!</v>
      </c>
      <c r="G7" s="188" t="s">
        <v>4706</v>
      </c>
      <c r="H7" s="303" t="s">
        <v>595</v>
      </c>
      <c r="I7" s="66" t="s">
        <v>42</v>
      </c>
      <c r="J7" s="67">
        <v>10.5</v>
      </c>
      <c r="K7" s="68" t="s">
        <v>18</v>
      </c>
      <c r="L7" s="69">
        <v>2.8</v>
      </c>
      <c r="M7" s="70"/>
      <c r="N7" s="317">
        <v>0.05</v>
      </c>
      <c r="O7" s="71" t="s">
        <v>1660</v>
      </c>
      <c r="P7" s="72" t="s">
        <v>1028</v>
      </c>
      <c r="Q7" s="220" t="s">
        <v>4264</v>
      </c>
      <c r="R7" s="204">
        <v>7.6899999999999996E-2</v>
      </c>
      <c r="S7" s="203" t="s">
        <v>1034</v>
      </c>
    </row>
    <row r="8" spans="1:19" s="1" customFormat="1" ht="14.65" customHeight="1">
      <c r="A8" s="227"/>
      <c r="B8" s="236"/>
      <c r="C8" s="17" t="s">
        <v>28</v>
      </c>
      <c r="D8" s="274"/>
      <c r="E8" s="282"/>
      <c r="F8" s="285"/>
      <c r="G8" s="182"/>
      <c r="H8" s="230"/>
      <c r="I8" s="18" t="s">
        <v>43</v>
      </c>
      <c r="J8" s="76">
        <f>IF(OR(I7="TO",I7="TU",I7="TO1",I7="TU1",I7="TO2",I7="TU2"),J7,IF(OR(I7="AH1",I7="AH2"),IF(OR(I8="AH1",I8="AH2"),-J7,IF(OR(I8="EH1",I8="EH2"),-J7+0.5,"")),IF(OR(I7="EH1",I7="EH2"),IF(OR(I8="AH1",I8="AH2"),-J7+0.5,IF(OR(I8="EH1",I8="EH2"),-J7+1,"")),IF(AND(OR(I7="DNB1",I7="DNB2"),OR(I8="AH1",I8="AH2")),0,IF(AND(I7="Not ScoreBoth",OR(I8="TO1",I8="TO2")),0.5,"")))))</f>
        <v>10.5</v>
      </c>
      <c r="K8" s="77" t="s">
        <v>21</v>
      </c>
      <c r="L8" s="21">
        <v>1.75</v>
      </c>
      <c r="M8" s="22">
        <v>18</v>
      </c>
      <c r="N8" s="233"/>
      <c r="O8" s="23" t="s">
        <v>1833</v>
      </c>
      <c r="P8" s="24" t="s">
        <v>1028</v>
      </c>
      <c r="Q8" s="221"/>
      <c r="R8" s="205"/>
      <c r="S8" s="26"/>
    </row>
    <row r="9" spans="1:19" s="1" customFormat="1" ht="14.65" customHeight="1">
      <c r="A9" s="228"/>
      <c r="B9" s="237"/>
      <c r="C9" s="27" t="s">
        <v>28</v>
      </c>
      <c r="D9" s="275"/>
      <c r="E9" s="283"/>
      <c r="F9" s="272"/>
      <c r="G9" s="183"/>
      <c r="H9" s="231"/>
      <c r="I9" s="30"/>
      <c r="J9" s="31"/>
      <c r="K9" s="37"/>
      <c r="L9" s="32"/>
      <c r="M9" s="33"/>
      <c r="N9" s="234"/>
      <c r="O9" s="34"/>
      <c r="P9" s="35"/>
      <c r="Q9" s="222"/>
      <c r="R9" s="206"/>
      <c r="S9" s="28"/>
    </row>
    <row r="10" spans="1:19" s="1" customFormat="1" ht="14.65" customHeight="1">
      <c r="A10" s="226">
        <f>$A7+1</f>
        <v>198</v>
      </c>
      <c r="B10" s="235" t="str">
        <f>IF(OR(C10="W",C11="W",C12="W",C10="1/2W",C11="1/2W",C12="1/2W",C10="1/2L",C11="1/2L",C12="1/2L"),"OK",IF(OR(C10="L",C11="L",C12="L"),"LOSS",IF(OR(C10="X",C11="X",C12="X"),"Anulado"," ")))</f>
        <v xml:space="preserve"> </v>
      </c>
      <c r="C10" s="38" t="s">
        <v>28</v>
      </c>
      <c r="D10" s="273" t="str">
        <f>IF(G10="","",$D7)</f>
        <v>3</v>
      </c>
      <c r="E10" s="281" t="str">
        <f>IF(G10=""," ","– "&amp;COUNTIF(D$4:D12,$D10))</f>
        <v>– 3</v>
      </c>
      <c r="F10" s="284" t="e">
        <f ca="1">IF(G10="","",IF(OR(AND($C10&lt;&gt;" ",$C11=" "),AND($C11&lt;&gt;" ",$C10=" "),AND(L12&gt;0,OR(AND($C12&lt;&gt;" ",OR($C10=" ",$C11=" ")),AND($C12=" ",OR($C10&lt;&gt;" ",$C11&lt;&gt;" "))))),IF(SUM(F$4:F9)=0,1,LARGE(F$4:F9,1)+1),IF(MONTH(G10)=MONTH(TODAY()),IF(AND(DAY(G10)&lt;DAY(TODAY()),$B10=" "),IF(SUM(F$4:F9)=0,1,LARGE(F$4:F9,1)+1),IF($B10=" ",IF(AND(DAY(G10)=DAY(TODAY()),HOUR(G10)&lt;=HOUR(NOW())+1),IF(AND(HOUR(G10)+2&lt;=HOUR(NOW()),DAY(G10)&lt;=DAY(TODAY()),MINUTE(G10)&lt;=MINUTE(NOW())),IF(SUM(F$4:F9)=0,1,LARGE(F$4:F9,1)+1),IF(OR(MINUTE(G10)&lt;=MINUTE(NOW()),HOUR(G10)&lt;=HOUR(NOW())),"!!!","")),""),"")),"")))</f>
        <v>#VALUE!</v>
      </c>
      <c r="G10" s="181" t="s">
        <v>4707</v>
      </c>
      <c r="H10" s="229" t="s">
        <v>596</v>
      </c>
      <c r="I10" s="39" t="s">
        <v>48</v>
      </c>
      <c r="J10" s="78"/>
      <c r="K10" s="41" t="s">
        <v>17</v>
      </c>
      <c r="L10" s="42">
        <v>2.1</v>
      </c>
      <c r="M10" s="43">
        <v>19.09</v>
      </c>
      <c r="N10" s="318">
        <v>0.01</v>
      </c>
      <c r="O10" s="44" t="s">
        <v>2975</v>
      </c>
      <c r="P10" s="45" t="s">
        <v>3036</v>
      </c>
      <c r="Q10" s="217" t="s">
        <v>4265</v>
      </c>
      <c r="R10" s="211">
        <v>6.4799999999999996E-2</v>
      </c>
      <c r="S10" s="210" t="s">
        <v>1034</v>
      </c>
    </row>
    <row r="11" spans="1:19" s="1" customFormat="1" ht="14.65" customHeight="1">
      <c r="A11" s="227"/>
      <c r="B11" s="236"/>
      <c r="C11" s="49" t="s">
        <v>28</v>
      </c>
      <c r="D11" s="274"/>
      <c r="E11" s="282"/>
      <c r="F11" s="285"/>
      <c r="G11" s="182"/>
      <c r="H11" s="230"/>
      <c r="I11" s="50" t="s">
        <v>47</v>
      </c>
      <c r="J11" s="85" t="str">
        <f>IF(OR(I10="TO",I10="TU",I10="TO1",I10="TU1",I10="TO2",I10="TU2"),J10,IF(OR(I10="AH1",I10="AH2"),IF(OR(I11="AH1",I11="AH2"),-J10,IF(OR(I11="EH1",I11="EH2"),-J10+0.5,"")),IF(OR(I10="EH1",I10="EH2"),IF(OR(I11="AH1",I11="AH2"),-J10+0.5,IF(OR(I11="EH1",I11="EH2"),-J10+1,"")),IF(AND(OR(I10="DNB1",I10="DNB2"),OR(I11="AH1",I11="AH2")),0,IF(AND(I10="Not ScoreBoth",OR(I11="TO1",I11="TO2")),0.5,"")))))</f>
        <v/>
      </c>
      <c r="K11" s="52" t="s">
        <v>22</v>
      </c>
      <c r="L11" s="53">
        <v>2.16</v>
      </c>
      <c r="M11" s="54"/>
      <c r="N11" s="233"/>
      <c r="O11" s="55" t="s">
        <v>3536</v>
      </c>
      <c r="P11" s="56" t="s">
        <v>3537</v>
      </c>
      <c r="Q11" s="218"/>
      <c r="R11" s="212"/>
      <c r="S11" s="26"/>
    </row>
    <row r="12" spans="1:19" s="1" customFormat="1" ht="14.65" customHeight="1">
      <c r="A12" s="228"/>
      <c r="B12" s="237"/>
      <c r="C12" s="57" t="s">
        <v>28</v>
      </c>
      <c r="D12" s="275"/>
      <c r="E12" s="283"/>
      <c r="F12" s="272"/>
      <c r="G12" s="183"/>
      <c r="H12" s="231"/>
      <c r="I12" s="58"/>
      <c r="J12" s="59"/>
      <c r="K12" s="60"/>
      <c r="L12" s="61"/>
      <c r="M12" s="62"/>
      <c r="N12" s="234"/>
      <c r="O12" s="63"/>
      <c r="P12" s="64"/>
      <c r="Q12" s="219"/>
      <c r="R12" s="213"/>
      <c r="S12" s="28"/>
    </row>
    <row r="13" spans="1:19" s="1" customFormat="1" ht="14.65" customHeight="1">
      <c r="A13" s="238">
        <f>$A10+1</f>
        <v>199</v>
      </c>
      <c r="B13" s="242" t="str">
        <f>IF(OR(C13="W",C14="W",C15="W",C13="1/2W",C14="1/2W",C15="1/2W",C13="1/2L",C14="1/2L",C15="1/2L"),"OK",IF(OR(C13="L",C14="L",C15="L"),"LOSS",IF(OR(C13="X",C14="X",C15="X"),"Anulado"," ")))</f>
        <v xml:space="preserve"> </v>
      </c>
      <c r="C13" s="65" t="s">
        <v>28</v>
      </c>
      <c r="D13" s="290" t="s">
        <v>105</v>
      </c>
      <c r="E13" s="295" t="str">
        <f>IF(G13=""," ","– "&amp;COUNTIF(D$4:D15,$D13))</f>
        <v>– 1</v>
      </c>
      <c r="F13" s="297" t="e">
        <f ca="1">IF(G13="","",IF(OR(AND($C13&lt;&gt;" ",$C14=" "),AND($C14&lt;&gt;" ",$C13=" "),AND(L15&gt;0,OR(AND($C15&lt;&gt;" ",OR($C13=" ",$C14=" ")),AND($C15=" ",OR($C13&lt;&gt;" ",$C14&lt;&gt;" "))))),IF(SUM(F$4:F12)=0,1,LARGE(F$4:F12,1)+1),IF(MONTH(G13)=MONTH(TODAY()),IF(AND(DAY(G13)&lt;DAY(TODAY()),$B13=" "),IF(SUM(F$4:F12)=0,1,LARGE(F$4:F12,1)+1),IF($B13=" ",IF(AND(DAY(G13)=DAY(TODAY()),HOUR(G13)&lt;=HOUR(NOW())+1),IF(AND(HOUR(G13)+2&lt;=HOUR(NOW()),DAY(G13)&lt;=DAY(TODAY()),MINUTE(G13)&lt;=MINUTE(NOW())),IF(SUM(F$4:F12)=0,1,LARGE(F$4:F12,1)+1),IF(OR(MINUTE(G13)&lt;=MINUTE(NOW()),HOUR(G13)&lt;=HOUR(NOW())),"!!!","")),""),"")),"")))</f>
        <v>#VALUE!</v>
      </c>
      <c r="G13" s="188" t="s">
        <v>4708</v>
      </c>
      <c r="H13" s="239" t="s">
        <v>597</v>
      </c>
      <c r="I13" s="66" t="s">
        <v>31</v>
      </c>
      <c r="J13" s="67">
        <v>0.5</v>
      </c>
      <c r="K13" s="68" t="s">
        <v>22</v>
      </c>
      <c r="L13" s="69">
        <v>2.36</v>
      </c>
      <c r="M13" s="70"/>
      <c r="N13" s="317">
        <v>0.01</v>
      </c>
      <c r="O13" s="71" t="s">
        <v>3538</v>
      </c>
      <c r="P13" s="72" t="s">
        <v>3539</v>
      </c>
      <c r="Q13" s="220" t="s">
        <v>4266</v>
      </c>
      <c r="R13" s="204">
        <v>8.2400000000000001E-2</v>
      </c>
      <c r="S13" s="203" t="s">
        <v>1034</v>
      </c>
    </row>
    <row r="14" spans="1:19" s="1" customFormat="1" ht="14.65" customHeight="1">
      <c r="A14" s="227"/>
      <c r="B14" s="236"/>
      <c r="C14" s="17" t="s">
        <v>28</v>
      </c>
      <c r="D14" s="274"/>
      <c r="E14" s="282"/>
      <c r="F14" s="285"/>
      <c r="G14" s="182"/>
      <c r="H14" s="230"/>
      <c r="I14" s="83">
        <v>1</v>
      </c>
      <c r="J14" s="81" t="str">
        <f>IF(OR(I13="TO",I13="TU",I13="TO1",I13="TU1",I13="TO2",I13="TU2"),J13,IF(OR(I13="AH1",I13="AH2"),IF(OR(I14="AH1",I14="AH2"),-J13,IF(OR(I14="EH1",I14="EH2"),-J13+0.5,"")),IF(OR(I13="EH1",I13="EH2"),IF(OR(I14="AH1",I14="AH2"),-J13+0.5,IF(OR(I14="EH1",I14="EH2"),-J13+1,"")),IF(AND(OR(I13="DNB1",I13="DNB2"),OR(I14="AH1",I14="AH2")),0,IF(AND(I13="Not ScoreBoth",OR(I14="TO1",I14="TO2")),0.5,"")))))</f>
        <v/>
      </c>
      <c r="K14" s="77" t="s">
        <v>33</v>
      </c>
      <c r="L14" s="21">
        <v>2</v>
      </c>
      <c r="M14" s="22">
        <v>5.39</v>
      </c>
      <c r="N14" s="233"/>
      <c r="O14" s="23" t="s">
        <v>889</v>
      </c>
      <c r="P14" s="24" t="s">
        <v>1111</v>
      </c>
      <c r="Q14" s="221"/>
      <c r="R14" s="205"/>
      <c r="S14" s="26"/>
    </row>
    <row r="15" spans="1:19" s="1" customFormat="1" ht="14.65" customHeight="1" thickBot="1">
      <c r="A15" s="228"/>
      <c r="B15" s="237"/>
      <c r="C15" s="27" t="s">
        <v>28</v>
      </c>
      <c r="D15" s="275"/>
      <c r="E15" s="283"/>
      <c r="F15" s="272"/>
      <c r="G15" s="183"/>
      <c r="H15" s="240"/>
      <c r="I15" s="30"/>
      <c r="J15" s="31"/>
      <c r="K15" s="37"/>
      <c r="L15" s="32"/>
      <c r="M15" s="33"/>
      <c r="N15" s="234"/>
      <c r="O15" s="34"/>
      <c r="P15" s="35"/>
      <c r="Q15" s="222"/>
      <c r="R15" s="206"/>
      <c r="S15" s="28"/>
    </row>
    <row r="16" spans="1:19" s="1" customFormat="1" ht="14.65" customHeight="1">
      <c r="A16" s="226">
        <f>$A13+1</f>
        <v>200</v>
      </c>
      <c r="B16" s="235" t="str">
        <f>IF(OR(C16="W",C17="W",C18="W",C16="1/2W",C17="1/2W",C18="1/2W",C16="1/2L",C17="1/2L",C18="1/2L"),"OK",IF(OR(C16="L",C17="L",C18="L"),"LOSS",IF(OR(C16="X",C17="X",C18="X"),"Anulado"," ")))</f>
        <v xml:space="preserve"> </v>
      </c>
      <c r="C16" s="38" t="s">
        <v>28</v>
      </c>
      <c r="D16" s="273" t="str">
        <f>IF(G16="","",$D13)</f>
        <v>4</v>
      </c>
      <c r="E16" s="281" t="str">
        <f>IF(G16=""," ","– "&amp;COUNTIF(D$4:D18,$D16))</f>
        <v>– 2</v>
      </c>
      <c r="F16" s="284" t="e">
        <f ca="1">IF(G16="","",IF(OR(AND($C16&lt;&gt;" ",$C17=" "),AND($C17&lt;&gt;" ",$C16=" "),AND(L18&gt;0,OR(AND($C18&lt;&gt;" ",OR($C16=" ",$C17=" ")),AND($C18=" ",OR($C16&lt;&gt;" ",$C17&lt;&gt;" "))))),IF(SUM(F$4:F15)=0,1,LARGE(F$4:F15,1)+1),IF(MONTH(G16)=MONTH(TODAY()),IF(AND(DAY(G16)&lt;DAY(TODAY()),$B16=" "),IF(SUM(F$4:F15)=0,1,LARGE(F$4:F15,1)+1),IF($B16=" ",IF(AND(DAY(G16)=DAY(TODAY()),HOUR(G16)&lt;=HOUR(NOW())+1),IF(AND(HOUR(G16)+2&lt;=HOUR(NOW()),DAY(G16)&lt;=DAY(TODAY()),MINUTE(G16)&lt;=MINUTE(NOW())),IF(SUM(F$4:F15)=0,1,LARGE(F$4:F15,1)+1),IF(OR(MINUTE(G16)&lt;=MINUTE(NOW()),HOUR(G16)&lt;=HOUR(NOW())),"!!!","")),""),"")),"")))</f>
        <v>#VALUE!</v>
      </c>
      <c r="G16" s="181" t="s">
        <v>4709</v>
      </c>
      <c r="H16" s="302" t="s">
        <v>598</v>
      </c>
      <c r="I16" s="39" t="s">
        <v>30</v>
      </c>
      <c r="J16" s="40">
        <v>0</v>
      </c>
      <c r="K16" s="41" t="s">
        <v>22</v>
      </c>
      <c r="L16" s="42">
        <v>2.48</v>
      </c>
      <c r="M16" s="43">
        <v>4.3</v>
      </c>
      <c r="N16" s="318">
        <v>0.05</v>
      </c>
      <c r="O16" s="44" t="s">
        <v>1400</v>
      </c>
      <c r="P16" s="45" t="s">
        <v>1395</v>
      </c>
      <c r="Q16" s="217" t="s">
        <v>2484</v>
      </c>
      <c r="R16" s="211">
        <v>0.1011</v>
      </c>
      <c r="S16" s="210" t="s">
        <v>1034</v>
      </c>
    </row>
    <row r="17" spans="1:19" s="1" customFormat="1" ht="14.65" customHeight="1">
      <c r="A17" s="227"/>
      <c r="B17" s="236"/>
      <c r="C17" s="49" t="s">
        <v>28</v>
      </c>
      <c r="D17" s="274"/>
      <c r="E17" s="282"/>
      <c r="F17" s="285"/>
      <c r="G17" s="182"/>
      <c r="H17" s="230"/>
      <c r="I17" s="50" t="s">
        <v>48</v>
      </c>
      <c r="J17" s="85" t="str">
        <f>IF(OR(I16="TO",I16="TU",I16="TO1",I16="TU1",I16="TO2",I16="TU2"),J16,IF(OR(I16="AH1",I16="AH2"),IF(OR(I17="AH1",I17="AH2"),-J16,IF(OR(I17="EH1",I17="EH2"),-J16+0.5,"")),IF(OR(I16="EH1",I16="EH2"),IF(OR(I17="AH1",I17="AH2"),-J16+0.5,IF(OR(I17="EH1",I17="EH2"),-J16+1,"")),IF(AND(OR(I16="DNB1",I16="DNB2"),OR(I17="AH1",I17="AH2")),0,IF(AND(I16="Not ScoreBoth",OR(I17="TO1",I17="TO2")),0.5,"")))))</f>
        <v/>
      </c>
      <c r="K17" s="52" t="s">
        <v>33</v>
      </c>
      <c r="L17" s="53">
        <v>1.98</v>
      </c>
      <c r="M17" s="54">
        <v>5.39</v>
      </c>
      <c r="N17" s="233"/>
      <c r="O17" s="55" t="s">
        <v>889</v>
      </c>
      <c r="P17" s="56" t="s">
        <v>3540</v>
      </c>
      <c r="Q17" s="218"/>
      <c r="R17" s="212"/>
      <c r="S17" s="26"/>
    </row>
    <row r="18" spans="1:19" s="1" customFormat="1" ht="14.65" customHeight="1">
      <c r="A18" s="228"/>
      <c r="B18" s="237"/>
      <c r="C18" s="57" t="s">
        <v>28</v>
      </c>
      <c r="D18" s="275"/>
      <c r="E18" s="283"/>
      <c r="F18" s="272"/>
      <c r="G18" s="183"/>
      <c r="H18" s="231"/>
      <c r="I18" s="58"/>
      <c r="J18" s="59"/>
      <c r="K18" s="60"/>
      <c r="L18" s="61"/>
      <c r="M18" s="62"/>
      <c r="N18" s="234"/>
      <c r="O18" s="63"/>
      <c r="P18" s="64"/>
      <c r="Q18" s="219"/>
      <c r="R18" s="213"/>
      <c r="S18" s="28"/>
    </row>
    <row r="19" spans="1:19" s="1" customFormat="1" ht="14.65" customHeight="1">
      <c r="A19" s="238">
        <f>$A16+1</f>
        <v>201</v>
      </c>
      <c r="B19" s="242" t="str">
        <f>IF(OR(C19="W",C20="W",C21="W",C19="1/2W",C20="1/2W",C21="1/2W",C19="1/2L",C20="1/2L",C21="1/2L"),"OK",IF(OR(C19="L",C20="L",C21="L"),"LOSS",IF(OR(C19="X",C20="X",C21="X"),"Anulado"," ")))</f>
        <v xml:space="preserve"> </v>
      </c>
      <c r="C19" s="65" t="s">
        <v>28</v>
      </c>
      <c r="D19" s="290" t="str">
        <f>IF(G19="","",$D16)</f>
        <v>4</v>
      </c>
      <c r="E19" s="295" t="str">
        <f>IF(G19=""," ","– "&amp;COUNTIF(D$4:D21,$D19))</f>
        <v>– 3</v>
      </c>
      <c r="F19" s="297" t="e">
        <f ca="1">IF(G19="","",IF(OR(AND($C19&lt;&gt;" ",$C20=" "),AND($C20&lt;&gt;" ",$C19=" "),AND(L21&gt;0,OR(AND($C21&lt;&gt;" ",OR($C19=" ",$C20=" ")),AND($C21=" ",OR($C19&lt;&gt;" ",$C20&lt;&gt;" "))))),IF(SUM(F$4:F18)=0,1,LARGE(F$4:F18,1)+1),IF(MONTH(G19)=MONTH(TODAY()),IF(AND(DAY(G19)&lt;DAY(TODAY()),$B19=" "),IF(SUM(F$4:F18)=0,1,LARGE(F$4:F18,1)+1),IF($B19=" ",IF(AND(DAY(G19)=DAY(TODAY()),HOUR(G19)&lt;=HOUR(NOW())+1),IF(AND(HOUR(G19)+2&lt;=HOUR(NOW()),DAY(G19)&lt;=DAY(TODAY()),MINUTE(G19)&lt;=MINUTE(NOW())),IF(SUM(F$4:F18)=0,1,LARGE(F$4:F18,1)+1),IF(OR(MINUTE(G19)&lt;=MINUTE(NOW()),HOUR(G19)&lt;=HOUR(NOW())),"!!!","")),""),"")),"")))</f>
        <v>#VALUE!</v>
      </c>
      <c r="G19" s="188" t="s">
        <v>4710</v>
      </c>
      <c r="H19" s="239" t="s">
        <v>599</v>
      </c>
      <c r="I19" s="66" t="s">
        <v>31</v>
      </c>
      <c r="J19" s="67">
        <v>0.25</v>
      </c>
      <c r="K19" s="68" t="s">
        <v>17</v>
      </c>
      <c r="L19" s="69">
        <v>1.9750000000000001</v>
      </c>
      <c r="M19" s="70">
        <v>15.15</v>
      </c>
      <c r="N19" s="317">
        <v>0.05</v>
      </c>
      <c r="O19" s="71" t="s">
        <v>3541</v>
      </c>
      <c r="P19" s="72" t="s">
        <v>3542</v>
      </c>
      <c r="Q19" s="220" t="s">
        <v>2081</v>
      </c>
      <c r="R19" s="204">
        <v>0.1106</v>
      </c>
      <c r="S19" s="203" t="s">
        <v>1034</v>
      </c>
    </row>
    <row r="20" spans="1:19" s="1" customFormat="1" ht="14.65" customHeight="1">
      <c r="A20" s="227"/>
      <c r="B20" s="236"/>
      <c r="C20" s="17" t="s">
        <v>28</v>
      </c>
      <c r="D20" s="274"/>
      <c r="E20" s="282"/>
      <c r="F20" s="285"/>
      <c r="G20" s="182"/>
      <c r="H20" s="230"/>
      <c r="I20" s="18" t="s">
        <v>52</v>
      </c>
      <c r="J20" s="81" t="str">
        <f>IF(OR(I19="TO",I19="TU",I19="TO1",I19="TU1",I19="TO2",I19="TU2"),J19,IF(OR(I19="AH1",I19="AH2"),IF(OR(I20="AH1",I20="AH2"),-J19,IF(OR(I20="EH1",I20="EH2"),-J19+0.5,"")),IF(OR(I19="EH1",I19="EH2"),IF(OR(I20="AH1",I20="AH2"),-J19+0.5,IF(OR(I20="EH1",I20="EH2"),-J19+1,"")),IF(AND(OR(I19="DNB1",I19="DNB2"),OR(I20="AH1",I20="AH2")),0,IF(AND(I19="Not ScoreBoth",OR(I20="TO1",I20="TO2")),0.5,"")))))</f>
        <v/>
      </c>
      <c r="K20" s="77" t="s">
        <v>17</v>
      </c>
      <c r="L20" s="21">
        <v>3.4</v>
      </c>
      <c r="M20" s="22">
        <v>2.15</v>
      </c>
      <c r="N20" s="233"/>
      <c r="O20" s="23" t="s">
        <v>1338</v>
      </c>
      <c r="P20" s="24" t="s">
        <v>1068</v>
      </c>
      <c r="Q20" s="221"/>
      <c r="R20" s="205"/>
      <c r="S20" s="26"/>
    </row>
    <row r="21" spans="1:19" s="1" customFormat="1" ht="14.65" customHeight="1">
      <c r="A21" s="228"/>
      <c r="B21" s="237"/>
      <c r="C21" s="27" t="s">
        <v>28</v>
      </c>
      <c r="D21" s="275"/>
      <c r="E21" s="283"/>
      <c r="F21" s="272"/>
      <c r="G21" s="183"/>
      <c r="H21" s="231"/>
      <c r="I21" s="109">
        <v>1</v>
      </c>
      <c r="J21" s="31"/>
      <c r="K21" s="87" t="s">
        <v>21</v>
      </c>
      <c r="L21" s="88">
        <v>3.1</v>
      </c>
      <c r="M21" s="33">
        <v>9.64</v>
      </c>
      <c r="N21" s="234"/>
      <c r="O21" s="89" t="s">
        <v>1752</v>
      </c>
      <c r="P21" s="90" t="s">
        <v>3543</v>
      </c>
      <c r="Q21" s="222"/>
      <c r="R21" s="206"/>
      <c r="S21" s="28"/>
    </row>
    <row r="22" spans="1:19" s="1" customFormat="1" ht="14.65" customHeight="1">
      <c r="A22" s="226">
        <f>$A19+1</f>
        <v>202</v>
      </c>
      <c r="B22" s="235" t="str">
        <f>IF(OR(C22="W",C23="W",C24="W",C22="1/2W",C23="1/2W",C24="1/2W",C22="1/2L",C23="1/2L",C24="1/2L"),"OK",IF(OR(C22="L",C23="L",C24="L"),"LOSS",IF(OR(C22="X",C23="X",C24="X"),"Anulado"," ")))</f>
        <v xml:space="preserve"> </v>
      </c>
      <c r="C22" s="38" t="s">
        <v>28</v>
      </c>
      <c r="D22" s="273" t="str">
        <f>IF(G22="","",$D19)</f>
        <v>4</v>
      </c>
      <c r="E22" s="281" t="str">
        <f>IF(G22=""," ","– "&amp;COUNTIF(D$4:D24,$D22))</f>
        <v>– 4</v>
      </c>
      <c r="F22" s="284" t="e">
        <f ca="1">IF(G22="","",IF(OR(AND($C22&lt;&gt;" ",$C23=" "),AND($C23&lt;&gt;" ",$C22=" "),AND(L24&gt;0,OR(AND($C24&lt;&gt;" ",OR($C22=" ",$C23=" ")),AND($C24=" ",OR($C22&lt;&gt;" ",$C23&lt;&gt;" "))))),IF(SUM(F$4:F21)=0,1,LARGE(F$4:F21,1)+1),IF(MONTH(G22)=MONTH(TODAY()),IF(AND(DAY(G22)&lt;DAY(TODAY()),$B22=" "),IF(SUM(F$4:F21)=0,1,LARGE(F$4:F21,1)+1),IF($B22=" ",IF(AND(DAY(G22)=DAY(TODAY()),HOUR(G22)&lt;=HOUR(NOW())+1),IF(AND(HOUR(G22)+2&lt;=HOUR(NOW()),DAY(G22)&lt;=DAY(TODAY()),MINUTE(G22)&lt;=MINUTE(NOW())),IF(SUM(F$4:F21)=0,1,LARGE(F$4:F21,1)+1),IF(OR(MINUTE(G22)&lt;=MINUTE(NOW()),HOUR(G22)&lt;=HOUR(NOW())),"!!!","")),""),"")),"")))</f>
        <v>#VALUE!</v>
      </c>
      <c r="G22" s="181" t="s">
        <v>4711</v>
      </c>
      <c r="H22" s="229" t="s">
        <v>600</v>
      </c>
      <c r="I22" s="39" t="s">
        <v>30</v>
      </c>
      <c r="J22" s="40">
        <v>1.5</v>
      </c>
      <c r="K22" s="41" t="s">
        <v>21</v>
      </c>
      <c r="L22" s="42">
        <v>1.8</v>
      </c>
      <c r="M22" s="43"/>
      <c r="N22" s="318">
        <v>0.05</v>
      </c>
      <c r="O22" s="44" t="s">
        <v>2679</v>
      </c>
      <c r="P22" s="45" t="s">
        <v>3544</v>
      </c>
      <c r="Q22" s="217" t="s">
        <v>4267</v>
      </c>
      <c r="R22" s="211">
        <v>0.1389</v>
      </c>
      <c r="S22" s="210" t="s">
        <v>1034</v>
      </c>
    </row>
    <row r="23" spans="1:19" s="1" customFormat="1" ht="14.65" customHeight="1">
      <c r="A23" s="227"/>
      <c r="B23" s="236"/>
      <c r="C23" s="49" t="s">
        <v>28</v>
      </c>
      <c r="D23" s="274"/>
      <c r="E23" s="282"/>
      <c r="F23" s="285"/>
      <c r="G23" s="182"/>
      <c r="H23" s="230"/>
      <c r="I23" s="50" t="s">
        <v>57</v>
      </c>
      <c r="J23" s="51">
        <f>IF(OR(I22="TO",I22="TU",I22="TO1",I22="TU1",I22="TO2",I22="TU2"),J22,IF(OR(I22="AH1",I22="AH2"),IF(OR(I23="AH1",I23="AH2"),-J22,IF(OR(I23="EH1",I23="EH2"),-J22+0.5,"")),IF(OR(I22="EH1",I22="EH2"),IF(OR(I23="AH1",I23="AH2"),-J22+0.5,IF(OR(I23="EH1",I23="EH2"),-J22+1,"")),IF(AND(OR(I22="DNB1",I22="DNB2"),OR(I23="AH1",I23="AH2")),0,IF(AND(I22="Not ScoreBoth",OR(I23="TO1",I23="TO2")),0.5,"")))))</f>
        <v>-1</v>
      </c>
      <c r="K23" s="52" t="s">
        <v>17</v>
      </c>
      <c r="L23" s="53">
        <v>3.1</v>
      </c>
      <c r="M23" s="54">
        <v>8.33</v>
      </c>
      <c r="N23" s="233"/>
      <c r="O23" s="55" t="s">
        <v>2001</v>
      </c>
      <c r="P23" s="56" t="s">
        <v>3545</v>
      </c>
      <c r="Q23" s="218"/>
      <c r="R23" s="212"/>
      <c r="S23" s="26"/>
    </row>
    <row r="24" spans="1:19" s="1" customFormat="1" ht="14.65" customHeight="1">
      <c r="A24" s="228"/>
      <c r="B24" s="237"/>
      <c r="C24" s="57" t="s">
        <v>28</v>
      </c>
      <c r="D24" s="275"/>
      <c r="E24" s="283"/>
      <c r="F24" s="272"/>
      <c r="G24" s="183"/>
      <c r="H24" s="231"/>
      <c r="I24" s="58"/>
      <c r="J24" s="59"/>
      <c r="K24" s="60"/>
      <c r="L24" s="61"/>
      <c r="M24" s="62"/>
      <c r="N24" s="234"/>
      <c r="O24" s="63"/>
      <c r="P24" s="64"/>
      <c r="Q24" s="219"/>
      <c r="R24" s="213"/>
      <c r="S24" s="28"/>
    </row>
    <row r="25" spans="1:19" s="1" customFormat="1" ht="14.65" customHeight="1">
      <c r="A25" s="238">
        <f>$A22+1</f>
        <v>203</v>
      </c>
      <c r="B25" s="242" t="str">
        <f>IF(OR(C25="W",C26="W",C27="W",C25="1/2W",C26="1/2W",C27="1/2W",C25="1/2L",C26="1/2L",C27="1/2L"),"OK",IF(OR(C25="L",C26="L",C27="L"),"LOSS",IF(OR(C25="X",C26="X",C27="X"),"Anulado"," ")))</f>
        <v xml:space="preserve"> </v>
      </c>
      <c r="C25" s="65" t="s">
        <v>28</v>
      </c>
      <c r="D25" s="290" t="str">
        <f>IF(G25="","",$D22)</f>
        <v>4</v>
      </c>
      <c r="E25" s="295" t="str">
        <f>IF(G25=""," ","– "&amp;COUNTIF(D$4:D27,$D25))</f>
        <v>– 5</v>
      </c>
      <c r="F25" s="297" t="e">
        <f ca="1">IF(G25="","",IF(OR(AND($C25&lt;&gt;" ",$C26=" "),AND($C26&lt;&gt;" ",$C25=" "),AND(L27&gt;0,OR(AND($C27&lt;&gt;" ",OR($C25=" ",$C26=" ")),AND($C27=" ",OR($C25&lt;&gt;" ",$C26&lt;&gt;" "))))),IF(SUM(F$4:F24)=0,1,LARGE(F$4:F24,1)+1),IF(MONTH(G25)=MONTH(TODAY()),IF(AND(DAY(G25)&lt;DAY(TODAY()),$B25=" "),IF(SUM(F$4:F24)=0,1,LARGE(F$4:F24,1)+1),IF($B25=" ",IF(AND(DAY(G25)=DAY(TODAY()),HOUR(G25)&lt;=HOUR(NOW())+1),IF(AND(HOUR(G25)+2&lt;=HOUR(NOW()),DAY(G25)&lt;=DAY(TODAY()),MINUTE(G25)&lt;=MINUTE(NOW())),IF(SUM(F$4:F24)=0,1,LARGE(F$4:F24,1)+1),IF(OR(MINUTE(G25)&lt;=MINUTE(NOW()),HOUR(G25)&lt;=HOUR(NOW())),"!!!","")),""),"")),"")))</f>
        <v>#VALUE!</v>
      </c>
      <c r="G25" s="188" t="s">
        <v>4709</v>
      </c>
      <c r="H25" s="239" t="s">
        <v>601</v>
      </c>
      <c r="I25" s="66" t="s">
        <v>30</v>
      </c>
      <c r="J25" s="67">
        <v>0</v>
      </c>
      <c r="K25" s="68" t="s">
        <v>21</v>
      </c>
      <c r="L25" s="69">
        <v>2.08</v>
      </c>
      <c r="M25" s="70">
        <v>18.75</v>
      </c>
      <c r="N25" s="317">
        <v>0.05</v>
      </c>
      <c r="O25" s="71" t="s">
        <v>1938</v>
      </c>
      <c r="P25" s="72" t="s">
        <v>1240</v>
      </c>
      <c r="Q25" s="220" t="s">
        <v>1429</v>
      </c>
      <c r="R25" s="204">
        <v>5.7200000000000001E-2</v>
      </c>
      <c r="S25" s="203" t="s">
        <v>1034</v>
      </c>
    </row>
    <row r="26" spans="1:19" s="1" customFormat="1" ht="14.65" customHeight="1">
      <c r="A26" s="227"/>
      <c r="B26" s="236"/>
      <c r="C26" s="17" t="s">
        <v>28</v>
      </c>
      <c r="D26" s="274"/>
      <c r="E26" s="282"/>
      <c r="F26" s="285"/>
      <c r="G26" s="182"/>
      <c r="H26" s="230"/>
      <c r="I26" s="18" t="s">
        <v>31</v>
      </c>
      <c r="J26" s="76">
        <f>IF(OR(I25="TO",I25="TU",I25="TO1",I25="TU1",I25="TO2",I25="TU2"),J25,IF(OR(I25="AH1",I25="AH2"),IF(OR(I26="AH1",I26="AH2"),-J25,IF(OR(I26="EH1",I26="EH2"),-J25+0.5,"")),IF(OR(I25="EH1",I25="EH2"),IF(OR(I26="AH1",I26="AH2"),-J25+0.5,IF(OR(I26="EH1",I26="EH2"),-J25+1,"")),IF(AND(OR(I25="DNB1",I25="DNB2"),OR(I26="AH1",I26="AH2")),0,IF(AND(I25="Not ScoreBoth",OR(I26="TO1",I26="TO2")),0.5,"")))))</f>
        <v>0</v>
      </c>
      <c r="K26" s="77" t="s">
        <v>45</v>
      </c>
      <c r="L26" s="21">
        <v>2.15</v>
      </c>
      <c r="M26" s="22"/>
      <c r="N26" s="233"/>
      <c r="O26" s="23" t="s">
        <v>2624</v>
      </c>
      <c r="P26" s="24" t="s">
        <v>3546</v>
      </c>
      <c r="Q26" s="221"/>
      <c r="R26" s="205"/>
      <c r="S26" s="26"/>
    </row>
    <row r="27" spans="1:19" s="1" customFormat="1" ht="14.65" customHeight="1">
      <c r="A27" s="228"/>
      <c r="B27" s="237"/>
      <c r="C27" s="27" t="s">
        <v>28</v>
      </c>
      <c r="D27" s="275"/>
      <c r="E27" s="283"/>
      <c r="F27" s="272"/>
      <c r="G27" s="183"/>
      <c r="H27" s="231"/>
      <c r="I27" s="30"/>
      <c r="J27" s="31"/>
      <c r="K27" s="37"/>
      <c r="L27" s="32"/>
      <c r="M27" s="33"/>
      <c r="N27" s="234"/>
      <c r="O27" s="34"/>
      <c r="P27" s="35"/>
      <c r="Q27" s="222"/>
      <c r="R27" s="206"/>
      <c r="S27" s="28"/>
    </row>
    <row r="28" spans="1:19" s="1" customFormat="1" ht="14.65" customHeight="1">
      <c r="A28" s="226">
        <f>$A25+1</f>
        <v>204</v>
      </c>
      <c r="B28" s="235" t="str">
        <f>IF(OR(C28="W",C29="W",C30="W",C28="1/2W",C29="1/2W",C30="1/2W",C28="1/2L",C29="1/2L",C30="1/2L"),"OK",IF(OR(C28="L",C29="L",C30="L"),"LOSS",IF(OR(C28="X",C29="X",C30="X"),"Anulado"," ")))</f>
        <v xml:space="preserve"> </v>
      </c>
      <c r="C28" s="38" t="s">
        <v>28</v>
      </c>
      <c r="D28" s="273" t="str">
        <f>IF(G28="","",$D25)</f>
        <v>4</v>
      </c>
      <c r="E28" s="281" t="str">
        <f>IF(G28=""," ","– "&amp;COUNTIF(D$4:D30,$D28))</f>
        <v>– 6</v>
      </c>
      <c r="F28" s="284" t="e">
        <f ca="1">IF(G28="","",IF(OR(AND($C28&lt;&gt;" ",$C29=" "),AND($C29&lt;&gt;" ",$C28=" "),AND(L30&gt;0,OR(AND($C30&lt;&gt;" ",OR($C28=" ",$C29=" ")),AND($C30=" ",OR($C28&lt;&gt;" ",$C29&lt;&gt;" "))))),IF(SUM(F$4:F27)=0,1,LARGE(F$4:F27,1)+1),IF(MONTH(G28)=MONTH(TODAY()),IF(AND(DAY(G28)&lt;DAY(TODAY()),$B28=" "),IF(SUM(F$4:F27)=0,1,LARGE(F$4:F27,1)+1),IF($B28=" ",IF(AND(DAY(G28)=DAY(TODAY()),HOUR(G28)&lt;=HOUR(NOW())+1),IF(AND(HOUR(G28)+2&lt;=HOUR(NOW()),DAY(G28)&lt;=DAY(TODAY()),MINUTE(G28)&lt;=MINUTE(NOW())),IF(SUM(F$4:F27)=0,1,LARGE(F$4:F27,1)+1),IF(OR(MINUTE(G28)&lt;=MINUTE(NOW()),HOUR(G28)&lt;=HOUR(NOW())),"!!!","")),""),"")),"")))</f>
        <v>#VALUE!</v>
      </c>
      <c r="G28" s="181" t="s">
        <v>4712</v>
      </c>
      <c r="H28" s="229" t="s">
        <v>602</v>
      </c>
      <c r="I28" s="39" t="s">
        <v>42</v>
      </c>
      <c r="J28" s="40">
        <v>20.5</v>
      </c>
      <c r="K28" s="41" t="s">
        <v>21</v>
      </c>
      <c r="L28" s="42">
        <v>1.87</v>
      </c>
      <c r="M28" s="43"/>
      <c r="N28" s="318">
        <v>0.05</v>
      </c>
      <c r="O28" s="44" t="s">
        <v>2905</v>
      </c>
      <c r="P28" s="45" t="s">
        <v>3547</v>
      </c>
      <c r="Q28" s="217" t="s">
        <v>1386</v>
      </c>
      <c r="R28" s="211">
        <v>6.0699999999999997E-2</v>
      </c>
      <c r="S28" s="210" t="s">
        <v>1034</v>
      </c>
    </row>
    <row r="29" spans="1:19" s="1" customFormat="1" ht="14.65" customHeight="1">
      <c r="A29" s="227"/>
      <c r="B29" s="236"/>
      <c r="C29" s="49" t="s">
        <v>28</v>
      </c>
      <c r="D29" s="274"/>
      <c r="E29" s="282"/>
      <c r="F29" s="285"/>
      <c r="G29" s="182"/>
      <c r="H29" s="230"/>
      <c r="I29" s="50" t="s">
        <v>43</v>
      </c>
      <c r="J29" s="51">
        <f>IF(OR(I28="TO",I28="TU",I28="TO1",I28="TU1",I28="TO2",I28="TU2"),J28,IF(OR(I28="AH1",I28="AH2"),IF(OR(I29="AH1",I29="AH2"),-J28,IF(OR(I29="EH1",I29="EH2"),-J28+0.5,"")),IF(OR(I28="EH1",I28="EH2"),IF(OR(I29="AH1",I29="AH2"),-J28+0.5,IF(OR(I29="EH1",I29="EH2"),-J28+1,"")),IF(AND(OR(I28="DNB1",I28="DNB2"),OR(I29="AH1",I29="AH2")),0,IF(AND(I28="Not ScoreBoth",OR(I29="TO1",I29="TO2")),0.5,"")))))</f>
        <v>20.5</v>
      </c>
      <c r="K29" s="52" t="s">
        <v>23</v>
      </c>
      <c r="L29" s="53">
        <v>2.4500000000000002</v>
      </c>
      <c r="M29" s="54">
        <v>7.13</v>
      </c>
      <c r="N29" s="233"/>
      <c r="O29" s="55" t="s">
        <v>2348</v>
      </c>
      <c r="P29" s="56" t="s">
        <v>1815</v>
      </c>
      <c r="Q29" s="218"/>
      <c r="R29" s="212"/>
      <c r="S29" s="26"/>
    </row>
    <row r="30" spans="1:19" s="1" customFormat="1" ht="14.65" customHeight="1">
      <c r="A30" s="228"/>
      <c r="B30" s="237"/>
      <c r="C30" s="57" t="s">
        <v>28</v>
      </c>
      <c r="D30" s="275"/>
      <c r="E30" s="283"/>
      <c r="F30" s="272"/>
      <c r="G30" s="183"/>
      <c r="H30" s="231"/>
      <c r="I30" s="58"/>
      <c r="J30" s="59"/>
      <c r="K30" s="60"/>
      <c r="L30" s="61"/>
      <c r="M30" s="62"/>
      <c r="N30" s="234"/>
      <c r="O30" s="63"/>
      <c r="P30" s="64"/>
      <c r="Q30" s="219"/>
      <c r="R30" s="213"/>
      <c r="S30" s="28"/>
    </row>
    <row r="31" spans="1:19" s="1" customFormat="1" ht="14.65" customHeight="1">
      <c r="A31" s="238">
        <f>$A28+1</f>
        <v>205</v>
      </c>
      <c r="B31" s="242" t="str">
        <f>IF(OR(C31="W",C32="W",C33="W",C31="1/2W",C32="1/2W",C33="1/2W",C31="1/2L",C32="1/2L",C33="1/2L"),"OK",IF(OR(C31="L",C32="L",C33="L"),"LOSS",IF(OR(C31="X",C32="X",C33="X"),"Anulado"," ")))</f>
        <v xml:space="preserve"> </v>
      </c>
      <c r="C31" s="65" t="s">
        <v>28</v>
      </c>
      <c r="D31" s="290" t="str">
        <f>IF(G31="","",$D28)</f>
        <v>4</v>
      </c>
      <c r="E31" s="295" t="str">
        <f>IF(G31=""," ","– "&amp;COUNTIF(D$4:D33,$D31))</f>
        <v>– 7</v>
      </c>
      <c r="F31" s="297" t="e">
        <f ca="1">IF(G31="","",IF(OR(AND($C31&lt;&gt;" ",$C32=" "),AND($C32&lt;&gt;" ",$C31=" "),AND(L33&gt;0,OR(AND($C33&lt;&gt;" ",OR($C31=" ",$C32=" ")),AND($C33=" ",OR($C31&lt;&gt;" ",$C32&lt;&gt;" "))))),IF(SUM(F$4:F30)=0,1,LARGE(F$4:F30,1)+1),IF(MONTH(G31)=MONTH(TODAY()),IF(AND(DAY(G31)&lt;DAY(TODAY()),$B31=" "),IF(SUM(F$4:F30)=0,1,LARGE(F$4:F30,1)+1),IF($B31=" ",IF(AND(DAY(G31)=DAY(TODAY()),HOUR(G31)&lt;=HOUR(NOW())+1),IF(AND(HOUR(G31)+2&lt;=HOUR(NOW()),DAY(G31)&lt;=DAY(TODAY()),MINUTE(G31)&lt;=MINUTE(NOW())),IF(SUM(F$4:F30)=0,1,LARGE(F$4:F30,1)+1),IF(OR(MINUTE(G31)&lt;=MINUTE(NOW()),HOUR(G31)&lt;=HOUR(NOW())),"!!!","")),""),"")),"")))</f>
        <v>#VALUE!</v>
      </c>
      <c r="G31" s="188" t="s">
        <v>4713</v>
      </c>
      <c r="H31" s="239" t="s">
        <v>603</v>
      </c>
      <c r="I31" s="66" t="s">
        <v>31</v>
      </c>
      <c r="J31" s="80"/>
      <c r="K31" s="68" t="s">
        <v>45</v>
      </c>
      <c r="L31" s="69">
        <v>2.15</v>
      </c>
      <c r="M31" s="70">
        <v>15</v>
      </c>
      <c r="N31" s="317">
        <v>0.05</v>
      </c>
      <c r="O31" s="71" t="s">
        <v>2003</v>
      </c>
      <c r="P31" s="72" t="s">
        <v>3548</v>
      </c>
      <c r="Q31" s="220" t="s">
        <v>4251</v>
      </c>
      <c r="R31" s="204">
        <v>3.0700000000000002E-2</v>
      </c>
      <c r="S31" s="203" t="s">
        <v>1034</v>
      </c>
    </row>
    <row r="32" spans="1:19" s="1" customFormat="1" ht="14.65" customHeight="1">
      <c r="A32" s="227"/>
      <c r="B32" s="236"/>
      <c r="C32" s="17" t="s">
        <v>28</v>
      </c>
      <c r="D32" s="274"/>
      <c r="E32" s="282"/>
      <c r="F32" s="285"/>
      <c r="G32" s="182"/>
      <c r="H32" s="230"/>
      <c r="I32" s="83">
        <v>1</v>
      </c>
      <c r="J32" s="81" t="str">
        <f>IF(OR(I31="TO",I31="TU",I31="TO1",I31="TU1",I31="TO2",I31="TU2"),J31,IF(OR(I31="AH1",I31="AH2"),IF(OR(I32="AH1",I32="AH2"),-J31,IF(OR(I32="EH1",I32="EH2"),-J31+0.5,"")),IF(OR(I31="EH1",I31="EH2"),IF(OR(I32="AH1",I32="AH2"),-J31+0.5,IF(OR(I32="EH1",I32="EH2"),-J31+1,"")),IF(AND(OR(I31="DNB1",I31="DNB2"),OR(I32="AH1",I32="AH2")),0,IF(AND(I31="Not ScoreBoth",OR(I32="TO1",I32="TO2")),0.5,"")))))</f>
        <v/>
      </c>
      <c r="K32" s="77" t="s">
        <v>22</v>
      </c>
      <c r="L32" s="21">
        <v>1.98</v>
      </c>
      <c r="M32" s="22"/>
      <c r="N32" s="233"/>
      <c r="O32" s="23" t="s">
        <v>1997</v>
      </c>
      <c r="P32" s="24" t="s">
        <v>3549</v>
      </c>
      <c r="Q32" s="221"/>
      <c r="R32" s="205"/>
      <c r="S32" s="26"/>
    </row>
    <row r="33" spans="1:19" s="1" customFormat="1" ht="37.700000000000003" customHeight="1">
      <c r="A33" s="228"/>
      <c r="B33" s="237"/>
      <c r="C33" s="27" t="s">
        <v>28</v>
      </c>
      <c r="D33" s="275"/>
      <c r="E33" s="283"/>
      <c r="F33" s="272"/>
      <c r="G33" s="183"/>
      <c r="H33" s="231"/>
      <c r="I33" s="30"/>
      <c r="J33" s="31"/>
      <c r="K33" s="37"/>
      <c r="L33" s="32"/>
      <c r="M33" s="33"/>
      <c r="N33" s="234"/>
      <c r="O33" s="34"/>
      <c r="P33" s="35"/>
      <c r="Q33" s="222"/>
      <c r="R33" s="206"/>
      <c r="S33" s="28"/>
    </row>
    <row r="34" spans="1:19" s="1" customFormat="1" ht="14.65" customHeight="1">
      <c r="A34" s="226">
        <f>$A31+1</f>
        <v>206</v>
      </c>
      <c r="B34" s="235" t="str">
        <f>IF(OR(C34="W",C35="W",C36="W",C34="1/2W",C35="1/2W",C36="1/2W",C34="1/2L",C35="1/2L",C36="1/2L"),"OK",IF(OR(C34="L",C35="L",C36="L"),"LOSS",IF(OR(C34="X",C35="X",C36="X"),"Anulado"," ")))</f>
        <v xml:space="preserve"> </v>
      </c>
      <c r="C34" s="38" t="s">
        <v>28</v>
      </c>
      <c r="D34" s="273" t="str">
        <f>IF(G34="","",$D31)</f>
        <v>4</v>
      </c>
      <c r="E34" s="281" t="str">
        <f>IF(G34=""," ","– "&amp;COUNTIF(D$4:D36,$D34))</f>
        <v>– 8</v>
      </c>
      <c r="F34" s="284" t="e">
        <f ca="1">IF(G34="","",IF(OR(AND($C34&lt;&gt;" ",$C35=" "),AND($C35&lt;&gt;" ",$C34=" "),AND(L36&gt;0,OR(AND($C36&lt;&gt;" ",OR($C34=" ",$C35=" ")),AND($C36=" ",OR($C34&lt;&gt;" ",$C35&lt;&gt;" "))))),IF(SUM(F$4:F33)=0,1,LARGE(F$4:F33,1)+1),IF(MONTH(G34)=MONTH(TODAY()),IF(AND(DAY(G34)&lt;DAY(TODAY()),$B34=" "),IF(SUM(F$4:F33)=0,1,LARGE(F$4:F33,1)+1),IF($B34=" ",IF(AND(DAY(G34)=DAY(TODAY()),HOUR(G34)&lt;=HOUR(NOW())+1),IF(AND(HOUR(G34)+2&lt;=HOUR(NOW()),DAY(G34)&lt;=DAY(TODAY()),MINUTE(G34)&lt;=MINUTE(NOW())),IF(SUM(F$4:F33)=0,1,LARGE(F$4:F33,1)+1),IF(OR(MINUTE(G34)&lt;=MINUTE(NOW()),HOUR(G34)&lt;=HOUR(NOW())),"!!!","")),""),"")),"")))</f>
        <v>#VALUE!</v>
      </c>
      <c r="G34" s="181" t="s">
        <v>4712</v>
      </c>
      <c r="H34" s="229" t="s">
        <v>604</v>
      </c>
      <c r="I34" s="39" t="s">
        <v>42</v>
      </c>
      <c r="J34" s="40">
        <v>13.5</v>
      </c>
      <c r="K34" s="41" t="s">
        <v>18</v>
      </c>
      <c r="L34" s="42">
        <v>2.4</v>
      </c>
      <c r="M34" s="43"/>
      <c r="N34" s="318">
        <v>0.05</v>
      </c>
      <c r="O34" s="44" t="s">
        <v>1137</v>
      </c>
      <c r="P34" s="45" t="s">
        <v>2331</v>
      </c>
      <c r="Q34" s="217" t="s">
        <v>4268</v>
      </c>
      <c r="R34" s="211">
        <v>0.16930000000000001</v>
      </c>
      <c r="S34" s="210" t="s">
        <v>1034</v>
      </c>
    </row>
    <row r="35" spans="1:19" s="1" customFormat="1" ht="14.65" customHeight="1">
      <c r="A35" s="227"/>
      <c r="B35" s="236"/>
      <c r="C35" s="49" t="s">
        <v>28</v>
      </c>
      <c r="D35" s="274"/>
      <c r="E35" s="282"/>
      <c r="F35" s="285"/>
      <c r="G35" s="182"/>
      <c r="H35" s="230"/>
      <c r="I35" s="50" t="s">
        <v>43</v>
      </c>
      <c r="J35" s="51">
        <f>IF(OR(I34="TO",I34="TU",I34="TO1",I34="TU1",I34="TO2",I34="TU2"),J34,IF(OR(I34="AH1",I34="AH2"),IF(OR(I35="AH1",I35="AH2"),-J34,IF(OR(I35="EH1",I35="EH2"),-J34+0.5,"")),IF(OR(I34="EH1",I34="EH2"),IF(OR(I35="AH1",I35="AH2"),-J34+0.5,IF(OR(I35="EH1",I35="EH2"),-J34+1,"")),IF(AND(OR(I34="DNB1",I34="DNB2"),OR(I35="AH1",I35="AH2")),0,IF(AND(I34="Not ScoreBoth",OR(I35="TO1",I35="TO2")),0.5,"")))))</f>
        <v>13.5</v>
      </c>
      <c r="K35" s="52" t="s">
        <v>21</v>
      </c>
      <c r="L35" s="53">
        <v>2.2799999999999998</v>
      </c>
      <c r="M35" s="54">
        <v>10.55</v>
      </c>
      <c r="N35" s="233"/>
      <c r="O35" s="55" t="s">
        <v>3499</v>
      </c>
      <c r="P35" s="56" t="s">
        <v>3550</v>
      </c>
      <c r="Q35" s="218"/>
      <c r="R35" s="212"/>
      <c r="S35" s="26"/>
    </row>
    <row r="36" spans="1:19" s="1" customFormat="1" ht="14.65" customHeight="1" thickBot="1">
      <c r="A36" s="228"/>
      <c r="B36" s="237"/>
      <c r="C36" s="57" t="s">
        <v>28</v>
      </c>
      <c r="D36" s="275"/>
      <c r="E36" s="283"/>
      <c r="F36" s="272"/>
      <c r="G36" s="183"/>
      <c r="H36" s="240"/>
      <c r="I36" s="58"/>
      <c r="J36" s="59"/>
      <c r="K36" s="60"/>
      <c r="L36" s="61"/>
      <c r="M36" s="62"/>
      <c r="N36" s="234"/>
      <c r="O36" s="63"/>
      <c r="P36" s="64"/>
      <c r="Q36" s="219"/>
      <c r="R36" s="213"/>
      <c r="S36" s="28"/>
    </row>
    <row r="37" spans="1:19" s="1" customFormat="1" ht="14.65" customHeight="1">
      <c r="A37" s="238">
        <f>$A34+1</f>
        <v>207</v>
      </c>
      <c r="B37" s="242" t="str">
        <f>IF(OR(C37="W",C38="W",C39="W",C37="1/2W",C38="1/2W",C39="1/2W",C37="1/2L",C38="1/2L",C39="1/2L"),"OK",IF(OR(C37="L",C38="L",C39="L"),"LOSS",IF(OR(C37="X",C38="X",C39="X"),"Anulado"," ")))</f>
        <v xml:space="preserve"> </v>
      </c>
      <c r="C37" s="65" t="s">
        <v>28</v>
      </c>
      <c r="D37" s="290" t="str">
        <f>IF(G37="","",$D34)</f>
        <v>4</v>
      </c>
      <c r="E37" s="295" t="str">
        <f>IF(G37=""," ","– "&amp;COUNTIF(D$4:D39,$D37))</f>
        <v>– 9</v>
      </c>
      <c r="F37" s="297" t="e">
        <f ca="1">IF(G37="","",IF(OR(AND($C37&lt;&gt;" ",$C38=" "),AND($C38&lt;&gt;" ",$C37=" "),AND(L39&gt;0,OR(AND($C39&lt;&gt;" ",OR($C37=" ",$C38=" ")),AND($C39=" ",OR($C37&lt;&gt;" ",$C38&lt;&gt;" "))))),IF(SUM(F$4:F36)=0,1,LARGE(F$4:F36,1)+1),IF(MONTH(G37)=MONTH(TODAY()),IF(AND(DAY(G37)&lt;DAY(TODAY()),$B37=" "),IF(SUM(F$4:F36)=0,1,LARGE(F$4:F36,1)+1),IF($B37=" ",IF(AND(DAY(G37)=DAY(TODAY()),HOUR(G37)&lt;=HOUR(NOW())+1),IF(AND(HOUR(G37)+2&lt;=HOUR(NOW()),DAY(G37)&lt;=DAY(TODAY()),MINUTE(G37)&lt;=MINUTE(NOW())),IF(SUM(F$4:F36)=0,1,LARGE(F$4:F36,1)+1),IF(OR(MINUTE(G37)&lt;=MINUTE(NOW()),HOUR(G37)&lt;=HOUR(NOW())),"!!!","")),""),"")),"")))</f>
        <v>#VALUE!</v>
      </c>
      <c r="G37" s="188" t="s">
        <v>4712</v>
      </c>
      <c r="H37" s="303" t="s">
        <v>604</v>
      </c>
      <c r="I37" s="66" t="s">
        <v>42</v>
      </c>
      <c r="J37" s="67">
        <v>14.5</v>
      </c>
      <c r="K37" s="68" t="s">
        <v>18</v>
      </c>
      <c r="L37" s="69">
        <v>3</v>
      </c>
      <c r="M37" s="70"/>
      <c r="N37" s="317">
        <v>0.05</v>
      </c>
      <c r="O37" s="71" t="s">
        <v>1039</v>
      </c>
      <c r="P37" s="72" t="s">
        <v>3196</v>
      </c>
      <c r="Q37" s="220" t="s">
        <v>1515</v>
      </c>
      <c r="R37" s="204">
        <v>0.12870000000000001</v>
      </c>
      <c r="S37" s="203" t="s">
        <v>1034</v>
      </c>
    </row>
    <row r="38" spans="1:19" s="1" customFormat="1" ht="14.65" customHeight="1">
      <c r="A38" s="227"/>
      <c r="B38" s="236"/>
      <c r="C38" s="17" t="s">
        <v>28</v>
      </c>
      <c r="D38" s="274"/>
      <c r="E38" s="282"/>
      <c r="F38" s="285"/>
      <c r="G38" s="182"/>
      <c r="H38" s="230"/>
      <c r="I38" s="18" t="s">
        <v>43</v>
      </c>
      <c r="J38" s="76">
        <f>IF(OR(I37="TO",I37="TU",I37="TO1",I37="TU1",I37="TO2",I37="TU2"),J37,IF(OR(I37="AH1",I37="AH2"),IF(OR(I38="AH1",I38="AH2"),-J37,IF(OR(I38="EH1",I38="EH2"),-J37+0.5,"")),IF(OR(I37="EH1",I37="EH2"),IF(OR(I38="AH1",I38="AH2"),-J37+0.5,IF(OR(I38="EH1",I38="EH2"),-J37+1,"")),IF(AND(OR(I37="DNB1",I37="DNB2"),OR(I38="AH1",I38="AH2")),0,IF(AND(I37="Not ScoreBoth",OR(I38="TO1",I38="TO2")),0.5,"")))))</f>
        <v>14.5</v>
      </c>
      <c r="K38" s="77" t="s">
        <v>21</v>
      </c>
      <c r="L38" s="21">
        <v>1.81</v>
      </c>
      <c r="M38" s="22">
        <v>16.670000000000002</v>
      </c>
      <c r="N38" s="233"/>
      <c r="O38" s="23" t="s">
        <v>3551</v>
      </c>
      <c r="P38" s="24" t="s">
        <v>2560</v>
      </c>
      <c r="Q38" s="221"/>
      <c r="R38" s="205"/>
      <c r="S38" s="26"/>
    </row>
    <row r="39" spans="1:19" s="1" customFormat="1" ht="14.65" customHeight="1">
      <c r="A39" s="228"/>
      <c r="B39" s="237"/>
      <c r="C39" s="27" t="s">
        <v>28</v>
      </c>
      <c r="D39" s="275"/>
      <c r="E39" s="283"/>
      <c r="F39" s="272"/>
      <c r="G39" s="183"/>
      <c r="H39" s="231"/>
      <c r="I39" s="30"/>
      <c r="J39" s="31"/>
      <c r="K39" s="37"/>
      <c r="L39" s="32"/>
      <c r="M39" s="33"/>
      <c r="N39" s="234"/>
      <c r="O39" s="34"/>
      <c r="P39" s="35"/>
      <c r="Q39" s="222"/>
      <c r="R39" s="206"/>
      <c r="S39" s="28"/>
    </row>
    <row r="40" spans="1:19" s="1" customFormat="1" ht="14.65" customHeight="1">
      <c r="A40" s="226">
        <f>$A37+1</f>
        <v>208</v>
      </c>
      <c r="B40" s="235" t="str">
        <f>IF(OR(C40="W",C41="W",C42="W",C40="1/2W",C41="1/2W",C42="1/2W",C40="1/2L",C41="1/2L",C42="1/2L"),"OK",IF(OR(C40="L",C41="L",C42="L"),"LOSS",IF(OR(C40="X",C41="X",C42="X"),"Anulado"," ")))</f>
        <v xml:space="preserve"> </v>
      </c>
      <c r="C40" s="38" t="s">
        <v>28</v>
      </c>
      <c r="D40" s="273" t="str">
        <f>IF(G40="","",$D37)</f>
        <v>4</v>
      </c>
      <c r="E40" s="281" t="str">
        <f>IF(G40=""," ","– "&amp;COUNTIF(D$4:D42,$D40))</f>
        <v>– 10</v>
      </c>
      <c r="F40" s="284" t="e">
        <f ca="1">IF(G40="","",IF(OR(AND($C40&lt;&gt;" ",$C41=" "),AND($C41&lt;&gt;" ",$C40=" "),AND(L42&gt;0,OR(AND($C42&lt;&gt;" ",OR($C40=" ",$C41=" ")),AND($C42=" ",OR($C40&lt;&gt;" ",$C41&lt;&gt;" "))))),IF(SUM(F$4:F39)=0,1,LARGE(F$4:F39,1)+1),IF(MONTH(G40)=MONTH(TODAY()),IF(AND(DAY(G40)&lt;DAY(TODAY()),$B40=" "),IF(SUM(F$4:F39)=0,1,LARGE(F$4:F39,1)+1),IF($B40=" ",IF(AND(DAY(G40)=DAY(TODAY()),HOUR(G40)&lt;=HOUR(NOW())+1),IF(AND(HOUR(G40)+2&lt;=HOUR(NOW()),DAY(G40)&lt;=DAY(TODAY()),MINUTE(G40)&lt;=MINUTE(NOW())),IF(SUM(F$4:F39)=0,1,LARGE(F$4:F39,1)+1),IF(OR(MINUTE(G40)&lt;=MINUTE(NOW()),HOUR(G40)&lt;=HOUR(NOW())),"!!!","")),""),"")),"")))</f>
        <v>#VALUE!</v>
      </c>
      <c r="G40" s="181" t="s">
        <v>4712</v>
      </c>
      <c r="H40" s="229" t="s">
        <v>604</v>
      </c>
      <c r="I40" s="39" t="s">
        <v>42</v>
      </c>
      <c r="J40" s="40">
        <v>13.5</v>
      </c>
      <c r="K40" s="41" t="s">
        <v>18</v>
      </c>
      <c r="L40" s="42">
        <v>2.4</v>
      </c>
      <c r="M40" s="43"/>
      <c r="N40" s="318">
        <v>0.05</v>
      </c>
      <c r="O40" s="44" t="s">
        <v>2276</v>
      </c>
      <c r="P40" s="45" t="s">
        <v>3552</v>
      </c>
      <c r="Q40" s="217" t="s">
        <v>2359</v>
      </c>
      <c r="R40" s="211">
        <v>0.1142</v>
      </c>
      <c r="S40" s="210" t="s">
        <v>1034</v>
      </c>
    </row>
    <row r="41" spans="1:19" s="1" customFormat="1" ht="14.65" customHeight="1">
      <c r="A41" s="227"/>
      <c r="B41" s="236"/>
      <c r="C41" s="49" t="s">
        <v>28</v>
      </c>
      <c r="D41" s="274"/>
      <c r="E41" s="282"/>
      <c r="F41" s="285"/>
      <c r="G41" s="182"/>
      <c r="H41" s="230"/>
      <c r="I41" s="50" t="s">
        <v>43</v>
      </c>
      <c r="J41" s="51">
        <f>IF(OR(I40="TO",I40="TU",I40="TO1",I40="TU1",I40="TO2",I40="TU2"),J40,IF(OR(I40="AH1",I40="AH2"),IF(OR(I41="AH1",I41="AH2"),-J40,IF(OR(I41="EH1",I41="EH2"),-J40+0.5,"")),IF(OR(I40="EH1",I40="EH2"),IF(OR(I41="AH1",I41="AH2"),-J40+0.5,IF(OR(I41="EH1",I41="EH2"),-J40+1,"")),IF(AND(OR(I40="DNB1",I40="DNB2"),OR(I41="AH1",I41="AH2")),0,IF(AND(I40="Not ScoreBoth",OR(I41="TO1",I41="TO2")),0.5,"")))))</f>
        <v>13.5</v>
      </c>
      <c r="K41" s="52" t="s">
        <v>23</v>
      </c>
      <c r="L41" s="53">
        <v>2.08</v>
      </c>
      <c r="M41" s="54">
        <v>4.78</v>
      </c>
      <c r="N41" s="233"/>
      <c r="O41" s="55" t="s">
        <v>3553</v>
      </c>
      <c r="P41" s="56" t="s">
        <v>3554</v>
      </c>
      <c r="Q41" s="218"/>
      <c r="R41" s="212"/>
      <c r="S41" s="26"/>
    </row>
    <row r="42" spans="1:19" s="1" customFormat="1" ht="14.65" customHeight="1" thickBot="1">
      <c r="A42" s="228"/>
      <c r="B42" s="237"/>
      <c r="C42" s="57" t="s">
        <v>28</v>
      </c>
      <c r="D42" s="275"/>
      <c r="E42" s="283"/>
      <c r="F42" s="272"/>
      <c r="G42" s="183"/>
      <c r="H42" s="240"/>
      <c r="I42" s="58"/>
      <c r="J42" s="59"/>
      <c r="K42" s="60"/>
      <c r="L42" s="61"/>
      <c r="M42" s="62"/>
      <c r="N42" s="234"/>
      <c r="O42" s="63"/>
      <c r="P42" s="64"/>
      <c r="Q42" s="219"/>
      <c r="R42" s="213"/>
      <c r="S42" s="28"/>
    </row>
    <row r="43" spans="1:19" s="1" customFormat="1" ht="14.65" customHeight="1">
      <c r="A43" s="238">
        <f>$A40+1</f>
        <v>209</v>
      </c>
      <c r="B43" s="242" t="str">
        <f>IF(OR(C43="W",C44="W",C45="W",C43="1/2W",C44="1/2W",C45="1/2W",C43="1/2L",C44="1/2L",C45="1/2L"),"OK",IF(OR(C43="L",C44="L",C45="L"),"LOSS",IF(OR(C43="X",C44="X",C45="X"),"Anulado"," ")))</f>
        <v xml:space="preserve"> </v>
      </c>
      <c r="C43" s="65" t="s">
        <v>28</v>
      </c>
      <c r="D43" s="290" t="str">
        <f>IF(G43="","",$D40)</f>
        <v>4</v>
      </c>
      <c r="E43" s="295" t="str">
        <f>IF(G43=""," ","– "&amp;COUNTIF(D$4:D45,$D43))</f>
        <v>– 11</v>
      </c>
      <c r="F43" s="297" t="e">
        <f ca="1">IF(G43="","",IF(OR(AND($C43&lt;&gt;" ",$C44=" "),AND($C44&lt;&gt;" ",$C43=" "),AND(L45&gt;0,OR(AND($C45&lt;&gt;" ",OR($C43=" ",$C44=" ")),AND($C45=" ",OR($C43&lt;&gt;" ",$C44&lt;&gt;" "))))),IF(SUM(F$4:F42)=0,1,LARGE(F$4:F42,1)+1),IF(MONTH(G43)=MONTH(TODAY()),IF(AND(DAY(G43)&lt;DAY(TODAY()),$B43=" "),IF(SUM(F$4:F42)=0,1,LARGE(F$4:F42,1)+1),IF($B43=" ",IF(AND(DAY(G43)=DAY(TODAY()),HOUR(G43)&lt;=HOUR(NOW())+1),IF(AND(HOUR(G43)+2&lt;=HOUR(NOW()),DAY(G43)&lt;=DAY(TODAY()),MINUTE(G43)&lt;=MINUTE(NOW())),IF(SUM(F$4:F42)=0,1,LARGE(F$4:F42,1)+1),IF(OR(MINUTE(G43)&lt;=MINUTE(NOW()),HOUR(G43)&lt;=HOUR(NOW())),"!!!","")),""),"")),"")))</f>
        <v>#VALUE!</v>
      </c>
      <c r="G43" s="188" t="s">
        <v>4712</v>
      </c>
      <c r="H43" s="303" t="s">
        <v>604</v>
      </c>
      <c r="I43" s="66" t="s">
        <v>42</v>
      </c>
      <c r="J43" s="67">
        <v>14.5</v>
      </c>
      <c r="K43" s="68" t="s">
        <v>18</v>
      </c>
      <c r="L43" s="69">
        <v>3</v>
      </c>
      <c r="M43" s="70"/>
      <c r="N43" s="317">
        <v>0.05</v>
      </c>
      <c r="O43" s="71" t="s">
        <v>2066</v>
      </c>
      <c r="P43" s="72" t="s">
        <v>2815</v>
      </c>
      <c r="Q43" s="220" t="s">
        <v>1004</v>
      </c>
      <c r="R43" s="204">
        <v>0.1255</v>
      </c>
      <c r="S43" s="203" t="s">
        <v>1034</v>
      </c>
    </row>
    <row r="44" spans="1:19" s="1" customFormat="1" ht="14.65" customHeight="1">
      <c r="A44" s="227"/>
      <c r="B44" s="236"/>
      <c r="C44" s="17" t="s">
        <v>28</v>
      </c>
      <c r="D44" s="274"/>
      <c r="E44" s="282"/>
      <c r="F44" s="285"/>
      <c r="G44" s="182"/>
      <c r="H44" s="230"/>
      <c r="I44" s="18" t="s">
        <v>43</v>
      </c>
      <c r="J44" s="76">
        <f>IF(OR(I43="TO",I43="TU",I43="TO1",I43="TU1",I43="TO2",I43="TU2"),J43,IF(OR(I43="AH1",I43="AH2"),IF(OR(I44="AH1",I44="AH2"),-J43,IF(OR(I44="EH1",I44="EH2"),-J43+0.5,"")),IF(OR(I43="EH1",I43="EH2"),IF(OR(I44="AH1",I44="AH2"),-J43+0.5,IF(OR(I44="EH1",I44="EH2"),-J43+1,"")),IF(AND(OR(I43="DNB1",I43="DNB2"),OR(I44="AH1",I44="AH2")),0,IF(AND(I43="Not ScoreBoth",OR(I44="TO1",I44="TO2")),0.5,"")))))</f>
        <v>14.5</v>
      </c>
      <c r="K44" s="77" t="s">
        <v>23</v>
      </c>
      <c r="L44" s="21">
        <v>1.8</v>
      </c>
      <c r="M44" s="22">
        <v>6.46</v>
      </c>
      <c r="N44" s="233"/>
      <c r="O44" s="23" t="s">
        <v>2241</v>
      </c>
      <c r="P44" s="24" t="s">
        <v>3441</v>
      </c>
      <c r="Q44" s="221"/>
      <c r="R44" s="205"/>
      <c r="S44" s="26"/>
    </row>
    <row r="45" spans="1:19" s="1" customFormat="1" ht="14.65" customHeight="1" thickBot="1">
      <c r="A45" s="228"/>
      <c r="B45" s="237"/>
      <c r="C45" s="27" t="s">
        <v>28</v>
      </c>
      <c r="D45" s="275"/>
      <c r="E45" s="283"/>
      <c r="F45" s="272"/>
      <c r="G45" s="183"/>
      <c r="H45" s="240"/>
      <c r="I45" s="92"/>
      <c r="J45" s="93"/>
      <c r="K45" s="94"/>
      <c r="L45" s="95"/>
      <c r="M45" s="96"/>
      <c r="N45" s="234"/>
      <c r="O45" s="34"/>
      <c r="P45" s="35"/>
      <c r="Q45" s="222"/>
      <c r="R45" s="206"/>
      <c r="S45" s="28"/>
    </row>
    <row r="46" spans="1:19" s="1" customFormat="1" ht="14.65" customHeight="1">
      <c r="A46" s="226">
        <f>$A43+1</f>
        <v>210</v>
      </c>
      <c r="B46" s="235" t="str">
        <f>IF(OR(C46="W",C47="W",C48="W",C46="1/2W",C47="1/2W",C48="1/2W",C46="1/2L",C47="1/2L",C48="1/2L"),"OK",IF(OR(C46="L",C47="L",C48="L"),"LOSS",IF(OR(C46="X",C47="X",C48="X"),"Anulado"," ")))</f>
        <v xml:space="preserve"> </v>
      </c>
      <c r="C46" s="38" t="s">
        <v>28</v>
      </c>
      <c r="D46" s="273" t="str">
        <f>IF(G46="","",$D43)</f>
        <v>4</v>
      </c>
      <c r="E46" s="281" t="str">
        <f>IF(G46=""," ","– "&amp;COUNTIF(D$4:D48,$D46))</f>
        <v>– 12</v>
      </c>
      <c r="F46" s="284" t="e">
        <f ca="1">IF(G46="","",IF(OR(AND($C46&lt;&gt;" ",$C47=" "),AND($C47&lt;&gt;" ",$C46=" "),AND(L48&gt;0,OR(AND($C48&lt;&gt;" ",OR($C46=" ",$C47=" ")),AND($C48=" ",OR($C46&lt;&gt;" ",$C47&lt;&gt;" "))))),IF(SUM(F$4:F45)=0,1,LARGE(F$4:F45,1)+1),IF(MONTH(G46)=MONTH(TODAY()),IF(AND(DAY(G46)&lt;DAY(TODAY()),$B46=" "),IF(SUM(F$4:F45)=0,1,LARGE(F$4:F45,1)+1),IF($B46=" ",IF(AND(DAY(G46)=DAY(TODAY()),HOUR(G46)&lt;=HOUR(NOW())+1),IF(AND(HOUR(G46)+2&lt;=HOUR(NOW()),DAY(G46)&lt;=DAY(TODAY()),MINUTE(G46)&lt;=MINUTE(NOW())),IF(SUM(F$4:F45)=0,1,LARGE(F$4:F45,1)+1),IF(OR(MINUTE(G46)&lt;=MINUTE(NOW()),HOUR(G46)&lt;=HOUR(NOW())),"!!!","")),""),"")),"")))</f>
        <v>#VALUE!</v>
      </c>
      <c r="G46" s="181" t="s">
        <v>4712</v>
      </c>
      <c r="H46" s="302" t="s">
        <v>605</v>
      </c>
      <c r="I46" s="110" t="s">
        <v>42</v>
      </c>
      <c r="J46" s="126">
        <v>14.5</v>
      </c>
      <c r="K46" s="112" t="s">
        <v>18</v>
      </c>
      <c r="L46" s="113">
        <v>2.2999999999999998</v>
      </c>
      <c r="M46" s="114"/>
      <c r="N46" s="318">
        <v>0.05</v>
      </c>
      <c r="O46" s="44" t="s">
        <v>3555</v>
      </c>
      <c r="P46" s="45" t="s">
        <v>3556</v>
      </c>
      <c r="Q46" s="217" t="s">
        <v>2510</v>
      </c>
      <c r="R46" s="211">
        <v>8.9300000000000004E-2</v>
      </c>
      <c r="S46" s="210" t="s">
        <v>1034</v>
      </c>
    </row>
    <row r="47" spans="1:19" s="1" customFormat="1" ht="14.65" customHeight="1">
      <c r="A47" s="227"/>
      <c r="B47" s="236"/>
      <c r="C47" s="49" t="s">
        <v>28</v>
      </c>
      <c r="D47" s="274"/>
      <c r="E47" s="282"/>
      <c r="F47" s="285"/>
      <c r="G47" s="182"/>
      <c r="H47" s="230"/>
      <c r="I47" s="50" t="s">
        <v>43</v>
      </c>
      <c r="J47" s="51">
        <f>IF(OR(I46="TO",I46="TU",I46="TO1",I46="TU1",I46="TO2",I46="TU2"),J46,IF(OR(I46="AH1",I46="AH2"),IF(OR(I47="AH1",I47="AH2"),-J46,IF(OR(I47="EH1",I47="EH2"),-J46+0.5,"")),IF(OR(I46="EH1",I46="EH2"),IF(OR(I47="AH1",I47="AH2"),-J46+0.5,IF(OR(I47="EH1",I47="EH2"),-J46+1,"")),IF(AND(OR(I46="DNB1",I46="DNB2"),OR(I47="AH1",I47="AH2")),0,IF(AND(I46="Not ScoreBoth",OR(I47="TO1",I47="TO2")),0.5,"")))))</f>
        <v>14.5</v>
      </c>
      <c r="K47" s="52" t="s">
        <v>21</v>
      </c>
      <c r="L47" s="53">
        <v>2.0699999999999998</v>
      </c>
      <c r="M47" s="54">
        <v>12.62</v>
      </c>
      <c r="N47" s="233"/>
      <c r="O47" s="55" t="s">
        <v>3557</v>
      </c>
      <c r="P47" s="56" t="s">
        <v>3558</v>
      </c>
      <c r="Q47" s="218"/>
      <c r="R47" s="212"/>
      <c r="S47" s="26"/>
    </row>
    <row r="48" spans="1:19" s="1" customFormat="1" ht="14.65" customHeight="1">
      <c r="A48" s="228"/>
      <c r="B48" s="237"/>
      <c r="C48" s="57" t="s">
        <v>28</v>
      </c>
      <c r="D48" s="275"/>
      <c r="E48" s="283"/>
      <c r="F48" s="272"/>
      <c r="G48" s="183"/>
      <c r="H48" s="231"/>
      <c r="I48" s="58"/>
      <c r="J48" s="59"/>
      <c r="K48" s="60"/>
      <c r="L48" s="61"/>
      <c r="M48" s="62"/>
      <c r="N48" s="234"/>
      <c r="O48" s="63"/>
      <c r="P48" s="64"/>
      <c r="Q48" s="219"/>
      <c r="R48" s="213"/>
      <c r="S48" s="28"/>
    </row>
    <row r="49" spans="1:19" s="1" customFormat="1" ht="14.65" customHeight="1">
      <c r="A49" s="238">
        <f>$A46+1</f>
        <v>211</v>
      </c>
      <c r="B49" s="242" t="str">
        <f>IF(OR(C49="W",C50="W",C51="W",C49="1/2W",C50="1/2W",C51="1/2W",C49="1/2L",C50="1/2L",C51="1/2L"),"OK",IF(OR(C49="L",C50="L",C51="L"),"LOSS",IF(OR(C49="X",C50="X",C51="X"),"Anulado"," ")))</f>
        <v xml:space="preserve"> </v>
      </c>
      <c r="C49" s="65" t="s">
        <v>28</v>
      </c>
      <c r="D49" s="290" t="str">
        <f>IF(G49="","",$D46)</f>
        <v>4</v>
      </c>
      <c r="E49" s="295" t="str">
        <f>IF(G49=""," ","– "&amp;COUNTIF(D$4:D51,$D49))</f>
        <v>– 13</v>
      </c>
      <c r="F49" s="297" t="e">
        <f ca="1">IF(G49="","",IF(OR(AND($C49&lt;&gt;" ",$C50=" "),AND($C50&lt;&gt;" ",$C49=" "),AND(L51&gt;0,OR(AND($C51&lt;&gt;" ",OR($C49=" ",$C50=" ")),AND($C51=" ",OR($C49&lt;&gt;" ",$C50&lt;&gt;" "))))),IF(SUM(F$4:F48)=0,1,LARGE(F$4:F48,1)+1),IF(MONTH(G49)=MONTH(TODAY()),IF(AND(DAY(G49)&lt;DAY(TODAY()),$B49=" "),IF(SUM(F$4:F48)=0,1,LARGE(F$4:F48,1)+1),IF($B49=" ",IF(AND(DAY(G49)=DAY(TODAY()),HOUR(G49)&lt;=HOUR(NOW())+1),IF(AND(HOUR(G49)+2&lt;=HOUR(NOW()),DAY(G49)&lt;=DAY(TODAY()),MINUTE(G49)&lt;=MINUTE(NOW())),IF(SUM(F$4:F48)=0,1,LARGE(F$4:F48,1)+1),IF(OR(MINUTE(G49)&lt;=MINUTE(NOW()),HOUR(G49)&lt;=HOUR(NOW())),"!!!","")),""),"")),"")))</f>
        <v>#VALUE!</v>
      </c>
      <c r="G49" s="188" t="s">
        <v>4712</v>
      </c>
      <c r="H49" s="239" t="s">
        <v>605</v>
      </c>
      <c r="I49" s="66" t="s">
        <v>42</v>
      </c>
      <c r="J49" s="67">
        <v>15.5</v>
      </c>
      <c r="K49" s="68" t="s">
        <v>18</v>
      </c>
      <c r="L49" s="69">
        <v>2.88</v>
      </c>
      <c r="M49" s="70"/>
      <c r="N49" s="317">
        <v>0.05</v>
      </c>
      <c r="O49" s="71" t="s">
        <v>2834</v>
      </c>
      <c r="P49" s="72" t="s">
        <v>3222</v>
      </c>
      <c r="Q49" s="220" t="s">
        <v>3127</v>
      </c>
      <c r="R49" s="204">
        <v>6.1400000000000003E-2</v>
      </c>
      <c r="S49" s="203" t="s">
        <v>1034</v>
      </c>
    </row>
    <row r="50" spans="1:19" s="1" customFormat="1" ht="14.65" customHeight="1">
      <c r="A50" s="227"/>
      <c r="B50" s="236"/>
      <c r="C50" s="17" t="s">
        <v>28</v>
      </c>
      <c r="D50" s="274"/>
      <c r="E50" s="282"/>
      <c r="F50" s="285"/>
      <c r="G50" s="182"/>
      <c r="H50" s="230"/>
      <c r="I50" s="18" t="s">
        <v>43</v>
      </c>
      <c r="J50" s="76">
        <f>IF(OR(I49="TO",I49="TU",I49="TO1",I49="TU1",I49="TO2",I49="TU2"),J49,IF(OR(I49="AH1",I49="AH2"),IF(OR(I50="AH1",I50="AH2"),-J49,IF(OR(I50="EH1",I50="EH2"),-J49+0.5,"")),IF(OR(I49="EH1",I49="EH2"),IF(OR(I50="AH1",I50="AH2"),-J49+0.5,IF(OR(I50="EH1",I50="EH2"),-J49+1,"")),IF(AND(OR(I49="DNB1",I49="DNB2"),OR(I50="AH1",I50="AH2")),0,IF(AND(I49="Not ScoreBoth",OR(I50="TO1",I50="TO2")),0.5,"")))))</f>
        <v>15.5</v>
      </c>
      <c r="K50" s="77" t="s">
        <v>21</v>
      </c>
      <c r="L50" s="21">
        <v>1.68</v>
      </c>
      <c r="M50" s="22">
        <v>19.850000000000001</v>
      </c>
      <c r="N50" s="233"/>
      <c r="O50" s="23" t="s">
        <v>3559</v>
      </c>
      <c r="P50" s="24" t="s">
        <v>3392</v>
      </c>
      <c r="Q50" s="221"/>
      <c r="R50" s="205"/>
      <c r="S50" s="26"/>
    </row>
    <row r="51" spans="1:19" s="1" customFormat="1" ht="14.65" customHeight="1">
      <c r="A51" s="228"/>
      <c r="B51" s="237"/>
      <c r="C51" s="27" t="s">
        <v>28</v>
      </c>
      <c r="D51" s="275"/>
      <c r="E51" s="283"/>
      <c r="F51" s="272"/>
      <c r="G51" s="183"/>
      <c r="H51" s="231"/>
      <c r="I51" s="30"/>
      <c r="J51" s="31"/>
      <c r="K51" s="37"/>
      <c r="L51" s="32"/>
      <c r="M51" s="33"/>
      <c r="N51" s="234"/>
      <c r="O51" s="34"/>
      <c r="P51" s="35"/>
      <c r="Q51" s="222"/>
      <c r="R51" s="206"/>
      <c r="S51" s="28"/>
    </row>
    <row r="52" spans="1:19" s="1" customFormat="1" ht="14.65" customHeight="1">
      <c r="A52" s="226">
        <f>$A49+1</f>
        <v>212</v>
      </c>
      <c r="B52" s="235" t="str">
        <f>IF(OR(C52="W",C53="W",C54="W",C52="1/2W",C53="1/2W",C54="1/2W",C52="1/2L",C53="1/2L",C54="1/2L"),"OK",IF(OR(C52="L",C53="L",C54="L"),"LOSS",IF(OR(C52="X",C53="X",C54="X"),"Anulado"," ")))</f>
        <v xml:space="preserve"> </v>
      </c>
      <c r="C52" s="38" t="s">
        <v>28</v>
      </c>
      <c r="D52" s="273" t="str">
        <f>IF(G52="","",$D49)</f>
        <v>4</v>
      </c>
      <c r="E52" s="281" t="str">
        <f>IF(G52=""," ","– "&amp;COUNTIF(D$4:D54,$D52))</f>
        <v>– 14</v>
      </c>
      <c r="F52" s="284" t="e">
        <f ca="1">IF(G52="","",IF(OR(AND($C52&lt;&gt;" ",$C53=" "),AND($C53&lt;&gt;" ",$C52=" "),AND(L54&gt;0,OR(AND($C54&lt;&gt;" ",OR($C52=" ",$C53=" ")),AND($C54=" ",OR($C52&lt;&gt;" ",$C53&lt;&gt;" "))))),IF(SUM(F$4:F51)=0,1,LARGE(F$4:F51,1)+1),IF(MONTH(G52)=MONTH(TODAY()),IF(AND(DAY(G52)&lt;DAY(TODAY()),$B52=" "),IF(SUM(F$4:F51)=0,1,LARGE(F$4:F51,1)+1),IF($B52=" ",IF(AND(DAY(G52)=DAY(TODAY()),HOUR(G52)&lt;=HOUR(NOW())+1),IF(AND(HOUR(G52)+2&lt;=HOUR(NOW()),DAY(G52)&lt;=DAY(TODAY()),MINUTE(G52)&lt;=MINUTE(NOW())),IF(SUM(F$4:F51)=0,1,LARGE(F$4:F51,1)+1),IF(OR(MINUTE(G52)&lt;=MINUTE(NOW()),HOUR(G52)&lt;=HOUR(NOW())),"!!!","")),""),"")),"")))</f>
        <v>#VALUE!</v>
      </c>
      <c r="G52" s="181" t="s">
        <v>4714</v>
      </c>
      <c r="H52" s="229" t="s">
        <v>606</v>
      </c>
      <c r="I52" s="39" t="s">
        <v>30</v>
      </c>
      <c r="J52" s="40">
        <v>0</v>
      </c>
      <c r="K52" s="41" t="s">
        <v>22</v>
      </c>
      <c r="L52" s="42">
        <v>1.7569999999999999</v>
      </c>
      <c r="M52" s="43">
        <v>65.3</v>
      </c>
      <c r="N52" s="318">
        <v>0.05</v>
      </c>
      <c r="O52" s="44" t="s">
        <v>3560</v>
      </c>
      <c r="P52" s="45" t="s">
        <v>3561</v>
      </c>
      <c r="Q52" s="217" t="s">
        <v>4269</v>
      </c>
      <c r="R52" s="211">
        <v>3.3300000000000003E-2</v>
      </c>
      <c r="S52" s="210" t="s">
        <v>1034</v>
      </c>
    </row>
    <row r="53" spans="1:19" s="1" customFormat="1" ht="14.65" customHeight="1">
      <c r="A53" s="227"/>
      <c r="B53" s="236"/>
      <c r="C53" s="49" t="s">
        <v>28</v>
      </c>
      <c r="D53" s="274"/>
      <c r="E53" s="282"/>
      <c r="F53" s="285"/>
      <c r="G53" s="182"/>
      <c r="H53" s="230"/>
      <c r="I53" s="50" t="s">
        <v>48</v>
      </c>
      <c r="J53" s="85" t="str">
        <f>IF(OR(I52="TO",I52="TU",I52="TO1",I52="TU1",I52="TO2",I52="TU2"),J52,IF(OR(I52="AH1",I52="AH2"),IF(OR(I53="AH1",I53="AH2"),-J52,IF(OR(I53="EH1",I53="EH2"),-J52+0.5,"")),IF(OR(I52="EH1",I52="EH2"),IF(OR(I53="AH1",I53="AH2"),-J52+0.5,IF(OR(I53="EH1",I53="EH2"),-J52+1,"")),IF(AND(OR(I52="DNB1",I52="DNB2"),OR(I53="AH1",I53="AH2")),0,IF(AND(I52="Not ScoreBoth",OR(I53="TO1",I53="TO2")),0.5,"")))))</f>
        <v/>
      </c>
      <c r="K53" s="52" t="s">
        <v>17</v>
      </c>
      <c r="L53" s="53">
        <v>2.5</v>
      </c>
      <c r="M53" s="54">
        <v>46.67</v>
      </c>
      <c r="N53" s="233"/>
      <c r="O53" s="55" t="s">
        <v>3562</v>
      </c>
      <c r="P53" s="56" t="s">
        <v>3563</v>
      </c>
      <c r="Q53" s="218"/>
      <c r="R53" s="212"/>
      <c r="S53" s="26"/>
    </row>
    <row r="54" spans="1:19" s="1" customFormat="1" ht="14.65" customHeight="1">
      <c r="A54" s="228"/>
      <c r="B54" s="237"/>
      <c r="C54" s="57" t="s">
        <v>28</v>
      </c>
      <c r="D54" s="275"/>
      <c r="E54" s="283"/>
      <c r="F54" s="272"/>
      <c r="G54" s="183"/>
      <c r="H54" s="231"/>
      <c r="I54" s="58"/>
      <c r="J54" s="59"/>
      <c r="K54" s="60"/>
      <c r="L54" s="61"/>
      <c r="M54" s="62"/>
      <c r="N54" s="234"/>
      <c r="O54" s="63"/>
      <c r="P54" s="64"/>
      <c r="Q54" s="219"/>
      <c r="R54" s="213"/>
      <c r="S54" s="28"/>
    </row>
    <row r="55" spans="1:19" s="1" customFormat="1" ht="14.65" customHeight="1">
      <c r="A55" s="238">
        <f>$A52+1</f>
        <v>213</v>
      </c>
      <c r="B55" s="242" t="str">
        <f>IF(OR(C55="W",C56="W",C57="W",C55="1/2W",C56="1/2W",C57="1/2W",C55="1/2L",C56="1/2L",C57="1/2L"),"OK",IF(OR(C55="L",C56="L",C57="L"),"LOSS",IF(OR(C55="X",C56="X",C57="X"),"Anulado"," ")))</f>
        <v xml:space="preserve"> </v>
      </c>
      <c r="C55" s="65" t="s">
        <v>28</v>
      </c>
      <c r="D55" s="290" t="str">
        <f>IF(G55="","",$D52)</f>
        <v>4</v>
      </c>
      <c r="E55" s="295" t="str">
        <f>IF(G55=""," ","– "&amp;COUNTIF(D$4:D57,$D55))</f>
        <v>– 15</v>
      </c>
      <c r="F55" s="297" t="e">
        <f ca="1">IF(G55="","",IF(OR(AND($C55&lt;&gt;" ",$C56=" "),AND($C56&lt;&gt;" ",$C55=" "),AND(L57&gt;0,OR(AND($C57&lt;&gt;" ",OR($C55=" ",$C56=" ")),AND($C57=" ",OR($C55&lt;&gt;" ",$C56&lt;&gt;" "))))),IF(SUM(F$4:F54)=0,1,LARGE(F$4:F54,1)+1),IF(MONTH(G55)=MONTH(TODAY()),IF(AND(DAY(G55)&lt;DAY(TODAY()),$B55=" "),IF(SUM(F$4:F54)=0,1,LARGE(F$4:F54,1)+1),IF($B55=" ",IF(AND(DAY(G55)=DAY(TODAY()),HOUR(G55)&lt;=HOUR(NOW())+1),IF(AND(HOUR(G55)+2&lt;=HOUR(NOW()),DAY(G55)&lt;=DAY(TODAY()),MINUTE(G55)&lt;=MINUTE(NOW())),IF(SUM(F$4:F54)=0,1,LARGE(F$4:F54,1)+1),IF(OR(MINUTE(G55)&lt;=MINUTE(NOW()),HOUR(G55)&lt;=HOUR(NOW())),"!!!","")),""),"")),"")))</f>
        <v>#VALUE!</v>
      </c>
      <c r="G55" s="188" t="s">
        <v>4715</v>
      </c>
      <c r="H55" s="239" t="s">
        <v>607</v>
      </c>
      <c r="I55" s="66" t="s">
        <v>47</v>
      </c>
      <c r="J55" s="80"/>
      <c r="K55" s="68" t="s">
        <v>22</v>
      </c>
      <c r="L55" s="69">
        <v>7.43</v>
      </c>
      <c r="M55" s="70">
        <v>25.6</v>
      </c>
      <c r="N55" s="317">
        <v>0.05</v>
      </c>
      <c r="O55" s="71" t="s">
        <v>2353</v>
      </c>
      <c r="P55" s="72" t="s">
        <v>3564</v>
      </c>
      <c r="Q55" s="220" t="s">
        <v>4270</v>
      </c>
      <c r="R55" s="204">
        <v>8.4000000000000005E-2</v>
      </c>
      <c r="S55" s="203" t="s">
        <v>1034</v>
      </c>
    </row>
    <row r="56" spans="1:19" s="1" customFormat="1" ht="14.65" customHeight="1">
      <c r="A56" s="227"/>
      <c r="B56" s="236"/>
      <c r="C56" s="17" t="s">
        <v>28</v>
      </c>
      <c r="D56" s="274"/>
      <c r="E56" s="282"/>
      <c r="F56" s="285"/>
      <c r="G56" s="182"/>
      <c r="H56" s="230"/>
      <c r="I56" s="18" t="s">
        <v>48</v>
      </c>
      <c r="J56" s="81" t="str">
        <f>IF(OR(I55="TO",I55="TU",I55="TO1",I55="TU1",I55="TO2",I55="TU2"),J55,IF(OR(I55="AH1",I55="AH2"),IF(OR(I56="AH1",I56="AH2"),-J55,IF(OR(I56="EH1",I56="EH2"),-J55+0.5,"")),IF(OR(I55="EH1",I55="EH2"),IF(OR(I56="AH1",I56="AH2"),-J55+0.5,IF(OR(I56="EH1",I56="EH2"),-J55+1,"")),IF(AND(OR(I55="DNB1",I55="DNB2"),OR(I56="AH1",I56="AH2")),0,IF(AND(I55="Not ScoreBoth",OR(I56="TO1",I56="TO2")),0.5,"")))))</f>
        <v/>
      </c>
      <c r="K56" s="77" t="s">
        <v>45</v>
      </c>
      <c r="L56" s="21">
        <v>1.27</v>
      </c>
      <c r="M56" s="22">
        <v>150</v>
      </c>
      <c r="N56" s="233"/>
      <c r="O56" s="23" t="s">
        <v>3565</v>
      </c>
      <c r="P56" s="24" t="s">
        <v>3566</v>
      </c>
      <c r="Q56" s="221"/>
      <c r="R56" s="205"/>
      <c r="S56" s="26"/>
    </row>
    <row r="57" spans="1:19" s="1" customFormat="1" ht="14.65" customHeight="1">
      <c r="A57" s="228"/>
      <c r="B57" s="237"/>
      <c r="C57" s="27" t="s">
        <v>28</v>
      </c>
      <c r="D57" s="275"/>
      <c r="E57" s="283"/>
      <c r="F57" s="272"/>
      <c r="G57" s="183"/>
      <c r="H57" s="231"/>
      <c r="I57" s="30"/>
      <c r="J57" s="31"/>
      <c r="K57" s="37"/>
      <c r="L57" s="32"/>
      <c r="M57" s="33"/>
      <c r="N57" s="234"/>
      <c r="O57" s="34"/>
      <c r="P57" s="35"/>
      <c r="Q57" s="222"/>
      <c r="R57" s="206"/>
      <c r="S57" s="28"/>
    </row>
    <row r="58" spans="1:19" s="1" customFormat="1" ht="14.65" customHeight="1">
      <c r="A58" s="226">
        <f>$A55+1</f>
        <v>214</v>
      </c>
      <c r="B58" s="235" t="str">
        <f>IF(OR(C58="W",C59="W",C60="W",C58="1/2W",C59="1/2W",C60="1/2W",C58="1/2L",C59="1/2L",C60="1/2L"),"OK",IF(OR(C58="L",C59="L",C60="L"),"LOSS",IF(OR(C58="X",C59="X",C60="X"),"Anulado"," ")))</f>
        <v xml:space="preserve"> </v>
      </c>
      <c r="C58" s="38" t="s">
        <v>28</v>
      </c>
      <c r="D58" s="273" t="str">
        <f>IF(G58="","",$D55)</f>
        <v>4</v>
      </c>
      <c r="E58" s="281" t="str">
        <f>IF(G58=""," ","– "&amp;COUNTIF(D$4:D60,$D58))</f>
        <v>– 16</v>
      </c>
      <c r="F58" s="284" t="e">
        <f ca="1">IF(G58="","",IF(OR(AND($C58&lt;&gt;" ",$C59=" "),AND($C59&lt;&gt;" ",$C58=" "),AND(L60&gt;0,OR(AND($C60&lt;&gt;" ",OR($C58=" ",$C59=" ")),AND($C60=" ",OR($C58&lt;&gt;" ",$C59&lt;&gt;" "))))),IF(SUM(F$4:F57)=0,1,LARGE(F$4:F57,1)+1),IF(MONTH(G58)=MONTH(TODAY()),IF(AND(DAY(G58)&lt;DAY(TODAY()),$B58=" "),IF(SUM(F$4:F57)=0,1,LARGE(F$4:F57,1)+1),IF($B58=" ",IF(AND(DAY(G58)=DAY(TODAY()),HOUR(G58)&lt;=HOUR(NOW())+1),IF(AND(HOUR(G58)+2&lt;=HOUR(NOW()),DAY(G58)&lt;=DAY(TODAY()),MINUTE(G58)&lt;=MINUTE(NOW())),IF(SUM(F$4:F57)=0,1,LARGE(F$4:F57,1)+1),IF(OR(MINUTE(G58)&lt;=MINUTE(NOW()),HOUR(G58)&lt;=HOUR(NOW())),"!!!","")),""),"")),"")))</f>
        <v>#VALUE!</v>
      </c>
      <c r="G58" s="181" t="s">
        <v>4711</v>
      </c>
      <c r="H58" s="229" t="s">
        <v>608</v>
      </c>
      <c r="I58" s="108">
        <v>1</v>
      </c>
      <c r="J58" s="78"/>
      <c r="K58" s="41" t="s">
        <v>18</v>
      </c>
      <c r="L58" s="42">
        <v>1.53</v>
      </c>
      <c r="M58" s="43">
        <v>25.85</v>
      </c>
      <c r="N58" s="318">
        <v>0.05</v>
      </c>
      <c r="O58" s="44" t="s">
        <v>3567</v>
      </c>
      <c r="P58" s="45" t="s">
        <v>3568</v>
      </c>
      <c r="Q58" s="217" t="s">
        <v>1873</v>
      </c>
      <c r="R58" s="211">
        <v>0.1928</v>
      </c>
      <c r="S58" s="210" t="s">
        <v>1034</v>
      </c>
    </row>
    <row r="59" spans="1:19" s="1" customFormat="1" ht="14.65" customHeight="1">
      <c r="A59" s="227"/>
      <c r="B59" s="236"/>
      <c r="C59" s="49" t="s">
        <v>28</v>
      </c>
      <c r="D59" s="274"/>
      <c r="E59" s="282"/>
      <c r="F59" s="285"/>
      <c r="G59" s="182"/>
      <c r="H59" s="230"/>
      <c r="I59" s="50" t="s">
        <v>27</v>
      </c>
      <c r="J59" s="85" t="str">
        <f>IF(OR(I58="TO",I58="TU",I58="TO1",I58="TU1",I58="TO2",I58="TU2"),J58,IF(OR(I58="AH1",I58="AH2"),IF(OR(I59="AH1",I59="AH2"),-J58,IF(OR(I59="EH1",I59="EH2"),-J58+0.5,"")),IF(OR(I58="EH1",I58="EH2"),IF(OR(I59="AH1",I59="AH2"),-J58+0.5,IF(OR(I59="EH1",I59="EH2"),-J58+1,"")),IF(AND(OR(I58="DNB1",I58="DNB2"),OR(I59="AH1",I59="AH2")),0,IF(AND(I58="Not ScoreBoth",OR(I59="TO1",I59="TO2")),0.5,"")))))</f>
        <v/>
      </c>
      <c r="K59" s="52" t="s">
        <v>23</v>
      </c>
      <c r="L59" s="53">
        <v>5.4</v>
      </c>
      <c r="M59" s="54">
        <v>7.34</v>
      </c>
      <c r="N59" s="233"/>
      <c r="O59" s="55" t="s">
        <v>3569</v>
      </c>
      <c r="P59" s="56" t="s">
        <v>3570</v>
      </c>
      <c r="Q59" s="218"/>
      <c r="R59" s="212"/>
      <c r="S59" s="26"/>
    </row>
    <row r="60" spans="1:19" s="1" customFormat="1" ht="14.65" customHeight="1">
      <c r="A60" s="228"/>
      <c r="B60" s="237"/>
      <c r="C60" s="57" t="s">
        <v>28</v>
      </c>
      <c r="D60" s="275"/>
      <c r="E60" s="283"/>
      <c r="F60" s="272"/>
      <c r="G60" s="183"/>
      <c r="H60" s="231"/>
      <c r="I60" s="58"/>
      <c r="J60" s="59"/>
      <c r="K60" s="60"/>
      <c r="L60" s="61"/>
      <c r="M60" s="62"/>
      <c r="N60" s="234"/>
      <c r="O60" s="63"/>
      <c r="P60" s="64"/>
      <c r="Q60" s="219"/>
      <c r="R60" s="213"/>
      <c r="S60" s="28"/>
    </row>
    <row r="61" spans="1:19" s="1" customFormat="1" ht="14.65" customHeight="1">
      <c r="A61" s="238">
        <f>$A58+1</f>
        <v>215</v>
      </c>
      <c r="B61" s="242" t="str">
        <f>IF(OR(C61="W",C62="W",C63="W",C61="1/2W",C62="1/2W",C63="1/2W",C61="1/2L",C62="1/2L",C63="1/2L"),"OK",IF(OR(C61="L",C62="L",C63="L"),"LOSS",IF(OR(C61="X",C62="X",C63="X"),"Anulado"," ")))</f>
        <v xml:space="preserve"> </v>
      </c>
      <c r="C61" s="65" t="s">
        <v>28</v>
      </c>
      <c r="D61" s="290" t="str">
        <f>IF(G61="","",$D58)</f>
        <v>4</v>
      </c>
      <c r="E61" s="295" t="str">
        <f>IF(G61=""," ","– "&amp;COUNTIF(D$4:D63,$D61))</f>
        <v>– 17</v>
      </c>
      <c r="F61" s="297" t="e">
        <f ca="1">IF(G61="","",IF(OR(AND($C61&lt;&gt;" ",$C62=" "),AND($C62&lt;&gt;" ",$C61=" "),AND(L63&gt;0,OR(AND($C63&lt;&gt;" ",OR($C61=" ",$C62=" ")),AND($C63=" ",OR($C61&lt;&gt;" ",$C62&lt;&gt;" "))))),IF(SUM(F$4:F60)=0,1,LARGE(F$4:F60,1)+1),IF(MONTH(G61)=MONTH(TODAY()),IF(AND(DAY(G61)&lt;DAY(TODAY()),$B61=" "),IF(SUM(F$4:F60)=0,1,LARGE(F$4:F60,1)+1),IF($B61=" ",IF(AND(DAY(G61)=DAY(TODAY()),HOUR(G61)&lt;=HOUR(NOW())+1),IF(AND(HOUR(G61)+2&lt;=HOUR(NOW()),DAY(G61)&lt;=DAY(TODAY()),MINUTE(G61)&lt;=MINUTE(NOW())),IF(SUM(F$4:F60)=0,1,LARGE(F$4:F60,1)+1),IF(OR(MINUTE(G61)&lt;=MINUTE(NOW()),HOUR(G61)&lt;=HOUR(NOW())),"!!!","")),""),"")),"")))</f>
        <v>#VALUE!</v>
      </c>
      <c r="G61" s="188" t="s">
        <v>4712</v>
      </c>
      <c r="H61" s="239" t="s">
        <v>609</v>
      </c>
      <c r="I61" s="66" t="s">
        <v>42</v>
      </c>
      <c r="J61" s="67">
        <v>12</v>
      </c>
      <c r="K61" s="68" t="s">
        <v>23</v>
      </c>
      <c r="L61" s="69">
        <v>3.75</v>
      </c>
      <c r="M61" s="70">
        <v>9.4</v>
      </c>
      <c r="N61" s="317">
        <v>0.05</v>
      </c>
      <c r="O61" s="71" t="s">
        <v>2548</v>
      </c>
      <c r="P61" s="72" t="s">
        <v>3571</v>
      </c>
      <c r="Q61" s="220" t="s">
        <v>2669</v>
      </c>
      <c r="R61" s="204">
        <v>5.6000000000000001E-2</v>
      </c>
      <c r="S61" s="203" t="s">
        <v>1034</v>
      </c>
    </row>
    <row r="62" spans="1:19" s="1" customFormat="1" ht="14.65" customHeight="1">
      <c r="A62" s="227"/>
      <c r="B62" s="236"/>
      <c r="C62" s="17" t="s">
        <v>28</v>
      </c>
      <c r="D62" s="274"/>
      <c r="E62" s="282"/>
      <c r="F62" s="285"/>
      <c r="G62" s="182"/>
      <c r="H62" s="230"/>
      <c r="I62" s="18" t="s">
        <v>43</v>
      </c>
      <c r="J62" s="76">
        <f>IF(OR(I61="TO",I61="TU",I61="TO1",I61="TU1",I61="TO2",I61="TU2"),J61,IF(OR(I61="AH1",I61="AH2"),IF(OR(I62="AH1",I62="AH2"),-J61,IF(OR(I62="EH1",I62="EH2"),-J61+0.5,"")),IF(OR(I61="EH1",I61="EH2"),IF(OR(I62="AH1",I62="AH2"),-J61+0.5,IF(OR(I62="EH1",I62="EH2"),-J61+1,"")),IF(AND(OR(I61="DNB1",I61="DNB2"),OR(I62="AH1",I62="AH2")),0,IF(AND(I61="Not ScoreBoth",OR(I62="TO1",I62="TO2")),0.5,"")))))</f>
        <v>12</v>
      </c>
      <c r="K62" s="77" t="s">
        <v>21</v>
      </c>
      <c r="L62" s="21">
        <v>1.47</v>
      </c>
      <c r="M62" s="22"/>
      <c r="N62" s="233"/>
      <c r="O62" s="23" t="s">
        <v>2331</v>
      </c>
      <c r="P62" s="24" t="s">
        <v>3572</v>
      </c>
      <c r="Q62" s="221"/>
      <c r="R62" s="205"/>
      <c r="S62" s="26"/>
    </row>
    <row r="63" spans="1:19" s="1" customFormat="1" ht="14.65" customHeight="1">
      <c r="A63" s="228"/>
      <c r="B63" s="237"/>
      <c r="C63" s="27" t="s">
        <v>28</v>
      </c>
      <c r="D63" s="275"/>
      <c r="E63" s="283"/>
      <c r="F63" s="272"/>
      <c r="G63" s="183"/>
      <c r="H63" s="231"/>
      <c r="I63" s="30"/>
      <c r="J63" s="31"/>
      <c r="K63" s="37"/>
      <c r="L63" s="32"/>
      <c r="M63" s="33"/>
      <c r="N63" s="234"/>
      <c r="O63" s="34"/>
      <c r="P63" s="35"/>
      <c r="Q63" s="222"/>
      <c r="R63" s="206"/>
      <c r="S63" s="28"/>
    </row>
    <row r="64" spans="1:19" s="1" customFormat="1" ht="14.65" customHeight="1">
      <c r="A64" s="226">
        <f>$A61+1</f>
        <v>216</v>
      </c>
      <c r="B64" s="235" t="str">
        <f>IF(OR(C64="W",C65="W",C66="W",C64="1/2W",C65="1/2W",C66="1/2W",C64="1/2L",C65="1/2L",C66="1/2L"),"OK",IF(OR(C64="L",C65="L",C66="L"),"LOSS",IF(OR(C64="X",C65="X",C66="X"),"Anulado"," ")))</f>
        <v xml:space="preserve"> </v>
      </c>
      <c r="C64" s="38" t="s">
        <v>28</v>
      </c>
      <c r="D64" s="273" t="str">
        <f>IF(G64="","",$D61)</f>
        <v>4</v>
      </c>
      <c r="E64" s="281" t="str">
        <f>IF(G64=""," ","– "&amp;COUNTIF(D$4:D66,$D64))</f>
        <v>– 18</v>
      </c>
      <c r="F64" s="284" t="e">
        <f ca="1">IF(G64="","",IF(OR(AND($C64&lt;&gt;" ",$C65=" "),AND($C65&lt;&gt;" ",$C64=" "),AND(L66&gt;0,OR(AND($C66&lt;&gt;" ",OR($C64=" ",$C65=" ")),AND($C66=" ",OR($C64&lt;&gt;" ",$C65&lt;&gt;" "))))),IF(SUM(F$4:F63)=0,1,LARGE(F$4:F63,1)+1),IF(MONTH(G64)=MONTH(TODAY()),IF(AND(DAY(G64)&lt;DAY(TODAY()),$B64=" "),IF(SUM(F$4:F63)=0,1,LARGE(F$4:F63,1)+1),IF($B64=" ",IF(AND(DAY(G64)=DAY(TODAY()),HOUR(G64)&lt;=HOUR(NOW())+1),IF(AND(HOUR(G64)+2&lt;=HOUR(NOW()),DAY(G64)&lt;=DAY(TODAY()),MINUTE(G64)&lt;=MINUTE(NOW())),IF(SUM(F$4:F63)=0,1,LARGE(F$4:F63,1)+1),IF(OR(MINUTE(G64)&lt;=MINUTE(NOW()),HOUR(G64)&lt;=HOUR(NOW())),"!!!","")),""),"")),"")))</f>
        <v>#VALUE!</v>
      </c>
      <c r="G64" s="181" t="s">
        <v>4705</v>
      </c>
      <c r="H64" s="229" t="s">
        <v>610</v>
      </c>
      <c r="I64" s="39" t="s">
        <v>30</v>
      </c>
      <c r="J64" s="40">
        <v>-1</v>
      </c>
      <c r="K64" s="41" t="s">
        <v>21</v>
      </c>
      <c r="L64" s="42">
        <v>2.59</v>
      </c>
      <c r="M64" s="43">
        <v>7.08</v>
      </c>
      <c r="N64" s="318">
        <v>0.05</v>
      </c>
      <c r="O64" s="44" t="s">
        <v>3573</v>
      </c>
      <c r="P64" s="45" t="s">
        <v>3574</v>
      </c>
      <c r="Q64" s="217" t="s">
        <v>2117</v>
      </c>
      <c r="R64" s="211">
        <v>6.7299999999999999E-2</v>
      </c>
      <c r="S64" s="210" t="s">
        <v>1034</v>
      </c>
    </row>
    <row r="65" spans="1:19" s="1" customFormat="1" ht="14.65" customHeight="1">
      <c r="A65" s="227"/>
      <c r="B65" s="236"/>
      <c r="C65" s="49" t="s">
        <v>28</v>
      </c>
      <c r="D65" s="274"/>
      <c r="E65" s="282"/>
      <c r="F65" s="285"/>
      <c r="G65" s="182"/>
      <c r="H65" s="230"/>
      <c r="I65" s="50" t="s">
        <v>31</v>
      </c>
      <c r="J65" s="51">
        <f>IF(OR(I64="TO",I64="TU",I64="TO1",I64="TU1",I64="TO2",I64="TU2"),J64,IF(OR(I64="AH1",I64="AH2"),IF(OR(I65="AH1",I65="AH2"),-J64,IF(OR(I65="EH1",I65="EH2"),-J64+0.5,"")),IF(OR(I64="EH1",I64="EH2"),IF(OR(I65="AH1",I65="AH2"),-J64+0.5,IF(OR(I65="EH1",I65="EH2"),-J64+1,"")),IF(AND(OR(I64="DNB1",I64="DNB2"),OR(I65="AH1",I65="AH2")),0,IF(AND(I64="Not ScoreBoth",OR(I65="TO1",I65="TO2")),0.5,"")))))</f>
        <v>1</v>
      </c>
      <c r="K65" s="52" t="s">
        <v>22</v>
      </c>
      <c r="L65" s="53">
        <v>1.8129999999999999</v>
      </c>
      <c r="M65" s="54">
        <v>10</v>
      </c>
      <c r="N65" s="233"/>
      <c r="O65" s="55" t="s">
        <v>1137</v>
      </c>
      <c r="P65" s="56" t="s">
        <v>3575</v>
      </c>
      <c r="Q65" s="218"/>
      <c r="R65" s="212"/>
      <c r="S65" s="26"/>
    </row>
    <row r="66" spans="1:19" s="1" customFormat="1" ht="14.65" customHeight="1">
      <c r="A66" s="228"/>
      <c r="B66" s="237"/>
      <c r="C66" s="57" t="s">
        <v>28</v>
      </c>
      <c r="D66" s="275"/>
      <c r="E66" s="283"/>
      <c r="F66" s="272"/>
      <c r="G66" s="183"/>
      <c r="H66" s="231"/>
      <c r="I66" s="58"/>
      <c r="J66" s="59"/>
      <c r="K66" s="60"/>
      <c r="L66" s="61"/>
      <c r="M66" s="62"/>
      <c r="N66" s="234"/>
      <c r="O66" s="63"/>
      <c r="P66" s="64"/>
      <c r="Q66" s="219"/>
      <c r="R66" s="213"/>
      <c r="S66" s="28"/>
    </row>
    <row r="67" spans="1:19" s="1" customFormat="1" ht="14.65" customHeight="1">
      <c r="A67" s="238">
        <f>$A64+1</f>
        <v>217</v>
      </c>
      <c r="B67" s="242" t="str">
        <f>IF(OR(C67="W",C68="W",C69="W",C67="1/2W",C68="1/2W",C69="1/2W",C67="1/2L",C68="1/2L",C69="1/2L"),"OK",IF(OR(C67="L",C68="L",C69="L"),"LOSS",IF(OR(C67="X",C68="X",C69="X"),"Anulado"," ")))</f>
        <v xml:space="preserve"> </v>
      </c>
      <c r="C67" s="65" t="s">
        <v>28</v>
      </c>
      <c r="D67" s="290" t="str">
        <f>IF(G67="","",$D64)</f>
        <v>4</v>
      </c>
      <c r="E67" s="295" t="str">
        <f>IF(G67=""," ","– "&amp;COUNTIF(D$4:D69,$D67))</f>
        <v>– 19</v>
      </c>
      <c r="F67" s="297" t="e">
        <f ca="1">IF(G67="","",IF(OR(AND($C67&lt;&gt;" ",$C68=" "),AND($C68&lt;&gt;" ",$C67=" "),AND(L69&gt;0,OR(AND($C69&lt;&gt;" ",OR($C67=" ",$C68=" ")),AND($C69=" ",OR($C67&lt;&gt;" ",$C68&lt;&gt;" "))))),IF(SUM(F$4:F66)=0,1,LARGE(F$4:F66,1)+1),IF(MONTH(G67)=MONTH(TODAY()),IF(AND(DAY(G67)&lt;DAY(TODAY()),$B67=" "),IF(SUM(F$4:F66)=0,1,LARGE(F$4:F66,1)+1),IF($B67=" ",IF(AND(DAY(G67)=DAY(TODAY()),HOUR(G67)&lt;=HOUR(NOW())+1),IF(AND(HOUR(G67)+2&lt;=HOUR(NOW()),DAY(G67)&lt;=DAY(TODAY()),MINUTE(G67)&lt;=MINUTE(NOW())),IF(SUM(F$4:F66)=0,1,LARGE(F$4:F66,1)+1),IF(OR(MINUTE(G67)&lt;=MINUTE(NOW()),HOUR(G67)&lt;=HOUR(NOW())),"!!!","")),""),"")),"")))</f>
        <v>#VALUE!</v>
      </c>
      <c r="G67" s="188" t="s">
        <v>4716</v>
      </c>
      <c r="H67" s="239" t="s">
        <v>611</v>
      </c>
      <c r="I67" s="66" t="s">
        <v>48</v>
      </c>
      <c r="J67" s="80"/>
      <c r="K67" s="68" t="s">
        <v>17</v>
      </c>
      <c r="L67" s="69">
        <v>3</v>
      </c>
      <c r="M67" s="70">
        <v>8.75</v>
      </c>
      <c r="N67" s="317">
        <v>0.05</v>
      </c>
      <c r="O67" s="71" t="s">
        <v>1427</v>
      </c>
      <c r="P67" s="72" t="s">
        <v>1990</v>
      </c>
      <c r="Q67" s="220" t="s">
        <v>2978</v>
      </c>
      <c r="R67" s="204">
        <v>0.1053</v>
      </c>
      <c r="S67" s="203" t="s">
        <v>1034</v>
      </c>
    </row>
    <row r="68" spans="1:19" s="1" customFormat="1" ht="14.65" customHeight="1">
      <c r="A68" s="227"/>
      <c r="B68" s="236"/>
      <c r="C68" s="17" t="s">
        <v>28</v>
      </c>
      <c r="D68" s="274"/>
      <c r="E68" s="282"/>
      <c r="F68" s="285"/>
      <c r="G68" s="182"/>
      <c r="H68" s="230"/>
      <c r="I68" s="18" t="s">
        <v>47</v>
      </c>
      <c r="J68" s="81" t="str">
        <f>IF(OR(I67="TO",I67="TU",I67="TO1",I67="TU1",I67="TO2",I67="TU2"),J67,IF(OR(I67="AH1",I67="AH2"),IF(OR(I68="AH1",I68="AH2"),-J67,IF(OR(I68="EH1",I68="EH2"),-J67+0.5,"")),IF(OR(I67="EH1",I67="EH2"),IF(OR(I68="AH1",I68="AH2"),-J67+0.5,IF(OR(I68="EH1",I68="EH2"),-J67+1,"")),IF(AND(OR(I67="DNB1",I67="DNB2"),OR(I68="AH1",I68="AH2")),0,IF(AND(I67="Not ScoreBoth",OR(I68="TO1",I68="TO2")),0.5,"")))))</f>
        <v/>
      </c>
      <c r="K68" s="77" t="s">
        <v>23</v>
      </c>
      <c r="L68" s="21">
        <v>1.75</v>
      </c>
      <c r="M68" s="22"/>
      <c r="N68" s="233"/>
      <c r="O68" s="23" t="s">
        <v>2003</v>
      </c>
      <c r="P68" s="24" t="s">
        <v>1990</v>
      </c>
      <c r="Q68" s="221"/>
      <c r="R68" s="205"/>
      <c r="S68" s="26"/>
    </row>
    <row r="69" spans="1:19" s="1" customFormat="1" ht="14.65" customHeight="1">
      <c r="A69" s="228"/>
      <c r="B69" s="237"/>
      <c r="C69" s="27" t="s">
        <v>28</v>
      </c>
      <c r="D69" s="275"/>
      <c r="E69" s="283"/>
      <c r="F69" s="272"/>
      <c r="G69" s="183"/>
      <c r="H69" s="231"/>
      <c r="I69" s="30"/>
      <c r="J69" s="31"/>
      <c r="K69" s="37"/>
      <c r="L69" s="32"/>
      <c r="M69" s="33"/>
      <c r="N69" s="234"/>
      <c r="O69" s="34"/>
      <c r="P69" s="35"/>
      <c r="Q69" s="222"/>
      <c r="R69" s="206"/>
      <c r="S69" s="28"/>
    </row>
    <row r="70" spans="1:19" s="1" customFormat="1" ht="14.65" customHeight="1">
      <c r="A70" s="226">
        <f>$A67+1</f>
        <v>218</v>
      </c>
      <c r="B70" s="235" t="str">
        <f>IF(OR(C70="W",C71="W",C72="W",C70="1/2W",C71="1/2W",C72="1/2W",C70="1/2L",C71="1/2L",C72="1/2L"),"OK",IF(OR(C70="L",C71="L",C72="L"),"LOSS",IF(OR(C70="X",C71="X",C72="X"),"Anulado"," ")))</f>
        <v xml:space="preserve"> </v>
      </c>
      <c r="C70" s="38" t="s">
        <v>28</v>
      </c>
      <c r="D70" s="273" t="str">
        <f>IF(G70="","",$D67)</f>
        <v>4</v>
      </c>
      <c r="E70" s="281" t="str">
        <f>IF(G70=""," ","– "&amp;COUNTIF(D$4:D72,$D70))</f>
        <v>– 20</v>
      </c>
      <c r="F70" s="284" t="e">
        <f ca="1">IF(G70="","",IF(OR(AND($C70&lt;&gt;" ",$C71=" "),AND($C71&lt;&gt;" ",$C70=" "),AND(L72&gt;0,OR(AND($C72&lt;&gt;" ",OR($C70=" ",$C71=" ")),AND($C72=" ",OR($C70&lt;&gt;" ",$C71&lt;&gt;" "))))),IF(SUM(F$4:F69)=0,1,LARGE(F$4:F69,1)+1),IF(MONTH(G70)=MONTH(TODAY()),IF(AND(DAY(G70)&lt;DAY(TODAY()),$B70=" "),IF(SUM(F$4:F69)=0,1,LARGE(F$4:F69,1)+1),IF($B70=" ",IF(AND(DAY(G70)=DAY(TODAY()),HOUR(G70)&lt;=HOUR(NOW())+1),IF(AND(HOUR(G70)+2&lt;=HOUR(NOW()),DAY(G70)&lt;=DAY(TODAY()),MINUTE(G70)&lt;=MINUTE(NOW())),IF(SUM(F$4:F69)=0,1,LARGE(F$4:F69,1)+1),IF(OR(MINUTE(G70)&lt;=MINUTE(NOW()),HOUR(G70)&lt;=HOUR(NOW())),"!!!","")),""),"")),"")))</f>
        <v>#VALUE!</v>
      </c>
      <c r="G70" s="181" t="s">
        <v>4712</v>
      </c>
      <c r="H70" s="229" t="s">
        <v>602</v>
      </c>
      <c r="I70" s="39" t="s">
        <v>42</v>
      </c>
      <c r="J70" s="40">
        <v>9</v>
      </c>
      <c r="K70" s="41" t="s">
        <v>22</v>
      </c>
      <c r="L70" s="42">
        <v>2</v>
      </c>
      <c r="M70" s="43"/>
      <c r="N70" s="318">
        <v>0.01</v>
      </c>
      <c r="O70" s="44" t="s">
        <v>3576</v>
      </c>
      <c r="P70" s="45" t="s">
        <v>3577</v>
      </c>
      <c r="Q70" s="217" t="s">
        <v>4067</v>
      </c>
      <c r="R70" s="211">
        <v>0.1051</v>
      </c>
      <c r="S70" s="210" t="s">
        <v>1034</v>
      </c>
    </row>
    <row r="71" spans="1:19" s="1" customFormat="1" ht="14.65" customHeight="1">
      <c r="A71" s="227"/>
      <c r="B71" s="236"/>
      <c r="C71" s="49" t="s">
        <v>28</v>
      </c>
      <c r="D71" s="274"/>
      <c r="E71" s="282"/>
      <c r="F71" s="285"/>
      <c r="G71" s="182"/>
      <c r="H71" s="230"/>
      <c r="I71" s="50" t="s">
        <v>43</v>
      </c>
      <c r="J71" s="51">
        <f>IF(OR(I70="TO",I70="TU",I70="TO1",I70="TU1",I70="TO2",I70="TU2"),J70,IF(OR(I70="AH1",I70="AH2"),IF(OR(I71="AH1",I71="AH2"),-J70,IF(OR(I71="EH1",I71="EH2"),-J70+0.5,"")),IF(OR(I70="EH1",I70="EH2"),IF(OR(I71="AH1",I71="AH2"),-J70+0.5,IF(OR(I71="EH1",I71="EH2"),-J70+1,"")),IF(AND(OR(I70="DNB1",I70="DNB2"),OR(I71="AH1",I71="AH2")),0,IF(AND(I70="Not ScoreBoth",OR(I71="TO1",I71="TO2")),0.5,"")))))</f>
        <v>9</v>
      </c>
      <c r="K71" s="52" t="s">
        <v>21</v>
      </c>
      <c r="L71" s="53">
        <v>2.4700000000000002</v>
      </c>
      <c r="M71" s="54">
        <v>32.14</v>
      </c>
      <c r="N71" s="233"/>
      <c r="O71" s="55" t="s">
        <v>2928</v>
      </c>
      <c r="P71" s="56" t="s">
        <v>3578</v>
      </c>
      <c r="Q71" s="218"/>
      <c r="R71" s="212"/>
      <c r="S71" s="26"/>
    </row>
    <row r="72" spans="1:19" s="1" customFormat="1" ht="14.65" customHeight="1">
      <c r="A72" s="228"/>
      <c r="B72" s="237"/>
      <c r="C72" s="57" t="s">
        <v>28</v>
      </c>
      <c r="D72" s="275"/>
      <c r="E72" s="283"/>
      <c r="F72" s="272"/>
      <c r="G72" s="183"/>
      <c r="H72" s="231"/>
      <c r="I72" s="58"/>
      <c r="J72" s="59"/>
      <c r="K72" s="60"/>
      <c r="L72" s="61"/>
      <c r="M72" s="62"/>
      <c r="N72" s="234"/>
      <c r="O72" s="63"/>
      <c r="P72" s="64"/>
      <c r="Q72" s="219"/>
      <c r="R72" s="213"/>
      <c r="S72" s="28"/>
    </row>
    <row r="73" spans="1:19" s="1" customFormat="1" ht="14.65" customHeight="1">
      <c r="A73" s="238">
        <f>$A70+1</f>
        <v>219</v>
      </c>
      <c r="B73" s="242" t="str">
        <f>IF(OR(C73="W",C74="W",C75="W",C73="1/2W",C74="1/2W",C75="1/2W",C73="1/2L",C74="1/2L",C75="1/2L"),"OK",IF(OR(C73="L",C74="L",C75="L"),"LOSS",IF(OR(C73="X",C74="X",C75="X"),"Anulado"," ")))</f>
        <v xml:space="preserve"> </v>
      </c>
      <c r="C73" s="65" t="s">
        <v>28</v>
      </c>
      <c r="D73" s="290" t="str">
        <f>IF(G73="","",$D70)</f>
        <v>4</v>
      </c>
      <c r="E73" s="295" t="str">
        <f>IF(G73=""," ","– "&amp;COUNTIF(D$4:D75,$D73))</f>
        <v>– 21</v>
      </c>
      <c r="F73" s="297" t="e">
        <f ca="1">IF(G73="","",IF(OR(AND($C73&lt;&gt;" ",$C74=" "),AND($C74&lt;&gt;" ",$C73=" "),AND(L75&gt;0,OR(AND($C75&lt;&gt;" ",OR($C73=" ",$C74=" ")),AND($C75=" ",OR($C73&lt;&gt;" ",$C74&lt;&gt;" "))))),IF(SUM(F$4:F72)=0,1,LARGE(F$4:F72,1)+1),IF(MONTH(G73)=MONTH(TODAY()),IF(AND(DAY(G73)&lt;DAY(TODAY()),$B73=" "),IF(SUM(F$4:F72)=0,1,LARGE(F$4:F72,1)+1),IF($B73=" ",IF(AND(DAY(G73)=DAY(TODAY()),HOUR(G73)&lt;=HOUR(NOW())+1),IF(AND(HOUR(G73)+2&lt;=HOUR(NOW()),DAY(G73)&lt;=DAY(TODAY()),MINUTE(G73)&lt;=MINUTE(NOW())),IF(SUM(F$4:F72)=0,1,LARGE(F$4:F72,1)+1),IF(OR(MINUTE(G73)&lt;=MINUTE(NOW()),HOUR(G73)&lt;=HOUR(NOW())),"!!!","")),""),"")),"")))</f>
        <v>#VALUE!</v>
      </c>
      <c r="G73" s="188" t="s">
        <v>4717</v>
      </c>
      <c r="H73" s="239" t="s">
        <v>612</v>
      </c>
      <c r="I73" s="66" t="s">
        <v>42</v>
      </c>
      <c r="J73" s="67">
        <v>3.5</v>
      </c>
      <c r="K73" s="68" t="s">
        <v>23</v>
      </c>
      <c r="L73" s="69">
        <v>2.95</v>
      </c>
      <c r="M73" s="70">
        <v>13.25</v>
      </c>
      <c r="N73" s="317">
        <v>0.05</v>
      </c>
      <c r="O73" s="71" t="s">
        <v>3180</v>
      </c>
      <c r="P73" s="72" t="s">
        <v>2417</v>
      </c>
      <c r="Q73" s="220" t="s">
        <v>2760</v>
      </c>
      <c r="R73" s="204">
        <v>0.20930000000000001</v>
      </c>
      <c r="S73" s="203" t="s">
        <v>1034</v>
      </c>
    </row>
    <row r="74" spans="1:19" s="1" customFormat="1" ht="14.65" customHeight="1">
      <c r="A74" s="227"/>
      <c r="B74" s="236"/>
      <c r="C74" s="17" t="s">
        <v>28</v>
      </c>
      <c r="D74" s="274"/>
      <c r="E74" s="282"/>
      <c r="F74" s="285"/>
      <c r="G74" s="182"/>
      <c r="H74" s="230"/>
      <c r="I74" s="18" t="s">
        <v>43</v>
      </c>
      <c r="J74" s="76">
        <f>IF(OR(I73="TO",I73="TU",I73="TO1",I73="TU1",I73="TO2",I73="TU2"),J73,IF(OR(I73="AH1",I73="AH2"),IF(OR(I74="AH1",I74="AH2"),-J73,IF(OR(I74="EH1",I74="EH2"),-J73+0.5,"")),IF(OR(I73="EH1",I73="EH2"),IF(OR(I74="AH1",I74="AH2"),-J73+0.5,IF(OR(I74="EH1",I74="EH2"),-J73+1,"")),IF(AND(OR(I73="DNB1",I73="DNB2"),OR(I74="AH1",I74="AH2")),0,IF(AND(I73="Not ScoreBoth",OR(I74="TO1",I74="TO2")),0.5,"")))))</f>
        <v>3.5</v>
      </c>
      <c r="K74" s="77" t="s">
        <v>45</v>
      </c>
      <c r="L74" s="21">
        <v>2.0499999999999998</v>
      </c>
      <c r="M74" s="22">
        <v>19.100000000000001</v>
      </c>
      <c r="N74" s="233"/>
      <c r="O74" s="23" t="s">
        <v>3202</v>
      </c>
      <c r="P74" s="24" t="s">
        <v>3579</v>
      </c>
      <c r="Q74" s="221"/>
      <c r="R74" s="205"/>
      <c r="S74" s="26"/>
    </row>
    <row r="75" spans="1:19" s="1" customFormat="1" ht="14.65" customHeight="1">
      <c r="A75" s="228"/>
      <c r="B75" s="237"/>
      <c r="C75" s="27" t="s">
        <v>28</v>
      </c>
      <c r="D75" s="275"/>
      <c r="E75" s="283"/>
      <c r="F75" s="272"/>
      <c r="G75" s="183"/>
      <c r="H75" s="231"/>
      <c r="I75" s="30"/>
      <c r="J75" s="31"/>
      <c r="K75" s="37"/>
      <c r="L75" s="32"/>
      <c r="M75" s="33"/>
      <c r="N75" s="234"/>
      <c r="O75" s="34"/>
      <c r="P75" s="35"/>
      <c r="Q75" s="222"/>
      <c r="R75" s="206"/>
      <c r="S75" s="28"/>
    </row>
    <row r="76" spans="1:19" s="1" customFormat="1" ht="14.65" customHeight="1">
      <c r="A76" s="226">
        <f>$A73+1</f>
        <v>220</v>
      </c>
      <c r="B76" s="235" t="str">
        <f>IF(OR(C76="W",C77="W",C78="W",C76="1/2W",C77="1/2W",C78="1/2W",C76="1/2L",C77="1/2L",C78="1/2L"),"OK",IF(OR(C76="L",C77="L",C78="L"),"LOSS",IF(OR(C76="X",C77="X",C78="X"),"Anulado"," ")))</f>
        <v xml:space="preserve"> </v>
      </c>
      <c r="C76" s="38" t="s">
        <v>28</v>
      </c>
      <c r="D76" s="273" t="str">
        <f>IF(G76="","",$D73)</f>
        <v>4</v>
      </c>
      <c r="E76" s="281" t="str">
        <f>IF(G76=""," ","– "&amp;COUNTIF(D$4:D78,$D76))</f>
        <v>– 22</v>
      </c>
      <c r="F76" s="284" t="e">
        <f ca="1">IF(G76="","",IF(OR(AND($C76&lt;&gt;" ",$C77=" "),AND($C77&lt;&gt;" ",$C76=" "),AND(L78&gt;0,OR(AND($C78&lt;&gt;" ",OR($C76=" ",$C77=" ")),AND($C78=" ",OR($C76&lt;&gt;" ",$C77&lt;&gt;" "))))),IF(SUM(F$4:F75)=0,1,LARGE(F$4:F75,1)+1),IF(MONTH(G76)=MONTH(TODAY()),IF(AND(DAY(G76)&lt;DAY(TODAY()),$B76=" "),IF(SUM(F$4:F75)=0,1,LARGE(F$4:F75,1)+1),IF($B76=" ",IF(AND(DAY(G76)=DAY(TODAY()),HOUR(G76)&lt;=HOUR(NOW())+1),IF(AND(HOUR(G76)+2&lt;=HOUR(NOW()),DAY(G76)&lt;=DAY(TODAY()),MINUTE(G76)&lt;=MINUTE(NOW())),IF(SUM(F$4:F75)=0,1,LARGE(F$4:F75,1)+1),IF(OR(MINUTE(G76)&lt;=MINUTE(NOW()),HOUR(G76)&lt;=HOUR(NOW())),"!!!","")),""),"")),"")))</f>
        <v>#VALUE!</v>
      </c>
      <c r="G76" s="181" t="s">
        <v>4717</v>
      </c>
      <c r="H76" s="229" t="s">
        <v>613</v>
      </c>
      <c r="I76" s="39" t="s">
        <v>42</v>
      </c>
      <c r="J76" s="40">
        <v>2.5</v>
      </c>
      <c r="K76" s="41" t="s">
        <v>17</v>
      </c>
      <c r="L76" s="42">
        <v>1.7</v>
      </c>
      <c r="M76" s="43">
        <v>65</v>
      </c>
      <c r="N76" s="318">
        <v>0.05</v>
      </c>
      <c r="O76" s="44" t="s">
        <v>3580</v>
      </c>
      <c r="P76" s="45" t="s">
        <v>3581</v>
      </c>
      <c r="Q76" s="217" t="s">
        <v>4271</v>
      </c>
      <c r="R76" s="211">
        <v>8.5199999999999998E-2</v>
      </c>
      <c r="S76" s="210" t="s">
        <v>1034</v>
      </c>
    </row>
    <row r="77" spans="1:19" s="1" customFormat="1" ht="14.65" customHeight="1">
      <c r="A77" s="227"/>
      <c r="B77" s="236"/>
      <c r="C77" s="49" t="s">
        <v>28</v>
      </c>
      <c r="D77" s="274"/>
      <c r="E77" s="282"/>
      <c r="F77" s="285"/>
      <c r="G77" s="182"/>
      <c r="H77" s="230"/>
      <c r="I77" s="50" t="s">
        <v>43</v>
      </c>
      <c r="J77" s="51">
        <f>IF(OR(I76="TO",I76="TU",I76="TO1",I76="TU1",I76="TO2",I76="TU2"),J76,IF(OR(I76="AH1",I76="AH2"),IF(OR(I77="AH1",I77="AH2"),-J76,IF(OR(I77="EH1",I77="EH2"),-J76+0.5,"")),IF(OR(I76="EH1",I76="EH2"),IF(OR(I77="AH1",I77="AH2"),-J76+0.5,IF(OR(I77="EH1",I77="EH2"),-J76+1,"")),IF(AND(OR(I76="DNB1",I76="DNB2"),OR(I77="AH1",I77="AH2")),0,IF(AND(I76="Not ScoreBoth",OR(I77="TO1",I77="TO2")),0.5,"")))))</f>
        <v>2.5</v>
      </c>
      <c r="K77" s="52" t="s">
        <v>45</v>
      </c>
      <c r="L77" s="53">
        <v>3</v>
      </c>
      <c r="M77" s="54"/>
      <c r="N77" s="233"/>
      <c r="O77" s="55" t="s">
        <v>1038</v>
      </c>
      <c r="P77" s="56" t="s">
        <v>3582</v>
      </c>
      <c r="Q77" s="218"/>
      <c r="R77" s="212"/>
      <c r="S77" s="26"/>
    </row>
    <row r="78" spans="1:19" s="1" customFormat="1" ht="14.65" customHeight="1">
      <c r="A78" s="228"/>
      <c r="B78" s="237"/>
      <c r="C78" s="57" t="s">
        <v>28</v>
      </c>
      <c r="D78" s="275"/>
      <c r="E78" s="283"/>
      <c r="F78" s="272"/>
      <c r="G78" s="183"/>
      <c r="H78" s="231"/>
      <c r="I78" s="58"/>
      <c r="J78" s="59"/>
      <c r="K78" s="60"/>
      <c r="L78" s="61"/>
      <c r="M78" s="62"/>
      <c r="N78" s="234"/>
      <c r="O78" s="63"/>
      <c r="P78" s="64"/>
      <c r="Q78" s="219"/>
      <c r="R78" s="213"/>
      <c r="S78" s="28"/>
    </row>
    <row r="79" spans="1:19" s="1" customFormat="1" ht="14.65" customHeight="1">
      <c r="A79" s="238">
        <f>$A76+1</f>
        <v>221</v>
      </c>
      <c r="B79" s="242" t="str">
        <f>IF(OR(C79="W",C80="W",C81="W",C79="1/2W",C80="1/2W",C81="1/2W",C79="1/2L",C80="1/2L",C81="1/2L"),"OK",IF(OR(C79="L",C80="L",C81="L"),"LOSS",IF(OR(C79="X",C80="X",C81="X"),"Anulado"," ")))</f>
        <v xml:space="preserve"> </v>
      </c>
      <c r="C79" s="65" t="s">
        <v>28</v>
      </c>
      <c r="D79" s="290" t="s">
        <v>467</v>
      </c>
      <c r="E79" s="295" t="str">
        <f>IF(G79=""," ","– "&amp;COUNTIF(D$4:D81,$D79))</f>
        <v>– 1</v>
      </c>
      <c r="F79" s="297" t="e">
        <f ca="1">IF(G79="","",IF(OR(AND($C79&lt;&gt;" ",$C80=" "),AND($C80&lt;&gt;" ",$C79=" "),AND(L81&gt;0,OR(AND($C81&lt;&gt;" ",OR($C79=" ",$C80=" ")),AND($C81=" ",OR($C79&lt;&gt;" ",$C80&lt;&gt;" "))))),IF(SUM(F$4:F78)=0,1,LARGE(F$4:F78,1)+1),IF(MONTH(G79)=MONTH(TODAY()),IF(AND(DAY(G79)&lt;DAY(TODAY()),$B79=" "),IF(SUM(F$4:F78)=0,1,LARGE(F$4:F78,1)+1),IF($B79=" ",IF(AND(DAY(G79)=DAY(TODAY()),HOUR(G79)&lt;=HOUR(NOW())+1),IF(AND(HOUR(G79)+2&lt;=HOUR(NOW()),DAY(G79)&lt;=DAY(TODAY()),MINUTE(G79)&lt;=MINUTE(NOW())),IF(SUM(F$4:F78)=0,1,LARGE(F$4:F78,1)+1),IF(OR(MINUTE(G79)&lt;=MINUTE(NOW()),HOUR(G79)&lt;=HOUR(NOW())),"!!!","")),""),"")),"")))</f>
        <v>#VALUE!</v>
      </c>
      <c r="G79" s="188" t="s">
        <v>4718</v>
      </c>
      <c r="H79" s="239" t="s">
        <v>614</v>
      </c>
      <c r="I79" s="66" t="s">
        <v>42</v>
      </c>
      <c r="J79" s="67">
        <v>1</v>
      </c>
      <c r="K79" s="68" t="s">
        <v>23</v>
      </c>
      <c r="L79" s="69">
        <v>1.92</v>
      </c>
      <c r="M79" s="70"/>
      <c r="N79" s="317">
        <v>0.05</v>
      </c>
      <c r="O79" s="71" t="s">
        <v>2229</v>
      </c>
      <c r="P79" s="72" t="s">
        <v>3583</v>
      </c>
      <c r="Q79" s="220" t="s">
        <v>1765</v>
      </c>
      <c r="R79" s="204">
        <v>0.129</v>
      </c>
      <c r="S79" s="203" t="s">
        <v>1034</v>
      </c>
    </row>
    <row r="80" spans="1:19" s="1" customFormat="1" ht="14.65" customHeight="1">
      <c r="A80" s="227"/>
      <c r="B80" s="236"/>
      <c r="C80" s="17" t="s">
        <v>28</v>
      </c>
      <c r="D80" s="274"/>
      <c r="E80" s="282"/>
      <c r="F80" s="285"/>
      <c r="G80" s="182"/>
      <c r="H80" s="230"/>
      <c r="I80" s="18" t="s">
        <v>43</v>
      </c>
      <c r="J80" s="76">
        <f>IF(OR(I79="TO",I79="TU",I79="TO1",I79="TU1",I79="TO2",I79="TU2"),J79,IF(OR(I79="AH1",I79="AH2"),IF(OR(I80="AH1",I80="AH2"),-J79,IF(OR(I80="EH1",I80="EH2"),-J79+0.5,"")),IF(OR(I79="EH1",I79="EH2"),IF(OR(I80="AH1",I80="AH2"),-J79+0.5,IF(OR(I80="EH1",I80="EH2"),-J79+1,"")),IF(AND(OR(I79="DNB1",I79="DNB2"),OR(I80="AH1",I80="AH2")),0,IF(AND(I79="Not ScoreBoth",OR(I80="TO1",I80="TO2")),0.5,"")))))</f>
        <v>1</v>
      </c>
      <c r="K80" s="77" t="s">
        <v>21</v>
      </c>
      <c r="L80" s="21">
        <v>2.74</v>
      </c>
      <c r="M80" s="22">
        <v>3.23</v>
      </c>
      <c r="N80" s="233"/>
      <c r="O80" s="23" t="s">
        <v>3584</v>
      </c>
      <c r="P80" s="24" t="s">
        <v>1764</v>
      </c>
      <c r="Q80" s="221"/>
      <c r="R80" s="205"/>
      <c r="S80" s="26"/>
    </row>
    <row r="81" spans="1:19" s="1" customFormat="1" ht="14.65" customHeight="1">
      <c r="A81" s="228"/>
      <c r="B81" s="237"/>
      <c r="C81" s="27" t="s">
        <v>28</v>
      </c>
      <c r="D81" s="275"/>
      <c r="E81" s="283"/>
      <c r="F81" s="272"/>
      <c r="G81" s="183"/>
      <c r="H81" s="231"/>
      <c r="I81" s="30"/>
      <c r="J81" s="31"/>
      <c r="K81" s="37"/>
      <c r="L81" s="32"/>
      <c r="M81" s="33"/>
      <c r="N81" s="234"/>
      <c r="O81" s="34"/>
      <c r="P81" s="35"/>
      <c r="Q81" s="222"/>
      <c r="R81" s="206"/>
      <c r="S81" s="28"/>
    </row>
    <row r="82" spans="1:19" s="1" customFormat="1" ht="14.65" customHeight="1">
      <c r="A82" s="226">
        <f>$A79+1</f>
        <v>222</v>
      </c>
      <c r="B82" s="235" t="str">
        <f>IF(OR(C82="W",C83="W",C84="W",C82="1/2W",C83="1/2W",C84="1/2W",C82="1/2L",C83="1/2L",C84="1/2L"),"OK",IF(OR(C82="L",C83="L",C84="L"),"LOSS",IF(OR(C82="X",C83="X",C84="X"),"Anulado"," ")))</f>
        <v xml:space="preserve"> </v>
      </c>
      <c r="C82" s="38" t="s">
        <v>28</v>
      </c>
      <c r="D82" s="273" t="str">
        <f>IF(G82="","",$D79)</f>
        <v>5</v>
      </c>
      <c r="E82" s="281" t="str">
        <f>IF(G82=""," ","– "&amp;COUNTIF(D$4:D84,$D82))</f>
        <v>– 2</v>
      </c>
      <c r="F82" s="284" t="e">
        <f ca="1">IF(G82="","",IF(OR(AND($C82&lt;&gt;" ",$C83=" "),AND($C83&lt;&gt;" ",$C82=" "),AND(L84&gt;0,OR(AND($C84&lt;&gt;" ",OR($C82=" ",$C83=" ")),AND($C84=" ",OR($C82&lt;&gt;" ",$C83&lt;&gt;" "))))),IF(SUM(F$4:F81)=0,1,LARGE(F$4:F81,1)+1),IF(MONTH(G82)=MONTH(TODAY()),IF(AND(DAY(G82)&lt;DAY(TODAY()),$B82=" "),IF(SUM(F$4:F81)=0,1,LARGE(F$4:F81,1)+1),IF($B82=" ",IF(AND(DAY(G82)=DAY(TODAY()),HOUR(G82)&lt;=HOUR(NOW())+1),IF(AND(HOUR(G82)+2&lt;=HOUR(NOW()),DAY(G82)&lt;=DAY(TODAY()),MINUTE(G82)&lt;=MINUTE(NOW())),IF(SUM(F$4:F81)=0,1,LARGE(F$4:F81,1)+1),IF(OR(MINUTE(G82)&lt;=MINUTE(NOW()),HOUR(G82)&lt;=HOUR(NOW())),"!!!","")),""),"")),"")))</f>
        <v>#VALUE!</v>
      </c>
      <c r="G82" s="181" t="s">
        <v>4719</v>
      </c>
      <c r="H82" s="229" t="s">
        <v>615</v>
      </c>
      <c r="I82" s="39" t="s">
        <v>42</v>
      </c>
      <c r="J82" s="40">
        <v>2.5</v>
      </c>
      <c r="K82" s="41" t="s">
        <v>21</v>
      </c>
      <c r="L82" s="42">
        <v>2.34</v>
      </c>
      <c r="M82" s="43"/>
      <c r="N82" s="318">
        <v>0.05</v>
      </c>
      <c r="O82" s="44" t="s">
        <v>1337</v>
      </c>
      <c r="P82" s="45" t="s">
        <v>3221</v>
      </c>
      <c r="Q82" s="217" t="s">
        <v>3584</v>
      </c>
      <c r="R82" s="211">
        <v>0.1069</v>
      </c>
      <c r="S82" s="210" t="s">
        <v>1034</v>
      </c>
    </row>
    <row r="83" spans="1:19" s="1" customFormat="1" ht="14.65" customHeight="1">
      <c r="A83" s="227"/>
      <c r="B83" s="236"/>
      <c r="C83" s="49" t="s">
        <v>28</v>
      </c>
      <c r="D83" s="274"/>
      <c r="E83" s="282"/>
      <c r="F83" s="285"/>
      <c r="G83" s="182"/>
      <c r="H83" s="230"/>
      <c r="I83" s="50" t="s">
        <v>43</v>
      </c>
      <c r="J83" s="51">
        <f>IF(OR(I82="TO",I82="TU",I82="TO1",I82="TU1",I82="TO2",I82="TU2"),J82,IF(OR(I82="AH1",I82="AH2"),IF(OR(I83="AH1",I83="AH2"),-J82,IF(OR(I83="EH1",I83="EH2"),-J82+0.5,"")),IF(OR(I82="EH1",I82="EH2"),IF(OR(I83="AH1",I83="AH2"),-J82+0.5,IF(OR(I83="EH1",I83="EH2"),-J82+1,"")),IF(AND(OR(I82="DNB1",I82="DNB2"),OR(I83="AH1",I83="AH2")),0,IF(AND(I82="Not ScoreBoth",OR(I83="TO1",I83="TO2")),0.5,"")))))</f>
        <v>2.5</v>
      </c>
      <c r="K83" s="52" t="s">
        <v>17</v>
      </c>
      <c r="L83" s="53">
        <v>2.1</v>
      </c>
      <c r="M83" s="54">
        <v>15.91</v>
      </c>
      <c r="N83" s="233"/>
      <c r="O83" s="55" t="s">
        <v>2900</v>
      </c>
      <c r="P83" s="56" t="s">
        <v>3222</v>
      </c>
      <c r="Q83" s="218"/>
      <c r="R83" s="212"/>
      <c r="S83" s="26"/>
    </row>
    <row r="84" spans="1:19" s="1" customFormat="1" ht="14.65" customHeight="1">
      <c r="A84" s="228"/>
      <c r="B84" s="237"/>
      <c r="C84" s="57" t="s">
        <v>28</v>
      </c>
      <c r="D84" s="275"/>
      <c r="E84" s="283"/>
      <c r="F84" s="272"/>
      <c r="G84" s="183"/>
      <c r="H84" s="231"/>
      <c r="I84" s="58"/>
      <c r="J84" s="59"/>
      <c r="K84" s="60"/>
      <c r="L84" s="61"/>
      <c r="M84" s="62"/>
      <c r="N84" s="234"/>
      <c r="O84" s="63"/>
      <c r="P84" s="64"/>
      <c r="Q84" s="219"/>
      <c r="R84" s="213"/>
      <c r="S84" s="28"/>
    </row>
    <row r="85" spans="1:19" s="1" customFormat="1" ht="14.65" customHeight="1">
      <c r="A85" s="238">
        <f>$A82+1</f>
        <v>223</v>
      </c>
      <c r="B85" s="242" t="str">
        <f>IF(OR(C85="W",C86="W",C87="W",C85="1/2W",C86="1/2W",C87="1/2W",C85="1/2L",C86="1/2L",C87="1/2L"),"OK",IF(OR(C85="L",C86="L",C87="L"),"LOSS",IF(OR(C85="X",C86="X",C87="X"),"Anulado"," ")))</f>
        <v xml:space="preserve"> </v>
      </c>
      <c r="C85" s="65" t="s">
        <v>28</v>
      </c>
      <c r="D85" s="290" t="str">
        <f>IF(G85="","",$D82)</f>
        <v>5</v>
      </c>
      <c r="E85" s="295" t="str">
        <f>IF(G85=""," ","– "&amp;COUNTIF(D$4:D87,$D85))</f>
        <v>– 3</v>
      </c>
      <c r="F85" s="297" t="e">
        <f ca="1">IF(G85="","",IF(OR(AND($C85&lt;&gt;" ",$C86=" "),AND($C86&lt;&gt;" ",$C85=" "),AND(L87&gt;0,OR(AND($C87&lt;&gt;" ",OR($C85=" ",$C86=" ")),AND($C87=" ",OR($C85&lt;&gt;" ",$C86&lt;&gt;" "))))),IF(SUM(F$4:F84)=0,1,LARGE(F$4:F84,1)+1),IF(MONTH(G85)=MONTH(TODAY()),IF(AND(DAY(G85)&lt;DAY(TODAY()),$B85=" "),IF(SUM(F$4:F84)=0,1,LARGE(F$4:F84,1)+1),IF($B85=" ",IF(AND(DAY(G85)=DAY(TODAY()),HOUR(G85)&lt;=HOUR(NOW())+1),IF(AND(HOUR(G85)+2&lt;=HOUR(NOW()),DAY(G85)&lt;=DAY(TODAY()),MINUTE(G85)&lt;=MINUTE(NOW())),IF(SUM(F$4:F84)=0,1,LARGE(F$4:F84,1)+1),IF(OR(MINUTE(G85)&lt;=MINUTE(NOW()),HOUR(G85)&lt;=HOUR(NOW())),"!!!","")),""),"")),"")))</f>
        <v>#VALUE!</v>
      </c>
      <c r="G85" s="188" t="s">
        <v>4719</v>
      </c>
      <c r="H85" s="239" t="s">
        <v>615</v>
      </c>
      <c r="I85" s="66" t="s">
        <v>42</v>
      </c>
      <c r="J85" s="67">
        <v>4.5</v>
      </c>
      <c r="K85" s="68" t="s">
        <v>21</v>
      </c>
      <c r="L85" s="69">
        <v>1.88</v>
      </c>
      <c r="M85" s="70"/>
      <c r="N85" s="317">
        <v>0.05</v>
      </c>
      <c r="O85" s="71" t="s">
        <v>3585</v>
      </c>
      <c r="P85" s="72" t="s">
        <v>3586</v>
      </c>
      <c r="Q85" s="220" t="s">
        <v>4272</v>
      </c>
      <c r="R85" s="204">
        <v>7.3099999999999998E-2</v>
      </c>
      <c r="S85" s="203" t="s">
        <v>1034</v>
      </c>
    </row>
    <row r="86" spans="1:19" s="1" customFormat="1" ht="14.65" customHeight="1">
      <c r="A86" s="227"/>
      <c r="B86" s="236"/>
      <c r="C86" s="17" t="s">
        <v>28</v>
      </c>
      <c r="D86" s="274"/>
      <c r="E86" s="282"/>
      <c r="F86" s="285"/>
      <c r="G86" s="182"/>
      <c r="H86" s="230"/>
      <c r="I86" s="18" t="s">
        <v>43</v>
      </c>
      <c r="J86" s="76">
        <f>IF(OR(I85="TO",I85="TU",I85="TO1",I85="TU1",I85="TO2",I85="TU2"),J85,IF(OR(I85="AH1",I85="AH2"),IF(OR(I86="AH1",I86="AH2"),-J85,IF(OR(I86="EH1",I86="EH2"),-J85+0.5,"")),IF(OR(I85="EH1",I85="EH2"),IF(OR(I86="AH1",I86="AH2"),-J85+0.5,IF(OR(I86="EH1",I86="EH2"),-J85+1,"")),IF(AND(OR(I85="DNB1",I85="DNB2"),OR(I86="AH1",I86="AH2")),0,IF(AND(I85="Not ScoreBoth",OR(I86="TO1",I86="TO2")),0.5,"")))))</f>
        <v>4.5</v>
      </c>
      <c r="K86" s="77" t="s">
        <v>45</v>
      </c>
      <c r="L86" s="21">
        <v>2.5</v>
      </c>
      <c r="M86" s="22">
        <v>25</v>
      </c>
      <c r="N86" s="233"/>
      <c r="O86" s="23" t="s">
        <v>2246</v>
      </c>
      <c r="P86" s="24" t="s">
        <v>2415</v>
      </c>
      <c r="Q86" s="221"/>
      <c r="R86" s="205"/>
      <c r="S86" s="26"/>
    </row>
    <row r="87" spans="1:19" s="1" customFormat="1" ht="14.65" customHeight="1">
      <c r="A87" s="228"/>
      <c r="B87" s="237"/>
      <c r="C87" s="27" t="s">
        <v>28</v>
      </c>
      <c r="D87" s="275"/>
      <c r="E87" s="283"/>
      <c r="F87" s="272"/>
      <c r="G87" s="183"/>
      <c r="H87" s="231"/>
      <c r="I87" s="30"/>
      <c r="J87" s="31"/>
      <c r="K87" s="37"/>
      <c r="L87" s="32"/>
      <c r="M87" s="33"/>
      <c r="N87" s="234"/>
      <c r="O87" s="34"/>
      <c r="P87" s="35"/>
      <c r="Q87" s="222"/>
      <c r="R87" s="206"/>
      <c r="S87" s="28"/>
    </row>
    <row r="88" spans="1:19" s="1" customFormat="1" ht="14.65" customHeight="1">
      <c r="A88" s="226">
        <f>$A85+1</f>
        <v>224</v>
      </c>
      <c r="B88" s="235" t="str">
        <f>IF(OR(C88="W",C89="W",C90="W",C88="1/2W",C89="1/2W",C90="1/2W",C88="1/2L",C89="1/2L",C90="1/2L"),"OK",IF(OR(C88="L",C89="L",C90="L"),"LOSS",IF(OR(C88="X",C89="X",C90="X"),"Anulado"," ")))</f>
        <v xml:space="preserve"> </v>
      </c>
      <c r="C88" s="38" t="s">
        <v>28</v>
      </c>
      <c r="D88" s="273" t="str">
        <f>IF(G88="","",$D85)</f>
        <v>5</v>
      </c>
      <c r="E88" s="281" t="str">
        <f>IF(G88=""," ","– "&amp;COUNTIF(D$4:D90,$D88))</f>
        <v>– 4</v>
      </c>
      <c r="F88" s="284" t="e">
        <f ca="1">IF(G88="","",IF(OR(AND($C88&lt;&gt;" ",$C89=" "),AND($C89&lt;&gt;" ",$C88=" "),AND(L90&gt;0,OR(AND($C90&lt;&gt;" ",OR($C88=" ",$C89=" ")),AND($C90=" ",OR($C88&lt;&gt;" ",$C89&lt;&gt;" "))))),IF(SUM(F$4:F87)=0,1,LARGE(F$4:F87,1)+1),IF(MONTH(G88)=MONTH(TODAY()),IF(AND(DAY(G88)&lt;DAY(TODAY()),$B88=" "),IF(SUM(F$4:F87)=0,1,LARGE(F$4:F87,1)+1),IF($B88=" ",IF(AND(DAY(G88)=DAY(TODAY()),HOUR(G88)&lt;=HOUR(NOW())+1),IF(AND(HOUR(G88)+2&lt;=HOUR(NOW()),DAY(G88)&lt;=DAY(TODAY()),MINUTE(G88)&lt;=MINUTE(NOW())),IF(SUM(F$4:F87)=0,1,LARGE(F$4:F87,1)+1),IF(OR(MINUTE(G88)&lt;=MINUTE(NOW()),HOUR(G88)&lt;=HOUR(NOW())),"!!!","")),""),"")),"")))</f>
        <v>#VALUE!</v>
      </c>
      <c r="G88" s="181" t="s">
        <v>4719</v>
      </c>
      <c r="H88" s="229" t="s">
        <v>615</v>
      </c>
      <c r="I88" s="39" t="s">
        <v>42</v>
      </c>
      <c r="J88" s="40">
        <v>3.5</v>
      </c>
      <c r="K88" s="41" t="s">
        <v>21</v>
      </c>
      <c r="L88" s="42">
        <v>1.45</v>
      </c>
      <c r="M88" s="43"/>
      <c r="N88" s="318">
        <v>0.05</v>
      </c>
      <c r="O88" s="44" t="s">
        <v>2121</v>
      </c>
      <c r="P88" s="45" t="s">
        <v>3587</v>
      </c>
      <c r="Q88" s="217" t="s">
        <v>4273</v>
      </c>
      <c r="R88" s="211">
        <v>7.0999999999999994E-2</v>
      </c>
      <c r="S88" s="210" t="s">
        <v>1034</v>
      </c>
    </row>
    <row r="89" spans="1:19" s="1" customFormat="1" ht="14.65" customHeight="1">
      <c r="A89" s="227"/>
      <c r="B89" s="236"/>
      <c r="C89" s="49" t="s">
        <v>28</v>
      </c>
      <c r="D89" s="274"/>
      <c r="E89" s="282"/>
      <c r="F89" s="285"/>
      <c r="G89" s="182"/>
      <c r="H89" s="230"/>
      <c r="I89" s="50" t="s">
        <v>43</v>
      </c>
      <c r="J89" s="51">
        <f>IF(OR(I88="TO",I88="TU",I88="TO1",I88="TU1",I88="TO2",I88="TU2"),J88,IF(OR(I88="AH1",I88="AH2"),IF(OR(I89="AH1",I89="AH2"),-J88,IF(OR(I89="EH1",I89="EH2"),-J88+0.5,"")),IF(OR(I88="EH1",I88="EH2"),IF(OR(I89="AH1",I89="AH2"),-J88+0.5,IF(OR(I89="EH1",I89="EH2"),-J88+1,"")),IF(AND(OR(I88="DNB1",I88="DNB2"),OR(I89="AH1",I89="AH2")),0,IF(AND(I88="Not ScoreBoth",OR(I89="TO1",I89="TO2")),0.5,"")))))</f>
        <v>3.5</v>
      </c>
      <c r="K89" s="52" t="s">
        <v>45</v>
      </c>
      <c r="L89" s="53">
        <v>4.0999999999999996</v>
      </c>
      <c r="M89" s="54">
        <v>10</v>
      </c>
      <c r="N89" s="233"/>
      <c r="O89" s="55" t="s">
        <v>1137</v>
      </c>
      <c r="P89" s="56" t="s">
        <v>1201</v>
      </c>
      <c r="Q89" s="218"/>
      <c r="R89" s="212"/>
      <c r="S89" s="26"/>
    </row>
    <row r="90" spans="1:19" s="1" customFormat="1" ht="14.65" customHeight="1">
      <c r="A90" s="228"/>
      <c r="B90" s="237"/>
      <c r="C90" s="57" t="s">
        <v>28</v>
      </c>
      <c r="D90" s="275"/>
      <c r="E90" s="283"/>
      <c r="F90" s="272"/>
      <c r="G90" s="183"/>
      <c r="H90" s="231"/>
      <c r="I90" s="58"/>
      <c r="J90" s="59"/>
      <c r="K90" s="60"/>
      <c r="L90" s="61"/>
      <c r="M90" s="62"/>
      <c r="N90" s="234"/>
      <c r="O90" s="63"/>
      <c r="P90" s="64"/>
      <c r="Q90" s="219"/>
      <c r="R90" s="213"/>
      <c r="S90" s="28"/>
    </row>
    <row r="91" spans="1:19" s="1" customFormat="1" ht="14.65" customHeight="1">
      <c r="A91" s="238">
        <f>$A88+1</f>
        <v>225</v>
      </c>
      <c r="B91" s="242" t="str">
        <f>IF(OR(C91="W",C92="W",C93="W",C91="1/2W",C92="1/2W",C93="1/2W",C91="1/2L",C92="1/2L",C93="1/2L"),"OK",IF(OR(C91="L",C92="L",C93="L"),"LOSS",IF(OR(C91="X",C92="X",C93="X"),"Anulado"," ")))</f>
        <v xml:space="preserve"> </v>
      </c>
      <c r="C91" s="65" t="s">
        <v>28</v>
      </c>
      <c r="D91" s="290" t="str">
        <f>IF(G91="","",$D88)</f>
        <v>5</v>
      </c>
      <c r="E91" s="295" t="str">
        <f>IF(G91=""," ","– "&amp;COUNTIF(D$4:D93,$D91))</f>
        <v>– 5</v>
      </c>
      <c r="F91" s="297" t="e">
        <f ca="1">IF(G91="","",IF(OR(AND($C91&lt;&gt;" ",$C92=" "),AND($C92&lt;&gt;" ",$C91=" "),AND(L93&gt;0,OR(AND($C93&lt;&gt;" ",OR($C91=" ",$C92=" ")),AND($C93=" ",OR($C91&lt;&gt;" ",$C92&lt;&gt;" "))))),IF(SUM(F$4:F90)=0,1,LARGE(F$4:F90,1)+1),IF(MONTH(G91)=MONTH(TODAY()),IF(AND(DAY(G91)&lt;DAY(TODAY()),$B91=" "),IF(SUM(F$4:F90)=0,1,LARGE(F$4:F90,1)+1),IF($B91=" ",IF(AND(DAY(G91)=DAY(TODAY()),HOUR(G91)&lt;=HOUR(NOW())+1),IF(AND(HOUR(G91)+2&lt;=HOUR(NOW()),DAY(G91)&lt;=DAY(TODAY()),MINUTE(G91)&lt;=MINUTE(NOW())),IF(SUM(F$4:F90)=0,1,LARGE(F$4:F90,1)+1),IF(OR(MINUTE(G91)&lt;=MINUTE(NOW()),HOUR(G91)&lt;=HOUR(NOW())),"!!!","")),""),"")),"")))</f>
        <v>#VALUE!</v>
      </c>
      <c r="G91" s="188" t="s">
        <v>4719</v>
      </c>
      <c r="H91" s="239" t="s">
        <v>615</v>
      </c>
      <c r="I91" s="66" t="s">
        <v>42</v>
      </c>
      <c r="J91" s="67">
        <v>1.5</v>
      </c>
      <c r="K91" s="68" t="s">
        <v>21</v>
      </c>
      <c r="L91" s="69">
        <v>2.23</v>
      </c>
      <c r="M91" s="70">
        <v>10.98</v>
      </c>
      <c r="N91" s="317">
        <v>0.05</v>
      </c>
      <c r="O91" s="71" t="s">
        <v>2162</v>
      </c>
      <c r="P91" s="72" t="s">
        <v>2896</v>
      </c>
      <c r="Q91" s="220" t="s">
        <v>2164</v>
      </c>
      <c r="R91" s="204">
        <v>6.8000000000000005E-2</v>
      </c>
      <c r="S91" s="203" t="s">
        <v>1034</v>
      </c>
    </row>
    <row r="92" spans="1:19" s="1" customFormat="1" ht="14.65" customHeight="1">
      <c r="A92" s="227"/>
      <c r="B92" s="236"/>
      <c r="C92" s="17" t="s">
        <v>28</v>
      </c>
      <c r="D92" s="274"/>
      <c r="E92" s="282"/>
      <c r="F92" s="285"/>
      <c r="G92" s="182"/>
      <c r="H92" s="230"/>
      <c r="I92" s="18" t="s">
        <v>43</v>
      </c>
      <c r="J92" s="76">
        <f>IF(OR(I91="TO",I91="TU",I91="TO1",I91="TU1",I91="TO2",I91="TU2"),J91,IF(OR(I91="AH1",I91="AH2"),IF(OR(I92="AH1",I92="AH2"),-J91,IF(OR(I92="EH1",I92="EH2"),-J91+0.5,"")),IF(OR(I91="EH1",I91="EH2"),IF(OR(I92="AH1",I92="AH2"),-J91+0.5,IF(OR(I92="EH1",I92="EH2"),-J91+1,"")),IF(AND(OR(I91="DNB1",I91="DNB2"),OR(I92="AH1",I92="AH2")),0,IF(AND(I91="Not ScoreBoth",OR(I92="TO1",I92="TO2")),0.5,"")))))</f>
        <v>1.5</v>
      </c>
      <c r="K92" s="77" t="s">
        <v>45</v>
      </c>
      <c r="L92" s="21">
        <v>2.0499999999999998</v>
      </c>
      <c r="M92" s="22"/>
      <c r="N92" s="233"/>
      <c r="O92" s="23" t="s">
        <v>1491</v>
      </c>
      <c r="P92" s="24" t="s">
        <v>1460</v>
      </c>
      <c r="Q92" s="221"/>
      <c r="R92" s="205"/>
      <c r="S92" s="26"/>
    </row>
    <row r="93" spans="1:19" s="1" customFormat="1" ht="14.65" customHeight="1">
      <c r="A93" s="228"/>
      <c r="B93" s="237"/>
      <c r="C93" s="27" t="s">
        <v>28</v>
      </c>
      <c r="D93" s="275"/>
      <c r="E93" s="283"/>
      <c r="F93" s="272"/>
      <c r="G93" s="183"/>
      <c r="H93" s="231"/>
      <c r="I93" s="30"/>
      <c r="J93" s="31"/>
      <c r="K93" s="37"/>
      <c r="L93" s="32"/>
      <c r="M93" s="33"/>
      <c r="N93" s="234"/>
      <c r="O93" s="34"/>
      <c r="P93" s="35"/>
      <c r="Q93" s="222"/>
      <c r="R93" s="206"/>
      <c r="S93" s="28"/>
    </row>
    <row r="94" spans="1:19" s="1" customFormat="1" ht="14.65" customHeight="1">
      <c r="A94" s="226">
        <f>$A91+1</f>
        <v>226</v>
      </c>
      <c r="B94" s="235" t="str">
        <f>IF(OR(C94="W",C95="W",C96="W",C94="1/2W",C95="1/2W",C96="1/2W",C94="1/2L",C95="1/2L",C96="1/2L"),"OK",IF(OR(C94="L",C95="L",C96="L"),"LOSS",IF(OR(C94="X",C95="X",C96="X"),"Anulado"," ")))</f>
        <v xml:space="preserve"> </v>
      </c>
      <c r="C94" s="38" t="s">
        <v>28</v>
      </c>
      <c r="D94" s="273" t="str">
        <f>IF(G94="","",$D91)</f>
        <v>5</v>
      </c>
      <c r="E94" s="281" t="str">
        <f>IF(G94=""," ","– "&amp;COUNTIF(D$4:D96,$D94))</f>
        <v>– 6</v>
      </c>
      <c r="F94" s="284" t="e">
        <f ca="1">IF(G94="","",IF(OR(AND($C94&lt;&gt;" ",$C95=" "),AND($C95&lt;&gt;" ",$C94=" "),AND(L96&gt;0,OR(AND($C96&lt;&gt;" ",OR($C94=" ",$C95=" ")),AND($C96=" ",OR($C94&lt;&gt;" ",$C95&lt;&gt;" "))))),IF(SUM(F$4:F93)=0,1,LARGE(F$4:F93,1)+1),IF(MONTH(G94)=MONTH(TODAY()),IF(AND(DAY(G94)&lt;DAY(TODAY()),$B94=" "),IF(SUM(F$4:F93)=0,1,LARGE(F$4:F93,1)+1),IF($B94=" ",IF(AND(DAY(G94)=DAY(TODAY()),HOUR(G94)&lt;=HOUR(NOW())+1),IF(AND(HOUR(G94)+2&lt;=HOUR(NOW()),DAY(G94)&lt;=DAY(TODAY()),MINUTE(G94)&lt;=MINUTE(NOW())),IF(SUM(F$4:F93)=0,1,LARGE(F$4:F93,1)+1),IF(OR(MINUTE(G94)&lt;=MINUTE(NOW()),HOUR(G94)&lt;=HOUR(NOW())),"!!!","")),""),"")),"")))</f>
        <v>#VALUE!</v>
      </c>
      <c r="G94" s="181" t="s">
        <v>4719</v>
      </c>
      <c r="H94" s="229" t="s">
        <v>615</v>
      </c>
      <c r="I94" s="39" t="s">
        <v>42</v>
      </c>
      <c r="J94" s="40">
        <v>5</v>
      </c>
      <c r="K94" s="41" t="s">
        <v>21</v>
      </c>
      <c r="L94" s="42">
        <v>2.5</v>
      </c>
      <c r="M94" s="43"/>
      <c r="N94" s="318">
        <v>0.05</v>
      </c>
      <c r="O94" s="44" t="s">
        <v>2491</v>
      </c>
      <c r="P94" s="45" t="s">
        <v>3588</v>
      </c>
      <c r="Q94" s="217" t="s">
        <v>2408</v>
      </c>
      <c r="R94" s="211">
        <v>0.11899999999999999</v>
      </c>
      <c r="S94" s="210" t="s">
        <v>1034</v>
      </c>
    </row>
    <row r="95" spans="1:19" s="1" customFormat="1" ht="14.65" customHeight="1">
      <c r="A95" s="227"/>
      <c r="B95" s="236"/>
      <c r="C95" s="49" t="s">
        <v>28</v>
      </c>
      <c r="D95" s="274"/>
      <c r="E95" s="282"/>
      <c r="F95" s="285"/>
      <c r="G95" s="182"/>
      <c r="H95" s="230"/>
      <c r="I95" s="50" t="s">
        <v>43</v>
      </c>
      <c r="J95" s="51">
        <f>IF(OR(I94="TO",I94="TU",I94="TO1",I94="TU1",I94="TO2",I94="TU2"),J94,IF(OR(I94="AH1",I94="AH2"),IF(OR(I95="AH1",I95="AH2"),-J94,IF(OR(I95="EH1",I95="EH2"),-J94+0.5,"")),IF(OR(I94="EH1",I94="EH2"),IF(OR(I95="AH1",I95="AH2"),-J94+0.5,IF(OR(I95="EH1",I95="EH2"),-J94+1,"")),IF(AND(OR(I94="DNB1",I94="DNB2"),OR(I95="AH1",I95="AH2")),0,IF(AND(I94="Not ScoreBoth",OR(I95="TO1",I95="TO2")),0.5,"")))))</f>
        <v>5</v>
      </c>
      <c r="K95" s="52" t="s">
        <v>17</v>
      </c>
      <c r="L95" s="53">
        <v>2.0249999999999999</v>
      </c>
      <c r="M95" s="54">
        <v>17.07</v>
      </c>
      <c r="N95" s="233"/>
      <c r="O95" s="55" t="s">
        <v>2601</v>
      </c>
      <c r="P95" s="56" t="s">
        <v>2568</v>
      </c>
      <c r="Q95" s="218"/>
      <c r="R95" s="212"/>
      <c r="S95" s="26"/>
    </row>
    <row r="96" spans="1:19" s="1" customFormat="1" ht="14.65" customHeight="1">
      <c r="A96" s="228"/>
      <c r="B96" s="237"/>
      <c r="C96" s="57" t="s">
        <v>28</v>
      </c>
      <c r="D96" s="275"/>
      <c r="E96" s="283"/>
      <c r="F96" s="272"/>
      <c r="G96" s="183"/>
      <c r="H96" s="231"/>
      <c r="I96" s="58"/>
      <c r="J96" s="59"/>
      <c r="K96" s="60"/>
      <c r="L96" s="61"/>
      <c r="M96" s="62"/>
      <c r="N96" s="234"/>
      <c r="O96" s="63"/>
      <c r="P96" s="64"/>
      <c r="Q96" s="219"/>
      <c r="R96" s="213"/>
      <c r="S96" s="28"/>
    </row>
    <row r="97" spans="1:19" s="1" customFormat="1" ht="14.65" customHeight="1">
      <c r="A97" s="238">
        <f>$A94+1</f>
        <v>227</v>
      </c>
      <c r="B97" s="242" t="str">
        <f>IF(OR(C97="W",C98="W",C99="W",C97="1/2W",C98="1/2W",C99="1/2W",C97="1/2L",C98="1/2L",C99="1/2L"),"OK",IF(OR(C97="L",C98="L",C99="L"),"LOSS",IF(OR(C97="X",C98="X",C99="X"),"Anulado"," ")))</f>
        <v xml:space="preserve"> </v>
      </c>
      <c r="C97" s="65" t="s">
        <v>28</v>
      </c>
      <c r="D97" s="290" t="str">
        <f>IF(G97="","",$D94)</f>
        <v>5</v>
      </c>
      <c r="E97" s="295" t="str">
        <f>IF(G97=""," ","– "&amp;COUNTIF(D$4:D99,$D97))</f>
        <v>– 7</v>
      </c>
      <c r="F97" s="297" t="e">
        <f ca="1">IF(G97="","",IF(OR(AND($C97&lt;&gt;" ",$C98=" "),AND($C98&lt;&gt;" ",$C97=" "),AND(L99&gt;0,OR(AND($C99&lt;&gt;" ",OR($C97=" ",$C98=" ")),AND($C99=" ",OR($C97&lt;&gt;" ",$C98&lt;&gt;" "))))),IF(SUM(F$4:F96)=0,1,LARGE(F$4:F96,1)+1),IF(MONTH(G97)=MONTH(TODAY()),IF(AND(DAY(G97)&lt;DAY(TODAY()),$B97=" "),IF(SUM(F$4:F96)=0,1,LARGE(F$4:F96,1)+1),IF($B97=" ",IF(AND(DAY(G97)=DAY(TODAY()),HOUR(G97)&lt;=HOUR(NOW())+1),IF(AND(HOUR(G97)+2&lt;=HOUR(NOW()),DAY(G97)&lt;=DAY(TODAY()),MINUTE(G97)&lt;=MINUTE(NOW())),IF(SUM(F$4:F96)=0,1,LARGE(F$4:F96,1)+1),IF(OR(MINUTE(G97)&lt;=MINUTE(NOW()),HOUR(G97)&lt;=HOUR(NOW())),"!!!","")),""),"")),"")))</f>
        <v>#VALUE!</v>
      </c>
      <c r="G97" s="188" t="s">
        <v>4720</v>
      </c>
      <c r="H97" s="239" t="s">
        <v>616</v>
      </c>
      <c r="I97" s="66" t="s">
        <v>47</v>
      </c>
      <c r="J97" s="80"/>
      <c r="K97" s="68" t="s">
        <v>18</v>
      </c>
      <c r="L97" s="69">
        <v>2.1</v>
      </c>
      <c r="M97" s="70">
        <v>9.84</v>
      </c>
      <c r="N97" s="317">
        <v>0.05</v>
      </c>
      <c r="O97" s="71" t="s">
        <v>3589</v>
      </c>
      <c r="P97" s="72" t="s">
        <v>1770</v>
      </c>
      <c r="Q97" s="220" t="s">
        <v>4272</v>
      </c>
      <c r="R97" s="204">
        <v>0.25990000000000002</v>
      </c>
      <c r="S97" s="203" t="s">
        <v>1034</v>
      </c>
    </row>
    <row r="98" spans="1:19" s="1" customFormat="1" ht="14.65" customHeight="1">
      <c r="A98" s="227"/>
      <c r="B98" s="236"/>
      <c r="C98" s="17" t="s">
        <v>28</v>
      </c>
      <c r="D98" s="274"/>
      <c r="E98" s="282"/>
      <c r="F98" s="285"/>
      <c r="G98" s="182"/>
      <c r="H98" s="230"/>
      <c r="I98" s="18" t="s">
        <v>48</v>
      </c>
      <c r="J98" s="81" t="str">
        <f>IF(OR(I97="TO",I97="TU",I97="TO1",I97="TU1",I97="TO2",I97="TU2"),J97,IF(OR(I97="AH1",I97="AH2"),IF(OR(I98="AH1",I98="AH2"),-J97,IF(OR(I98="EH1",I98="EH2"),-J97+0.5,"")),IF(OR(I97="EH1",I97="EH2"),IF(OR(I98="AH1",I98="AH2"),-J97+0.5,IF(OR(I98="EH1",I98="EH2"),-J97+1,"")),IF(AND(OR(I97="DNB1",I97="DNB2"),OR(I98="AH1",I98="AH2")),0,IF(AND(I97="Not ScoreBoth",OR(I98="TO1",I98="TO2")),0.5,"")))))</f>
        <v/>
      </c>
      <c r="K98" s="77" t="s">
        <v>21</v>
      </c>
      <c r="L98" s="21">
        <v>3.15</v>
      </c>
      <c r="M98" s="22"/>
      <c r="N98" s="233"/>
      <c r="O98" s="23" t="s">
        <v>3590</v>
      </c>
      <c r="P98" s="24" t="s">
        <v>3591</v>
      </c>
      <c r="Q98" s="221"/>
      <c r="R98" s="205"/>
      <c r="S98" s="26"/>
    </row>
    <row r="99" spans="1:19" s="1" customFormat="1" ht="14.65" customHeight="1">
      <c r="A99" s="228"/>
      <c r="B99" s="237"/>
      <c r="C99" s="27" t="s">
        <v>28</v>
      </c>
      <c r="D99" s="275"/>
      <c r="E99" s="283"/>
      <c r="F99" s="272"/>
      <c r="G99" s="183"/>
      <c r="H99" s="231"/>
      <c r="I99" s="30"/>
      <c r="J99" s="31"/>
      <c r="K99" s="37"/>
      <c r="L99" s="32"/>
      <c r="M99" s="33"/>
      <c r="N99" s="234"/>
      <c r="O99" s="34"/>
      <c r="P99" s="35"/>
      <c r="Q99" s="222"/>
      <c r="R99" s="206"/>
      <c r="S99" s="28"/>
    </row>
    <row r="100" spans="1:19" s="1" customFormat="1" ht="14.65" customHeight="1">
      <c r="A100" s="226">
        <f>$A97+1</f>
        <v>228</v>
      </c>
      <c r="B100" s="235" t="str">
        <f>IF(OR(C100="W",C101="W",C102="W",C100="1/2W",C101="1/2W",C102="1/2W",C100="1/2L",C101="1/2L",C102="1/2L"),"OK",IF(OR(C100="L",C101="L",C102="L"),"LOSS",IF(OR(C100="X",C101="X",C102="X"),"Anulado"," ")))</f>
        <v xml:space="preserve"> </v>
      </c>
      <c r="C100" s="38" t="s">
        <v>28</v>
      </c>
      <c r="D100" s="273" t="str">
        <f>IF(G100="","",$D97)</f>
        <v>5</v>
      </c>
      <c r="E100" s="281" t="str">
        <f>IF(G100=""," ","– "&amp;COUNTIF(D$4:D102,$D100))</f>
        <v>– 8</v>
      </c>
      <c r="F100" s="284" t="e">
        <f ca="1">IF(G100="","",IF(OR(AND($C100&lt;&gt;" ",$C101=" "),AND($C101&lt;&gt;" ",$C100=" "),AND(L102&gt;0,OR(AND($C102&lt;&gt;" ",OR($C100=" ",$C101=" ")),AND($C102=" ",OR($C100&lt;&gt;" ",$C101&lt;&gt;" "))))),IF(SUM(F$4:F99)=0,1,LARGE(F$4:F99,1)+1),IF(MONTH(G100)=MONTH(TODAY()),IF(AND(DAY(G100)&lt;DAY(TODAY()),$B100=" "),IF(SUM(F$4:F99)=0,1,LARGE(F$4:F99,1)+1),IF($B100=" ",IF(AND(DAY(G100)=DAY(TODAY()),HOUR(G100)&lt;=HOUR(NOW())+1),IF(AND(HOUR(G100)+2&lt;=HOUR(NOW()),DAY(G100)&lt;=DAY(TODAY()),MINUTE(G100)&lt;=MINUTE(NOW())),IF(SUM(F$4:F99)=0,1,LARGE(F$4:F99,1)+1),IF(OR(MINUTE(G100)&lt;=MINUTE(NOW()),HOUR(G100)&lt;=HOUR(NOW())),"!!!","")),""),"")),"")))</f>
        <v>#VALUE!</v>
      </c>
      <c r="G100" s="181" t="s">
        <v>4721</v>
      </c>
      <c r="H100" s="229" t="s">
        <v>617</v>
      </c>
      <c r="I100" s="39" t="s">
        <v>42</v>
      </c>
      <c r="J100" s="40">
        <v>0.5</v>
      </c>
      <c r="K100" s="41" t="s">
        <v>45</v>
      </c>
      <c r="L100" s="42">
        <v>2.2000000000000002</v>
      </c>
      <c r="M100" s="43">
        <v>50</v>
      </c>
      <c r="N100" s="318">
        <v>0.05</v>
      </c>
      <c r="O100" s="44" t="s">
        <v>1087</v>
      </c>
      <c r="P100" s="45" t="s">
        <v>3592</v>
      </c>
      <c r="Q100" s="217" t="s">
        <v>2374</v>
      </c>
      <c r="R100" s="211">
        <v>6.3799999999999996E-2</v>
      </c>
      <c r="S100" s="210" t="s">
        <v>1034</v>
      </c>
    </row>
    <row r="101" spans="1:19" s="1" customFormat="1" ht="14.65" customHeight="1">
      <c r="A101" s="227"/>
      <c r="B101" s="236"/>
      <c r="C101" s="49" t="s">
        <v>28</v>
      </c>
      <c r="D101" s="274"/>
      <c r="E101" s="282"/>
      <c r="F101" s="285"/>
      <c r="G101" s="182"/>
      <c r="H101" s="230"/>
      <c r="I101" s="50" t="s">
        <v>43</v>
      </c>
      <c r="J101" s="51">
        <f>IF(OR(I100="TO",I100="TU",I100="TO1",I100="TU1",I100="TO2",I100="TU2"),J100,IF(OR(I100="AH1",I100="AH2"),IF(OR(I101="AH1",I101="AH2"),-J100,IF(OR(I101="EH1",I101="EH2"),-J100+0.5,"")),IF(OR(I100="EH1",I100="EH2"),IF(OR(I101="AH1",I101="AH2"),-J100+0.5,IF(OR(I101="EH1",I101="EH2"),-J100+1,"")),IF(AND(OR(I100="DNB1",I100="DNB2"),OR(I101="AH1",I101="AH2")),0,IF(AND(I100="Not ScoreBoth",OR(I101="TO1",I101="TO2")),0.5,"")))))</f>
        <v>0.5</v>
      </c>
      <c r="K101" s="52" t="s">
        <v>22</v>
      </c>
      <c r="L101" s="53">
        <v>2.06</v>
      </c>
      <c r="M101" s="54"/>
      <c r="N101" s="233"/>
      <c r="O101" s="55" t="s">
        <v>3593</v>
      </c>
      <c r="P101" s="56" t="s">
        <v>3592</v>
      </c>
      <c r="Q101" s="218"/>
      <c r="R101" s="212"/>
      <c r="S101" s="26"/>
    </row>
    <row r="102" spans="1:19" s="1" customFormat="1" ht="14.65" customHeight="1">
      <c r="A102" s="228"/>
      <c r="B102" s="237"/>
      <c r="C102" s="57" t="s">
        <v>28</v>
      </c>
      <c r="D102" s="275"/>
      <c r="E102" s="283"/>
      <c r="F102" s="272"/>
      <c r="G102" s="183"/>
      <c r="H102" s="231"/>
      <c r="I102" s="58"/>
      <c r="J102" s="59"/>
      <c r="K102" s="60"/>
      <c r="L102" s="61"/>
      <c r="M102" s="62"/>
      <c r="N102" s="234"/>
      <c r="O102" s="63"/>
      <c r="P102" s="64"/>
      <c r="Q102" s="219"/>
      <c r="R102" s="213"/>
      <c r="S102" s="28"/>
    </row>
    <row r="103" spans="1:19" s="1" customFormat="1" ht="14.65" customHeight="1">
      <c r="A103" s="238">
        <f>$A100+1</f>
        <v>229</v>
      </c>
      <c r="B103" s="242" t="str">
        <f>IF(OR(C103="W",C104="W",C105="W",C103="1/2W",C104="1/2W",C105="1/2W",C103="1/2L",C104="1/2L",C105="1/2L"),"OK",IF(OR(C103="L",C104="L",C105="L"),"LOSS",IF(OR(C103="X",C104="X",C105="X"),"Anulado"," ")))</f>
        <v xml:space="preserve"> </v>
      </c>
      <c r="C103" s="65" t="s">
        <v>28</v>
      </c>
      <c r="D103" s="290" t="str">
        <f>IF(G103="","",$D100)</f>
        <v>5</v>
      </c>
      <c r="E103" s="295" t="str">
        <f>IF(G103=""," ","– "&amp;COUNTIF(D$4:D105,$D103))</f>
        <v>– 9</v>
      </c>
      <c r="F103" s="297" t="e">
        <f ca="1">IF(G103="","",IF(OR(AND($C103&lt;&gt;" ",$C104=" "),AND($C104&lt;&gt;" ",$C103=" "),AND(L105&gt;0,OR(AND($C105&lt;&gt;" ",OR($C103=" ",$C104=" ")),AND($C105=" ",OR($C103&lt;&gt;" ",$C104&lt;&gt;" "))))),IF(SUM(F$4:F102)=0,1,LARGE(F$4:F102,1)+1),IF(MONTH(G103)=MONTH(TODAY()),IF(AND(DAY(G103)&lt;DAY(TODAY()),$B103=" "),IF(SUM(F$4:F102)=0,1,LARGE(F$4:F102,1)+1),IF($B103=" ",IF(AND(DAY(G103)=DAY(TODAY()),HOUR(G103)&lt;=HOUR(NOW())+1),IF(AND(HOUR(G103)+2&lt;=HOUR(NOW()),DAY(G103)&lt;=DAY(TODAY()),MINUTE(G103)&lt;=MINUTE(NOW())),IF(SUM(F$4:F102)=0,1,LARGE(F$4:F102,1)+1),IF(OR(MINUTE(G103)&lt;=MINUTE(NOW()),HOUR(G103)&lt;=HOUR(NOW())),"!!!","")),""),"")),"")))</f>
        <v>#VALUE!</v>
      </c>
      <c r="G103" s="188" t="s">
        <v>4722</v>
      </c>
      <c r="H103" s="239" t="s">
        <v>618</v>
      </c>
      <c r="I103" s="66" t="s">
        <v>42</v>
      </c>
      <c r="J103" s="67">
        <v>10.5</v>
      </c>
      <c r="K103" s="68" t="s">
        <v>17</v>
      </c>
      <c r="L103" s="69">
        <v>3.4</v>
      </c>
      <c r="M103" s="70"/>
      <c r="N103" s="317">
        <v>0.05</v>
      </c>
      <c r="O103" s="71" t="s">
        <v>2229</v>
      </c>
      <c r="P103" s="72" t="s">
        <v>3594</v>
      </c>
      <c r="Q103" s="220" t="s">
        <v>1765</v>
      </c>
      <c r="R103" s="204">
        <v>6.9000000000000006E-2</v>
      </c>
      <c r="S103" s="203" t="s">
        <v>1034</v>
      </c>
    </row>
    <row r="104" spans="1:19" s="1" customFormat="1" ht="14.65" customHeight="1">
      <c r="A104" s="227"/>
      <c r="B104" s="236"/>
      <c r="C104" s="17" t="s">
        <v>28</v>
      </c>
      <c r="D104" s="274"/>
      <c r="E104" s="282"/>
      <c r="F104" s="285"/>
      <c r="G104" s="182"/>
      <c r="H104" s="230"/>
      <c r="I104" s="18" t="s">
        <v>43</v>
      </c>
      <c r="J104" s="76">
        <f>IF(OR(I103="TO",I103="TU",I103="TO1",I103="TU1",I103="TO2",I103="TU2"),J103,IF(OR(I103="AH1",I103="AH2"),IF(OR(I104="AH1",I104="AH2"),-J103,IF(OR(I104="EH1",I104="EH2"),-J103+0.5,"")),IF(OR(I103="EH1",I103="EH2"),IF(OR(I104="AH1",I104="AH2"),-J103+0.5,IF(OR(I104="EH1",I104="EH2"),-J103+1,"")),IF(AND(OR(I103="DNB1",I103="DNB2"),OR(I104="AH1",I104="AH2")),0,IF(AND(I103="Not ScoreBoth",OR(I104="TO1",I104="TO2")),0.5,"")))))</f>
        <v>10.5</v>
      </c>
      <c r="K104" s="77" t="s">
        <v>21</v>
      </c>
      <c r="L104" s="21">
        <v>1.56</v>
      </c>
      <c r="M104" s="22">
        <v>10.039999999999999</v>
      </c>
      <c r="N104" s="233"/>
      <c r="O104" s="23" t="s">
        <v>2041</v>
      </c>
      <c r="P104" s="24" t="s">
        <v>2597</v>
      </c>
      <c r="Q104" s="221"/>
      <c r="R104" s="205"/>
      <c r="S104" s="26"/>
    </row>
    <row r="105" spans="1:19" s="1" customFormat="1" ht="14.65" customHeight="1">
      <c r="A105" s="228"/>
      <c r="B105" s="237"/>
      <c r="C105" s="27" t="s">
        <v>28</v>
      </c>
      <c r="D105" s="275"/>
      <c r="E105" s="283"/>
      <c r="F105" s="272"/>
      <c r="G105" s="183"/>
      <c r="H105" s="231"/>
      <c r="I105" s="30"/>
      <c r="J105" s="31"/>
      <c r="K105" s="37"/>
      <c r="L105" s="32"/>
      <c r="M105" s="33"/>
      <c r="N105" s="234"/>
      <c r="O105" s="34"/>
      <c r="P105" s="35"/>
      <c r="Q105" s="222"/>
      <c r="R105" s="206"/>
      <c r="S105" s="28"/>
    </row>
    <row r="106" spans="1:19" s="1" customFormat="1" ht="14.65" customHeight="1">
      <c r="A106" s="226">
        <f>$A103+1</f>
        <v>230</v>
      </c>
      <c r="B106" s="235" t="str">
        <f>IF(OR(C106="W",C107="W",C108="W",C106="1/2W",C107="1/2W",C108="1/2W",C106="1/2L",C107="1/2L",C108="1/2L"),"OK",IF(OR(C106="L",C107="L",C108="L"),"LOSS",IF(OR(C106="X",C107="X",C108="X"),"Anulado"," ")))</f>
        <v xml:space="preserve"> </v>
      </c>
      <c r="C106" s="38" t="s">
        <v>28</v>
      </c>
      <c r="D106" s="273" t="str">
        <f>IF(G106="","",$D103)</f>
        <v>5</v>
      </c>
      <c r="E106" s="281" t="str">
        <f>IF(G106=""," ","– "&amp;COUNTIF(D$4:D108,$D106))</f>
        <v>– 10</v>
      </c>
      <c r="F106" s="284" t="e">
        <f ca="1">IF(G106="","",IF(OR(AND($C106&lt;&gt;" ",$C107=" "),AND($C107&lt;&gt;" ",$C106=" "),AND(L108&gt;0,OR(AND($C108&lt;&gt;" ",OR($C106=" ",$C107=" ")),AND($C108=" ",OR($C106&lt;&gt;" ",$C107&lt;&gt;" "))))),IF(SUM(F$4:F105)=0,1,LARGE(F$4:F105,1)+1),IF(MONTH(G106)=MONTH(TODAY()),IF(AND(DAY(G106)&lt;DAY(TODAY()),$B106=" "),IF(SUM(F$4:F105)=0,1,LARGE(F$4:F105,1)+1),IF($B106=" ",IF(AND(DAY(G106)=DAY(TODAY()),HOUR(G106)&lt;=HOUR(NOW())+1),IF(AND(HOUR(G106)+2&lt;=HOUR(NOW()),DAY(G106)&lt;=DAY(TODAY()),MINUTE(G106)&lt;=MINUTE(NOW())),IF(SUM(F$4:F105)=0,1,LARGE(F$4:F105,1)+1),IF(OR(MINUTE(G106)&lt;=MINUTE(NOW()),HOUR(G106)&lt;=HOUR(NOW())),"!!!","")),""),"")),"")))</f>
        <v>#VALUE!</v>
      </c>
      <c r="G106" s="181" t="s">
        <v>4723</v>
      </c>
      <c r="H106" s="229" t="s">
        <v>619</v>
      </c>
      <c r="I106" s="39" t="s">
        <v>42</v>
      </c>
      <c r="J106" s="40">
        <v>9.5</v>
      </c>
      <c r="K106" s="41" t="s">
        <v>17</v>
      </c>
      <c r="L106" s="42">
        <v>2.5</v>
      </c>
      <c r="M106" s="43"/>
      <c r="N106" s="318">
        <v>0.05</v>
      </c>
      <c r="O106" s="44" t="s">
        <v>1162</v>
      </c>
      <c r="P106" s="45" t="s">
        <v>1803</v>
      </c>
      <c r="Q106" s="217" t="s">
        <v>3100</v>
      </c>
      <c r="R106" s="211">
        <v>0.15909999999999999</v>
      </c>
      <c r="S106" s="210" t="s">
        <v>1034</v>
      </c>
    </row>
    <row r="107" spans="1:19" s="1" customFormat="1" ht="14.65" customHeight="1">
      <c r="A107" s="227"/>
      <c r="B107" s="236"/>
      <c r="C107" s="49" t="s">
        <v>28</v>
      </c>
      <c r="D107" s="274"/>
      <c r="E107" s="282"/>
      <c r="F107" s="285"/>
      <c r="G107" s="182"/>
      <c r="H107" s="230"/>
      <c r="I107" s="50" t="s">
        <v>43</v>
      </c>
      <c r="J107" s="51">
        <f>IF(OR(I106="TO",I106="TU",I106="TO1",I106="TU1",I106="TO2",I106="TU2"),J106,IF(OR(I106="AH1",I106="AH2"),IF(OR(I107="AH1",I107="AH2"),-J106,IF(OR(I107="EH1",I107="EH2"),-J106+0.5,"")),IF(OR(I106="EH1",I106="EH2"),IF(OR(I107="AH1",I107="AH2"),-J106+0.5,IF(OR(I107="EH1",I107="EH2"),-J106+1,"")),IF(AND(OR(I106="DNB1",I106="DNB2"),OR(I107="AH1",I107="AH2")),0,IF(AND(I106="Not ScoreBoth",OR(I107="TO1",I107="TO2")),0.5,"")))))</f>
        <v>9.5</v>
      </c>
      <c r="K107" s="52" t="s">
        <v>21</v>
      </c>
      <c r="L107" s="53">
        <v>2.16</v>
      </c>
      <c r="M107" s="54">
        <v>4.8499999999999996</v>
      </c>
      <c r="N107" s="233"/>
      <c r="O107" s="55" t="s">
        <v>1245</v>
      </c>
      <c r="P107" s="56" t="s">
        <v>1090</v>
      </c>
      <c r="Q107" s="218"/>
      <c r="R107" s="212"/>
      <c r="S107" s="26"/>
    </row>
    <row r="108" spans="1:19" s="1" customFormat="1" ht="14.65" customHeight="1" thickBot="1">
      <c r="A108" s="228"/>
      <c r="B108" s="237"/>
      <c r="C108" s="57" t="s">
        <v>28</v>
      </c>
      <c r="D108" s="275"/>
      <c r="E108" s="283"/>
      <c r="F108" s="272"/>
      <c r="G108" s="183"/>
      <c r="H108" s="240"/>
      <c r="I108" s="58"/>
      <c r="J108" s="59"/>
      <c r="K108" s="60"/>
      <c r="L108" s="61"/>
      <c r="M108" s="62"/>
      <c r="N108" s="234"/>
      <c r="O108" s="63"/>
      <c r="P108" s="64"/>
      <c r="Q108" s="219"/>
      <c r="R108" s="213"/>
      <c r="S108" s="28"/>
    </row>
    <row r="109" spans="1:19" s="1" customFormat="1" ht="14.65" customHeight="1">
      <c r="A109" s="238">
        <f>$A106+1</f>
        <v>231</v>
      </c>
      <c r="B109" s="242" t="str">
        <f>IF(OR(C109="W",C110="W",C111="W",C109="1/2W",C110="1/2W",C111="1/2W",C109="1/2L",C110="1/2L",C111="1/2L"),"OK",IF(OR(C109="L",C110="L",C111="L"),"LOSS",IF(OR(C109="X",C110="X",C111="X"),"Anulado"," ")))</f>
        <v xml:space="preserve"> </v>
      </c>
      <c r="C109" s="65" t="s">
        <v>28</v>
      </c>
      <c r="D109" s="290" t="str">
        <f>IF(G109="","",$D106)</f>
        <v>5</v>
      </c>
      <c r="E109" s="295" t="str">
        <f>IF(G109=""," ","– "&amp;COUNTIF(D$4:D111,$D109))</f>
        <v>– 11</v>
      </c>
      <c r="F109" s="297" t="e">
        <f ca="1">IF(G109="","",IF(OR(AND($C109&lt;&gt;" ",$C110=" "),AND($C110&lt;&gt;" ",$C109=" "),AND(L111&gt;0,OR(AND($C111&lt;&gt;" ",OR($C109=" ",$C110=" ")),AND($C111=" ",OR($C109&lt;&gt;" ",$C110&lt;&gt;" "))))),IF(SUM(F$4:F108)=0,1,LARGE(F$4:F108,1)+1),IF(MONTH(G109)=MONTH(TODAY()),IF(AND(DAY(G109)&lt;DAY(TODAY()),$B109=" "),IF(SUM(F$4:F108)=0,1,LARGE(F$4:F108,1)+1),IF($B109=" ",IF(AND(DAY(G109)=DAY(TODAY()),HOUR(G109)&lt;=HOUR(NOW())+1),IF(AND(HOUR(G109)+2&lt;=HOUR(NOW()),DAY(G109)&lt;=DAY(TODAY()),MINUTE(G109)&lt;=MINUTE(NOW())),IF(SUM(F$4:F108)=0,1,LARGE(F$4:F108,1)+1),IF(OR(MINUTE(G109)&lt;=MINUTE(NOW()),HOUR(G109)&lt;=HOUR(NOW())),"!!!","")),""),"")),"")))</f>
        <v>#VALUE!</v>
      </c>
      <c r="G109" s="188" t="s">
        <v>4718</v>
      </c>
      <c r="H109" s="303" t="s">
        <v>620</v>
      </c>
      <c r="I109" s="66" t="s">
        <v>42</v>
      </c>
      <c r="J109" s="67">
        <v>1</v>
      </c>
      <c r="K109" s="68" t="s">
        <v>23</v>
      </c>
      <c r="L109" s="69">
        <v>1.77</v>
      </c>
      <c r="M109" s="70"/>
      <c r="N109" s="317">
        <v>0.05</v>
      </c>
      <c r="O109" s="71" t="s">
        <v>2548</v>
      </c>
      <c r="P109" s="72" t="s">
        <v>3595</v>
      </c>
      <c r="Q109" s="220" t="s">
        <v>2669</v>
      </c>
      <c r="R109" s="204">
        <v>0.12670000000000001</v>
      </c>
      <c r="S109" s="203" t="s">
        <v>1034</v>
      </c>
    </row>
    <row r="110" spans="1:19" s="1" customFormat="1" ht="14.65" customHeight="1">
      <c r="A110" s="227"/>
      <c r="B110" s="236"/>
      <c r="C110" s="17" t="s">
        <v>28</v>
      </c>
      <c r="D110" s="274"/>
      <c r="E110" s="282"/>
      <c r="F110" s="285"/>
      <c r="G110" s="182"/>
      <c r="H110" s="230"/>
      <c r="I110" s="18" t="s">
        <v>43</v>
      </c>
      <c r="J110" s="76">
        <f>IF(OR(I109="TO",I109="TU",I109="TO1",I109="TU1",I109="TO2",I109="TU2"),J109,IF(OR(I109="AH1",I109="AH2"),IF(OR(I110="AH1",I110="AH2"),-J109,IF(OR(I110="EH1",I110="EH2"),-J109+0.5,"")),IF(OR(I109="EH1",I109="EH2"),IF(OR(I110="AH1",I110="AH2"),-J109+0.5,IF(OR(I110="EH1",I110="EH2"),-J109+1,"")),IF(AND(OR(I109="DNB1",I109="DNB2"),OR(I110="AH1",I110="AH2")),0,IF(AND(I109="Not ScoreBoth",OR(I110="TO1",I110="TO2")),0.5,"")))))</f>
        <v>1</v>
      </c>
      <c r="K110" s="77" t="s">
        <v>21</v>
      </c>
      <c r="L110" s="21">
        <v>3.1</v>
      </c>
      <c r="M110" s="22">
        <v>5.36</v>
      </c>
      <c r="N110" s="233"/>
      <c r="O110" s="23" t="s">
        <v>1923</v>
      </c>
      <c r="P110" s="24" t="s">
        <v>1920</v>
      </c>
      <c r="Q110" s="221"/>
      <c r="R110" s="205"/>
      <c r="S110" s="26"/>
    </row>
    <row r="111" spans="1:19" s="1" customFormat="1" ht="14.65" customHeight="1">
      <c r="A111" s="228"/>
      <c r="B111" s="237"/>
      <c r="C111" s="27" t="s">
        <v>28</v>
      </c>
      <c r="D111" s="275"/>
      <c r="E111" s="283"/>
      <c r="F111" s="272"/>
      <c r="G111" s="183"/>
      <c r="H111" s="231"/>
      <c r="I111" s="30"/>
      <c r="J111" s="31"/>
      <c r="K111" s="37"/>
      <c r="L111" s="32"/>
      <c r="M111" s="33"/>
      <c r="N111" s="234"/>
      <c r="O111" s="34"/>
      <c r="P111" s="35"/>
      <c r="Q111" s="222"/>
      <c r="R111" s="206"/>
      <c r="S111" s="28"/>
    </row>
    <row r="112" spans="1:19" s="1" customFormat="1" ht="14.65" customHeight="1">
      <c r="A112" s="226">
        <f>$A109+1</f>
        <v>232</v>
      </c>
      <c r="B112" s="235" t="str">
        <f>IF(OR(C112="W",C113="W",C114="W",C112="1/2W",C113="1/2W",C114="1/2W",C112="1/2L",C113="1/2L",C114="1/2L"),"OK",IF(OR(C112="L",C113="L",C114="L"),"LOSS",IF(OR(C112="X",C113="X",C114="X"),"Anulado"," ")))</f>
        <v xml:space="preserve"> </v>
      </c>
      <c r="C112" s="38" t="s">
        <v>28</v>
      </c>
      <c r="D112" s="273" t="s">
        <v>117</v>
      </c>
      <c r="E112" s="281" t="str">
        <f>IF(G112=""," ","– "&amp;COUNTIF(D$4:D114,$D112))</f>
        <v>– 1</v>
      </c>
      <c r="F112" s="284" t="e">
        <f ca="1">IF(G112="","",IF(OR(AND($C112&lt;&gt;" ",$C113=" "),AND($C113&lt;&gt;" ",$C112=" "),AND(L114&gt;0,OR(AND($C114&lt;&gt;" ",OR($C112=" ",$C113=" ")),AND($C114=" ",OR($C112&lt;&gt;" ",$C113&lt;&gt;" "))))),IF(SUM(F$4:F111)=0,1,LARGE(F$4:F111,1)+1),IF(MONTH(G112)=MONTH(TODAY()),IF(AND(DAY(G112)&lt;DAY(TODAY()),$B112=" "),IF(SUM(F$4:F111)=0,1,LARGE(F$4:F111,1)+1),IF($B112=" ",IF(AND(DAY(G112)=DAY(TODAY()),HOUR(G112)&lt;=HOUR(NOW())+1),IF(AND(HOUR(G112)+2&lt;=HOUR(NOW()),DAY(G112)&lt;=DAY(TODAY()),MINUTE(G112)&lt;=MINUTE(NOW())),IF(SUM(F$4:F111)=0,1,LARGE(F$4:F111,1)+1),IF(OR(MINUTE(G112)&lt;=MINUTE(NOW()),HOUR(G112)&lt;=HOUR(NOW())),"!!!","")),""),"")),"")))</f>
        <v>#VALUE!</v>
      </c>
      <c r="G112" s="181" t="s">
        <v>4723</v>
      </c>
      <c r="H112" s="229" t="s">
        <v>619</v>
      </c>
      <c r="I112" s="39" t="s">
        <v>42</v>
      </c>
      <c r="J112" s="40">
        <v>9.5</v>
      </c>
      <c r="K112" s="41" t="s">
        <v>17</v>
      </c>
      <c r="L112" s="42">
        <v>2.5</v>
      </c>
      <c r="M112" s="43"/>
      <c r="N112" s="318">
        <v>0.05</v>
      </c>
      <c r="O112" s="44" t="s">
        <v>1162</v>
      </c>
      <c r="P112" s="45" t="s">
        <v>1803</v>
      </c>
      <c r="Q112" s="217" t="s">
        <v>3100</v>
      </c>
      <c r="R112" s="211">
        <v>0.15909999999999999</v>
      </c>
      <c r="S112" s="210" t="s">
        <v>1034</v>
      </c>
    </row>
    <row r="113" spans="1:19" s="1" customFormat="1" ht="14.65" customHeight="1">
      <c r="A113" s="227"/>
      <c r="B113" s="236"/>
      <c r="C113" s="49" t="s">
        <v>28</v>
      </c>
      <c r="D113" s="274"/>
      <c r="E113" s="282"/>
      <c r="F113" s="285"/>
      <c r="G113" s="182"/>
      <c r="H113" s="230"/>
      <c r="I113" s="50" t="s">
        <v>43</v>
      </c>
      <c r="J113" s="51">
        <f>IF(OR(I112="TO",I112="TU",I112="TO1",I112="TU1",I112="TO2",I112="TU2"),J112,IF(OR(I112="AH1",I112="AH2"),IF(OR(I113="AH1",I113="AH2"),-J112,IF(OR(I113="EH1",I113="EH2"),-J112+0.5,"")),IF(OR(I112="EH1",I112="EH2"),IF(OR(I113="AH1",I113="AH2"),-J112+0.5,IF(OR(I113="EH1",I113="EH2"),-J112+1,"")),IF(AND(OR(I112="DNB1",I112="DNB2"),OR(I113="AH1",I113="AH2")),0,IF(AND(I112="Not ScoreBoth",OR(I113="TO1",I113="TO2")),0.5,"")))))</f>
        <v>9.5</v>
      </c>
      <c r="K113" s="52" t="s">
        <v>21</v>
      </c>
      <c r="L113" s="53">
        <v>2.16</v>
      </c>
      <c r="M113" s="54">
        <v>4.8499999999999996</v>
      </c>
      <c r="N113" s="233"/>
      <c r="O113" s="55" t="s">
        <v>1245</v>
      </c>
      <c r="P113" s="56" t="s">
        <v>1090</v>
      </c>
      <c r="Q113" s="218"/>
      <c r="R113" s="212"/>
      <c r="S113" s="26"/>
    </row>
    <row r="114" spans="1:19" s="1" customFormat="1" ht="14.65" customHeight="1">
      <c r="A114" s="228"/>
      <c r="B114" s="237"/>
      <c r="C114" s="57" t="s">
        <v>28</v>
      </c>
      <c r="D114" s="275"/>
      <c r="E114" s="283"/>
      <c r="F114" s="272"/>
      <c r="G114" s="183"/>
      <c r="H114" s="231"/>
      <c r="I114" s="58"/>
      <c r="J114" s="59"/>
      <c r="K114" s="60"/>
      <c r="L114" s="61"/>
      <c r="M114" s="62"/>
      <c r="N114" s="234"/>
      <c r="O114" s="63"/>
      <c r="P114" s="64"/>
      <c r="Q114" s="219"/>
      <c r="R114" s="213"/>
      <c r="S114" s="28"/>
    </row>
    <row r="115" spans="1:19" s="1" customFormat="1" ht="14.65" customHeight="1">
      <c r="A115" s="238">
        <f>$A112+1</f>
        <v>233</v>
      </c>
      <c r="B115" s="242" t="str">
        <f>IF(OR(C115="W",C116="W",C117="W",C115="1/2W",C116="1/2W",C117="1/2W",C115="1/2L",C116="1/2L",C117="1/2L"),"OK",IF(OR(C115="L",C116="L",C117="L"),"LOSS",IF(OR(C115="X",C116="X",C117="X"),"Anulado"," ")))</f>
        <v xml:space="preserve"> </v>
      </c>
      <c r="C115" s="65" t="s">
        <v>28</v>
      </c>
      <c r="D115" s="290" t="str">
        <f>IF(G115="","",$D112)</f>
        <v>6</v>
      </c>
      <c r="E115" s="295" t="str">
        <f>IF(G115=""," ","– "&amp;COUNTIF(D$4:D117,$D115))</f>
        <v>– 2</v>
      </c>
      <c r="F115" s="297" t="e">
        <f ca="1">IF(G115="","",IF(OR(AND($C115&lt;&gt;" ",$C116=" "),AND($C116&lt;&gt;" ",$C115=" "),AND(L117&gt;0,OR(AND($C117&lt;&gt;" ",OR($C115=" ",$C116=" ")),AND($C117=" ",OR($C115&lt;&gt;" ",$C116&lt;&gt;" "))))),IF(SUM(F$4:F114)=0,1,LARGE(F$4:F114,1)+1),IF(MONTH(G115)=MONTH(TODAY()),IF(AND(DAY(G115)&lt;DAY(TODAY()),$B115=" "),IF(SUM(F$4:F114)=0,1,LARGE(F$4:F114,1)+1),IF($B115=" ",IF(AND(DAY(G115)=DAY(TODAY()),HOUR(G115)&lt;=HOUR(NOW())+1),IF(AND(HOUR(G115)+2&lt;=HOUR(NOW()),DAY(G115)&lt;=DAY(TODAY()),MINUTE(G115)&lt;=MINUTE(NOW())),IF(SUM(F$4:F114)=0,1,LARGE(F$4:F114,1)+1),IF(OR(MINUTE(G115)&lt;=MINUTE(NOW()),HOUR(G115)&lt;=HOUR(NOW())),"!!!","")),""),"")),"")))</f>
        <v>#VALUE!</v>
      </c>
      <c r="G115" s="188" t="s">
        <v>4723</v>
      </c>
      <c r="H115" s="239" t="s">
        <v>619</v>
      </c>
      <c r="I115" s="66" t="s">
        <v>43</v>
      </c>
      <c r="J115" s="67">
        <v>10</v>
      </c>
      <c r="K115" s="68" t="s">
        <v>21</v>
      </c>
      <c r="L115" s="69">
        <v>1.89</v>
      </c>
      <c r="M115" s="70">
        <v>6.32</v>
      </c>
      <c r="N115" s="317">
        <v>0.05</v>
      </c>
      <c r="O115" s="71" t="s">
        <v>2323</v>
      </c>
      <c r="P115" s="72" t="s">
        <v>3596</v>
      </c>
      <c r="Q115" s="220" t="s">
        <v>4274</v>
      </c>
      <c r="R115" s="204">
        <v>0.12959999999999999</v>
      </c>
      <c r="S115" s="203" t="s">
        <v>1034</v>
      </c>
    </row>
    <row r="116" spans="1:19" s="1" customFormat="1" ht="14.65" customHeight="1">
      <c r="A116" s="227"/>
      <c r="B116" s="236"/>
      <c r="C116" s="17" t="s">
        <v>28</v>
      </c>
      <c r="D116" s="274"/>
      <c r="E116" s="282"/>
      <c r="F116" s="285"/>
      <c r="G116" s="182"/>
      <c r="H116" s="230"/>
      <c r="I116" s="150"/>
      <c r="J116" s="76">
        <v>10</v>
      </c>
      <c r="K116" s="77" t="s">
        <v>17</v>
      </c>
      <c r="L116" s="21">
        <v>8.5</v>
      </c>
      <c r="M116" s="22">
        <v>0.75</v>
      </c>
      <c r="N116" s="233"/>
      <c r="O116" s="23" t="s">
        <v>1566</v>
      </c>
      <c r="P116" s="24" t="s">
        <v>3597</v>
      </c>
      <c r="Q116" s="221"/>
      <c r="R116" s="205"/>
      <c r="S116" s="26"/>
    </row>
    <row r="117" spans="1:19" s="1" customFormat="1" ht="14.65" customHeight="1" thickBot="1">
      <c r="A117" s="228"/>
      <c r="B117" s="237"/>
      <c r="C117" s="27" t="s">
        <v>28</v>
      </c>
      <c r="D117" s="275"/>
      <c r="E117" s="283"/>
      <c r="F117" s="272"/>
      <c r="G117" s="183"/>
      <c r="H117" s="240"/>
      <c r="I117" s="86" t="s">
        <v>42</v>
      </c>
      <c r="J117" s="107">
        <v>10</v>
      </c>
      <c r="K117" s="87" t="s">
        <v>17</v>
      </c>
      <c r="L117" s="88">
        <v>3.4</v>
      </c>
      <c r="M117" s="33">
        <v>3.5</v>
      </c>
      <c r="N117" s="234"/>
      <c r="O117" s="89" t="s">
        <v>3598</v>
      </c>
      <c r="P117" s="90" t="s">
        <v>2702</v>
      </c>
      <c r="Q117" s="222"/>
      <c r="R117" s="206"/>
      <c r="S117" s="28"/>
    </row>
    <row r="118" spans="1:19" s="1" customFormat="1" ht="14.65" customHeight="1">
      <c r="A118" s="226">
        <f>$A115+1</f>
        <v>234</v>
      </c>
      <c r="B118" s="235" t="str">
        <f>IF(OR(C118="W",C119="W",C120="W",C118="1/2W",C119="1/2W",C120="1/2W",C118="1/2L",C119="1/2L",C120="1/2L"),"OK",IF(OR(C118="L",C119="L",C120="L"),"LOSS",IF(OR(C118="X",C119="X",C120="X"),"Anulado"," ")))</f>
        <v xml:space="preserve"> </v>
      </c>
      <c r="C118" s="38" t="s">
        <v>28</v>
      </c>
      <c r="D118" s="273" t="str">
        <f>IF(G118="","",$D115)</f>
        <v>6</v>
      </c>
      <c r="E118" s="281" t="str">
        <f>IF(G118=""," ","– "&amp;COUNTIF(D$4:D120,$D118))</f>
        <v>– 3</v>
      </c>
      <c r="F118" s="284" t="e">
        <f ca="1">IF(G118="","",IF(OR(AND($C118&lt;&gt;" ",$C119=" "),AND($C119&lt;&gt;" ",$C118=" "),AND(L120&gt;0,OR(AND($C120&lt;&gt;" ",OR($C118=" ",$C119=" ")),AND($C120=" ",OR($C118&lt;&gt;" ",$C119&lt;&gt;" "))))),IF(SUM(F$4:F117)=0,1,LARGE(F$4:F117,1)+1),IF(MONTH(G118)=MONTH(TODAY()),IF(AND(DAY(G118)&lt;DAY(TODAY()),$B118=" "),IF(SUM(F$4:F117)=0,1,LARGE(F$4:F117,1)+1),IF($B118=" ",IF(AND(DAY(G118)=DAY(TODAY()),HOUR(G118)&lt;=HOUR(NOW())+1),IF(AND(HOUR(G118)+2&lt;=HOUR(NOW()),DAY(G118)&lt;=DAY(TODAY()),MINUTE(G118)&lt;=MINUTE(NOW())),IF(SUM(F$4:F117)=0,1,LARGE(F$4:F117,1)+1),IF(OR(MINUTE(G118)&lt;=MINUTE(NOW()),HOUR(G118)&lt;=HOUR(NOW())),"!!!","")),""),"")),"")))</f>
        <v>#VALUE!</v>
      </c>
      <c r="G118" s="181" t="s">
        <v>4724</v>
      </c>
      <c r="H118" s="302" t="s">
        <v>621</v>
      </c>
      <c r="I118" s="39" t="s">
        <v>42</v>
      </c>
      <c r="J118" s="40">
        <v>3</v>
      </c>
      <c r="K118" s="41" t="s">
        <v>23</v>
      </c>
      <c r="L118" s="42">
        <v>2.08</v>
      </c>
      <c r="M118" s="43"/>
      <c r="N118" s="318">
        <v>0.05</v>
      </c>
      <c r="O118" s="44" t="s">
        <v>2311</v>
      </c>
      <c r="P118" s="45" t="s">
        <v>921</v>
      </c>
      <c r="Q118" s="217" t="s">
        <v>1429</v>
      </c>
      <c r="R118" s="211">
        <v>0.12479999999999999</v>
      </c>
      <c r="S118" s="210" t="s">
        <v>1034</v>
      </c>
    </row>
    <row r="119" spans="1:19" s="1" customFormat="1" ht="14.65" customHeight="1">
      <c r="A119" s="227"/>
      <c r="B119" s="236"/>
      <c r="C119" s="49" t="s">
        <v>28</v>
      </c>
      <c r="D119" s="274"/>
      <c r="E119" s="282"/>
      <c r="F119" s="285"/>
      <c r="G119" s="182"/>
      <c r="H119" s="230"/>
      <c r="I119" s="50" t="s">
        <v>43</v>
      </c>
      <c r="J119" s="51">
        <f>IF(OR(I118="TO",I118="TU",I118="TO1",I118="TU1",I118="TO2",I118="TU2"),J118,IF(OR(I118="AH1",I118="AH2"),IF(OR(I119="AH1",I119="AH2"),-J118,IF(OR(I119="EH1",I119="EH2"),-J118+0.5,"")),IF(OR(I118="EH1",I118="EH2"),IF(OR(I119="AH1",I119="AH2"),-J118+0.5,IF(OR(I119="EH1",I119="EH2"),-J118+1,"")),IF(AND(OR(I118="DNB1",I118="DNB2"),OR(I119="AH1",I119="AH2")),0,IF(AND(I118="Not ScoreBoth",OR(I119="TO1",I119="TO2")),0.5,"")))))</f>
        <v>3</v>
      </c>
      <c r="K119" s="52" t="s">
        <v>21</v>
      </c>
      <c r="L119" s="53">
        <v>2.4500000000000002</v>
      </c>
      <c r="M119" s="54">
        <v>7.76</v>
      </c>
      <c r="N119" s="233"/>
      <c r="O119" s="55" t="s">
        <v>918</v>
      </c>
      <c r="P119" s="56" t="s">
        <v>919</v>
      </c>
      <c r="Q119" s="218"/>
      <c r="R119" s="212"/>
      <c r="S119" s="26"/>
    </row>
    <row r="120" spans="1:19" s="1" customFormat="1" ht="14.65" customHeight="1">
      <c r="A120" s="228"/>
      <c r="B120" s="237"/>
      <c r="C120" s="57" t="s">
        <v>28</v>
      </c>
      <c r="D120" s="275"/>
      <c r="E120" s="283"/>
      <c r="F120" s="272"/>
      <c r="G120" s="183"/>
      <c r="H120" s="231"/>
      <c r="I120" s="58"/>
      <c r="J120" s="59"/>
      <c r="K120" s="60"/>
      <c r="L120" s="61"/>
      <c r="M120" s="62"/>
      <c r="N120" s="234"/>
      <c r="O120" s="63"/>
      <c r="P120" s="64"/>
      <c r="Q120" s="219"/>
      <c r="R120" s="213"/>
      <c r="S120" s="28"/>
    </row>
    <row r="121" spans="1:19" s="1" customFormat="1" ht="14.65" customHeight="1">
      <c r="A121" s="238">
        <f>$A118+1</f>
        <v>235</v>
      </c>
      <c r="B121" s="242" t="str">
        <f>IF(OR(C121="W",C122="W",C123="W",C121="1/2W",C122="1/2W",C123="1/2W",C121="1/2L",C122="1/2L",C123="1/2L"),"OK",IF(OR(C121="L",C122="L",C123="L"),"LOSS",IF(OR(C121="X",C122="X",C123="X"),"Anulado"," ")))</f>
        <v xml:space="preserve"> </v>
      </c>
      <c r="C121" s="65" t="s">
        <v>28</v>
      </c>
      <c r="D121" s="290" t="str">
        <f>IF(G121="","",$D118)</f>
        <v>6</v>
      </c>
      <c r="E121" s="295" t="str">
        <f>IF(G121=""," ","– "&amp;COUNTIF(D$4:D123,$D121))</f>
        <v>– 4</v>
      </c>
      <c r="F121" s="297" t="e">
        <f ca="1">IF(G121="","",IF(OR(AND($C121&lt;&gt;" ",$C122=" "),AND($C122&lt;&gt;" ",$C121=" "),AND(L123&gt;0,OR(AND($C123&lt;&gt;" ",OR($C121=" ",$C122=" ")),AND($C123=" ",OR($C121&lt;&gt;" ",$C122&lt;&gt;" "))))),IF(SUM(F$4:F120)=0,1,LARGE(F$4:F120,1)+1),IF(MONTH(G121)=MONTH(TODAY()),IF(AND(DAY(G121)&lt;DAY(TODAY()),$B121=" "),IF(SUM(F$4:F120)=0,1,LARGE(F$4:F120,1)+1),IF($B121=" ",IF(AND(DAY(G121)=DAY(TODAY()),HOUR(G121)&lt;=HOUR(NOW())+1),IF(AND(HOUR(G121)+2&lt;=HOUR(NOW()),DAY(G121)&lt;=DAY(TODAY()),MINUTE(G121)&lt;=MINUTE(NOW())),IF(SUM(F$4:F120)=0,1,LARGE(F$4:F120,1)+1),IF(OR(MINUTE(G121)&lt;=MINUTE(NOW()),HOUR(G121)&lt;=HOUR(NOW())),"!!!","")),""),"")),"")))</f>
        <v>#VALUE!</v>
      </c>
      <c r="G121" s="188" t="s">
        <v>4724</v>
      </c>
      <c r="H121" s="239" t="s">
        <v>621</v>
      </c>
      <c r="I121" s="66" t="s">
        <v>42</v>
      </c>
      <c r="J121" s="67">
        <v>6</v>
      </c>
      <c r="K121" s="68" t="s">
        <v>23</v>
      </c>
      <c r="L121" s="69">
        <v>2.1</v>
      </c>
      <c r="M121" s="70"/>
      <c r="N121" s="317">
        <v>0.05</v>
      </c>
      <c r="O121" s="71" t="s">
        <v>3599</v>
      </c>
      <c r="P121" s="72" t="s">
        <v>3600</v>
      </c>
      <c r="Q121" s="220" t="s">
        <v>1173</v>
      </c>
      <c r="R121" s="204">
        <v>7.9100000000000004E-2</v>
      </c>
      <c r="S121" s="203" t="s">
        <v>1034</v>
      </c>
    </row>
    <row r="122" spans="1:19" s="1" customFormat="1" ht="14.65" customHeight="1">
      <c r="A122" s="227"/>
      <c r="B122" s="236"/>
      <c r="C122" s="17" t="s">
        <v>28</v>
      </c>
      <c r="D122" s="274"/>
      <c r="E122" s="282"/>
      <c r="F122" s="285"/>
      <c r="G122" s="182"/>
      <c r="H122" s="230"/>
      <c r="I122" s="18" t="s">
        <v>43</v>
      </c>
      <c r="J122" s="76">
        <f>IF(OR(I121="TO",I121="TU",I121="TO1",I121="TU1",I121="TO2",I121="TU2"),J121,IF(OR(I121="AH1",I121="AH2"),IF(OR(I122="AH1",I122="AH2"),-J121,IF(OR(I122="EH1",I122="EH2"),-J121+0.5,"")),IF(OR(I121="EH1",I121="EH2"),IF(OR(I122="AH1",I122="AH2"),-J121+0.5,IF(OR(I122="EH1",I122="EH2"),-J121+1,"")),IF(AND(OR(I121="DNB1",I121="DNB2"),OR(I122="AH1",I122="AH2")),0,IF(AND(I121="Not ScoreBoth",OR(I122="TO1",I122="TO2")),0.5,"")))))</f>
        <v>6</v>
      </c>
      <c r="K122" s="77" t="s">
        <v>21</v>
      </c>
      <c r="L122" s="21">
        <v>2.2200000000000002</v>
      </c>
      <c r="M122" s="22">
        <v>18.440000000000001</v>
      </c>
      <c r="N122" s="233"/>
      <c r="O122" s="23" t="s">
        <v>2787</v>
      </c>
      <c r="P122" s="24" t="s">
        <v>2955</v>
      </c>
      <c r="Q122" s="221"/>
      <c r="R122" s="205"/>
      <c r="S122" s="26"/>
    </row>
    <row r="123" spans="1:19" s="1" customFormat="1" ht="14.65" customHeight="1">
      <c r="A123" s="228"/>
      <c r="B123" s="237"/>
      <c r="C123" s="27" t="s">
        <v>28</v>
      </c>
      <c r="D123" s="275"/>
      <c r="E123" s="283"/>
      <c r="F123" s="272"/>
      <c r="G123" s="183"/>
      <c r="H123" s="231"/>
      <c r="I123" s="30"/>
      <c r="J123" s="31"/>
      <c r="K123" s="37"/>
      <c r="L123" s="32"/>
      <c r="M123" s="33"/>
      <c r="N123" s="234"/>
      <c r="O123" s="34"/>
      <c r="P123" s="35"/>
      <c r="Q123" s="222"/>
      <c r="R123" s="206"/>
      <c r="S123" s="28"/>
    </row>
    <row r="124" spans="1:19" s="1" customFormat="1" ht="14.65" customHeight="1">
      <c r="A124" s="226">
        <f>$A121+1</f>
        <v>236</v>
      </c>
      <c r="B124" s="235" t="str">
        <f>IF(OR(C124="W",C125="W",C126="W",C124="1/2W",C125="1/2W",C126="1/2W",C124="1/2L",C125="1/2L",C126="1/2L"),"OK",IF(OR(C124="L",C125="L",C126="L"),"LOSS",IF(OR(C124="X",C125="X",C126="X"),"Anulado"," ")))</f>
        <v xml:space="preserve"> </v>
      </c>
      <c r="C124" s="38" t="s">
        <v>28</v>
      </c>
      <c r="D124" s="273" t="str">
        <f>IF(G124="","",$D121)</f>
        <v>6</v>
      </c>
      <c r="E124" s="281" t="str">
        <f>IF(G124=""," ","– "&amp;COUNTIF(D$4:D126,$D124))</f>
        <v>– 5</v>
      </c>
      <c r="F124" s="284" t="e">
        <f ca="1">IF(G124="","",IF(OR(AND($C124&lt;&gt;" ",$C125=" "),AND($C125&lt;&gt;" ",$C124=" "),AND(L126&gt;0,OR(AND($C126&lt;&gt;" ",OR($C124=" ",$C125=" ")),AND($C126=" ",OR($C124&lt;&gt;" ",$C125&lt;&gt;" "))))),IF(SUM(F$4:F123)=0,1,LARGE(F$4:F123,1)+1),IF(MONTH(G124)=MONTH(TODAY()),IF(AND(DAY(G124)&lt;DAY(TODAY()),$B124=" "),IF(SUM(F$4:F123)=0,1,LARGE(F$4:F123,1)+1),IF($B124=" ",IF(AND(DAY(G124)=DAY(TODAY()),HOUR(G124)&lt;=HOUR(NOW())+1),IF(AND(HOUR(G124)+2&lt;=HOUR(NOW()),DAY(G124)&lt;=DAY(TODAY()),MINUTE(G124)&lt;=MINUTE(NOW())),IF(SUM(F$4:F123)=0,1,LARGE(F$4:F123,1)+1),IF(OR(MINUTE(G124)&lt;=MINUTE(NOW()),HOUR(G124)&lt;=HOUR(NOW())),"!!!","")),""),"")),"")))</f>
        <v>#VALUE!</v>
      </c>
      <c r="G124" s="181" t="s">
        <v>4724</v>
      </c>
      <c r="H124" s="229" t="s">
        <v>621</v>
      </c>
      <c r="I124" s="39" t="s">
        <v>43</v>
      </c>
      <c r="J124" s="40">
        <v>10</v>
      </c>
      <c r="K124" s="41" t="s">
        <v>21</v>
      </c>
      <c r="L124" s="42">
        <v>1.89</v>
      </c>
      <c r="M124" s="43">
        <v>25.28</v>
      </c>
      <c r="N124" s="318">
        <v>0.05</v>
      </c>
      <c r="O124" s="44" t="s">
        <v>3601</v>
      </c>
      <c r="P124" s="45" t="s">
        <v>3602</v>
      </c>
      <c r="Q124" s="217" t="s">
        <v>2978</v>
      </c>
      <c r="R124" s="211">
        <v>5.5199999999999999E-2</v>
      </c>
      <c r="S124" s="210" t="s">
        <v>1034</v>
      </c>
    </row>
    <row r="125" spans="1:19" s="1" customFormat="1" ht="14.65" customHeight="1">
      <c r="A125" s="227"/>
      <c r="B125" s="236"/>
      <c r="C125" s="49" t="s">
        <v>28</v>
      </c>
      <c r="D125" s="274"/>
      <c r="E125" s="282"/>
      <c r="F125" s="285"/>
      <c r="G125" s="182"/>
      <c r="H125" s="230"/>
      <c r="I125" s="138"/>
      <c r="J125" s="51">
        <v>10</v>
      </c>
      <c r="K125" s="52" t="s">
        <v>23</v>
      </c>
      <c r="L125" s="53">
        <v>6.9</v>
      </c>
      <c r="M125" s="54">
        <v>3.25</v>
      </c>
      <c r="N125" s="233"/>
      <c r="O125" s="55" t="s">
        <v>2804</v>
      </c>
      <c r="P125" s="56" t="s">
        <v>3603</v>
      </c>
      <c r="Q125" s="218"/>
      <c r="R125" s="212"/>
      <c r="S125" s="26"/>
    </row>
    <row r="126" spans="1:19" s="1" customFormat="1" ht="14.65" customHeight="1">
      <c r="A126" s="228"/>
      <c r="B126" s="237"/>
      <c r="C126" s="57" t="s">
        <v>28</v>
      </c>
      <c r="D126" s="275"/>
      <c r="E126" s="283"/>
      <c r="F126" s="272"/>
      <c r="G126" s="183"/>
      <c r="H126" s="231"/>
      <c r="I126" s="101" t="s">
        <v>42</v>
      </c>
      <c r="J126" s="102">
        <v>10</v>
      </c>
      <c r="K126" s="103" t="s">
        <v>23</v>
      </c>
      <c r="L126" s="104">
        <v>2.85</v>
      </c>
      <c r="M126" s="62">
        <v>16.75</v>
      </c>
      <c r="N126" s="234"/>
      <c r="O126" s="105" t="s">
        <v>2278</v>
      </c>
      <c r="P126" s="106" t="s">
        <v>912</v>
      </c>
      <c r="Q126" s="219"/>
      <c r="R126" s="213"/>
      <c r="S126" s="28"/>
    </row>
    <row r="127" spans="1:19" s="1" customFormat="1" ht="14.65" customHeight="1">
      <c r="A127" s="238">
        <f>$A124+1</f>
        <v>237</v>
      </c>
      <c r="B127" s="242" t="str">
        <f>IF(OR(C127="W",C128="W",C129="W",C127="1/2W",C128="1/2W",C129="1/2W",C127="1/2L",C128="1/2L",C129="1/2L"),"OK",IF(OR(C127="L",C128="L",C129="L"),"LOSS",IF(OR(C127="X",C128="X",C129="X"),"Anulado"," ")))</f>
        <v xml:space="preserve"> </v>
      </c>
      <c r="C127" s="65" t="s">
        <v>28</v>
      </c>
      <c r="D127" s="290" t="str">
        <f>IF(G127="","",$D124)</f>
        <v>6</v>
      </c>
      <c r="E127" s="295" t="str">
        <f>IF(G127=""," ","– "&amp;COUNTIF(D$4:D129,$D127))</f>
        <v>– 6</v>
      </c>
      <c r="F127" s="297" t="e">
        <f ca="1">IF(G127="","",IF(OR(AND($C127&lt;&gt;" ",$C128=" "),AND($C128&lt;&gt;" ",$C127=" "),AND(L129&gt;0,OR(AND($C129&lt;&gt;" ",OR($C127=" ",$C128=" ")),AND($C129=" ",OR($C127&lt;&gt;" ",$C128&lt;&gt;" "))))),IF(SUM(F$4:F126)=0,1,LARGE(F$4:F126,1)+1),IF(MONTH(G127)=MONTH(TODAY()),IF(AND(DAY(G127)&lt;DAY(TODAY()),$B127=" "),IF(SUM(F$4:F126)=0,1,LARGE(F$4:F126,1)+1),IF($B127=" ",IF(AND(DAY(G127)=DAY(TODAY()),HOUR(G127)&lt;=HOUR(NOW())+1),IF(AND(HOUR(G127)+2&lt;=HOUR(NOW()),DAY(G127)&lt;=DAY(TODAY()),MINUTE(G127)&lt;=MINUTE(NOW())),IF(SUM(F$4:F126)=0,1,LARGE(F$4:F126,1)+1),IF(OR(MINUTE(G127)&lt;=MINUTE(NOW()),HOUR(G127)&lt;=HOUR(NOW())),"!!!","")),""),"")),"")))</f>
        <v>#VALUE!</v>
      </c>
      <c r="G127" s="188" t="s">
        <v>4724</v>
      </c>
      <c r="H127" s="239" t="s">
        <v>621</v>
      </c>
      <c r="I127" s="66" t="s">
        <v>43</v>
      </c>
      <c r="J127" s="67">
        <v>11</v>
      </c>
      <c r="K127" s="68" t="s">
        <v>21</v>
      </c>
      <c r="L127" s="69">
        <v>1.54</v>
      </c>
      <c r="M127" s="70">
        <v>41.67</v>
      </c>
      <c r="N127" s="317">
        <v>0.05</v>
      </c>
      <c r="O127" s="71" t="s">
        <v>2923</v>
      </c>
      <c r="P127" s="72" t="s">
        <v>1843</v>
      </c>
      <c r="Q127" s="220" t="s">
        <v>2804</v>
      </c>
      <c r="R127" s="204">
        <v>5.33E-2</v>
      </c>
      <c r="S127" s="203" t="s">
        <v>1034</v>
      </c>
    </row>
    <row r="128" spans="1:19" s="1" customFormat="1" ht="14.65" customHeight="1">
      <c r="A128" s="227"/>
      <c r="B128" s="236"/>
      <c r="C128" s="17" t="s">
        <v>28</v>
      </c>
      <c r="D128" s="274"/>
      <c r="E128" s="282"/>
      <c r="F128" s="285"/>
      <c r="G128" s="182"/>
      <c r="H128" s="230"/>
      <c r="I128" s="150"/>
      <c r="J128" s="76">
        <v>11</v>
      </c>
      <c r="K128" s="77" t="s">
        <v>23</v>
      </c>
      <c r="L128" s="21">
        <v>8</v>
      </c>
      <c r="M128" s="22">
        <v>2.8</v>
      </c>
      <c r="N128" s="233"/>
      <c r="O128" s="23" t="s">
        <v>1572</v>
      </c>
      <c r="P128" s="24" t="s">
        <v>1209</v>
      </c>
      <c r="Q128" s="221"/>
      <c r="R128" s="205"/>
      <c r="S128" s="26"/>
    </row>
    <row r="129" spans="1:19" s="1" customFormat="1" ht="14.65" customHeight="1">
      <c r="A129" s="228"/>
      <c r="B129" s="237"/>
      <c r="C129" s="27" t="s">
        <v>28</v>
      </c>
      <c r="D129" s="275"/>
      <c r="E129" s="283"/>
      <c r="F129" s="272"/>
      <c r="G129" s="183"/>
      <c r="H129" s="231"/>
      <c r="I129" s="86" t="s">
        <v>42</v>
      </c>
      <c r="J129" s="107">
        <v>11</v>
      </c>
      <c r="K129" s="87" t="s">
        <v>23</v>
      </c>
      <c r="L129" s="88">
        <v>3.9</v>
      </c>
      <c r="M129" s="33">
        <v>16.45</v>
      </c>
      <c r="N129" s="234"/>
      <c r="O129" s="89" t="s">
        <v>3604</v>
      </c>
      <c r="P129" s="90" t="s">
        <v>3605</v>
      </c>
      <c r="Q129" s="222"/>
      <c r="R129" s="206"/>
      <c r="S129" s="28"/>
    </row>
    <row r="130" spans="1:19" s="1" customFormat="1" ht="14.65" customHeight="1">
      <c r="A130" s="226">
        <f>$A127+1</f>
        <v>238</v>
      </c>
      <c r="B130" s="235" t="str">
        <f>IF(OR(C130="W",C131="W",C132="W",C130="1/2W",C131="1/2W",C132="1/2W",C130="1/2L",C131="1/2L",C132="1/2L"),"OK",IF(OR(C130="L",C131="L",C132="L"),"LOSS",IF(OR(C130="X",C131="X",C132="X"),"Anulado"," ")))</f>
        <v xml:space="preserve"> </v>
      </c>
      <c r="C130" s="38" t="s">
        <v>28</v>
      </c>
      <c r="D130" s="273" t="str">
        <f>IF(G130="","",$D127)</f>
        <v>6</v>
      </c>
      <c r="E130" s="281" t="str">
        <f>IF(G130=""," ","– "&amp;COUNTIF(D$4:D132,$D130))</f>
        <v>– 7</v>
      </c>
      <c r="F130" s="284" t="e">
        <f ca="1">IF(G130="","",IF(OR(AND($C130&lt;&gt;" ",$C131=" "),AND($C131&lt;&gt;" ",$C130=" "),AND(L132&gt;0,OR(AND($C132&lt;&gt;" ",OR($C130=" ",$C131=" ")),AND($C132=" ",OR($C130&lt;&gt;" ",$C131&lt;&gt;" "))))),IF(SUM(F$4:F129)=0,1,LARGE(F$4:F129,1)+1),IF(MONTH(G130)=MONTH(TODAY()),IF(AND(DAY(G130)&lt;DAY(TODAY()),$B130=" "),IF(SUM(F$4:F129)=0,1,LARGE(F$4:F129,1)+1),IF($B130=" ",IF(AND(DAY(G130)=DAY(TODAY()),HOUR(G130)&lt;=HOUR(NOW())+1),IF(AND(HOUR(G130)+2&lt;=HOUR(NOW()),DAY(G130)&lt;=DAY(TODAY()),MINUTE(G130)&lt;=MINUTE(NOW())),IF(SUM(F$4:F129)=0,1,LARGE(F$4:F129,1)+1),IF(OR(MINUTE(G130)&lt;=MINUTE(NOW()),HOUR(G130)&lt;=HOUR(NOW())),"!!!","")),""),"")),"")))</f>
        <v>#VALUE!</v>
      </c>
      <c r="G130" s="181" t="s">
        <v>4724</v>
      </c>
      <c r="H130" s="229" t="s">
        <v>621</v>
      </c>
      <c r="I130" s="39" t="s">
        <v>42</v>
      </c>
      <c r="J130" s="40">
        <v>10.5</v>
      </c>
      <c r="K130" s="41" t="s">
        <v>23</v>
      </c>
      <c r="L130" s="42">
        <v>2.85</v>
      </c>
      <c r="M130" s="43"/>
      <c r="N130" s="318">
        <v>0.05</v>
      </c>
      <c r="O130" s="44" t="s">
        <v>3472</v>
      </c>
      <c r="P130" s="45" t="s">
        <v>3606</v>
      </c>
      <c r="Q130" s="217" t="s">
        <v>2973</v>
      </c>
      <c r="R130" s="211">
        <v>5.3100000000000001E-2</v>
      </c>
      <c r="S130" s="210" t="s">
        <v>1034</v>
      </c>
    </row>
    <row r="131" spans="1:19" s="1" customFormat="1" ht="14.65" customHeight="1">
      <c r="A131" s="227"/>
      <c r="B131" s="236"/>
      <c r="C131" s="49" t="s">
        <v>28</v>
      </c>
      <c r="D131" s="274"/>
      <c r="E131" s="282"/>
      <c r="F131" s="285"/>
      <c r="G131" s="182"/>
      <c r="H131" s="230"/>
      <c r="I131" s="50" t="s">
        <v>43</v>
      </c>
      <c r="J131" s="51">
        <f>IF(OR(I130="TO",I130="TU",I130="TO1",I130="TU1",I130="TO2",I130="TU2"),J130,IF(OR(I130="AH1",I130="AH2"),IF(OR(I131="AH1",I131="AH2"),-J130,IF(OR(I131="EH1",I131="EH2"),-J130+0.5,"")),IF(OR(I130="EH1",I130="EH2"),IF(OR(I131="AH1",I131="AH2"),-J130+0.5,IF(OR(I131="EH1",I131="EH2"),-J130+1,"")),IF(AND(OR(I130="DNB1",I130="DNB2"),OR(I131="AH1",I131="AH2")),0,IF(AND(I130="Not ScoreBoth",OR(I131="TO1",I131="TO2")),0.5,"")))))</f>
        <v>10.5</v>
      </c>
      <c r="K131" s="52" t="s">
        <v>21</v>
      </c>
      <c r="L131" s="53">
        <v>1.67</v>
      </c>
      <c r="M131" s="54">
        <v>33.58</v>
      </c>
      <c r="N131" s="233"/>
      <c r="O131" s="55" t="s">
        <v>1278</v>
      </c>
      <c r="P131" s="56" t="s">
        <v>3607</v>
      </c>
      <c r="Q131" s="218"/>
      <c r="R131" s="212"/>
      <c r="S131" s="26"/>
    </row>
    <row r="132" spans="1:19" s="1" customFormat="1" ht="14.65" customHeight="1" thickBot="1">
      <c r="A132" s="228"/>
      <c r="B132" s="237"/>
      <c r="C132" s="57" t="s">
        <v>28</v>
      </c>
      <c r="D132" s="275"/>
      <c r="E132" s="283"/>
      <c r="F132" s="272"/>
      <c r="G132" s="183"/>
      <c r="H132" s="240"/>
      <c r="I132" s="58"/>
      <c r="J132" s="59"/>
      <c r="K132" s="60"/>
      <c r="L132" s="61"/>
      <c r="M132" s="62"/>
      <c r="N132" s="234"/>
      <c r="O132" s="63"/>
      <c r="P132" s="64"/>
      <c r="Q132" s="219"/>
      <c r="R132" s="213"/>
      <c r="S132" s="28"/>
    </row>
    <row r="133" spans="1:19" s="1" customFormat="1" ht="14.65" customHeight="1">
      <c r="A133" s="238">
        <f>$A130+1</f>
        <v>239</v>
      </c>
      <c r="B133" s="242" t="str">
        <f>IF(OR(C133="W",C134="W",C135="W",C133="1/2W",C134="1/2W",C135="1/2W",C133="1/2L",C134="1/2L",C135="1/2L"),"OK",IF(OR(C133="L",C134="L",C135="L"),"LOSS",IF(OR(C133="X",C134="X",C135="X"),"Anulado"," ")))</f>
        <v xml:space="preserve"> </v>
      </c>
      <c r="C133" s="65" t="s">
        <v>28</v>
      </c>
      <c r="D133" s="290" t="str">
        <f>IF(G133="","",$D130)</f>
        <v>6</v>
      </c>
      <c r="E133" s="295" t="str">
        <f>IF(G133=""," ","– "&amp;COUNTIF(D$4:D135,$D133))</f>
        <v>– 8</v>
      </c>
      <c r="F133" s="297" t="e">
        <f ca="1">IF(G133="","",IF(OR(AND($C133&lt;&gt;" ",$C134=" "),AND($C134&lt;&gt;" ",$C133=" "),AND(L135&gt;0,OR(AND($C135&lt;&gt;" ",OR($C133=" ",$C134=" ")),AND($C135=" ",OR($C133&lt;&gt;" ",$C134&lt;&gt;" "))))),IF(SUM(F$4:F132)=0,1,LARGE(F$4:F132,1)+1),IF(MONTH(G133)=MONTH(TODAY()),IF(AND(DAY(G133)&lt;DAY(TODAY()),$B133=" "),IF(SUM(F$4:F132)=0,1,LARGE(F$4:F132,1)+1),IF($B133=" ",IF(AND(DAY(G133)=DAY(TODAY()),HOUR(G133)&lt;=HOUR(NOW())+1),IF(AND(HOUR(G133)+2&lt;=HOUR(NOW()),DAY(G133)&lt;=DAY(TODAY()),MINUTE(G133)&lt;=MINUTE(NOW())),IF(SUM(F$4:F132)=0,1,LARGE(F$4:F132,1)+1),IF(OR(MINUTE(G133)&lt;=MINUTE(NOW()),HOUR(G133)&lt;=HOUR(NOW())),"!!!","")),""),"")),"")))</f>
        <v>#VALUE!</v>
      </c>
      <c r="G133" s="188" t="s">
        <v>4724</v>
      </c>
      <c r="H133" s="303" t="s">
        <v>621</v>
      </c>
      <c r="I133" s="66" t="s">
        <v>42</v>
      </c>
      <c r="J133" s="67">
        <v>11.5</v>
      </c>
      <c r="K133" s="68" t="s">
        <v>23</v>
      </c>
      <c r="L133" s="69">
        <v>3.9</v>
      </c>
      <c r="M133" s="70"/>
      <c r="N133" s="317">
        <v>0.05</v>
      </c>
      <c r="O133" s="71" t="s">
        <v>3608</v>
      </c>
      <c r="P133" s="72" t="s">
        <v>3609</v>
      </c>
      <c r="Q133" s="220" t="s">
        <v>2976</v>
      </c>
      <c r="R133" s="204">
        <v>5.1999999999999998E-2</v>
      </c>
      <c r="S133" s="203" t="s">
        <v>1034</v>
      </c>
    </row>
    <row r="134" spans="1:19" s="1" customFormat="1" ht="14.65" customHeight="1">
      <c r="A134" s="227"/>
      <c r="B134" s="236"/>
      <c r="C134" s="17" t="s">
        <v>28</v>
      </c>
      <c r="D134" s="274"/>
      <c r="E134" s="282"/>
      <c r="F134" s="285"/>
      <c r="G134" s="182"/>
      <c r="H134" s="230"/>
      <c r="I134" s="18" t="s">
        <v>43</v>
      </c>
      <c r="J134" s="76">
        <f>IF(OR(I133="TO",I133="TU",I133="TO1",I133="TU1",I133="TO2",I133="TU2"),J133,IF(OR(I133="AH1",I133="AH2"),IF(OR(I134="AH1",I134="AH2"),-J133,IF(OR(I134="EH1",I134="EH2"),-J133+0.5,"")),IF(OR(I133="EH1",I133="EH2"),IF(OR(I134="AH1",I134="AH2"),-J133+0.5,IF(OR(I134="EH1",I134="EH2"),-J133+1,"")),IF(AND(OR(I133="DNB1",I133="DNB2"),OR(I134="AH1",I134="AH2")),0,IF(AND(I133="Not ScoreBoth",OR(I134="TO1",I134="TO2")),0.5,"")))))</f>
        <v>11.5</v>
      </c>
      <c r="K134" s="77" t="s">
        <v>21</v>
      </c>
      <c r="L134" s="21">
        <v>1.44</v>
      </c>
      <c r="M134" s="22">
        <v>51.14</v>
      </c>
      <c r="N134" s="233"/>
      <c r="O134" s="23" t="s">
        <v>3610</v>
      </c>
      <c r="P134" s="24" t="s">
        <v>3611</v>
      </c>
      <c r="Q134" s="221"/>
      <c r="R134" s="205"/>
      <c r="S134" s="26"/>
    </row>
    <row r="135" spans="1:19" s="1" customFormat="1" ht="14.65" customHeight="1">
      <c r="A135" s="228"/>
      <c r="B135" s="237"/>
      <c r="C135" s="27" t="s">
        <v>28</v>
      </c>
      <c r="D135" s="275"/>
      <c r="E135" s="283"/>
      <c r="F135" s="272"/>
      <c r="G135" s="183"/>
      <c r="H135" s="231"/>
      <c r="I135" s="30"/>
      <c r="J135" s="31"/>
      <c r="K135" s="37"/>
      <c r="L135" s="32"/>
      <c r="M135" s="33"/>
      <c r="N135" s="234"/>
      <c r="O135" s="34"/>
      <c r="P135" s="35"/>
      <c r="Q135" s="222"/>
      <c r="R135" s="206"/>
      <c r="S135" s="28"/>
    </row>
    <row r="136" spans="1:19" s="1" customFormat="1" ht="14.65" customHeight="1">
      <c r="A136" s="226">
        <f>$A133+1</f>
        <v>240</v>
      </c>
      <c r="B136" s="235" t="str">
        <f>IF(OR(C136="W",C137="W",C138="W",C136="1/2W",C137="1/2W",C138="1/2W",C136="1/2L",C137="1/2L",C138="1/2L"),"OK",IF(OR(C136="L",C137="L",C138="L"),"LOSS",IF(OR(C136="X",C137="X",C138="X"),"Anulado"," ")))</f>
        <v xml:space="preserve"> </v>
      </c>
      <c r="C136" s="38" t="s">
        <v>28</v>
      </c>
      <c r="D136" s="273" t="s">
        <v>492</v>
      </c>
      <c r="E136" s="281" t="str">
        <f>IF(G136=""," ","– "&amp;COUNTIF(D$4:D138,$D136))</f>
        <v>– 1</v>
      </c>
      <c r="F136" s="284" t="e">
        <f ca="1">IF(G136="","",IF(OR(AND($C136&lt;&gt;" ",$C137=" "),AND($C137&lt;&gt;" ",$C136=" "),AND(L138&gt;0,OR(AND($C138&lt;&gt;" ",OR($C136=" ",$C137=" ")),AND($C138=" ",OR($C136&lt;&gt;" ",$C137&lt;&gt;" "))))),IF(SUM(F$4:F135)=0,1,LARGE(F$4:F135,1)+1),IF(MONTH(G136)=MONTH(TODAY()),IF(AND(DAY(G136)&lt;DAY(TODAY()),$B136=" "),IF(SUM(F$4:F135)=0,1,LARGE(F$4:F135,1)+1),IF($B136=" ",IF(AND(DAY(G136)=DAY(TODAY()),HOUR(G136)&lt;=HOUR(NOW())+1),IF(AND(HOUR(G136)+2&lt;=HOUR(NOW()),DAY(G136)&lt;=DAY(TODAY()),MINUTE(G136)&lt;=MINUTE(NOW())),IF(SUM(F$4:F135)=0,1,LARGE(F$4:F135,1)+1),IF(OR(MINUTE(G136)&lt;=MINUTE(NOW()),HOUR(G136)&lt;=HOUR(NOW())),"!!!","")),""),"")),"")))</f>
        <v>#VALUE!</v>
      </c>
      <c r="G136" s="181" t="s">
        <v>4725</v>
      </c>
      <c r="H136" s="229" t="s">
        <v>622</v>
      </c>
      <c r="I136" s="39" t="s">
        <v>30</v>
      </c>
      <c r="J136" s="40">
        <v>2.5</v>
      </c>
      <c r="K136" s="41" t="s">
        <v>22</v>
      </c>
      <c r="L136" s="42">
        <v>2.2599999999999998</v>
      </c>
      <c r="M136" s="43"/>
      <c r="N136" s="318">
        <v>0.05</v>
      </c>
      <c r="O136" s="44" t="s">
        <v>3612</v>
      </c>
      <c r="P136" s="45" t="s">
        <v>3613</v>
      </c>
      <c r="Q136" s="217" t="s">
        <v>1824</v>
      </c>
      <c r="R136" s="211">
        <v>6.08E-2</v>
      </c>
      <c r="S136" s="210" t="s">
        <v>1034</v>
      </c>
    </row>
    <row r="137" spans="1:19" s="1" customFormat="1" ht="14.65" customHeight="1">
      <c r="A137" s="227"/>
      <c r="B137" s="236"/>
      <c r="C137" s="49" t="s">
        <v>28</v>
      </c>
      <c r="D137" s="274"/>
      <c r="E137" s="282"/>
      <c r="F137" s="285"/>
      <c r="G137" s="182"/>
      <c r="H137" s="230"/>
      <c r="I137" s="50" t="s">
        <v>31</v>
      </c>
      <c r="J137" s="51">
        <f>IF(OR(I136="TO",I136="TU",I136="TO1",I136="TU1",I136="TO2",I136="TU2"),J136,IF(OR(I136="AH1",I136="AH2"),IF(OR(I137="AH1",I137="AH2"),-J136,IF(OR(I137="EH1",I137="EH2"),-J136+0.5,"")),IF(OR(I136="EH1",I136="EH2"),IF(OR(I137="AH1",I137="AH2"),-J136+0.5,IF(OR(I137="EH1",I137="EH2"),-J136+1,"")),IF(AND(OR(I136="DNB1",I136="DNB2"),OR(I137="AH1",I137="AH2")),0,IF(AND(I136="Not ScoreBoth",OR(I137="TO1",I137="TO2")),0.5,"")))))</f>
        <v>-2.5</v>
      </c>
      <c r="K137" s="52" t="s">
        <v>21</v>
      </c>
      <c r="L137" s="53">
        <v>2</v>
      </c>
      <c r="M137" s="54">
        <v>10.130000000000001</v>
      </c>
      <c r="N137" s="233"/>
      <c r="O137" s="55" t="s">
        <v>1823</v>
      </c>
      <c r="P137" s="56" t="s">
        <v>2690</v>
      </c>
      <c r="Q137" s="218"/>
      <c r="R137" s="212"/>
      <c r="S137" s="26"/>
    </row>
    <row r="138" spans="1:19" s="1" customFormat="1" ht="14.65" customHeight="1" thickBot="1">
      <c r="A138" s="228"/>
      <c r="B138" s="237"/>
      <c r="C138" s="57" t="s">
        <v>28</v>
      </c>
      <c r="D138" s="275"/>
      <c r="E138" s="283"/>
      <c r="F138" s="272"/>
      <c r="G138" s="183"/>
      <c r="H138" s="240"/>
      <c r="I138" s="58"/>
      <c r="J138" s="59"/>
      <c r="K138" s="60"/>
      <c r="L138" s="61"/>
      <c r="M138" s="62"/>
      <c r="N138" s="234"/>
      <c r="O138" s="63"/>
      <c r="P138" s="64"/>
      <c r="Q138" s="219"/>
      <c r="R138" s="213"/>
      <c r="S138" s="28"/>
    </row>
    <row r="139" spans="1:19" s="1" customFormat="1" ht="14.65" customHeight="1">
      <c r="A139" s="238">
        <f>$A136+1</f>
        <v>241</v>
      </c>
      <c r="B139" s="242" t="str">
        <f>IF(OR(C139="W",C140="W",C141="W",C139="1/2W",C140="1/2W",C141="1/2W",C139="1/2L",C140="1/2L",C141="1/2L"),"OK",IF(OR(C139="L",C140="L",C141="L"),"LOSS",IF(OR(C139="X",C140="X",C141="X"),"Anulado"," ")))</f>
        <v xml:space="preserve"> </v>
      </c>
      <c r="C139" s="65" t="s">
        <v>28</v>
      </c>
      <c r="D139" s="290" t="str">
        <f>IF(G139="","",$D136)</f>
        <v>8</v>
      </c>
      <c r="E139" s="295" t="str">
        <f>IF(G139=""," ","– "&amp;COUNTIF(D$4:D141,$D139))</f>
        <v>– 2</v>
      </c>
      <c r="F139" s="297" t="e">
        <f ca="1">IF(G139="","",IF(OR(AND($C139&lt;&gt;" ",$C140=" "),AND($C140&lt;&gt;" ",$C139=" "),AND(L141&gt;0,OR(AND($C141&lt;&gt;" ",OR($C139=" ",$C140=" ")),AND($C141=" ",OR($C139&lt;&gt;" ",$C140&lt;&gt;" "))))),IF(SUM(F$4:F138)=0,1,LARGE(F$4:F138,1)+1),IF(MONTH(G139)=MONTH(TODAY()),IF(AND(DAY(G139)&lt;DAY(TODAY()),$B139=" "),IF(SUM(F$4:F138)=0,1,LARGE(F$4:F138,1)+1),IF($B139=" ",IF(AND(DAY(G139)=DAY(TODAY()),HOUR(G139)&lt;=HOUR(NOW())+1),IF(AND(HOUR(G139)+2&lt;=HOUR(NOW()),DAY(G139)&lt;=DAY(TODAY()),MINUTE(G139)&lt;=MINUTE(NOW())),IF(SUM(F$4:F138)=0,1,LARGE(F$4:F138,1)+1),IF(OR(MINUTE(G139)&lt;=MINUTE(NOW()),HOUR(G139)&lt;=HOUR(NOW())),"!!!","")),""),"")),"")))</f>
        <v>#VALUE!</v>
      </c>
      <c r="G139" s="188" t="s">
        <v>4726</v>
      </c>
      <c r="H139" s="303" t="s">
        <v>623</v>
      </c>
      <c r="I139" s="66" t="s">
        <v>31</v>
      </c>
      <c r="J139" s="67">
        <v>3</v>
      </c>
      <c r="K139" s="68" t="s">
        <v>22</v>
      </c>
      <c r="L139" s="69">
        <v>2.06</v>
      </c>
      <c r="M139" s="70"/>
      <c r="N139" s="317">
        <v>0.05</v>
      </c>
      <c r="O139" s="71" t="s">
        <v>1764</v>
      </c>
      <c r="P139" s="72" t="s">
        <v>3614</v>
      </c>
      <c r="Q139" s="220" t="s">
        <v>4172</v>
      </c>
      <c r="R139" s="204">
        <v>7.5499999999999998E-2</v>
      </c>
      <c r="S139" s="203" t="s">
        <v>1034</v>
      </c>
    </row>
    <row r="140" spans="1:19" s="1" customFormat="1" ht="14.65" customHeight="1">
      <c r="A140" s="227"/>
      <c r="B140" s="236"/>
      <c r="C140" s="17" t="s">
        <v>28</v>
      </c>
      <c r="D140" s="274"/>
      <c r="E140" s="282"/>
      <c r="F140" s="285"/>
      <c r="G140" s="182"/>
      <c r="H140" s="230"/>
      <c r="I140" s="18" t="s">
        <v>30</v>
      </c>
      <c r="J140" s="76">
        <f>IF(OR(I139="TO",I139="TU",I139="TO1",I139="TU1",I139="TO2",I139="TU2"),J139,IF(OR(I139="AH1",I139="AH2"),IF(OR(I140="AH1",I140="AH2"),-J139,IF(OR(I140="EH1",I140="EH2"),-J139+0.5,"")),IF(OR(I139="EH1",I139="EH2"),IF(OR(I140="AH1",I140="AH2"),-J139+0.5,IF(OR(I140="EH1",I140="EH2"),-J139+1,"")),IF(AND(OR(I139="DNB1",I139="DNB2"),OR(I140="AH1",I140="AH2")),0,IF(AND(I139="Not ScoreBoth",OR(I140="TO1",I140="TO2")),0.5,"")))))</f>
        <v>-3</v>
      </c>
      <c r="K140" s="77" t="s">
        <v>21</v>
      </c>
      <c r="L140" s="21">
        <v>2.25</v>
      </c>
      <c r="M140" s="22">
        <v>8.1</v>
      </c>
      <c r="N140" s="233"/>
      <c r="O140" s="23" t="s">
        <v>2603</v>
      </c>
      <c r="P140" s="24" t="s">
        <v>3614</v>
      </c>
      <c r="Q140" s="221"/>
      <c r="R140" s="205"/>
      <c r="S140" s="26"/>
    </row>
    <row r="141" spans="1:19" s="1" customFormat="1" ht="14.65" customHeight="1">
      <c r="A141" s="228"/>
      <c r="B141" s="237"/>
      <c r="C141" s="27" t="s">
        <v>28</v>
      </c>
      <c r="D141" s="275"/>
      <c r="E141" s="283"/>
      <c r="F141" s="272"/>
      <c r="G141" s="183"/>
      <c r="H141" s="231"/>
      <c r="I141" s="30"/>
      <c r="J141" s="31"/>
      <c r="K141" s="37"/>
      <c r="L141" s="32"/>
      <c r="M141" s="33"/>
      <c r="N141" s="234"/>
      <c r="O141" s="34"/>
      <c r="P141" s="35"/>
      <c r="Q141" s="222"/>
      <c r="R141" s="206"/>
      <c r="S141" s="28"/>
    </row>
    <row r="142" spans="1:19" s="1" customFormat="1" ht="14.65" customHeight="1">
      <c r="A142" s="226">
        <f>$A139+1</f>
        <v>242</v>
      </c>
      <c r="B142" s="235" t="str">
        <f>IF(OR(C142="W",C143="W",C144="W",C142="1/2W",C143="1/2W",C144="1/2W",C142="1/2L",C143="1/2L",C144="1/2L"),"OK",IF(OR(C142="L",C143="L",C144="L"),"LOSS",IF(OR(C142="X",C143="X",C144="X"),"Anulado"," ")))</f>
        <v xml:space="preserve"> </v>
      </c>
      <c r="C142" s="38" t="s">
        <v>28</v>
      </c>
      <c r="D142" s="273" t="str">
        <f>IF(G142="","",$D139)</f>
        <v>8</v>
      </c>
      <c r="E142" s="281" t="str">
        <f>IF(G142=""," ","– "&amp;COUNTIF(D$4:D144,$D142))</f>
        <v>– 3</v>
      </c>
      <c r="F142" s="284" t="e">
        <f ca="1">IF(G142="","",IF(OR(AND($C142&lt;&gt;" ",$C143=" "),AND($C143&lt;&gt;" ",$C142=" "),AND(L144&gt;0,OR(AND($C144&lt;&gt;" ",OR($C142=" ",$C143=" ")),AND($C144=" ",OR($C142&lt;&gt;" ",$C143&lt;&gt;" "))))),IF(SUM(F$4:F141)=0,1,LARGE(F$4:F141,1)+1),IF(MONTH(G142)=MONTH(TODAY()),IF(AND(DAY(G142)&lt;DAY(TODAY()),$B142=" "),IF(SUM(F$4:F141)=0,1,LARGE(F$4:F141,1)+1),IF($B142=" ",IF(AND(DAY(G142)=DAY(TODAY()),HOUR(G142)&lt;=HOUR(NOW())+1),IF(AND(HOUR(G142)+2&lt;=HOUR(NOW()),DAY(G142)&lt;=DAY(TODAY()),MINUTE(G142)&lt;=MINUTE(NOW())),IF(SUM(F$4:F141)=0,1,LARGE(F$4:F141,1)+1),IF(OR(MINUTE(G142)&lt;=MINUTE(NOW()),HOUR(G142)&lt;=HOUR(NOW())),"!!!","")),""),"")),"")))</f>
        <v>#VALUE!</v>
      </c>
      <c r="G142" s="181" t="s">
        <v>4722</v>
      </c>
      <c r="H142" s="229" t="s">
        <v>624</v>
      </c>
      <c r="I142" s="39" t="s">
        <v>42</v>
      </c>
      <c r="J142" s="40">
        <v>4.5</v>
      </c>
      <c r="K142" s="41" t="s">
        <v>21</v>
      </c>
      <c r="L142" s="42">
        <v>2</v>
      </c>
      <c r="M142" s="43">
        <v>18</v>
      </c>
      <c r="N142" s="318">
        <v>0.05</v>
      </c>
      <c r="O142" s="44" t="s">
        <v>1833</v>
      </c>
      <c r="P142" s="45" t="s">
        <v>3615</v>
      </c>
      <c r="Q142" s="217" t="s">
        <v>2291</v>
      </c>
      <c r="R142" s="211">
        <v>5.8799999999999998E-2</v>
      </c>
      <c r="S142" s="210" t="s">
        <v>1034</v>
      </c>
    </row>
    <row r="143" spans="1:19" s="1" customFormat="1" ht="14.65" customHeight="1">
      <c r="A143" s="227"/>
      <c r="B143" s="236"/>
      <c r="C143" s="49" t="s">
        <v>28</v>
      </c>
      <c r="D143" s="274"/>
      <c r="E143" s="282"/>
      <c r="F143" s="285"/>
      <c r="G143" s="182"/>
      <c r="H143" s="230"/>
      <c r="I143" s="50" t="s">
        <v>43</v>
      </c>
      <c r="J143" s="51">
        <f>IF(OR(I142="TO",I142="TU",I142="TO1",I142="TU1",I142="TO2",I142="TU2"),J142,IF(OR(I142="AH1",I142="AH2"),IF(OR(I143="AH1",I143="AH2"),-J142,IF(OR(I143="EH1",I143="EH2"),-J142+0.5,"")),IF(OR(I142="EH1",I142="EH2"),IF(OR(I143="AH1",I143="AH2"),-J142+0.5,IF(OR(I143="EH1",I143="EH2"),-J142+1,"")),IF(AND(OR(I142="DNB1",I142="DNB2"),OR(I143="AH1",I143="AH2")),0,IF(AND(I142="Not ScoreBoth",OR(I143="TO1",I143="TO2")),0.5,"")))))</f>
        <v>4.5</v>
      </c>
      <c r="K143" s="52" t="s">
        <v>45</v>
      </c>
      <c r="L143" s="53">
        <v>2.25</v>
      </c>
      <c r="M143" s="54"/>
      <c r="N143" s="233"/>
      <c r="O143" s="55" t="s">
        <v>2074</v>
      </c>
      <c r="P143" s="56" t="s">
        <v>3615</v>
      </c>
      <c r="Q143" s="218"/>
      <c r="R143" s="212"/>
      <c r="S143" s="26"/>
    </row>
    <row r="144" spans="1:19" s="1" customFormat="1" ht="14.65" customHeight="1">
      <c r="A144" s="228"/>
      <c r="B144" s="237"/>
      <c r="C144" s="57" t="s">
        <v>28</v>
      </c>
      <c r="D144" s="275"/>
      <c r="E144" s="283"/>
      <c r="F144" s="272"/>
      <c r="G144" s="183"/>
      <c r="H144" s="231"/>
      <c r="I144" s="58"/>
      <c r="J144" s="59"/>
      <c r="K144" s="60"/>
      <c r="L144" s="61"/>
      <c r="M144" s="62"/>
      <c r="N144" s="234"/>
      <c r="O144" s="63"/>
      <c r="P144" s="64"/>
      <c r="Q144" s="219"/>
      <c r="R144" s="213"/>
      <c r="S144" s="28"/>
    </row>
    <row r="145" spans="1:19" s="1" customFormat="1" ht="14.65" customHeight="1">
      <c r="A145" s="238">
        <f>$A142+1</f>
        <v>243</v>
      </c>
      <c r="B145" s="242" t="str">
        <f>IF(OR(C145="W",C146="W",C147="W",C145="1/2W",C146="1/2W",C147="1/2W",C145="1/2L",C146="1/2L",C147="1/2L"),"OK",IF(OR(C145="L",C146="L",C147="L"),"LOSS",IF(OR(C145="X",C146="X",C147="X"),"Anulado"," ")))</f>
        <v xml:space="preserve"> </v>
      </c>
      <c r="C145" s="65" t="s">
        <v>28</v>
      </c>
      <c r="D145" s="290" t="s">
        <v>151</v>
      </c>
      <c r="E145" s="295" t="str">
        <f>IF(G145=""," ","– "&amp;COUNTIF(D$4:D147,$D145))</f>
        <v>– 1</v>
      </c>
      <c r="F145" s="297" t="e">
        <f ca="1">IF(G145="","",IF(OR(AND($C145&lt;&gt;" ",$C146=" "),AND($C146&lt;&gt;" ",$C145=" "),AND(L147&gt;0,OR(AND($C147&lt;&gt;" ",OR($C145=" ",$C146=" ")),AND($C147=" ",OR($C145&lt;&gt;" ",$C146&lt;&gt;" "))))),IF(SUM(F$4:F144)=0,1,LARGE(F$4:F144,1)+1),IF(MONTH(G145)=MONTH(TODAY()),IF(AND(DAY(G145)&lt;DAY(TODAY()),$B145=" "),IF(SUM(F$4:F144)=0,1,LARGE(F$4:F144,1)+1),IF($B145=" ",IF(AND(DAY(G145)=DAY(TODAY()),HOUR(G145)&lt;=HOUR(NOW())+1),IF(AND(HOUR(G145)+2&lt;=HOUR(NOW()),DAY(G145)&lt;=DAY(TODAY()),MINUTE(G145)&lt;=MINUTE(NOW())),IF(SUM(F$4:F144)=0,1,LARGE(F$4:F144,1)+1),IF(OR(MINUTE(G145)&lt;=MINUTE(NOW()),HOUR(G145)&lt;=HOUR(NOW())),"!!!","")),""),"")),"")))</f>
        <v>#VALUE!</v>
      </c>
      <c r="G145" s="188" t="s">
        <v>4727</v>
      </c>
      <c r="H145" s="239" t="s">
        <v>625</v>
      </c>
      <c r="I145" s="66" t="s">
        <v>48</v>
      </c>
      <c r="J145" s="80"/>
      <c r="K145" s="68" t="s">
        <v>21</v>
      </c>
      <c r="L145" s="69">
        <v>2.2999999999999998</v>
      </c>
      <c r="M145" s="70">
        <v>7.79</v>
      </c>
      <c r="N145" s="317">
        <v>0.05</v>
      </c>
      <c r="O145" s="71" t="s">
        <v>3616</v>
      </c>
      <c r="P145" s="72" t="s">
        <v>2344</v>
      </c>
      <c r="Q145" s="220" t="s">
        <v>1212</v>
      </c>
      <c r="R145" s="204">
        <v>6.9900000000000004E-2</v>
      </c>
      <c r="S145" s="203" t="s">
        <v>1034</v>
      </c>
    </row>
    <row r="146" spans="1:19" s="1" customFormat="1" ht="14.65" customHeight="1">
      <c r="A146" s="227"/>
      <c r="B146" s="236"/>
      <c r="C146" s="17" t="s">
        <v>28</v>
      </c>
      <c r="D146" s="274"/>
      <c r="E146" s="282"/>
      <c r="F146" s="285"/>
      <c r="G146" s="182"/>
      <c r="H146" s="230"/>
      <c r="I146" s="18" t="s">
        <v>47</v>
      </c>
      <c r="J146" s="81" t="str">
        <f>IF(OR(I145="TO",I145="TU",I145="TO1",I145="TU1",I145="TO2",I145="TU2"),J145,IF(OR(I145="AH1",I145="AH2"),IF(OR(I146="AH1",I146="AH2"),-J145,IF(OR(I146="EH1",I146="EH2"),-J145+0.5,"")),IF(OR(I145="EH1",I145="EH2"),IF(OR(I146="AH1",I146="AH2"),-J145+0.5,IF(OR(I146="EH1",I146="EH2"),-J145+1,"")),IF(AND(OR(I145="DNB1",I145="DNB2"),OR(I146="AH1",I146="AH2")),0,IF(AND(I145="Not ScoreBoth",OR(I146="TO1",I146="TO2")),0.5,"")))))</f>
        <v/>
      </c>
      <c r="K146" s="77" t="s">
        <v>23</v>
      </c>
      <c r="L146" s="21">
        <v>2</v>
      </c>
      <c r="M146" s="22"/>
      <c r="N146" s="233"/>
      <c r="O146" s="23" t="s">
        <v>3612</v>
      </c>
      <c r="P146" s="24" t="s">
        <v>2231</v>
      </c>
      <c r="Q146" s="221"/>
      <c r="R146" s="205"/>
      <c r="S146" s="26"/>
    </row>
    <row r="147" spans="1:19" s="1" customFormat="1" ht="14.65" customHeight="1">
      <c r="A147" s="228"/>
      <c r="B147" s="237"/>
      <c r="C147" s="27" t="s">
        <v>28</v>
      </c>
      <c r="D147" s="275"/>
      <c r="E147" s="283"/>
      <c r="F147" s="272"/>
      <c r="G147" s="183"/>
      <c r="H147" s="231"/>
      <c r="I147" s="30"/>
      <c r="J147" s="31"/>
      <c r="K147" s="37"/>
      <c r="L147" s="32"/>
      <c r="M147" s="33"/>
      <c r="N147" s="234"/>
      <c r="O147" s="34"/>
      <c r="P147" s="35"/>
      <c r="Q147" s="222"/>
      <c r="R147" s="206"/>
      <c r="S147" s="28"/>
    </row>
    <row r="148" spans="1:19" s="1" customFormat="1" ht="14.65" customHeight="1">
      <c r="A148" s="226">
        <f>$A145+1</f>
        <v>244</v>
      </c>
      <c r="B148" s="235" t="str">
        <f>IF(OR(C148="W",C149="W",C150="W",C148="1/2W",C149="1/2W",C150="1/2W",C148="1/2L",C149="1/2L",C150="1/2L"),"OK",IF(OR(C148="L",C149="L",C150="L"),"LOSS",IF(OR(C148="X",C149="X",C150="X"),"Anulado"," ")))</f>
        <v xml:space="preserve"> </v>
      </c>
      <c r="C148" s="38" t="s">
        <v>28</v>
      </c>
      <c r="D148" s="273" t="str">
        <f>IF(G148="","",$D145)</f>
        <v>9</v>
      </c>
      <c r="E148" s="281" t="str">
        <f>IF(G148=""," ","– "&amp;COUNTIF(D$4:D150,$D148))</f>
        <v>– 2</v>
      </c>
      <c r="F148" s="284" t="e">
        <f ca="1">IF(G148="","",IF(OR(AND($C148&lt;&gt;" ",$C149=" "),AND($C149&lt;&gt;" ",$C148=" "),AND(L150&gt;0,OR(AND($C150&lt;&gt;" ",OR($C148=" ",$C149=" ")),AND($C150=" ",OR($C148&lt;&gt;" ",$C149&lt;&gt;" "))))),IF(SUM(F$4:F147)=0,1,LARGE(F$4:F147,1)+1),IF(MONTH(G148)=MONTH(TODAY()),IF(AND(DAY(G148)&lt;DAY(TODAY()),$B148=" "),IF(SUM(F$4:F147)=0,1,LARGE(F$4:F147,1)+1),IF($B148=" ",IF(AND(DAY(G148)=DAY(TODAY()),HOUR(G148)&lt;=HOUR(NOW())+1),IF(AND(HOUR(G148)+2&lt;=HOUR(NOW()),DAY(G148)&lt;=DAY(TODAY()),MINUTE(G148)&lt;=MINUTE(NOW())),IF(SUM(F$4:F147)=0,1,LARGE(F$4:F147,1)+1),IF(OR(MINUTE(G148)&lt;=MINUTE(NOW()),HOUR(G148)&lt;=HOUR(NOW())),"!!!","")),""),"")),"")))</f>
        <v>#VALUE!</v>
      </c>
      <c r="G148" s="181" t="s">
        <v>4728</v>
      </c>
      <c r="H148" s="229" t="s">
        <v>626</v>
      </c>
      <c r="I148" s="39" t="s">
        <v>31</v>
      </c>
      <c r="J148" s="40">
        <v>2</v>
      </c>
      <c r="K148" s="41" t="s">
        <v>21</v>
      </c>
      <c r="L148" s="42">
        <v>1.96</v>
      </c>
      <c r="M148" s="43">
        <v>10.55</v>
      </c>
      <c r="N148" s="318">
        <v>0.05</v>
      </c>
      <c r="O148" s="44" t="s">
        <v>3499</v>
      </c>
      <c r="P148" s="45" t="s">
        <v>3617</v>
      </c>
      <c r="Q148" s="217" t="s">
        <v>2832</v>
      </c>
      <c r="R148" s="211">
        <v>0.10050000000000001</v>
      </c>
      <c r="S148" s="210" t="s">
        <v>1034</v>
      </c>
    </row>
    <row r="149" spans="1:19" s="1" customFormat="1" ht="14.65" customHeight="1">
      <c r="A149" s="227"/>
      <c r="B149" s="236"/>
      <c r="C149" s="49" t="s">
        <v>28</v>
      </c>
      <c r="D149" s="274"/>
      <c r="E149" s="282"/>
      <c r="F149" s="285"/>
      <c r="G149" s="182"/>
      <c r="H149" s="230"/>
      <c r="I149" s="50" t="s">
        <v>30</v>
      </c>
      <c r="J149" s="51">
        <f>IF(OR(I148="TO",I148="TU",I148="TO1",I148="TU1",I148="TO2",I148="TU2"),J148,IF(OR(I148="AH1",I148="AH2"),IF(OR(I149="AH1",I149="AH2"),-J148,IF(OR(I149="EH1",I149="EH2"),-J148+0.5,"")),IF(OR(I148="EH1",I148="EH2"),IF(OR(I149="AH1",I149="AH2"),-J148+0.5,IF(OR(I149="EH1",I149="EH2"),-J148+1,"")),IF(AND(OR(I148="DNB1",I148="DNB2"),OR(I149="AH1",I149="AH2")),0,IF(AND(I148="Not ScoreBoth",OR(I149="TO1",I149="TO2")),0.5,"")))))</f>
        <v>-2</v>
      </c>
      <c r="K149" s="52" t="s">
        <v>22</v>
      </c>
      <c r="L149" s="53">
        <v>2.5099999999999998</v>
      </c>
      <c r="M149" s="54"/>
      <c r="N149" s="233"/>
      <c r="O149" s="55" t="s">
        <v>3618</v>
      </c>
      <c r="P149" s="56" t="s">
        <v>3619</v>
      </c>
      <c r="Q149" s="218"/>
      <c r="R149" s="212"/>
      <c r="S149" s="26"/>
    </row>
    <row r="150" spans="1:19" s="1" customFormat="1" ht="14.65" customHeight="1">
      <c r="A150" s="228"/>
      <c r="B150" s="237"/>
      <c r="C150" s="57" t="s">
        <v>28</v>
      </c>
      <c r="D150" s="275"/>
      <c r="E150" s="283"/>
      <c r="F150" s="272"/>
      <c r="G150" s="183"/>
      <c r="H150" s="231"/>
      <c r="I150" s="58"/>
      <c r="J150" s="59"/>
      <c r="K150" s="60"/>
      <c r="L150" s="61"/>
      <c r="M150" s="62"/>
      <c r="N150" s="234"/>
      <c r="O150" s="63"/>
      <c r="P150" s="64"/>
      <c r="Q150" s="219"/>
      <c r="R150" s="213"/>
      <c r="S150" s="28"/>
    </row>
    <row r="151" spans="1:19" s="1" customFormat="1" ht="14.65" customHeight="1">
      <c r="A151" s="238">
        <f>$A148+1</f>
        <v>245</v>
      </c>
      <c r="B151" s="242" t="str">
        <f>IF(OR(C151="W",C152="W",C153="W",C151="1/2W",C152="1/2W",C153="1/2W",C151="1/2L",C152="1/2L",C153="1/2L"),"OK",IF(OR(C151="L",C152="L",C153="L"),"LOSS",IF(OR(C151="X",C152="X",C153="X"),"Anulado"," ")))</f>
        <v xml:space="preserve"> </v>
      </c>
      <c r="C151" s="65" t="s">
        <v>28</v>
      </c>
      <c r="D151" s="290" t="s">
        <v>172</v>
      </c>
      <c r="E151" s="295" t="str">
        <f>IF(G151=""," ","– "&amp;COUNTIF(D$4:D153,$D151))</f>
        <v>– 1</v>
      </c>
      <c r="F151" s="297" t="e">
        <f ca="1">IF(G151="","",IF(OR(AND($C151&lt;&gt;" ",$C152=" "),AND($C152&lt;&gt;" ",$C151=" "),AND(L153&gt;0,OR(AND($C153&lt;&gt;" ",OR($C151=" ",$C152=" ")),AND($C153=" ",OR($C151&lt;&gt;" ",$C152&lt;&gt;" "))))),IF(SUM(F$4:F150)=0,1,LARGE(F$4:F150,1)+1),IF(MONTH(G151)=MONTH(TODAY()),IF(AND(DAY(G151)&lt;DAY(TODAY()),$B151=" "),IF(SUM(F$4:F150)=0,1,LARGE(F$4:F150,1)+1),IF($B151=" ",IF(AND(DAY(G151)=DAY(TODAY()),HOUR(G151)&lt;=HOUR(NOW())+1),IF(AND(HOUR(G151)+2&lt;=HOUR(NOW()),DAY(G151)&lt;=DAY(TODAY()),MINUTE(G151)&lt;=MINUTE(NOW())),IF(SUM(F$4:F150)=0,1,LARGE(F$4:F150,1)+1),IF(OR(MINUTE(G151)&lt;=MINUTE(NOW()),HOUR(G151)&lt;=HOUR(NOW())),"!!!","")),""),"")),"")))</f>
        <v>#VALUE!</v>
      </c>
      <c r="G151" s="188" t="s">
        <v>4729</v>
      </c>
      <c r="H151" s="239" t="s">
        <v>627</v>
      </c>
      <c r="I151" s="66" t="s">
        <v>42</v>
      </c>
      <c r="J151" s="67">
        <v>0.5</v>
      </c>
      <c r="K151" s="68" t="s">
        <v>17</v>
      </c>
      <c r="L151" s="69">
        <v>6</v>
      </c>
      <c r="M151" s="70">
        <v>35</v>
      </c>
      <c r="N151" s="241">
        <v>1</v>
      </c>
      <c r="O151" s="71" t="s">
        <v>2373</v>
      </c>
      <c r="P151" s="72" t="s">
        <v>3286</v>
      </c>
      <c r="Q151" s="220" t="s">
        <v>2204</v>
      </c>
      <c r="R151" s="204">
        <v>0.08</v>
      </c>
      <c r="S151" s="203" t="s">
        <v>1034</v>
      </c>
    </row>
    <row r="152" spans="1:19" s="1" customFormat="1" ht="14.65" customHeight="1">
      <c r="A152" s="227"/>
      <c r="B152" s="236"/>
      <c r="C152" s="17" t="s">
        <v>28</v>
      </c>
      <c r="D152" s="274"/>
      <c r="E152" s="282"/>
      <c r="F152" s="285"/>
      <c r="G152" s="182"/>
      <c r="H152" s="230"/>
      <c r="I152" s="18" t="s">
        <v>43</v>
      </c>
      <c r="J152" s="76">
        <f>IF(OR(I151="TO",I151="TU",I151="TO1",I151="TU1",I151="TO2",I151="TU2"),J151,IF(OR(I151="AH1",I151="AH2"),IF(OR(I152="AH1",I152="AH2"),-J151,IF(OR(I152="EH1",I152="EH2"),-J151+0.5,"")),IF(OR(I151="EH1",I151="EH2"),IF(OR(I152="AH1",I152="AH2"),-J151+0.5,IF(OR(I152="EH1",I152="EH2"),-J151+1,"")),IF(AND(OR(I151="DNB1",I151="DNB2"),OR(I152="AH1",I152="AH2")),0,IF(AND(I151="Not ScoreBoth",OR(I152="TO1",I152="TO2")),0.5,"")))))</f>
        <v>0.5</v>
      </c>
      <c r="K152" s="77" t="s">
        <v>23</v>
      </c>
      <c r="L152" s="21">
        <v>1.32</v>
      </c>
      <c r="M152" s="22">
        <v>160</v>
      </c>
      <c r="N152" s="233"/>
      <c r="O152" s="23" t="s">
        <v>3620</v>
      </c>
      <c r="P152" s="24" t="s">
        <v>3621</v>
      </c>
      <c r="Q152" s="221"/>
      <c r="R152" s="205"/>
      <c r="S152" s="26"/>
    </row>
    <row r="153" spans="1:19" s="1" customFormat="1" ht="14.65" customHeight="1">
      <c r="A153" s="228"/>
      <c r="B153" s="237"/>
      <c r="C153" s="27" t="s">
        <v>28</v>
      </c>
      <c r="D153" s="275"/>
      <c r="E153" s="283"/>
      <c r="F153" s="272"/>
      <c r="G153" s="183"/>
      <c r="H153" s="231"/>
      <c r="I153" s="30"/>
      <c r="J153" s="31"/>
      <c r="K153" s="37"/>
      <c r="L153" s="32"/>
      <c r="M153" s="33"/>
      <c r="N153" s="234"/>
      <c r="O153" s="34"/>
      <c r="P153" s="35"/>
      <c r="Q153" s="222"/>
      <c r="R153" s="206"/>
      <c r="S153" s="28"/>
    </row>
    <row r="154" spans="1:19" s="1" customFormat="1" ht="14.65" customHeight="1">
      <c r="A154" s="226">
        <f>$A151+1</f>
        <v>246</v>
      </c>
      <c r="B154" s="235" t="str">
        <f>IF(OR(C154="W",C155="W",C156="W",C154="1/2W",C155="1/2W",C156="1/2W",C154="1/2L",C155="1/2L",C156="1/2L"),"OK",IF(OR(C154="L",C155="L",C156="L"),"LOSS",IF(OR(C154="X",C155="X",C156="X"),"Anulado"," ")))</f>
        <v xml:space="preserve"> </v>
      </c>
      <c r="C154" s="38" t="s">
        <v>28</v>
      </c>
      <c r="D154" s="273" t="str">
        <f>IF(G154="","",$D151)</f>
        <v>10</v>
      </c>
      <c r="E154" s="281" t="str">
        <f>IF(G154=""," ","– "&amp;COUNTIF(D$4:D156,$D154))</f>
        <v>– 2</v>
      </c>
      <c r="F154" s="284" t="e">
        <f ca="1">IF(G154="","",IF(OR(AND($C154&lt;&gt;" ",$C155=" "),AND($C155&lt;&gt;" ",$C154=" "),AND(L156&gt;0,OR(AND($C156&lt;&gt;" ",OR($C154=" ",$C155=" ")),AND($C156=" ",OR($C154&lt;&gt;" ",$C155&lt;&gt;" "))))),IF(SUM(F$4:F153)=0,1,LARGE(F$4:F153,1)+1),IF(MONTH(G154)=MONTH(TODAY()),IF(AND(DAY(G154)&lt;DAY(TODAY()),$B154=" "),IF(SUM(F$4:F153)=0,1,LARGE(F$4:F153,1)+1),IF($B154=" ",IF(AND(DAY(G154)=DAY(TODAY()),HOUR(G154)&lt;=HOUR(NOW())+1),IF(AND(HOUR(G154)+2&lt;=HOUR(NOW()),DAY(G154)&lt;=DAY(TODAY()),MINUTE(G154)&lt;=MINUTE(NOW())),IF(SUM(F$4:F153)=0,1,LARGE(F$4:F153,1)+1),IF(OR(MINUTE(G154)&lt;=MINUTE(NOW()),HOUR(G154)&lt;=HOUR(NOW())),"!!!","")),""),"")),"")))</f>
        <v>#VALUE!</v>
      </c>
      <c r="G154" s="181" t="s">
        <v>4729</v>
      </c>
      <c r="H154" s="229" t="s">
        <v>627</v>
      </c>
      <c r="I154" s="39" t="s">
        <v>59</v>
      </c>
      <c r="J154" s="78"/>
      <c r="K154" s="41" t="s">
        <v>33</v>
      </c>
      <c r="L154" s="42">
        <v>67</v>
      </c>
      <c r="M154" s="43">
        <v>3.13</v>
      </c>
      <c r="N154" s="318">
        <v>0.05</v>
      </c>
      <c r="O154" s="44" t="s">
        <v>3051</v>
      </c>
      <c r="P154" s="45" t="s">
        <v>3622</v>
      </c>
      <c r="Q154" s="217" t="s">
        <v>4275</v>
      </c>
      <c r="R154" s="211">
        <v>6.1400000000000003E-2</v>
      </c>
      <c r="S154" s="210" t="s">
        <v>1034</v>
      </c>
    </row>
    <row r="155" spans="1:19" s="1" customFormat="1" ht="14.65" customHeight="1">
      <c r="A155" s="227"/>
      <c r="B155" s="236"/>
      <c r="C155" s="49" t="s">
        <v>28</v>
      </c>
      <c r="D155" s="274"/>
      <c r="E155" s="282"/>
      <c r="F155" s="285"/>
      <c r="G155" s="182"/>
      <c r="H155" s="230"/>
      <c r="I155" s="50" t="s">
        <v>43</v>
      </c>
      <c r="J155" s="51">
        <v>0.5</v>
      </c>
      <c r="K155" s="52" t="s">
        <v>23</v>
      </c>
      <c r="L155" s="53">
        <v>1.32</v>
      </c>
      <c r="M155" s="54">
        <v>160</v>
      </c>
      <c r="N155" s="233"/>
      <c r="O155" s="55" t="s">
        <v>3620</v>
      </c>
      <c r="P155" s="56" t="s">
        <v>3621</v>
      </c>
      <c r="Q155" s="218"/>
      <c r="R155" s="212"/>
      <c r="S155" s="26"/>
    </row>
    <row r="156" spans="1:19" s="1" customFormat="1" ht="14.65" customHeight="1">
      <c r="A156" s="228"/>
      <c r="B156" s="237"/>
      <c r="C156" s="57" t="s">
        <v>28</v>
      </c>
      <c r="D156" s="275"/>
      <c r="E156" s="283"/>
      <c r="F156" s="272"/>
      <c r="G156" s="183"/>
      <c r="H156" s="231"/>
      <c r="I156" s="101" t="s">
        <v>60</v>
      </c>
      <c r="J156" s="59"/>
      <c r="K156" s="103" t="s">
        <v>17</v>
      </c>
      <c r="L156" s="104">
        <v>6</v>
      </c>
      <c r="M156" s="62">
        <v>35</v>
      </c>
      <c r="N156" s="234"/>
      <c r="O156" s="105" t="s">
        <v>2373</v>
      </c>
      <c r="P156" s="106" t="s">
        <v>3286</v>
      </c>
      <c r="Q156" s="219"/>
      <c r="R156" s="213"/>
      <c r="S156" s="28"/>
    </row>
    <row r="157" spans="1:19" s="1" customFormat="1" ht="14.65" customHeight="1">
      <c r="A157" s="238">
        <f>$A154+1</f>
        <v>247</v>
      </c>
      <c r="B157" s="242" t="str">
        <f>IF(OR(C157="W",C158="W",C159="W",C157="1/2W",C158="1/2W",C159="1/2W",C157="1/2L",C158="1/2L",C159="1/2L"),"OK",IF(OR(C157="L",C158="L",C159="L"),"LOSS",IF(OR(C157="X",C158="X",C159="X"),"Anulado"," ")))</f>
        <v xml:space="preserve"> </v>
      </c>
      <c r="C157" s="65" t="s">
        <v>28</v>
      </c>
      <c r="D157" s="290" t="str">
        <f>IF(G157="","",$D154)</f>
        <v>10</v>
      </c>
      <c r="E157" s="295" t="str">
        <f>IF(G157=""," ","– "&amp;COUNTIF(D$4:D159,$D157))</f>
        <v>– 3</v>
      </c>
      <c r="F157" s="297" t="e">
        <f ca="1">IF(G157="","",IF(OR(AND($C157&lt;&gt;" ",$C158=" "),AND($C158&lt;&gt;" ",$C157=" "),AND(L159&gt;0,OR(AND($C159&lt;&gt;" ",OR($C157=" ",$C158=" ")),AND($C159=" ",OR($C157&lt;&gt;" ",$C158&lt;&gt;" "))))),IF(SUM(F$4:F156)=0,1,LARGE(F$4:F156,1)+1),IF(MONTH(G157)=MONTH(TODAY()),IF(AND(DAY(G157)&lt;DAY(TODAY()),$B157=" "),IF(SUM(F$4:F156)=0,1,LARGE(F$4:F156,1)+1),IF($B157=" ",IF(AND(DAY(G157)=DAY(TODAY()),HOUR(G157)&lt;=HOUR(NOW())+1),IF(AND(HOUR(G157)+2&lt;=HOUR(NOW()),DAY(G157)&lt;=DAY(TODAY()),MINUTE(G157)&lt;=MINUTE(NOW())),IF(SUM(F$4:F156)=0,1,LARGE(F$4:F156,1)+1),IF(OR(MINUTE(G157)&lt;=MINUTE(NOW()),HOUR(G157)&lt;=HOUR(NOW())),"!!!","")),""),"")),"")))</f>
        <v>#VALUE!</v>
      </c>
      <c r="G157" s="188" t="s">
        <v>4730</v>
      </c>
      <c r="H157" s="239" t="s">
        <v>628</v>
      </c>
      <c r="I157" s="66" t="s">
        <v>30</v>
      </c>
      <c r="J157" s="67">
        <v>2.75</v>
      </c>
      <c r="K157" s="68" t="s">
        <v>17</v>
      </c>
      <c r="L157" s="69">
        <v>1.9</v>
      </c>
      <c r="M157" s="70">
        <v>19.440000000000001</v>
      </c>
      <c r="N157" s="317">
        <v>0.01</v>
      </c>
      <c r="O157" s="71" t="s">
        <v>885</v>
      </c>
      <c r="P157" s="72" t="s">
        <v>886</v>
      </c>
      <c r="Q157" s="220" t="s">
        <v>1765</v>
      </c>
      <c r="R157" s="204">
        <v>2.81E-2</v>
      </c>
      <c r="S157" s="203" t="s">
        <v>1034</v>
      </c>
    </row>
    <row r="158" spans="1:19" s="1" customFormat="1" ht="14.65" customHeight="1">
      <c r="A158" s="227"/>
      <c r="B158" s="236"/>
      <c r="C158" s="17" t="s">
        <v>28</v>
      </c>
      <c r="D158" s="274"/>
      <c r="E158" s="282"/>
      <c r="F158" s="285"/>
      <c r="G158" s="182"/>
      <c r="H158" s="230"/>
      <c r="I158" s="18" t="s">
        <v>31</v>
      </c>
      <c r="J158" s="76">
        <f>IF(OR(I157="TO",I157="TU",I157="TO1",I157="TU1",I157="TO2",I157="TU2"),J157,IF(OR(I157="AH1",I157="AH2"),IF(OR(I158="AH1",I158="AH2"),-J157,IF(OR(I158="EH1",I158="EH2"),-J157+0.5,"")),IF(OR(I157="EH1",I157="EH2"),IF(OR(I158="AH1",I158="AH2"),-J157+0.5,IF(OR(I158="EH1",I158="EH2"),-J157+1,"")),IF(AND(OR(I157="DNB1",I157="DNB2"),OR(I158="AH1",I158="AH2")),0,IF(AND(I157="Not ScoreBoth",OR(I158="TO1",I158="TO2")),0.5,"")))))</f>
        <v>-2.75</v>
      </c>
      <c r="K158" s="77" t="s">
        <v>22</v>
      </c>
      <c r="L158" s="21">
        <v>2.2400000000000002</v>
      </c>
      <c r="M158" s="22"/>
      <c r="N158" s="233"/>
      <c r="O158" s="23" t="s">
        <v>1749</v>
      </c>
      <c r="P158" s="24" t="s">
        <v>3623</v>
      </c>
      <c r="Q158" s="221"/>
      <c r="R158" s="205"/>
      <c r="S158" s="26"/>
    </row>
    <row r="159" spans="1:19" s="1" customFormat="1" ht="14.65" customHeight="1">
      <c r="A159" s="228"/>
      <c r="B159" s="237"/>
      <c r="C159" s="27" t="s">
        <v>28</v>
      </c>
      <c r="D159" s="275"/>
      <c r="E159" s="283"/>
      <c r="F159" s="272"/>
      <c r="G159" s="183"/>
      <c r="H159" s="231"/>
      <c r="I159" s="30"/>
      <c r="J159" s="31"/>
      <c r="K159" s="37"/>
      <c r="L159" s="32"/>
      <c r="M159" s="33"/>
      <c r="N159" s="234"/>
      <c r="O159" s="34"/>
      <c r="P159" s="35"/>
      <c r="Q159" s="222"/>
      <c r="R159" s="206"/>
      <c r="S159" s="28"/>
    </row>
    <row r="160" spans="1:19" s="1" customFormat="1" ht="14.65" customHeight="1">
      <c r="A160" s="226">
        <f>$A157+1</f>
        <v>248</v>
      </c>
      <c r="B160" s="235" t="str">
        <f>IF(OR(C160="W",C161="W",C162="W",C160="1/2W",C161="1/2W",C162="1/2W",C160="1/2L",C161="1/2L",C162="1/2L"),"OK",IF(OR(C160="L",C161="L",C162="L"),"LOSS",IF(OR(C160="X",C161="X",C162="X"),"Anulado"," ")))</f>
        <v xml:space="preserve"> </v>
      </c>
      <c r="C160" s="38" t="s">
        <v>28</v>
      </c>
      <c r="D160" s="273" t="str">
        <f>IF(G160="","",$D157)</f>
        <v>10</v>
      </c>
      <c r="E160" s="281" t="str">
        <f>IF(G160=""," ","– "&amp;COUNTIF(D$4:D162,$D160))</f>
        <v>– 4</v>
      </c>
      <c r="F160" s="284" t="e">
        <f ca="1">IF(G160="","",IF(OR(AND($C160&lt;&gt;" ",$C161=" "),AND($C161&lt;&gt;" ",$C160=" "),AND(L162&gt;0,OR(AND($C162&lt;&gt;" ",OR($C160=" ",$C161=" ")),AND($C162=" ",OR($C160&lt;&gt;" ",$C161&lt;&gt;" "))))),IF(SUM(F$4:F159)=0,1,LARGE(F$4:F159,1)+1),IF(MONTH(G160)=MONTH(TODAY()),IF(AND(DAY(G160)&lt;DAY(TODAY()),$B160=" "),IF(SUM(F$4:F159)=0,1,LARGE(F$4:F159,1)+1),IF($B160=" ",IF(AND(DAY(G160)=DAY(TODAY()),HOUR(G160)&lt;=HOUR(NOW())+1),IF(AND(HOUR(G160)+2&lt;=HOUR(NOW()),DAY(G160)&lt;=DAY(TODAY()),MINUTE(G160)&lt;=MINUTE(NOW())),IF(SUM(F$4:F159)=0,1,LARGE(F$4:F159,1)+1),IF(OR(MINUTE(G160)&lt;=MINUTE(NOW()),HOUR(G160)&lt;=HOUR(NOW())),"!!!","")),""),"")),"")))</f>
        <v>#VALUE!</v>
      </c>
      <c r="G160" s="181" t="s">
        <v>4731</v>
      </c>
      <c r="H160" s="229" t="s">
        <v>629</v>
      </c>
      <c r="I160" s="39" t="s">
        <v>31</v>
      </c>
      <c r="J160" s="40">
        <v>1.5</v>
      </c>
      <c r="K160" s="41" t="s">
        <v>17</v>
      </c>
      <c r="L160" s="42">
        <v>3.25</v>
      </c>
      <c r="M160" s="43">
        <v>15.56</v>
      </c>
      <c r="N160" s="318">
        <v>0.05</v>
      </c>
      <c r="O160" s="44" t="s">
        <v>2981</v>
      </c>
      <c r="P160" s="45" t="s">
        <v>2497</v>
      </c>
      <c r="Q160" s="217" t="s">
        <v>4276</v>
      </c>
      <c r="R160" s="211">
        <v>7.1800000000000003E-2</v>
      </c>
      <c r="S160" s="210" t="s">
        <v>1034</v>
      </c>
    </row>
    <row r="161" spans="1:19" s="1" customFormat="1" ht="14.65" customHeight="1">
      <c r="A161" s="227"/>
      <c r="B161" s="236"/>
      <c r="C161" s="49" t="s">
        <v>28</v>
      </c>
      <c r="D161" s="274"/>
      <c r="E161" s="282"/>
      <c r="F161" s="285"/>
      <c r="G161" s="182"/>
      <c r="H161" s="230"/>
      <c r="I161" s="50" t="s">
        <v>71</v>
      </c>
      <c r="J161" s="85" t="str">
        <f>IF(OR(I160="TO",I160="TU",I160="TO1",I160="TU1",I160="TO2",I160="TU2"),J160,IF(OR(I160="AH1",I160="AH2"),IF(OR(I161="AH1",I161="AH2"),-J160,IF(OR(I161="EH1",I161="EH2"),-J160+0.5,"")),IF(OR(I160="EH1",I160="EH2"),IF(OR(I161="AH1",I161="AH2"),-J160+0.5,IF(OR(I161="EH1",I161="EH2"),-J160+1,"")),IF(AND(OR(I160="DNB1",I160="DNB2"),OR(I161="AH1",I161="AH2")),0,IF(AND(I160="Not ScoreBoth",OR(I161="TO1",I161="TO2")),0.5,"")))))</f>
        <v/>
      </c>
      <c r="K161" s="52" t="s">
        <v>19</v>
      </c>
      <c r="L161" s="53">
        <v>2.56</v>
      </c>
      <c r="M161" s="54">
        <v>31.64</v>
      </c>
      <c r="N161" s="233"/>
      <c r="O161" s="55" t="s">
        <v>3624</v>
      </c>
      <c r="P161" s="56" t="s">
        <v>3625</v>
      </c>
      <c r="Q161" s="218"/>
      <c r="R161" s="212"/>
      <c r="S161" s="26"/>
    </row>
    <row r="162" spans="1:19" s="1" customFormat="1" ht="14.65" customHeight="1">
      <c r="A162" s="228"/>
      <c r="B162" s="237"/>
      <c r="C162" s="57" t="s">
        <v>28</v>
      </c>
      <c r="D162" s="275"/>
      <c r="E162" s="283"/>
      <c r="F162" s="272"/>
      <c r="G162" s="183"/>
      <c r="H162" s="231"/>
      <c r="I162" s="58"/>
      <c r="J162" s="59"/>
      <c r="K162" s="60"/>
      <c r="L162" s="61"/>
      <c r="M162" s="62"/>
      <c r="N162" s="234"/>
      <c r="O162" s="63"/>
      <c r="P162" s="106" t="s">
        <v>2005</v>
      </c>
      <c r="Q162" s="219"/>
      <c r="R162" s="213"/>
      <c r="S162" s="28"/>
    </row>
    <row r="163" spans="1:19" s="1" customFormat="1" ht="14.65" customHeight="1">
      <c r="A163" s="238">
        <f>$A160+1</f>
        <v>249</v>
      </c>
      <c r="B163" s="242" t="str">
        <f>IF(OR(C163="W",C164="W",C165="W",C163="1/2W",C164="1/2W",C165="1/2W",C163="1/2L",C164="1/2L",C165="1/2L"),"OK",IF(OR(C163="L",C164="L",C165="L"),"LOSS",IF(OR(C163="X",C164="X",C165="X"),"Anulado"," ")))</f>
        <v xml:space="preserve"> </v>
      </c>
      <c r="C163" s="65" t="s">
        <v>28</v>
      </c>
      <c r="D163" s="290" t="str">
        <f>IF(G163="","",$D160)</f>
        <v>10</v>
      </c>
      <c r="E163" s="295" t="str">
        <f>IF(G163=""," ","– "&amp;COUNTIF(D$4:D165,$D163))</f>
        <v>– 5</v>
      </c>
      <c r="F163" s="297" t="e">
        <f ca="1">IF(G163="","",IF(OR(AND($C163&lt;&gt;" ",$C164=" "),AND($C164&lt;&gt;" ",$C163=" "),AND(L165&gt;0,OR(AND($C165&lt;&gt;" ",OR($C163=" ",$C164=" ")),AND($C165=" ",OR($C163&lt;&gt;" ",$C164&lt;&gt;" "))))),IF(SUM(F$4:F162)=0,1,LARGE(F$4:F162,1)+1),IF(MONTH(G163)=MONTH(TODAY()),IF(AND(DAY(G163)&lt;DAY(TODAY()),$B163=" "),IF(SUM(F$4:F162)=0,1,LARGE(F$4:F162,1)+1),IF($B163=" ",IF(AND(DAY(G163)=DAY(TODAY()),HOUR(G163)&lt;=HOUR(NOW())+1),IF(AND(HOUR(G163)+2&lt;=HOUR(NOW()),DAY(G163)&lt;=DAY(TODAY()),MINUTE(G163)&lt;=MINUTE(NOW())),IF(SUM(F$4:F162)=0,1,LARGE(F$4:F162,1)+1),IF(OR(MINUTE(G163)&lt;=MINUTE(NOW()),HOUR(G163)&lt;=HOUR(NOW())),"!!!","")),""),"")),"")))</f>
        <v>#VALUE!</v>
      </c>
      <c r="G163" s="188" t="s">
        <v>4732</v>
      </c>
      <c r="H163" s="239" t="s">
        <v>630</v>
      </c>
      <c r="I163" s="66" t="s">
        <v>48</v>
      </c>
      <c r="J163" s="80"/>
      <c r="K163" s="68" t="s">
        <v>23</v>
      </c>
      <c r="L163" s="69">
        <v>5.35</v>
      </c>
      <c r="M163" s="70">
        <v>5.9</v>
      </c>
      <c r="N163" s="317">
        <v>0.05</v>
      </c>
      <c r="O163" s="71" t="s">
        <v>1342</v>
      </c>
      <c r="P163" s="72" t="s">
        <v>3626</v>
      </c>
      <c r="Q163" s="220" t="s">
        <v>1298</v>
      </c>
      <c r="R163" s="204">
        <v>9.0499999999999997E-2</v>
      </c>
      <c r="S163" s="203" t="s">
        <v>1034</v>
      </c>
    </row>
    <row r="164" spans="1:19" s="1" customFormat="1" ht="14.65" customHeight="1">
      <c r="A164" s="227"/>
      <c r="B164" s="236"/>
      <c r="C164" s="17" t="s">
        <v>28</v>
      </c>
      <c r="D164" s="274"/>
      <c r="E164" s="282"/>
      <c r="F164" s="285"/>
      <c r="G164" s="182"/>
      <c r="H164" s="230"/>
      <c r="I164" s="18" t="s">
        <v>47</v>
      </c>
      <c r="J164" s="81" t="str">
        <f>IF(OR(I163="TO",I163="TU",I163="TO1",I163="TU1",I163="TO2",I163="TU2"),J163,IF(OR(I163="AH1",I163="AH2"),IF(OR(I164="AH1",I164="AH2"),-J163,IF(OR(I164="EH1",I164="EH2"),-J163+0.5,"")),IF(OR(I163="EH1",I163="EH2"),IF(OR(I164="AH1",I164="AH2"),-J163+0.5,IF(OR(I164="EH1",I164="EH2"),-J163+1,"")),IF(AND(OR(I163="DNB1",I163="DNB2"),OR(I164="AH1",I164="AH2")),0,IF(AND(I163="Not ScoreBoth",OR(I164="TO1",I164="TO2")),0.5,"")))))</f>
        <v/>
      </c>
      <c r="K164" s="77" t="s">
        <v>21</v>
      </c>
      <c r="L164" s="21">
        <v>1.37</v>
      </c>
      <c r="M164" s="22">
        <v>23.05</v>
      </c>
      <c r="N164" s="233"/>
      <c r="O164" s="23" t="s">
        <v>3627</v>
      </c>
      <c r="P164" s="24" t="s">
        <v>2866</v>
      </c>
      <c r="Q164" s="221"/>
      <c r="R164" s="205"/>
      <c r="S164" s="26"/>
    </row>
    <row r="165" spans="1:19" s="1" customFormat="1" ht="14.65" customHeight="1" thickBot="1">
      <c r="A165" s="228"/>
      <c r="B165" s="237"/>
      <c r="C165" s="27" t="s">
        <v>28</v>
      </c>
      <c r="D165" s="275"/>
      <c r="E165" s="283"/>
      <c r="F165" s="272"/>
      <c r="G165" s="183"/>
      <c r="H165" s="240"/>
      <c r="I165" s="30"/>
      <c r="J165" s="31"/>
      <c r="K165" s="37"/>
      <c r="L165" s="32"/>
      <c r="M165" s="33"/>
      <c r="N165" s="234"/>
      <c r="O165" s="34"/>
      <c r="P165" s="35"/>
      <c r="Q165" s="222"/>
      <c r="R165" s="206"/>
      <c r="S165" s="28"/>
    </row>
    <row r="166" spans="1:19" s="1" customFormat="1" ht="14.65" customHeight="1">
      <c r="A166" s="226">
        <f>$A163+1</f>
        <v>250</v>
      </c>
      <c r="B166" s="235" t="str">
        <f>IF(OR(C166="W",C167="W",C168="W",C166="1/2W",C167="1/2W",C168="1/2W",C166="1/2L",C167="1/2L",C168="1/2L"),"OK",IF(OR(C166="L",C167="L",C168="L"),"LOSS",IF(OR(C166="X",C167="X",C168="X"),"Anulado"," ")))</f>
        <v xml:space="preserve"> </v>
      </c>
      <c r="C166" s="38" t="s">
        <v>28</v>
      </c>
      <c r="D166" s="273" t="str">
        <f>IF(G166="","",$D163)</f>
        <v>10</v>
      </c>
      <c r="E166" s="281" t="str">
        <f>IF(G166=""," ","– "&amp;COUNTIF(D$4:D168,$D166))</f>
        <v>– 6</v>
      </c>
      <c r="F166" s="284" t="e">
        <f ca="1">IF(G166="","",IF(OR(AND($C166&lt;&gt;" ",$C167=" "),AND($C167&lt;&gt;" ",$C166=" "),AND(L168&gt;0,OR(AND($C168&lt;&gt;" ",OR($C166=" ",$C167=" ")),AND($C168=" ",OR($C166&lt;&gt;" ",$C167&lt;&gt;" "))))),IF(SUM(F$4:F165)=0,1,LARGE(F$4:F165,1)+1),IF(MONTH(G166)=MONTH(TODAY()),IF(AND(DAY(G166)&lt;DAY(TODAY()),$B166=" "),IF(SUM(F$4:F165)=0,1,LARGE(F$4:F165,1)+1),IF($B166=" ",IF(AND(DAY(G166)=DAY(TODAY()),HOUR(G166)&lt;=HOUR(NOW())+1),IF(AND(HOUR(G166)+2&lt;=HOUR(NOW()),DAY(G166)&lt;=DAY(TODAY()),MINUTE(G166)&lt;=MINUTE(NOW())),IF(SUM(F$4:F165)=0,1,LARGE(F$4:F165,1)+1),IF(OR(MINUTE(G166)&lt;=MINUTE(NOW()),HOUR(G166)&lt;=HOUR(NOW())),"!!!","")),""),"")),"")))</f>
        <v>#VALUE!</v>
      </c>
      <c r="G166" s="181" t="s">
        <v>4733</v>
      </c>
      <c r="H166" s="302" t="s">
        <v>631</v>
      </c>
      <c r="I166" s="108">
        <v>1</v>
      </c>
      <c r="J166" s="78"/>
      <c r="K166" s="41" t="s">
        <v>22</v>
      </c>
      <c r="L166" s="42">
        <v>2.25</v>
      </c>
      <c r="M166" s="43"/>
      <c r="N166" s="318">
        <v>0.05</v>
      </c>
      <c r="O166" s="44" t="s">
        <v>1929</v>
      </c>
      <c r="P166" s="45" t="s">
        <v>3628</v>
      </c>
      <c r="Q166" s="217" t="s">
        <v>2308</v>
      </c>
      <c r="R166" s="211">
        <v>5.6000000000000001E-2</v>
      </c>
      <c r="S166" s="210" t="s">
        <v>1034</v>
      </c>
    </row>
    <row r="167" spans="1:19" s="1" customFormat="1" ht="14.65" customHeight="1">
      <c r="A167" s="227"/>
      <c r="B167" s="236"/>
      <c r="C167" s="49" t="s">
        <v>28</v>
      </c>
      <c r="D167" s="274"/>
      <c r="E167" s="282"/>
      <c r="F167" s="285"/>
      <c r="G167" s="182"/>
      <c r="H167" s="230"/>
      <c r="I167" s="50" t="s">
        <v>31</v>
      </c>
      <c r="J167" s="51">
        <v>0.5</v>
      </c>
      <c r="K167" s="52" t="s">
        <v>21</v>
      </c>
      <c r="L167" s="53">
        <v>1.99</v>
      </c>
      <c r="M167" s="54">
        <v>10.23</v>
      </c>
      <c r="N167" s="233"/>
      <c r="O167" s="55" t="s">
        <v>1816</v>
      </c>
      <c r="P167" s="56" t="s">
        <v>3628</v>
      </c>
      <c r="Q167" s="218"/>
      <c r="R167" s="212"/>
      <c r="S167" s="26"/>
    </row>
    <row r="168" spans="1:19" s="1" customFormat="1" ht="14.65" customHeight="1">
      <c r="A168" s="228"/>
      <c r="B168" s="237"/>
      <c r="C168" s="57" t="s">
        <v>28</v>
      </c>
      <c r="D168" s="275"/>
      <c r="E168" s="283"/>
      <c r="F168" s="272"/>
      <c r="G168" s="183"/>
      <c r="H168" s="231"/>
      <c r="I168" s="58"/>
      <c r="J168" s="59"/>
      <c r="K168" s="60"/>
      <c r="L168" s="61"/>
      <c r="M168" s="62"/>
      <c r="N168" s="234"/>
      <c r="O168" s="63"/>
      <c r="P168" s="64"/>
      <c r="Q168" s="219"/>
      <c r="R168" s="213"/>
      <c r="S168" s="28"/>
    </row>
    <row r="169" spans="1:19" s="1" customFormat="1" ht="14.65" customHeight="1">
      <c r="A169" s="238">
        <f>$A166+1</f>
        <v>251</v>
      </c>
      <c r="B169" s="242" t="str">
        <f>IF(OR(C169="W",C170="W",C171="W",C169="1/2W",C170="1/2W",C171="1/2W",C169="1/2L",C170="1/2L",C171="1/2L"),"OK",IF(OR(C169="L",C170="L",C171="L"),"LOSS",IF(OR(C169="X",C170="X",C171="X"),"Anulado"," ")))</f>
        <v xml:space="preserve"> </v>
      </c>
      <c r="C169" s="65" t="s">
        <v>28</v>
      </c>
      <c r="D169" s="290" t="s">
        <v>200</v>
      </c>
      <c r="E169" s="295" t="str">
        <f>IF(G169=""," ","– "&amp;COUNTIF(D$4:D171,$D169))</f>
        <v>– 1</v>
      </c>
      <c r="F169" s="297" t="e">
        <f ca="1">IF(G169="","",IF(OR(AND($C169&lt;&gt;" ",$C170=" "),AND($C170&lt;&gt;" ",$C169=" "),AND(L171&gt;0,OR(AND($C171&lt;&gt;" ",OR($C169=" ",$C170=" ")),AND($C171=" ",OR($C169&lt;&gt;" ",$C170&lt;&gt;" "))))),IF(SUM(F$4:F168)=0,1,LARGE(F$4:F168,1)+1),IF(MONTH(G169)=MONTH(TODAY()),IF(AND(DAY(G169)&lt;DAY(TODAY()),$B169=" "),IF(SUM(F$4:F168)=0,1,LARGE(F$4:F168,1)+1),IF($B169=" ",IF(AND(DAY(G169)=DAY(TODAY()),HOUR(G169)&lt;=HOUR(NOW())+1),IF(AND(HOUR(G169)+2&lt;=HOUR(NOW()),DAY(G169)&lt;=DAY(TODAY()),MINUTE(G169)&lt;=MINUTE(NOW())),IF(SUM(F$4:F168)=0,1,LARGE(F$4:F168,1)+1),IF(OR(MINUTE(G169)&lt;=MINUTE(NOW()),HOUR(G169)&lt;=HOUR(NOW())),"!!!","")),""),"")),"")))</f>
        <v>#VALUE!</v>
      </c>
      <c r="G169" s="188" t="s">
        <v>4734</v>
      </c>
      <c r="H169" s="239" t="s">
        <v>632</v>
      </c>
      <c r="I169" s="66" t="s">
        <v>42</v>
      </c>
      <c r="J169" s="67">
        <v>1</v>
      </c>
      <c r="K169" s="68" t="s">
        <v>23</v>
      </c>
      <c r="L169" s="69">
        <v>1.69</v>
      </c>
      <c r="M169" s="70"/>
      <c r="N169" s="317">
        <v>0.05</v>
      </c>
      <c r="O169" s="71" t="s">
        <v>920</v>
      </c>
      <c r="P169" s="72" t="s">
        <v>2047</v>
      </c>
      <c r="Q169" s="220" t="s">
        <v>1024</v>
      </c>
      <c r="R169" s="204">
        <v>5.0799999999999998E-2</v>
      </c>
      <c r="S169" s="203" t="s">
        <v>1034</v>
      </c>
    </row>
    <row r="170" spans="1:19" s="1" customFormat="1" ht="14.65" customHeight="1">
      <c r="A170" s="227"/>
      <c r="B170" s="236"/>
      <c r="C170" s="17" t="s">
        <v>28</v>
      </c>
      <c r="D170" s="274"/>
      <c r="E170" s="282"/>
      <c r="F170" s="285"/>
      <c r="G170" s="182"/>
      <c r="H170" s="230"/>
      <c r="I170" s="18" t="s">
        <v>43</v>
      </c>
      <c r="J170" s="76">
        <f>IF(OR(I169="TO",I169="TU",I169="TO1",I169="TU1",I169="TO2",I169="TU2"),J169,IF(OR(I169="AH1",I169="AH2"),IF(OR(I170="AH1",I170="AH2"),-J169,IF(OR(I170="EH1",I170="EH2"),-J169+0.5,"")),IF(OR(I169="EH1",I169="EH2"),IF(OR(I170="AH1",I170="AH2"),-J169+0.5,IF(OR(I170="EH1",I170="EH2"),-J169+1,"")),IF(AND(OR(I169="DNB1",I169="DNB2"),OR(I170="AH1",I170="AH2")),0,IF(AND(I169="Not ScoreBoth",OR(I170="TO1",I170="TO2")),0.5,"")))))</f>
        <v>1</v>
      </c>
      <c r="K170" s="77" t="s">
        <v>21</v>
      </c>
      <c r="L170" s="21">
        <v>2.78</v>
      </c>
      <c r="M170" s="22">
        <v>6.32</v>
      </c>
      <c r="N170" s="233"/>
      <c r="O170" s="23" t="s">
        <v>2323</v>
      </c>
      <c r="P170" s="24" t="s">
        <v>3629</v>
      </c>
      <c r="Q170" s="221"/>
      <c r="R170" s="205"/>
      <c r="S170" s="26"/>
    </row>
    <row r="171" spans="1:19" s="1" customFormat="1" ht="14.65" customHeight="1" thickBot="1">
      <c r="A171" s="228"/>
      <c r="B171" s="237"/>
      <c r="C171" s="27" t="s">
        <v>28</v>
      </c>
      <c r="D171" s="275"/>
      <c r="E171" s="283"/>
      <c r="F171" s="272"/>
      <c r="G171" s="183"/>
      <c r="H171" s="240"/>
      <c r="I171" s="30"/>
      <c r="J171" s="31"/>
      <c r="K171" s="37"/>
      <c r="L171" s="32"/>
      <c r="M171" s="33"/>
      <c r="N171" s="234"/>
      <c r="O171" s="34"/>
      <c r="P171" s="35"/>
      <c r="Q171" s="222"/>
      <c r="R171" s="206"/>
      <c r="S171" s="28"/>
    </row>
    <row r="172" spans="1:19" s="1" customFormat="1" ht="14.65" customHeight="1">
      <c r="A172" s="226">
        <f>$A169+1</f>
        <v>252</v>
      </c>
      <c r="B172" s="235" t="str">
        <f>IF(OR(C172="W",C173="W",C174="W",C172="1/2W",C173="1/2W",C174="1/2W",C172="1/2L",C173="1/2L",C174="1/2L"),"OK",IF(OR(C172="L",C173="L",C174="L"),"LOSS",IF(OR(C172="X",C173="X",C174="X"),"Anulado"," ")))</f>
        <v xml:space="preserve"> </v>
      </c>
      <c r="C172" s="38" t="s">
        <v>28</v>
      </c>
      <c r="D172" s="273" t="str">
        <f>IF(G172="","",$D169)</f>
        <v>11</v>
      </c>
      <c r="E172" s="281" t="str">
        <f>IF(G172=""," ","– "&amp;COUNTIF(D$4:D174,$D172))</f>
        <v>– 2</v>
      </c>
      <c r="F172" s="284" t="e">
        <f ca="1">IF(G172="","",IF(OR(AND($C172&lt;&gt;" ",$C173=" "),AND($C173&lt;&gt;" ",$C172=" "),AND(L174&gt;0,OR(AND($C174&lt;&gt;" ",OR($C172=" ",$C173=" ")),AND($C174=" ",OR($C172&lt;&gt;" ",$C173&lt;&gt;" "))))),IF(SUM(F$4:F171)=0,1,LARGE(F$4:F171,1)+1),IF(MONTH(G172)=MONTH(TODAY()),IF(AND(DAY(G172)&lt;DAY(TODAY()),$B172=" "),IF(SUM(F$4:F171)=0,1,LARGE(F$4:F171,1)+1),IF($B172=" ",IF(AND(DAY(G172)=DAY(TODAY()),HOUR(G172)&lt;=HOUR(NOW())+1),IF(AND(HOUR(G172)+2&lt;=HOUR(NOW()),DAY(G172)&lt;=DAY(TODAY()),MINUTE(G172)&lt;=MINUTE(NOW())),IF(SUM(F$4:F171)=0,1,LARGE(F$4:F171,1)+1),IF(OR(MINUTE(G172)&lt;=MINUTE(NOW()),HOUR(G172)&lt;=HOUR(NOW())),"!!!","")),""),"")),"")))</f>
        <v>#VALUE!</v>
      </c>
      <c r="G172" s="181" t="s">
        <v>4735</v>
      </c>
      <c r="H172" s="302" t="s">
        <v>633</v>
      </c>
      <c r="I172" s="39" t="s">
        <v>31</v>
      </c>
      <c r="J172" s="40">
        <v>21.5</v>
      </c>
      <c r="K172" s="41" t="s">
        <v>21</v>
      </c>
      <c r="L172" s="42">
        <v>1.86</v>
      </c>
      <c r="M172" s="43">
        <v>11.77</v>
      </c>
      <c r="N172" s="318">
        <v>0.05</v>
      </c>
      <c r="O172" s="44" t="s">
        <v>3630</v>
      </c>
      <c r="P172" s="45" t="s">
        <v>2250</v>
      </c>
      <c r="Q172" s="217" t="s">
        <v>2558</v>
      </c>
      <c r="R172" s="211">
        <v>6.6299999999999998E-2</v>
      </c>
      <c r="S172" s="210" t="s">
        <v>1034</v>
      </c>
    </row>
    <row r="173" spans="1:19" s="1" customFormat="1" ht="14.65" customHeight="1">
      <c r="A173" s="227"/>
      <c r="B173" s="236"/>
      <c r="C173" s="49" t="s">
        <v>28</v>
      </c>
      <c r="D173" s="274"/>
      <c r="E173" s="282"/>
      <c r="F173" s="285"/>
      <c r="G173" s="182"/>
      <c r="H173" s="230"/>
      <c r="I173" s="50" t="s">
        <v>30</v>
      </c>
      <c r="J173" s="51">
        <f>IF(OR(I172="TO",I172="TU",I172="TO1",I172="TU1",I172="TO2",I172="TU2"),J172,IF(OR(I172="AH1",I172="AH2"),IF(OR(I173="AH1",I173="AH2"),-J172,IF(OR(I173="EH1",I173="EH2"),-J172+0.5,"")),IF(OR(I172="EH1",I172="EH2"),IF(OR(I173="AH1",I173="AH2"),-J172+0.5,IF(OR(I173="EH1",I173="EH2"),-J172+1,"")),IF(AND(OR(I172="DNB1",I172="DNB2"),OR(I173="AH1",I173="AH2")),0,IF(AND(I172="Not ScoreBoth",OR(I173="TO1",I173="TO2")),0.5,"")))))</f>
        <v>-21.5</v>
      </c>
      <c r="K173" s="52" t="s">
        <v>23</v>
      </c>
      <c r="L173" s="53">
        <v>2.5</v>
      </c>
      <c r="M173" s="54"/>
      <c r="N173" s="233"/>
      <c r="O173" s="55" t="s">
        <v>1427</v>
      </c>
      <c r="P173" s="56" t="s">
        <v>893</v>
      </c>
      <c r="Q173" s="218"/>
      <c r="R173" s="212"/>
      <c r="S173" s="26"/>
    </row>
    <row r="174" spans="1:19" s="1" customFormat="1" ht="14.65" customHeight="1">
      <c r="A174" s="228"/>
      <c r="B174" s="237"/>
      <c r="C174" s="57" t="s">
        <v>28</v>
      </c>
      <c r="D174" s="275"/>
      <c r="E174" s="283"/>
      <c r="F174" s="272"/>
      <c r="G174" s="183"/>
      <c r="H174" s="231"/>
      <c r="I174" s="58"/>
      <c r="J174" s="59"/>
      <c r="K174" s="60"/>
      <c r="L174" s="61"/>
      <c r="M174" s="62"/>
      <c r="N174" s="234"/>
      <c r="O174" s="63"/>
      <c r="P174" s="64"/>
      <c r="Q174" s="219"/>
      <c r="R174" s="213"/>
      <c r="S174" s="28"/>
    </row>
    <row r="175" spans="1:19" s="1" customFormat="1" ht="14.65" customHeight="1">
      <c r="A175" s="238">
        <f>$A172+1</f>
        <v>253</v>
      </c>
      <c r="B175" s="242" t="str">
        <f>IF(OR(C175="W",C176="W",C177="W",C175="1/2W",C176="1/2W",C177="1/2W",C175="1/2L",C176="1/2L",C177="1/2L"),"OK",IF(OR(C175="L",C176="L",C177="L"),"LOSS",IF(OR(C175="X",C176="X",C177="X"),"Anulado"," ")))</f>
        <v xml:space="preserve"> </v>
      </c>
      <c r="C175" s="65" t="s">
        <v>28</v>
      </c>
      <c r="D175" s="290" t="str">
        <f>IF(G175="","",$D172)</f>
        <v>11</v>
      </c>
      <c r="E175" s="295" t="str">
        <f>IF(G175=""," ","– "&amp;COUNTIF(D$4:D177,$D175))</f>
        <v>– 3</v>
      </c>
      <c r="F175" s="297" t="e">
        <f ca="1">IF(G175="","",IF(OR(AND($C175&lt;&gt;" ",$C176=" "),AND($C176&lt;&gt;" ",$C175=" "),AND(L177&gt;0,OR(AND($C177&lt;&gt;" ",OR($C175=" ",$C176=" ")),AND($C177=" ",OR($C175&lt;&gt;" ",$C176&lt;&gt;" "))))),IF(SUM(F$4:F174)=0,1,LARGE(F$4:F174,1)+1),IF(MONTH(G175)=MONTH(TODAY()),IF(AND(DAY(G175)&lt;DAY(TODAY()),$B175=" "),IF(SUM(F$4:F174)=0,1,LARGE(F$4:F174,1)+1),IF($B175=" ",IF(AND(DAY(G175)=DAY(TODAY()),HOUR(G175)&lt;=HOUR(NOW())+1),IF(AND(HOUR(G175)+2&lt;=HOUR(NOW()),DAY(G175)&lt;=DAY(TODAY()),MINUTE(G175)&lt;=MINUTE(NOW())),IF(SUM(F$4:F174)=0,1,LARGE(F$4:F174,1)+1),IF(OR(MINUTE(G175)&lt;=MINUTE(NOW()),HOUR(G175)&lt;=HOUR(NOW())),"!!!","")),""),"")),"")))</f>
        <v>#VALUE!</v>
      </c>
      <c r="G175" s="188" t="s">
        <v>4734</v>
      </c>
      <c r="H175" s="239" t="s">
        <v>632</v>
      </c>
      <c r="I175" s="66" t="s">
        <v>224</v>
      </c>
      <c r="J175" s="80"/>
      <c r="K175" s="68" t="s">
        <v>21</v>
      </c>
      <c r="L175" s="69">
        <v>2.2200000000000002</v>
      </c>
      <c r="M175" s="70"/>
      <c r="N175" s="317">
        <v>0.05</v>
      </c>
      <c r="O175" s="71" t="s">
        <v>1803</v>
      </c>
      <c r="P175" s="72" t="s">
        <v>2339</v>
      </c>
      <c r="Q175" s="220" t="s">
        <v>4277</v>
      </c>
      <c r="R175" s="204">
        <v>0.46760000000000002</v>
      </c>
      <c r="S175" s="203" t="s">
        <v>1034</v>
      </c>
    </row>
    <row r="176" spans="1:19" s="1" customFormat="1" ht="14.65" customHeight="1">
      <c r="A176" s="227"/>
      <c r="B176" s="236"/>
      <c r="C176" s="17" t="s">
        <v>28</v>
      </c>
      <c r="D176" s="274"/>
      <c r="E176" s="282"/>
      <c r="F176" s="285"/>
      <c r="G176" s="182"/>
      <c r="H176" s="230"/>
      <c r="I176" s="18" t="s">
        <v>225</v>
      </c>
      <c r="J176" s="81" t="str">
        <f>IF(OR(I175="TO",I175="TU",I175="TO1",I175="TU1",I175="TO2",I175="TU2"),J175,IF(OR(I175="AH1",I175="AH2"),IF(OR(I176="AH1",I176="AH2"),-J175,IF(OR(I176="EH1",I176="EH2"),-J175+0.5,"")),IF(OR(I175="EH1",I175="EH2"),IF(OR(I176="AH1",I176="AH2"),-J175+0.5,IF(OR(I176="EH1",I176="EH2"),-J175+1,"")),IF(AND(OR(I175="DNB1",I175="DNB2"),OR(I176="AH1",I176="AH2")),0,IF(AND(I175="Not ScoreBoth",OR(I176="TO1",I176="TO2")),0.5,"")))))</f>
        <v/>
      </c>
      <c r="K176" s="77" t="s">
        <v>33</v>
      </c>
      <c r="L176" s="21">
        <v>4.33</v>
      </c>
      <c r="M176" s="22">
        <v>5.39</v>
      </c>
      <c r="N176" s="233"/>
      <c r="O176" s="23" t="s">
        <v>889</v>
      </c>
      <c r="P176" s="24" t="s">
        <v>1796</v>
      </c>
      <c r="Q176" s="221"/>
      <c r="R176" s="205"/>
      <c r="S176" s="26"/>
    </row>
    <row r="177" spans="1:19" s="1" customFormat="1" ht="14.65" customHeight="1">
      <c r="A177" s="228"/>
      <c r="B177" s="237"/>
      <c r="C177" s="27" t="s">
        <v>28</v>
      </c>
      <c r="D177" s="275"/>
      <c r="E177" s="283"/>
      <c r="F177" s="272"/>
      <c r="G177" s="183"/>
      <c r="H177" s="231"/>
      <c r="I177" s="30"/>
      <c r="J177" s="31"/>
      <c r="K177" s="37"/>
      <c r="L177" s="32"/>
      <c r="M177" s="33"/>
      <c r="N177" s="234"/>
      <c r="O177" s="34"/>
      <c r="P177" s="35"/>
      <c r="Q177" s="222"/>
      <c r="R177" s="206"/>
      <c r="S177" s="28"/>
    </row>
    <row r="178" spans="1:19" s="1" customFormat="1" ht="14.65" customHeight="1">
      <c r="A178" s="226">
        <f>$A175+1</f>
        <v>254</v>
      </c>
      <c r="B178" s="235" t="str">
        <f>IF(OR(C178="W",C179="W",C180="W",C178="1/2W",C179="1/2W",C180="1/2W",C178="1/2L",C179="1/2L",C180="1/2L"),"OK",IF(OR(C178="L",C179="L",C180="L"),"LOSS",IF(OR(C178="X",C179="X",C180="X"),"Anulado"," ")))</f>
        <v xml:space="preserve"> </v>
      </c>
      <c r="C178" s="38" t="s">
        <v>28</v>
      </c>
      <c r="D178" s="273" t="str">
        <f>IF(G178="","",$D175)</f>
        <v>11</v>
      </c>
      <c r="E178" s="281" t="str">
        <f>IF(G178=""," ","– "&amp;COUNTIF(D$4:D180,$D178))</f>
        <v>– 4</v>
      </c>
      <c r="F178" s="284" t="e">
        <f ca="1">IF(G178="","",IF(OR(AND($C178&lt;&gt;" ",$C179=" "),AND($C179&lt;&gt;" ",$C178=" "),AND(L180&gt;0,OR(AND($C180&lt;&gt;" ",OR($C178=" ",$C179=" ")),AND($C180=" ",OR($C178&lt;&gt;" ",$C179&lt;&gt;" "))))),IF(SUM(F$4:F177)=0,1,LARGE(F$4:F177,1)+1),IF(MONTH(G178)=MONTH(TODAY()),IF(AND(DAY(G178)&lt;DAY(TODAY()),$B178=" "),IF(SUM(F$4:F177)=0,1,LARGE(F$4:F177,1)+1),IF($B178=" ",IF(AND(DAY(G178)=DAY(TODAY()),HOUR(G178)&lt;=HOUR(NOW())+1),IF(AND(HOUR(G178)+2&lt;=HOUR(NOW()),DAY(G178)&lt;=DAY(TODAY()),MINUTE(G178)&lt;=MINUTE(NOW())),IF(SUM(F$4:F177)=0,1,LARGE(F$4:F177,1)+1),IF(OR(MINUTE(G178)&lt;=MINUTE(NOW()),HOUR(G178)&lt;=HOUR(NOW())),"!!!","")),""),"")),"")))</f>
        <v>#VALUE!</v>
      </c>
      <c r="G178" s="181" t="s">
        <v>4734</v>
      </c>
      <c r="H178" s="229" t="s">
        <v>632</v>
      </c>
      <c r="I178" s="39" t="s">
        <v>224</v>
      </c>
      <c r="J178" s="78"/>
      <c r="K178" s="41" t="s">
        <v>21</v>
      </c>
      <c r="L178" s="42">
        <v>2.2200000000000002</v>
      </c>
      <c r="M178" s="43">
        <v>35.61</v>
      </c>
      <c r="N178" s="318">
        <v>0.05</v>
      </c>
      <c r="O178" s="44" t="s">
        <v>3532</v>
      </c>
      <c r="P178" s="45" t="s">
        <v>3631</v>
      </c>
      <c r="Q178" s="217" t="s">
        <v>3914</v>
      </c>
      <c r="R178" s="211">
        <v>0.43369999999999997</v>
      </c>
      <c r="S178" s="210" t="s">
        <v>1034</v>
      </c>
    </row>
    <row r="179" spans="1:19" s="1" customFormat="1" ht="14.65" customHeight="1">
      <c r="A179" s="227"/>
      <c r="B179" s="236"/>
      <c r="C179" s="49" t="s">
        <v>28</v>
      </c>
      <c r="D179" s="274"/>
      <c r="E179" s="282"/>
      <c r="F179" s="285"/>
      <c r="G179" s="182"/>
      <c r="H179" s="230"/>
      <c r="I179" s="50" t="s">
        <v>225</v>
      </c>
      <c r="J179" s="85" t="str">
        <f>IF(OR(I178="TO",I178="TU",I178="TO1",I178="TU1",I178="TO2",I178="TU2"),J178,IF(OR(I178="AH1",I178="AH2"),IF(OR(I179="AH1",I179="AH2"),-J178,IF(OR(I179="EH1",I179="EH2"),-J178+0.5,"")),IF(OR(I178="EH1",I178="EH2"),IF(OR(I179="AH1",I179="AH2"),-J178+0.5,IF(OR(I179="EH1",I179="EH2"),-J178+1,"")),IF(AND(OR(I178="DNB1",I178="DNB2"),OR(I179="AH1",I179="AH2")),0,IF(AND(I178="Not ScoreBoth",OR(I179="TO1",I179="TO2")),0.5,"")))))</f>
        <v/>
      </c>
      <c r="K179" s="52" t="s">
        <v>21</v>
      </c>
      <c r="L179" s="53">
        <v>4.05</v>
      </c>
      <c r="M179" s="54"/>
      <c r="N179" s="233"/>
      <c r="O179" s="55" t="s">
        <v>3599</v>
      </c>
      <c r="P179" s="56" t="s">
        <v>3632</v>
      </c>
      <c r="Q179" s="218"/>
      <c r="R179" s="212"/>
      <c r="S179" s="26"/>
    </row>
    <row r="180" spans="1:19" s="1" customFormat="1" ht="14.65" customHeight="1">
      <c r="A180" s="228"/>
      <c r="B180" s="237"/>
      <c r="C180" s="57" t="s">
        <v>28</v>
      </c>
      <c r="D180" s="275"/>
      <c r="E180" s="283"/>
      <c r="F180" s="272"/>
      <c r="G180" s="183"/>
      <c r="H180" s="231"/>
      <c r="I180" s="58"/>
      <c r="J180" s="59"/>
      <c r="K180" s="60"/>
      <c r="L180" s="61"/>
      <c r="M180" s="62"/>
      <c r="N180" s="234"/>
      <c r="O180" s="63"/>
      <c r="P180" s="64"/>
      <c r="Q180" s="219"/>
      <c r="R180" s="213"/>
      <c r="S180" s="28"/>
    </row>
    <row r="181" spans="1:19" s="1" customFormat="1" ht="14.65" customHeight="1">
      <c r="A181" s="238">
        <f>$A178+1</f>
        <v>255</v>
      </c>
      <c r="B181" s="242" t="str">
        <f>IF(OR(C181="W",C182="W",C183="W",C181="1/2W",C182="1/2W",C183="1/2W",C181="1/2L",C182="1/2L",C183="1/2L"),"OK",IF(OR(C181="L",C182="L",C183="L"),"LOSS",IF(OR(C181="X",C182="X",C183="X"),"Anulado"," ")))</f>
        <v xml:space="preserve"> </v>
      </c>
      <c r="C181" s="65" t="s">
        <v>28</v>
      </c>
      <c r="D181" s="290" t="str">
        <f>IF(G181="","",$D178)</f>
        <v>11</v>
      </c>
      <c r="E181" s="295" t="str">
        <f>IF(G181=""," ","– "&amp;COUNTIF(D$4:D183,$D181))</f>
        <v>– 5</v>
      </c>
      <c r="F181" s="297" t="e">
        <f ca="1">IF(G181="","",IF(OR(AND($C181&lt;&gt;" ",$C182=" "),AND($C182&lt;&gt;" ",$C181=" "),AND(L183&gt;0,OR(AND($C183&lt;&gt;" ",OR($C181=" ",$C182=" ")),AND($C183=" ",OR($C181&lt;&gt;" ",$C182&lt;&gt;" "))))),IF(SUM(F$4:F180)=0,1,LARGE(F$4:F180,1)+1),IF(MONTH(G181)=MONTH(TODAY()),IF(AND(DAY(G181)&lt;DAY(TODAY()),$B181=" "),IF(SUM(F$4:F180)=0,1,LARGE(F$4:F180,1)+1),IF($B181=" ",IF(AND(DAY(G181)=DAY(TODAY()),HOUR(G181)&lt;=HOUR(NOW())+1),IF(AND(HOUR(G181)+2&lt;=HOUR(NOW()),DAY(G181)&lt;=DAY(TODAY()),MINUTE(G181)&lt;=MINUTE(NOW())),IF(SUM(F$4:F180)=0,1,LARGE(F$4:F180,1)+1),IF(OR(MINUTE(G181)&lt;=MINUTE(NOW()),HOUR(G181)&lt;=HOUR(NOW())),"!!!","")),""),"")),"")))</f>
        <v>#VALUE!</v>
      </c>
      <c r="G181" s="188" t="s">
        <v>4736</v>
      </c>
      <c r="H181" s="239" t="s">
        <v>634</v>
      </c>
      <c r="I181" s="66" t="s">
        <v>42</v>
      </c>
      <c r="J181" s="67">
        <v>3.5</v>
      </c>
      <c r="K181" s="68" t="s">
        <v>18</v>
      </c>
      <c r="L181" s="69">
        <v>3.2</v>
      </c>
      <c r="M181" s="70">
        <v>3.47</v>
      </c>
      <c r="N181" s="317">
        <v>0.05</v>
      </c>
      <c r="O181" s="71" t="s">
        <v>3633</v>
      </c>
      <c r="P181" s="72" t="s">
        <v>1269</v>
      </c>
      <c r="Q181" s="220" t="s">
        <v>4007</v>
      </c>
      <c r="R181" s="204">
        <v>0.11899999999999999</v>
      </c>
      <c r="S181" s="203" t="s">
        <v>1034</v>
      </c>
    </row>
    <row r="182" spans="1:19" s="1" customFormat="1" ht="14.65" customHeight="1">
      <c r="A182" s="227"/>
      <c r="B182" s="236"/>
      <c r="C182" s="17" t="s">
        <v>28</v>
      </c>
      <c r="D182" s="274"/>
      <c r="E182" s="282"/>
      <c r="F182" s="285"/>
      <c r="G182" s="182"/>
      <c r="H182" s="230"/>
      <c r="I182" s="18" t="s">
        <v>43</v>
      </c>
      <c r="J182" s="76">
        <f>IF(OR(I181="TO",I181="TU",I181="TO1",I181="TU1",I181="TO2",I181="TU2"),J181,IF(OR(I181="AH1",I181="AH2"),IF(OR(I182="AH1",I182="AH2"),-J181,IF(OR(I182="EH1",I182="EH2"),-J181+0.5,"")),IF(OR(I181="EH1",I181="EH2"),IF(OR(I182="AH1",I182="AH2"),-J181+0.5,IF(OR(I182="EH1",I182="EH2"),-J181+1,"")),IF(AND(OR(I181="DNB1",I181="DNB2"),OR(I182="AH1",I182="AH2")),0,IF(AND(I181="Not ScoreBoth",OR(I182="TO1",I182="TO2")),0.5,"")))))</f>
        <v>3.5</v>
      </c>
      <c r="K182" s="77" t="s">
        <v>21</v>
      </c>
      <c r="L182" s="21">
        <v>1.72</v>
      </c>
      <c r="M182" s="22"/>
      <c r="N182" s="233"/>
      <c r="O182" s="23" t="s">
        <v>3634</v>
      </c>
      <c r="P182" s="24" t="s">
        <v>3635</v>
      </c>
      <c r="Q182" s="221"/>
      <c r="R182" s="205"/>
      <c r="S182" s="26"/>
    </row>
    <row r="183" spans="1:19" s="1" customFormat="1" ht="14.65" customHeight="1">
      <c r="A183" s="228"/>
      <c r="B183" s="237"/>
      <c r="C183" s="27" t="s">
        <v>28</v>
      </c>
      <c r="D183" s="275"/>
      <c r="E183" s="283"/>
      <c r="F183" s="272"/>
      <c r="G183" s="183"/>
      <c r="H183" s="231"/>
      <c r="I183" s="30"/>
      <c r="J183" s="31"/>
      <c r="K183" s="37"/>
      <c r="L183" s="32"/>
      <c r="M183" s="33"/>
      <c r="N183" s="234"/>
      <c r="O183" s="34"/>
      <c r="P183" s="35"/>
      <c r="Q183" s="222"/>
      <c r="R183" s="206"/>
      <c r="S183" s="28"/>
    </row>
    <row r="184" spans="1:19" s="1" customFormat="1" ht="14.65" customHeight="1">
      <c r="A184" s="226">
        <f>$A181+1</f>
        <v>256</v>
      </c>
      <c r="B184" s="235" t="str">
        <f>IF(OR(C184="W",C185="W",C186="W",C184="1/2W",C185="1/2W",C186="1/2W",C184="1/2L",C185="1/2L",C186="1/2L"),"OK",IF(OR(C184="L",C185="L",C186="L"),"LOSS",IF(OR(C184="X",C185="X",C186="X"),"Anulado"," ")))</f>
        <v xml:space="preserve"> </v>
      </c>
      <c r="C184" s="38" t="s">
        <v>28</v>
      </c>
      <c r="D184" s="273" t="str">
        <f>IF(G184="","",$D181)</f>
        <v>11</v>
      </c>
      <c r="E184" s="281" t="str">
        <f>IF(G184=""," ","– "&amp;COUNTIF(D$4:D186,$D184))</f>
        <v>– 6</v>
      </c>
      <c r="F184" s="284" t="e">
        <f ca="1">IF(G184="","",IF(OR(AND($C184&lt;&gt;" ",$C185=" "),AND($C185&lt;&gt;" ",$C184=" "),AND(L186&gt;0,OR(AND($C186&lt;&gt;" ",OR($C184=" ",$C185=" ")),AND($C186=" ",OR($C184&lt;&gt;" ",$C185&lt;&gt;" "))))),IF(SUM(F$4:F183)=0,1,LARGE(F$4:F183,1)+1),IF(MONTH(G184)=MONTH(TODAY()),IF(AND(DAY(G184)&lt;DAY(TODAY()),$B184=" "),IF(SUM(F$4:F183)=0,1,LARGE(F$4:F183,1)+1),IF($B184=" ",IF(AND(DAY(G184)=DAY(TODAY()),HOUR(G184)&lt;=HOUR(NOW())+1),IF(AND(HOUR(G184)+2&lt;=HOUR(NOW()),DAY(G184)&lt;=DAY(TODAY()),MINUTE(G184)&lt;=MINUTE(NOW())),IF(SUM(F$4:F183)=0,1,LARGE(F$4:F183,1)+1),IF(OR(MINUTE(G184)&lt;=MINUTE(NOW()),HOUR(G184)&lt;=HOUR(NOW())),"!!!","")),""),"")),"")))</f>
        <v>#VALUE!</v>
      </c>
      <c r="G184" s="181" t="s">
        <v>4737</v>
      </c>
      <c r="H184" s="229" t="s">
        <v>635</v>
      </c>
      <c r="I184" s="108">
        <v>2</v>
      </c>
      <c r="J184" s="78"/>
      <c r="K184" s="41" t="s">
        <v>21</v>
      </c>
      <c r="L184" s="42">
        <v>2.42</v>
      </c>
      <c r="M184" s="43">
        <v>14.26</v>
      </c>
      <c r="N184" s="318">
        <v>0.05</v>
      </c>
      <c r="O184" s="44" t="s">
        <v>3636</v>
      </c>
      <c r="P184" s="45" t="s">
        <v>3637</v>
      </c>
      <c r="Q184" s="217" t="s">
        <v>1809</v>
      </c>
      <c r="R184" s="211">
        <v>4.07E-2</v>
      </c>
      <c r="S184" s="210" t="s">
        <v>1034</v>
      </c>
    </row>
    <row r="185" spans="1:19" s="1" customFormat="1" ht="14.65" customHeight="1">
      <c r="A185" s="227"/>
      <c r="B185" s="236"/>
      <c r="C185" s="49" t="s">
        <v>28</v>
      </c>
      <c r="D185" s="274"/>
      <c r="E185" s="282"/>
      <c r="F185" s="285"/>
      <c r="G185" s="182"/>
      <c r="H185" s="230"/>
      <c r="I185" s="50" t="s">
        <v>30</v>
      </c>
      <c r="J185" s="51">
        <v>0.5</v>
      </c>
      <c r="K185" s="52" t="s">
        <v>22</v>
      </c>
      <c r="L185" s="53">
        <v>1.8260000000000001</v>
      </c>
      <c r="M185" s="54"/>
      <c r="N185" s="233"/>
      <c r="O185" s="55" t="s">
        <v>3608</v>
      </c>
      <c r="P185" s="56" t="s">
        <v>3637</v>
      </c>
      <c r="Q185" s="218"/>
      <c r="R185" s="212"/>
      <c r="S185" s="26"/>
    </row>
    <row r="186" spans="1:19" s="1" customFormat="1" ht="14.65" customHeight="1">
      <c r="A186" s="228"/>
      <c r="B186" s="237"/>
      <c r="C186" s="57" t="s">
        <v>28</v>
      </c>
      <c r="D186" s="275"/>
      <c r="E186" s="283"/>
      <c r="F186" s="272"/>
      <c r="G186" s="183"/>
      <c r="H186" s="231"/>
      <c r="I186" s="58"/>
      <c r="J186" s="59"/>
      <c r="K186" s="60"/>
      <c r="L186" s="61"/>
      <c r="M186" s="62"/>
      <c r="N186" s="234"/>
      <c r="O186" s="63"/>
      <c r="P186" s="64"/>
      <c r="Q186" s="219"/>
      <c r="R186" s="213"/>
      <c r="S186" s="28"/>
    </row>
    <row r="187" spans="1:19" s="1" customFormat="1" ht="14.65" customHeight="1">
      <c r="A187" s="238">
        <f>$A184+1</f>
        <v>257</v>
      </c>
      <c r="B187" s="242" t="str">
        <f>IF(OR(C187="W",C188="W",C189="W",C187="1/2W",C188="1/2W",C189="1/2W",C187="1/2L",C188="1/2L",C189="1/2L"),"OK",IF(OR(C187="L",C188="L",C189="L"),"LOSS",IF(OR(C187="X",C188="X",C189="X"),"Anulado"," ")))</f>
        <v xml:space="preserve"> </v>
      </c>
      <c r="C187" s="65" t="s">
        <v>28</v>
      </c>
      <c r="D187" s="290" t="s">
        <v>512</v>
      </c>
      <c r="E187" s="295" t="str">
        <f>IF(G187=""," ","– "&amp;COUNTIF(D$4:D189,$D187))</f>
        <v>– 1</v>
      </c>
      <c r="F187" s="297" t="e">
        <f ca="1">IF(G187="","",IF(OR(AND($C187&lt;&gt;" ",$C188=" "),AND($C188&lt;&gt;" ",$C187=" "),AND(L189&gt;0,OR(AND($C189&lt;&gt;" ",OR($C187=" ",$C188=" ")),AND($C189=" ",OR($C187&lt;&gt;" ",$C188&lt;&gt;" "))))),IF(SUM(F$4:F186)=0,1,LARGE(F$4:F186,1)+1),IF(MONTH(G187)=MONTH(TODAY()),IF(AND(DAY(G187)&lt;DAY(TODAY()),$B187=" "),IF(SUM(F$4:F186)=0,1,LARGE(F$4:F186,1)+1),IF($B187=" ",IF(AND(DAY(G187)=DAY(TODAY()),HOUR(G187)&lt;=HOUR(NOW())+1),IF(AND(HOUR(G187)+2&lt;=HOUR(NOW()),DAY(G187)&lt;=DAY(TODAY()),MINUTE(G187)&lt;=MINUTE(NOW())),IF(SUM(F$4:F186)=0,1,LARGE(F$4:F186,1)+1),IF(OR(MINUTE(G187)&lt;=MINUTE(NOW()),HOUR(G187)&lt;=HOUR(NOW())),"!!!","")),""),"")),"")))</f>
        <v>#VALUE!</v>
      </c>
      <c r="G187" s="188" t="s">
        <v>4738</v>
      </c>
      <c r="H187" s="239" t="s">
        <v>636</v>
      </c>
      <c r="I187" s="66" t="s">
        <v>60</v>
      </c>
      <c r="J187" s="80"/>
      <c r="K187" s="68" t="s">
        <v>33</v>
      </c>
      <c r="L187" s="69">
        <v>5.5</v>
      </c>
      <c r="M187" s="70">
        <v>2.99</v>
      </c>
      <c r="N187" s="317">
        <v>0.01</v>
      </c>
      <c r="O187" s="71" t="s">
        <v>2605</v>
      </c>
      <c r="P187" s="72" t="s">
        <v>3604</v>
      </c>
      <c r="Q187" s="220" t="s">
        <v>4194</v>
      </c>
      <c r="R187" s="204">
        <v>0.19120000000000001</v>
      </c>
      <c r="S187" s="203" t="s">
        <v>1034</v>
      </c>
    </row>
    <row r="188" spans="1:19" s="1" customFormat="1" ht="14.65" customHeight="1">
      <c r="A188" s="227"/>
      <c r="B188" s="236"/>
      <c r="C188" s="17" t="s">
        <v>28</v>
      </c>
      <c r="D188" s="274"/>
      <c r="E188" s="282"/>
      <c r="F188" s="285"/>
      <c r="G188" s="182"/>
      <c r="H188" s="230"/>
      <c r="I188" s="18" t="s">
        <v>63</v>
      </c>
      <c r="J188" s="81" t="str">
        <f>IF(OR(I187="TO",I187="TU",I187="TO1",I187="TU1",I187="TO2",I187="TU2"),J187,IF(OR(I187="AH1",I187="AH2"),IF(OR(I188="AH1",I188="AH2"),-J187,IF(OR(I188="EH1",I188="EH2"),-J187+0.5,"")),IF(OR(I187="EH1",I187="EH2"),IF(OR(I188="AH1",I188="AH2"),-J187+0.5,IF(OR(I188="EH1",I188="EH2"),-J187+1,"")),IF(AND(OR(I187="DNB1",I187="DNB2"),OR(I188="AH1",I188="AH2")),0,IF(AND(I187="Not ScoreBoth",OR(I188="TO1",I188="TO2")),0.5,"")))))</f>
        <v/>
      </c>
      <c r="K188" s="77" t="s">
        <v>18</v>
      </c>
      <c r="L188" s="21">
        <v>1.52</v>
      </c>
      <c r="M188" s="22">
        <v>10.82</v>
      </c>
      <c r="N188" s="233"/>
      <c r="O188" s="23" t="s">
        <v>3638</v>
      </c>
      <c r="P188" s="24" t="s">
        <v>3604</v>
      </c>
      <c r="Q188" s="221"/>
      <c r="R188" s="205"/>
      <c r="S188" s="26"/>
    </row>
    <row r="189" spans="1:19" s="1" customFormat="1" ht="14.65" customHeight="1">
      <c r="A189" s="228"/>
      <c r="B189" s="237"/>
      <c r="C189" s="27" t="s">
        <v>28</v>
      </c>
      <c r="D189" s="275"/>
      <c r="E189" s="283"/>
      <c r="F189" s="272"/>
      <c r="G189" s="183"/>
      <c r="H189" s="231"/>
      <c r="I189" s="30"/>
      <c r="J189" s="31"/>
      <c r="K189" s="37"/>
      <c r="L189" s="32"/>
      <c r="M189" s="33"/>
      <c r="N189" s="234"/>
      <c r="O189" s="34"/>
      <c r="P189" s="35"/>
      <c r="Q189" s="222"/>
      <c r="R189" s="206"/>
      <c r="S189" s="28"/>
    </row>
    <row r="190" spans="1:19" s="1" customFormat="1" ht="14.65" customHeight="1">
      <c r="A190" s="226">
        <f>$A187+1</f>
        <v>258</v>
      </c>
      <c r="B190" s="235" t="str">
        <f>IF(OR(C190="W",C191="W",C192="W",C190="1/2W",C191="1/2W",C192="1/2W",C190="1/2L",C191="1/2L",C192="1/2L"),"OK",IF(OR(C190="L",C191="L",C192="L"),"LOSS",IF(OR(C190="X",C191="X",C192="X"),"Anulado"," ")))</f>
        <v xml:space="preserve"> </v>
      </c>
      <c r="C190" s="38" t="s">
        <v>28</v>
      </c>
      <c r="D190" s="273" t="str">
        <f>IF(G190="","",$D187)</f>
        <v>12</v>
      </c>
      <c r="E190" s="281" t="str">
        <f>IF(G190=""," ","– "&amp;COUNTIF(D$4:D192,$D190))</f>
        <v>– 2</v>
      </c>
      <c r="F190" s="284" t="e">
        <f ca="1">IF(G190="","",IF(OR(AND($C190&lt;&gt;" ",$C191=" "),AND($C191&lt;&gt;" ",$C190=" "),AND(L192&gt;0,OR(AND($C192&lt;&gt;" ",OR($C190=" ",$C191=" ")),AND($C192=" ",OR($C190&lt;&gt;" ",$C191&lt;&gt;" "))))),IF(SUM(F$4:F189)=0,1,LARGE(F$4:F189,1)+1),IF(MONTH(G190)=MONTH(TODAY()),IF(AND(DAY(G190)&lt;DAY(TODAY()),$B190=" "),IF(SUM(F$4:F189)=0,1,LARGE(F$4:F189,1)+1),IF($B190=" ",IF(AND(DAY(G190)=DAY(TODAY()),HOUR(G190)&lt;=HOUR(NOW())+1),IF(AND(HOUR(G190)+2&lt;=HOUR(NOW()),DAY(G190)&lt;=DAY(TODAY()),MINUTE(G190)&lt;=MINUTE(NOW())),IF(SUM(F$4:F189)=0,1,LARGE(F$4:F189,1)+1),IF(OR(MINUTE(G190)&lt;=MINUTE(NOW()),HOUR(G190)&lt;=HOUR(NOW())),"!!!","")),""),"")),"")))</f>
        <v>#VALUE!</v>
      </c>
      <c r="G190" s="181" t="s">
        <v>4739</v>
      </c>
      <c r="H190" s="229" t="s">
        <v>637</v>
      </c>
      <c r="I190" s="39" t="s">
        <v>30</v>
      </c>
      <c r="J190" s="40">
        <v>-1</v>
      </c>
      <c r="K190" s="41" t="s">
        <v>21</v>
      </c>
      <c r="L190" s="42">
        <v>2.65</v>
      </c>
      <c r="M190" s="43">
        <v>27.27</v>
      </c>
      <c r="N190" s="318">
        <v>0.05</v>
      </c>
      <c r="O190" s="44" t="s">
        <v>3639</v>
      </c>
      <c r="P190" s="45" t="s">
        <v>3640</v>
      </c>
      <c r="Q190" s="217" t="s">
        <v>1245</v>
      </c>
      <c r="R190" s="211">
        <v>7.1900000000000006E-2</v>
      </c>
      <c r="S190" s="210" t="s">
        <v>1034</v>
      </c>
    </row>
    <row r="191" spans="1:19" s="1" customFormat="1" ht="14.65" customHeight="1">
      <c r="A191" s="227"/>
      <c r="B191" s="236"/>
      <c r="C191" s="49" t="s">
        <v>28</v>
      </c>
      <c r="D191" s="274"/>
      <c r="E191" s="282"/>
      <c r="F191" s="285"/>
      <c r="G191" s="182"/>
      <c r="H191" s="230"/>
      <c r="I191" s="50" t="s">
        <v>31</v>
      </c>
      <c r="J191" s="51">
        <f>IF(OR(I190="TO",I190="TU",I190="TO1",I190="TU1",I190="TO2",I190="TU2"),J190,IF(OR(I190="AH1",I190="AH2"),IF(OR(I191="AH1",I191="AH2"),-J190,IF(OR(I191="EH1",I191="EH2"),-J190+0.5,"")),IF(OR(I190="EH1",I190="EH2"),IF(OR(I191="AH1",I191="AH2"),-J190+0.5,IF(OR(I191="EH1",I191="EH2"),-J190+1,"")),IF(AND(OR(I190="DNB1",I190="DNB2"),OR(I191="AH1",I191="AH2")),0,IF(AND(I190="Not ScoreBoth",OR(I191="TO1",I191="TO2")),0.5,"")))))</f>
        <v>1</v>
      </c>
      <c r="K191" s="52" t="s">
        <v>22</v>
      </c>
      <c r="L191" s="53">
        <v>1.8</v>
      </c>
      <c r="M191" s="54"/>
      <c r="N191" s="233"/>
      <c r="O191" s="55" t="s">
        <v>3641</v>
      </c>
      <c r="P191" s="56" t="s">
        <v>3640</v>
      </c>
      <c r="Q191" s="218"/>
      <c r="R191" s="212"/>
      <c r="S191" s="26"/>
    </row>
    <row r="192" spans="1:19" s="1" customFormat="1" ht="14.65" customHeight="1">
      <c r="A192" s="228"/>
      <c r="B192" s="237"/>
      <c r="C192" s="57" t="s">
        <v>28</v>
      </c>
      <c r="D192" s="275"/>
      <c r="E192" s="283"/>
      <c r="F192" s="272"/>
      <c r="G192" s="183"/>
      <c r="H192" s="231"/>
      <c r="I192" s="58"/>
      <c r="J192" s="59"/>
      <c r="K192" s="60"/>
      <c r="L192" s="61"/>
      <c r="M192" s="62"/>
      <c r="N192" s="234"/>
      <c r="O192" s="63"/>
      <c r="P192" s="64"/>
      <c r="Q192" s="219"/>
      <c r="R192" s="213"/>
      <c r="S192" s="28"/>
    </row>
    <row r="193" spans="1:19" s="1" customFormat="1" ht="14.65" customHeight="1">
      <c r="A193" s="238">
        <f>$A190+1</f>
        <v>259</v>
      </c>
      <c r="B193" s="242" t="str">
        <f>IF(OR(C193="W",C194="W",C195="W",C193="1/2W",C194="1/2W",C195="1/2W",C193="1/2L",C194="1/2L",C195="1/2L"),"OK",IF(OR(C193="L",C194="L",C195="L"),"LOSS",IF(OR(C193="X",C194="X",C195="X"),"Anulado"," ")))</f>
        <v xml:space="preserve"> </v>
      </c>
      <c r="C193" s="65" t="s">
        <v>28</v>
      </c>
      <c r="D193" s="290" t="str">
        <f>IF(G193="","",$D190)</f>
        <v>12</v>
      </c>
      <c r="E193" s="295" t="str">
        <f>IF(G193=""," ","– "&amp;COUNTIF(D$4:D195,$D193))</f>
        <v>– 3</v>
      </c>
      <c r="F193" s="297" t="e">
        <f ca="1">IF(G193="","",IF(OR(AND($C193&lt;&gt;" ",$C194=" "),AND($C194&lt;&gt;" ",$C193=" "),AND(L195&gt;0,OR(AND($C195&lt;&gt;" ",OR($C193=" ",$C194=" ")),AND($C195=" ",OR($C193&lt;&gt;" ",$C194&lt;&gt;" "))))),IF(SUM(F$4:F192)=0,1,LARGE(F$4:F192,1)+1),IF(MONTH(G193)=MONTH(TODAY()),IF(AND(DAY(G193)&lt;DAY(TODAY()),$B193=" "),IF(SUM(F$4:F192)=0,1,LARGE(F$4:F192,1)+1),IF($B193=" ",IF(AND(DAY(G193)=DAY(TODAY()),HOUR(G193)&lt;=HOUR(NOW())+1),IF(AND(HOUR(G193)+2&lt;=HOUR(NOW()),DAY(G193)&lt;=DAY(TODAY()),MINUTE(G193)&lt;=MINUTE(NOW())),IF(SUM(F$4:F192)=0,1,LARGE(F$4:F192,1)+1),IF(OR(MINUTE(G193)&lt;=MINUTE(NOW()),HOUR(G193)&lt;=HOUR(NOW())),"!!!","")),""),"")),"")))</f>
        <v>#VALUE!</v>
      </c>
      <c r="G193" s="188" t="s">
        <v>4739</v>
      </c>
      <c r="H193" s="239" t="s">
        <v>637</v>
      </c>
      <c r="I193" s="66" t="s">
        <v>30</v>
      </c>
      <c r="J193" s="67">
        <v>-1</v>
      </c>
      <c r="K193" s="68" t="s">
        <v>21</v>
      </c>
      <c r="L193" s="69">
        <v>2.65</v>
      </c>
      <c r="M193" s="70">
        <v>27.27</v>
      </c>
      <c r="N193" s="317">
        <v>0.05</v>
      </c>
      <c r="O193" s="71" t="s">
        <v>3639</v>
      </c>
      <c r="P193" s="72" t="s">
        <v>3640</v>
      </c>
      <c r="Q193" s="220" t="s">
        <v>2951</v>
      </c>
      <c r="R193" s="204">
        <v>6.9400000000000003E-2</v>
      </c>
      <c r="S193" s="203" t="s">
        <v>1034</v>
      </c>
    </row>
    <row r="194" spans="1:19" s="1" customFormat="1" ht="14.65" customHeight="1">
      <c r="A194" s="227"/>
      <c r="B194" s="236"/>
      <c r="C194" s="17" t="s">
        <v>28</v>
      </c>
      <c r="D194" s="274"/>
      <c r="E194" s="282"/>
      <c r="F194" s="285"/>
      <c r="G194" s="182"/>
      <c r="H194" s="230"/>
      <c r="I194" s="18" t="s">
        <v>31</v>
      </c>
      <c r="J194" s="76">
        <f>IF(OR(I193="TO",I193="TU",I193="TO1",I193="TU1",I193="TO2",I193="TU2"),J193,IF(OR(I193="AH1",I193="AH2"),IF(OR(I194="AH1",I194="AH2"),-J193,IF(OR(I194="EH1",I194="EH2"),-J193+0.5,"")),IF(OR(I193="EH1",I193="EH2"),IF(OR(I194="AH1",I194="AH2"),-J193+0.5,IF(OR(I194="EH1",I194="EH2"),-J193+1,"")),IF(AND(OR(I193="DNB1",I193="DNB2"),OR(I194="AH1",I194="AH2")),0,IF(AND(I193="Not ScoreBoth",OR(I194="TO1",I194="TO2")),0.5,"")))))</f>
        <v>1</v>
      </c>
      <c r="K194" s="77" t="s">
        <v>22</v>
      </c>
      <c r="L194" s="21">
        <v>1.7929999999999999</v>
      </c>
      <c r="M194" s="22"/>
      <c r="N194" s="233"/>
      <c r="O194" s="23" t="s">
        <v>3642</v>
      </c>
      <c r="P194" s="24" t="s">
        <v>3643</v>
      </c>
      <c r="Q194" s="221"/>
      <c r="R194" s="205"/>
      <c r="S194" s="26"/>
    </row>
    <row r="195" spans="1:19" s="1" customFormat="1" ht="14.65" customHeight="1">
      <c r="A195" s="228"/>
      <c r="B195" s="237"/>
      <c r="C195" s="27" t="s">
        <v>28</v>
      </c>
      <c r="D195" s="275"/>
      <c r="E195" s="283"/>
      <c r="F195" s="272"/>
      <c r="G195" s="183"/>
      <c r="H195" s="231"/>
      <c r="I195" s="30"/>
      <c r="J195" s="31"/>
      <c r="K195" s="37"/>
      <c r="L195" s="32"/>
      <c r="M195" s="33"/>
      <c r="N195" s="234"/>
      <c r="O195" s="34"/>
      <c r="P195" s="35"/>
      <c r="Q195" s="222"/>
      <c r="R195" s="206"/>
      <c r="S195" s="28"/>
    </row>
    <row r="196" spans="1:19" s="1" customFormat="1" ht="14.65" customHeight="1">
      <c r="A196" s="226">
        <f>$A193+1</f>
        <v>260</v>
      </c>
      <c r="B196" s="235" t="str">
        <f>IF(OR(C196="W",C197="W",C198="W",C196="1/2W",C197="1/2W",C198="1/2W",C196="1/2L",C197="1/2L",C198="1/2L"),"OK",IF(OR(C196="L",C197="L",C198="L"),"LOSS",IF(OR(C196="X",C197="X",C198="X"),"Anulado"," ")))</f>
        <v xml:space="preserve"> </v>
      </c>
      <c r="C196" s="38" t="s">
        <v>28</v>
      </c>
      <c r="D196" s="273" t="str">
        <f>IF(G196="","",$D193)</f>
        <v>12</v>
      </c>
      <c r="E196" s="281" t="str">
        <f>IF(G196=""," ","– "&amp;COUNTIF(D$4:D198,$D196))</f>
        <v>– 4</v>
      </c>
      <c r="F196" s="284" t="e">
        <f ca="1">IF(G196="","",IF(OR(AND($C196&lt;&gt;" ",$C197=" "),AND($C197&lt;&gt;" ",$C196=" "),AND(L198&gt;0,OR(AND($C198&lt;&gt;" ",OR($C196=" ",$C197=" ")),AND($C198=" ",OR($C196&lt;&gt;" ",$C197&lt;&gt;" "))))),IF(SUM(F$4:F195)=0,1,LARGE(F$4:F195,1)+1),IF(MONTH(G196)=MONTH(TODAY()),IF(AND(DAY(G196)&lt;DAY(TODAY()),$B196=" "),IF(SUM(F$4:F195)=0,1,LARGE(F$4:F195,1)+1),IF($B196=" ",IF(AND(DAY(G196)=DAY(TODAY()),HOUR(G196)&lt;=HOUR(NOW())+1),IF(AND(HOUR(G196)+2&lt;=HOUR(NOW()),DAY(G196)&lt;=DAY(TODAY()),MINUTE(G196)&lt;=MINUTE(NOW())),IF(SUM(F$4:F195)=0,1,LARGE(F$4:F195,1)+1),IF(OR(MINUTE(G196)&lt;=MINUTE(NOW()),HOUR(G196)&lt;=HOUR(NOW())),"!!!","")),""),"")),"")))</f>
        <v>#VALUE!</v>
      </c>
      <c r="G196" s="181" t="s">
        <v>4732</v>
      </c>
      <c r="H196" s="229" t="s">
        <v>638</v>
      </c>
      <c r="I196" s="39" t="s">
        <v>42</v>
      </c>
      <c r="J196" s="40">
        <v>2.5</v>
      </c>
      <c r="K196" s="41" t="s">
        <v>18</v>
      </c>
      <c r="L196" s="42">
        <v>5.5</v>
      </c>
      <c r="M196" s="43">
        <v>3.85</v>
      </c>
      <c r="N196" s="318">
        <v>0.05</v>
      </c>
      <c r="O196" s="44" t="s">
        <v>1204</v>
      </c>
      <c r="P196" s="45" t="s">
        <v>3644</v>
      </c>
      <c r="Q196" s="217" t="s">
        <v>1030</v>
      </c>
      <c r="R196" s="211">
        <v>0.3327</v>
      </c>
      <c r="S196" s="210" t="s">
        <v>1034</v>
      </c>
    </row>
    <row r="197" spans="1:19" s="1" customFormat="1" ht="14.65" customHeight="1">
      <c r="A197" s="227"/>
      <c r="B197" s="236"/>
      <c r="C197" s="49" t="s">
        <v>28</v>
      </c>
      <c r="D197" s="274"/>
      <c r="E197" s="282"/>
      <c r="F197" s="285"/>
      <c r="G197" s="182"/>
      <c r="H197" s="230"/>
      <c r="I197" s="50" t="s">
        <v>43</v>
      </c>
      <c r="J197" s="51">
        <f>IF(OR(I196="TO",I196="TU",I196="TO1",I196="TU1",I196="TO2",I196="TU2"),J196,IF(OR(I196="AH1",I196="AH2"),IF(OR(I197="AH1",I197="AH2"),-J196,IF(OR(I197="EH1",I197="EH2"),-J196+0.5,"")),IF(OR(I196="EH1",I196="EH2"),IF(OR(I197="AH1",I197="AH2"),-J196+0.5,IF(OR(I197="EH1",I197="EH2"),-J196+1,"")),IF(AND(OR(I196="DNB1",I196="DNB2"),OR(I197="AH1",I197="AH2")),0,IF(AND(I196="Not ScoreBoth",OR(I197="TO1",I197="TO2")),0.5,"")))))</f>
        <v>2.5</v>
      </c>
      <c r="K197" s="52" t="s">
        <v>21</v>
      </c>
      <c r="L197" s="53">
        <v>1.76</v>
      </c>
      <c r="M197" s="54"/>
      <c r="N197" s="233"/>
      <c r="O197" s="55" t="s">
        <v>3460</v>
      </c>
      <c r="P197" s="56" t="s">
        <v>3645</v>
      </c>
      <c r="Q197" s="218"/>
      <c r="R197" s="212"/>
      <c r="S197" s="26"/>
    </row>
    <row r="198" spans="1:19" s="1" customFormat="1" ht="14.65" customHeight="1">
      <c r="A198" s="228"/>
      <c r="B198" s="237"/>
      <c r="C198" s="57" t="s">
        <v>28</v>
      </c>
      <c r="D198" s="275"/>
      <c r="E198" s="283"/>
      <c r="F198" s="272"/>
      <c r="G198" s="183"/>
      <c r="H198" s="231"/>
      <c r="I198" s="58"/>
      <c r="J198" s="59"/>
      <c r="K198" s="60"/>
      <c r="L198" s="61"/>
      <c r="M198" s="62"/>
      <c r="N198" s="234"/>
      <c r="O198" s="63"/>
      <c r="P198" s="64"/>
      <c r="Q198" s="219"/>
      <c r="R198" s="213"/>
      <c r="S198" s="28"/>
    </row>
    <row r="199" spans="1:19" s="1" customFormat="1" ht="14.65" customHeight="1">
      <c r="A199" s="238">
        <f>$A196+1</f>
        <v>261</v>
      </c>
      <c r="B199" s="242" t="str">
        <f>IF(OR(C199="W",C200="W",C201="W",C199="1/2W",C200="1/2W",C201="1/2W",C199="1/2L",C200="1/2L",C201="1/2L"),"OK",IF(OR(C199="L",C200="L",C201="L"),"LOSS",IF(OR(C199="X",C200="X",C201="X"),"Anulado"," ")))</f>
        <v xml:space="preserve"> </v>
      </c>
      <c r="C199" s="65" t="s">
        <v>28</v>
      </c>
      <c r="D199" s="290" t="str">
        <f>IF(G199="","",$D196)</f>
        <v>12</v>
      </c>
      <c r="E199" s="295" t="str">
        <f>IF(G199=""," ","– "&amp;COUNTIF(D$4:D201,$D199))</f>
        <v>– 5</v>
      </c>
      <c r="F199" s="297" t="e">
        <f ca="1">IF(G199="","",IF(OR(AND($C199&lt;&gt;" ",$C200=" "),AND($C200&lt;&gt;" ",$C199=" "),AND(L201&gt;0,OR(AND($C201&lt;&gt;" ",OR($C199=" ",$C200=" ")),AND($C201=" ",OR($C199&lt;&gt;" ",$C200&lt;&gt;" "))))),IF(SUM(F$4:F198)=0,1,LARGE(F$4:F198,1)+1),IF(MONTH(G199)=MONTH(TODAY()),IF(AND(DAY(G199)&lt;DAY(TODAY()),$B199=" "),IF(SUM(F$4:F198)=0,1,LARGE(F$4:F198,1)+1),IF($B199=" ",IF(AND(DAY(G199)=DAY(TODAY()),HOUR(G199)&lt;=HOUR(NOW())+1),IF(AND(HOUR(G199)+2&lt;=HOUR(NOW()),DAY(G199)&lt;=DAY(TODAY()),MINUTE(G199)&lt;=MINUTE(NOW())),IF(SUM(F$4:F198)=0,1,LARGE(F$4:F198,1)+1),IF(OR(MINUTE(G199)&lt;=MINUTE(NOW()),HOUR(G199)&lt;=HOUR(NOW())),"!!!","")),""),"")),"")))</f>
        <v>#VALUE!</v>
      </c>
      <c r="G199" s="188" t="s">
        <v>4732</v>
      </c>
      <c r="H199" s="239" t="s">
        <v>639</v>
      </c>
      <c r="I199" s="66" t="s">
        <v>42</v>
      </c>
      <c r="J199" s="67">
        <v>9.5</v>
      </c>
      <c r="K199" s="68" t="s">
        <v>21</v>
      </c>
      <c r="L199" s="69">
        <v>2.44</v>
      </c>
      <c r="M199" s="70"/>
      <c r="N199" s="317">
        <v>0.05</v>
      </c>
      <c r="O199" s="71" t="s">
        <v>2667</v>
      </c>
      <c r="P199" s="72" t="s">
        <v>2439</v>
      </c>
      <c r="Q199" s="220" t="s">
        <v>2081</v>
      </c>
      <c r="R199" s="204">
        <v>0.2077</v>
      </c>
      <c r="S199" s="203" t="s">
        <v>1034</v>
      </c>
    </row>
    <row r="200" spans="1:19" s="1" customFormat="1" ht="14.65" customHeight="1">
      <c r="A200" s="227"/>
      <c r="B200" s="236"/>
      <c r="C200" s="17" t="s">
        <v>28</v>
      </c>
      <c r="D200" s="274"/>
      <c r="E200" s="282"/>
      <c r="F200" s="285"/>
      <c r="G200" s="182"/>
      <c r="H200" s="230"/>
      <c r="I200" s="18" t="s">
        <v>43</v>
      </c>
      <c r="J200" s="76">
        <f>IF(OR(I199="TO",I199="TU",I199="TO1",I199="TU1",I199="TO2",I199="TU2"),J199,IF(OR(I199="AH1",I199="AH2"),IF(OR(I200="AH1",I200="AH2"),-J199,IF(OR(I200="EH1",I200="EH2"),-J199+0.5,"")),IF(OR(I199="EH1",I199="EH2"),IF(OR(I200="AH1",I200="AH2"),-J199+0.5,IF(OR(I200="EH1",I200="EH2"),-J199+1,"")),IF(AND(OR(I199="DNB1",I199="DNB2"),OR(I200="AH1",I200="AH2")),0,IF(AND(I199="Not ScoreBoth",OR(I200="TO1",I200="TO2")),0.5,"")))))</f>
        <v>9.5</v>
      </c>
      <c r="K200" s="77" t="s">
        <v>23</v>
      </c>
      <c r="L200" s="21">
        <v>2.39</v>
      </c>
      <c r="M200" s="22">
        <v>7.25</v>
      </c>
      <c r="N200" s="233"/>
      <c r="O200" s="23" t="s">
        <v>1141</v>
      </c>
      <c r="P200" s="24" t="s">
        <v>1000</v>
      </c>
      <c r="Q200" s="221"/>
      <c r="R200" s="205"/>
      <c r="S200" s="26"/>
    </row>
    <row r="201" spans="1:19" s="1" customFormat="1" ht="14.65" customHeight="1">
      <c r="A201" s="228"/>
      <c r="B201" s="237"/>
      <c r="C201" s="27" t="s">
        <v>28</v>
      </c>
      <c r="D201" s="275"/>
      <c r="E201" s="283"/>
      <c r="F201" s="272"/>
      <c r="G201" s="183"/>
      <c r="H201" s="231"/>
      <c r="I201" s="30"/>
      <c r="J201" s="31"/>
      <c r="K201" s="37"/>
      <c r="L201" s="32"/>
      <c r="M201" s="33"/>
      <c r="N201" s="234"/>
      <c r="O201" s="34"/>
      <c r="P201" s="35"/>
      <c r="Q201" s="222"/>
      <c r="R201" s="206"/>
      <c r="S201" s="28"/>
    </row>
    <row r="202" spans="1:19" s="1" customFormat="1" ht="14.65" customHeight="1">
      <c r="A202" s="226">
        <f>$A199+1</f>
        <v>262</v>
      </c>
      <c r="B202" s="235" t="str">
        <f>IF(OR(C202="W",C203="W",C204="W",C202="1/2W",C203="1/2W",C204="1/2W",C202="1/2L",C203="1/2L",C204="1/2L"),"OK",IF(OR(C202="L",C203="L",C204="L"),"LOSS",IF(OR(C202="X",C203="X",C204="X"),"Anulado"," ")))</f>
        <v xml:space="preserve"> </v>
      </c>
      <c r="C202" s="38" t="s">
        <v>28</v>
      </c>
      <c r="D202" s="273" t="str">
        <f>IF(G202="","",$D199)</f>
        <v>12</v>
      </c>
      <c r="E202" s="281" t="str">
        <f>IF(G202=""," ","– "&amp;COUNTIF(D$4:D204,$D202))</f>
        <v>– 6</v>
      </c>
      <c r="F202" s="284" t="e">
        <f ca="1">IF(G202="","",IF(OR(AND($C202&lt;&gt;" ",$C203=" "),AND($C203&lt;&gt;" ",$C202=" "),AND(L204&gt;0,OR(AND($C204&lt;&gt;" ",OR($C202=" ",$C203=" ")),AND($C204=" ",OR($C202&lt;&gt;" ",$C203&lt;&gt;" "))))),IF(SUM(F$4:F201)=0,1,LARGE(F$4:F201,1)+1),IF(MONTH(G202)=MONTH(TODAY()),IF(AND(DAY(G202)&lt;DAY(TODAY()),$B202=" "),IF(SUM(F$4:F201)=0,1,LARGE(F$4:F201,1)+1),IF($B202=" ",IF(AND(DAY(G202)=DAY(TODAY()),HOUR(G202)&lt;=HOUR(NOW())+1),IF(AND(HOUR(G202)+2&lt;=HOUR(NOW()),DAY(G202)&lt;=DAY(TODAY()),MINUTE(G202)&lt;=MINUTE(NOW())),IF(SUM(F$4:F201)=0,1,LARGE(F$4:F201,1)+1),IF(OR(MINUTE(G202)&lt;=MINUTE(NOW()),HOUR(G202)&lt;=HOUR(NOW())),"!!!","")),""),"")),"")))</f>
        <v>#VALUE!</v>
      </c>
      <c r="G202" s="181" t="s">
        <v>4740</v>
      </c>
      <c r="H202" s="229" t="s">
        <v>640</v>
      </c>
      <c r="I202" s="108">
        <v>2</v>
      </c>
      <c r="J202" s="78"/>
      <c r="K202" s="41" t="s">
        <v>45</v>
      </c>
      <c r="L202" s="42">
        <v>2.9</v>
      </c>
      <c r="M202" s="43">
        <v>30</v>
      </c>
      <c r="N202" s="318">
        <v>0.05</v>
      </c>
      <c r="O202" s="44" t="s">
        <v>2129</v>
      </c>
      <c r="P202" s="45" t="s">
        <v>3646</v>
      </c>
      <c r="Q202" s="217" t="s">
        <v>2198</v>
      </c>
      <c r="R202" s="211">
        <v>6.2600000000000003E-2</v>
      </c>
      <c r="S202" s="210" t="s">
        <v>1034</v>
      </c>
    </row>
    <row r="203" spans="1:19" s="1" customFormat="1" ht="14.65" customHeight="1">
      <c r="A203" s="227"/>
      <c r="B203" s="236"/>
      <c r="C203" s="49" t="s">
        <v>28</v>
      </c>
      <c r="D203" s="274"/>
      <c r="E203" s="282"/>
      <c r="F203" s="285"/>
      <c r="G203" s="182"/>
      <c r="H203" s="230"/>
      <c r="I203" s="50" t="s">
        <v>71</v>
      </c>
      <c r="J203" s="85" t="str">
        <f>IF(OR(I202="TO",I202="TU",I202="TO1",I202="TU1",I202="TO2",I202="TU2"),J202,IF(OR(I202="AH1",I202="AH2"),IF(OR(I203="AH1",I203="AH2"),-J202,IF(OR(I203="EH1",I203="EH2"),-J202+0.5,"")),IF(OR(I202="EH1",I202="EH2"),IF(OR(I203="AH1",I203="AH2"),-J202+0.5,IF(OR(I203="EH1",I203="EH2"),-J202+1,"")),IF(AND(OR(I202="DNB1",I202="DNB2"),OR(I203="AH1",I203="AH2")),0,IF(AND(I202="Not ScoreBoth",OR(I203="TO1",I203="TO2")),0.5,"")))))</f>
        <v/>
      </c>
      <c r="K203" s="52" t="s">
        <v>19</v>
      </c>
      <c r="L203" s="53">
        <v>2.38</v>
      </c>
      <c r="M203" s="54">
        <v>51.89</v>
      </c>
      <c r="N203" s="233"/>
      <c r="O203" s="55" t="s">
        <v>3647</v>
      </c>
      <c r="P203" s="56" t="s">
        <v>3648</v>
      </c>
      <c r="Q203" s="218"/>
      <c r="R203" s="212"/>
      <c r="S203" s="26"/>
    </row>
    <row r="204" spans="1:19" s="1" customFormat="1" ht="14.65" customHeight="1">
      <c r="A204" s="228"/>
      <c r="B204" s="237"/>
      <c r="C204" s="57" t="s">
        <v>28</v>
      </c>
      <c r="D204" s="275"/>
      <c r="E204" s="283"/>
      <c r="F204" s="272"/>
      <c r="G204" s="183"/>
      <c r="H204" s="231"/>
      <c r="I204" s="58"/>
      <c r="J204" s="59"/>
      <c r="K204" s="60"/>
      <c r="L204" s="61"/>
      <c r="M204" s="62"/>
      <c r="N204" s="234"/>
      <c r="O204" s="63"/>
      <c r="P204" s="106" t="s">
        <v>3649</v>
      </c>
      <c r="Q204" s="219"/>
      <c r="R204" s="213"/>
      <c r="S204" s="28"/>
    </row>
    <row r="205" spans="1:19" s="1" customFormat="1" ht="14.65" customHeight="1">
      <c r="A205" s="238">
        <f>$A202+1</f>
        <v>263</v>
      </c>
      <c r="B205" s="242" t="str">
        <f>IF(OR(C205="W",C206="W",C207="W",C205="1/2W",C206="1/2W",C207="1/2W",C205="1/2L",C206="1/2L",C207="1/2L"),"OK",IF(OR(C205="L",C206="L",C207="L"),"LOSS",IF(OR(C205="X",C206="X",C207="X"),"Anulado"," ")))</f>
        <v xml:space="preserve"> </v>
      </c>
      <c r="C205" s="65" t="s">
        <v>28</v>
      </c>
      <c r="D205" s="290" t="str">
        <f>IF(G205="","",$D202)</f>
        <v>12</v>
      </c>
      <c r="E205" s="295" t="str">
        <f>IF(G205=""," ","– "&amp;COUNTIF(D$4:D207,$D205))</f>
        <v>– 7</v>
      </c>
      <c r="F205" s="297" t="e">
        <f ca="1">IF(G205="","",IF(OR(AND($C205&lt;&gt;" ",$C206=" "),AND($C206&lt;&gt;" ",$C205=" "),AND(L207&gt;0,OR(AND($C207&lt;&gt;" ",OR($C205=" ",$C206=" ")),AND($C207=" ",OR($C205&lt;&gt;" ",$C206&lt;&gt;" "))))),IF(SUM(F$4:F204)=0,1,LARGE(F$4:F204,1)+1),IF(MONTH(G205)=MONTH(TODAY()),IF(AND(DAY(G205)&lt;DAY(TODAY()),$B205=" "),IF(SUM(F$4:F204)=0,1,LARGE(F$4:F204,1)+1),IF($B205=" ",IF(AND(DAY(G205)=DAY(TODAY()),HOUR(G205)&lt;=HOUR(NOW())+1),IF(AND(HOUR(G205)+2&lt;=HOUR(NOW()),DAY(G205)&lt;=DAY(TODAY()),MINUTE(G205)&lt;=MINUTE(NOW())),IF(SUM(F$4:F204)=0,1,LARGE(F$4:F204,1)+1),IF(OR(MINUTE(G205)&lt;=MINUTE(NOW()),HOUR(G205)&lt;=HOUR(NOW())),"!!!","")),""),"")),"")))</f>
        <v>#VALUE!</v>
      </c>
      <c r="G205" s="188" t="s">
        <v>4740</v>
      </c>
      <c r="H205" s="239" t="s">
        <v>640</v>
      </c>
      <c r="I205" s="100">
        <v>2</v>
      </c>
      <c r="J205" s="80"/>
      <c r="K205" s="68" t="s">
        <v>45</v>
      </c>
      <c r="L205" s="69">
        <v>2.75</v>
      </c>
      <c r="M205" s="70">
        <v>20</v>
      </c>
      <c r="N205" s="317">
        <v>0.05</v>
      </c>
      <c r="O205" s="71" t="s">
        <v>2675</v>
      </c>
      <c r="P205" s="72" t="s">
        <v>982</v>
      </c>
      <c r="Q205" s="220" t="s">
        <v>1302</v>
      </c>
      <c r="R205" s="204">
        <v>4.19E-2</v>
      </c>
      <c r="S205" s="203" t="s">
        <v>1034</v>
      </c>
    </row>
    <row r="206" spans="1:19" s="1" customFormat="1" ht="14.65" customHeight="1">
      <c r="A206" s="227"/>
      <c r="B206" s="236"/>
      <c r="C206" s="17" t="s">
        <v>28</v>
      </c>
      <c r="D206" s="274"/>
      <c r="E206" s="282"/>
      <c r="F206" s="285"/>
      <c r="G206" s="182"/>
      <c r="H206" s="230"/>
      <c r="I206" s="18" t="s">
        <v>71</v>
      </c>
      <c r="J206" s="81" t="str">
        <f>IF(OR(I205="TO",I205="TU",I205="TO1",I205="TU1",I205="TO2",I205="TU2"),J205,IF(OR(I205="AH1",I205="AH2"),IF(OR(I206="AH1",I206="AH2"),-J205,IF(OR(I206="EH1",I206="EH2"),-J205+0.5,"")),IF(OR(I205="EH1",I205="EH2"),IF(OR(I206="AH1",I206="AH2"),-J205+0.5,IF(OR(I206="EH1",I206="EH2"),-J205+1,"")),IF(AND(OR(I205="DNB1",I205="DNB2"),OR(I206="AH1",I206="AH2")),0,IF(AND(I205="Not ScoreBoth",OR(I206="TO1",I206="TO2")),0.5,"")))))</f>
        <v/>
      </c>
      <c r="K206" s="77" t="s">
        <v>19</v>
      </c>
      <c r="L206" s="21">
        <v>2.38</v>
      </c>
      <c r="M206" s="22">
        <v>32.799999999999997</v>
      </c>
      <c r="N206" s="233"/>
      <c r="O206" s="23" t="s">
        <v>3650</v>
      </c>
      <c r="P206" s="24" t="s">
        <v>3651</v>
      </c>
      <c r="Q206" s="221"/>
      <c r="R206" s="205"/>
      <c r="S206" s="26"/>
    </row>
    <row r="207" spans="1:19" s="1" customFormat="1" ht="14.65" customHeight="1">
      <c r="A207" s="228"/>
      <c r="B207" s="237"/>
      <c r="C207" s="27" t="s">
        <v>28</v>
      </c>
      <c r="D207" s="275"/>
      <c r="E207" s="283"/>
      <c r="F207" s="272"/>
      <c r="G207" s="183"/>
      <c r="H207" s="231"/>
      <c r="I207" s="30"/>
      <c r="J207" s="31"/>
      <c r="K207" s="37"/>
      <c r="L207" s="32"/>
      <c r="M207" s="33"/>
      <c r="N207" s="234"/>
      <c r="O207" s="34"/>
      <c r="P207" s="90" t="s">
        <v>3652</v>
      </c>
      <c r="Q207" s="222"/>
      <c r="R207" s="206"/>
      <c r="S207" s="28"/>
    </row>
    <row r="208" spans="1:19" s="1" customFormat="1" ht="14.65" customHeight="1">
      <c r="A208" s="226">
        <f>$A205+1</f>
        <v>264</v>
      </c>
      <c r="B208" s="235" t="str">
        <f>IF(OR(C208="W",C209="W",C210="W",C208="1/2W",C209="1/2W",C210="1/2W",C208="1/2L",C209="1/2L",C210="1/2L"),"OK",IF(OR(C208="L",C209="L",C210="L"),"LOSS",IF(OR(C208="X",C209="X",C210="X"),"Anulado"," ")))</f>
        <v xml:space="preserve"> </v>
      </c>
      <c r="C208" s="38" t="s">
        <v>28</v>
      </c>
      <c r="D208" s="273" t="str">
        <f>IF(G208="","",$D205)</f>
        <v>12</v>
      </c>
      <c r="E208" s="281" t="str">
        <f>IF(G208=""," ","– "&amp;COUNTIF(D$4:D210,$D208))</f>
        <v>– 8</v>
      </c>
      <c r="F208" s="284" t="e">
        <f ca="1">IF(G208="","",IF(OR(AND($C208&lt;&gt;" ",$C209=" "),AND($C209&lt;&gt;" ",$C208=" "),AND(L210&gt;0,OR(AND($C210&lt;&gt;" ",OR($C208=" ",$C209=" ")),AND($C210=" ",OR($C208&lt;&gt;" ",$C209&lt;&gt;" "))))),IF(SUM(F$4:F207)=0,1,LARGE(F$4:F207,1)+1),IF(MONTH(G208)=MONTH(TODAY()),IF(AND(DAY(G208)&lt;DAY(TODAY()),$B208=" "),IF(SUM(F$4:F207)=0,1,LARGE(F$4:F207,1)+1),IF($B208=" ",IF(AND(DAY(G208)=DAY(TODAY()),HOUR(G208)&lt;=HOUR(NOW())+1),IF(AND(HOUR(G208)+2&lt;=HOUR(NOW()),DAY(G208)&lt;=DAY(TODAY()),MINUTE(G208)&lt;=MINUTE(NOW())),IF(SUM(F$4:F207)=0,1,LARGE(F$4:F207,1)+1),IF(OR(MINUTE(G208)&lt;=MINUTE(NOW()),HOUR(G208)&lt;=HOUR(NOW())),"!!!","")),""),"")),"")))</f>
        <v>#VALUE!</v>
      </c>
      <c r="G208" s="181" t="s">
        <v>4740</v>
      </c>
      <c r="H208" s="229" t="s">
        <v>640</v>
      </c>
      <c r="I208" s="108">
        <v>2</v>
      </c>
      <c r="J208" s="78"/>
      <c r="K208" s="41" t="s">
        <v>21</v>
      </c>
      <c r="L208" s="42">
        <v>2.84</v>
      </c>
      <c r="M208" s="43">
        <v>11.01</v>
      </c>
      <c r="N208" s="318">
        <v>0.05</v>
      </c>
      <c r="O208" s="44" t="s">
        <v>1974</v>
      </c>
      <c r="P208" s="45" t="s">
        <v>3509</v>
      </c>
      <c r="Q208" s="217" t="s">
        <v>4165</v>
      </c>
      <c r="R208" s="211">
        <v>7.0900000000000005E-2</v>
      </c>
      <c r="S208" s="210" t="s">
        <v>1034</v>
      </c>
    </row>
    <row r="209" spans="1:19" s="1" customFormat="1" ht="14.65" customHeight="1">
      <c r="A209" s="227"/>
      <c r="B209" s="236"/>
      <c r="C209" s="49" t="s">
        <v>28</v>
      </c>
      <c r="D209" s="274"/>
      <c r="E209" s="282"/>
      <c r="F209" s="285"/>
      <c r="G209" s="182"/>
      <c r="H209" s="230"/>
      <c r="I209" s="50" t="s">
        <v>71</v>
      </c>
      <c r="J209" s="85" t="str">
        <f>IF(OR(I208="TO",I208="TU",I208="TO1",I208="TU1",I208="TO2",I208="TU2"),J208,IF(OR(I208="AH1",I208="AH2"),IF(OR(I209="AH1",I209="AH2"),-J208,IF(OR(I209="EH1",I209="EH2"),-J208+0.5,"")),IF(OR(I208="EH1",I208="EH2"),IF(OR(I209="AH1",I209="AH2"),-J208+0.5,IF(OR(I209="EH1",I209="EH2"),-J208+1,"")),IF(AND(OR(I208="DNB1",I208="DNB2"),OR(I209="AH1",I209="AH2")),0,IF(AND(I208="Not ScoreBoth",OR(I209="TO1",I209="TO2")),0.5,"")))))</f>
        <v/>
      </c>
      <c r="K209" s="52" t="s">
        <v>19</v>
      </c>
      <c r="L209" s="53">
        <v>2.2999999999999998</v>
      </c>
      <c r="M209" s="54">
        <v>18.2</v>
      </c>
      <c r="N209" s="233"/>
      <c r="O209" s="55" t="s">
        <v>2553</v>
      </c>
      <c r="P209" s="56" t="s">
        <v>3653</v>
      </c>
      <c r="Q209" s="218"/>
      <c r="R209" s="212"/>
      <c r="S209" s="26"/>
    </row>
    <row r="210" spans="1:19" s="1" customFormat="1" ht="14.65" customHeight="1" thickBot="1">
      <c r="A210" s="228"/>
      <c r="B210" s="237"/>
      <c r="C210" s="57" t="s">
        <v>28</v>
      </c>
      <c r="D210" s="275"/>
      <c r="E210" s="283"/>
      <c r="F210" s="272"/>
      <c r="G210" s="183"/>
      <c r="H210" s="240"/>
      <c r="I210" s="58"/>
      <c r="J210" s="59"/>
      <c r="K210" s="60"/>
      <c r="L210" s="61"/>
      <c r="M210" s="62"/>
      <c r="N210" s="234"/>
      <c r="O210" s="63"/>
      <c r="P210" s="106" t="s">
        <v>2953</v>
      </c>
      <c r="Q210" s="219"/>
      <c r="R210" s="213"/>
      <c r="S210" s="28"/>
    </row>
    <row r="211" spans="1:19" s="1" customFormat="1" ht="14.65" customHeight="1">
      <c r="A211" s="238">
        <f>$A208+1</f>
        <v>265</v>
      </c>
      <c r="B211" s="242" t="str">
        <f>IF(OR(C211="W",C212="W",C213="W",C211="1/2W",C212="1/2W",C213="1/2W",C211="1/2L",C212="1/2L",C213="1/2L"),"OK",IF(OR(C211="L",C212="L",C213="L"),"LOSS",IF(OR(C211="X",C212="X",C213="X"),"Anulado"," ")))</f>
        <v xml:space="preserve"> </v>
      </c>
      <c r="C211" s="65" t="s">
        <v>28</v>
      </c>
      <c r="D211" s="290" t="str">
        <f>IF(G211="","",$D208)</f>
        <v>12</v>
      </c>
      <c r="E211" s="295" t="str">
        <f>IF(G211=""," ","– "&amp;COUNTIF(D$4:D213,$D211))</f>
        <v>– 9</v>
      </c>
      <c r="F211" s="297" t="e">
        <f ca="1">IF(G211="","",IF(OR(AND($C211&lt;&gt;" ",$C212=" "),AND($C212&lt;&gt;" ",$C211=" "),AND(L213&gt;0,OR(AND($C213&lt;&gt;" ",OR($C211=" ",$C212=" ")),AND($C213=" ",OR($C211&lt;&gt;" ",$C212&lt;&gt;" "))))),IF(SUM(F$4:F210)=0,1,LARGE(F$4:F210,1)+1),IF(MONTH(G211)=MONTH(TODAY()),IF(AND(DAY(G211)&lt;DAY(TODAY()),$B211=" "),IF(SUM(F$4:F210)=0,1,LARGE(F$4:F210,1)+1),IF($B211=" ",IF(AND(DAY(G211)=DAY(TODAY()),HOUR(G211)&lt;=HOUR(NOW())+1),IF(AND(HOUR(G211)+2&lt;=HOUR(NOW()),DAY(G211)&lt;=DAY(TODAY()),MINUTE(G211)&lt;=MINUTE(NOW())),IF(SUM(F$4:F210)=0,1,LARGE(F$4:F210,1)+1),IF(OR(MINUTE(G211)&lt;=MINUTE(NOW()),HOUR(G211)&lt;=HOUR(NOW())),"!!!","")),""),"")),"")))</f>
        <v>#VALUE!</v>
      </c>
      <c r="G211" s="188" t="s">
        <v>4739</v>
      </c>
      <c r="H211" s="303" t="s">
        <v>637</v>
      </c>
      <c r="I211" s="66" t="s">
        <v>42</v>
      </c>
      <c r="J211" s="67">
        <v>4</v>
      </c>
      <c r="K211" s="68" t="s">
        <v>22</v>
      </c>
      <c r="L211" s="69">
        <v>1.97</v>
      </c>
      <c r="M211" s="70"/>
      <c r="N211" s="317">
        <v>0.05</v>
      </c>
      <c r="O211" s="71" t="s">
        <v>1919</v>
      </c>
      <c r="P211" s="72" t="s">
        <v>3654</v>
      </c>
      <c r="Q211" s="220" t="s">
        <v>4266</v>
      </c>
      <c r="R211" s="204">
        <v>4.1500000000000002E-2</v>
      </c>
      <c r="S211" s="203" t="s">
        <v>1034</v>
      </c>
    </row>
    <row r="212" spans="1:19" s="1" customFormat="1" ht="14.65" customHeight="1">
      <c r="A212" s="227"/>
      <c r="B212" s="236"/>
      <c r="C212" s="17" t="s">
        <v>28</v>
      </c>
      <c r="D212" s="274"/>
      <c r="E212" s="282"/>
      <c r="F212" s="285"/>
      <c r="G212" s="182"/>
      <c r="H212" s="230"/>
      <c r="I212" s="18" t="s">
        <v>43</v>
      </c>
      <c r="J212" s="76">
        <f>IF(OR(I211="TO",I211="TU",I211="TO1",I211="TU1",I211="TO2",I211="TU2"),J211,IF(OR(I211="AH1",I211="AH2"),IF(OR(I212="AH1",I212="AH2"),-J211,IF(OR(I212="EH1",I212="EH2"),-J211+0.5,"")),IF(OR(I211="EH1",I211="EH2"),IF(OR(I212="AH1",I212="AH2"),-J211+0.5,IF(OR(I212="EH1",I212="EH2"),-J211+1,"")),IF(AND(OR(I211="DNB1",I211="DNB2"),OR(I212="AH1",I212="AH2")),0,IF(AND(I211="Not ScoreBoth",OR(I212="TO1",I212="TO2")),0.5,"")))))</f>
        <v>4</v>
      </c>
      <c r="K212" s="77" t="s">
        <v>21</v>
      </c>
      <c r="L212" s="21">
        <v>2.21</v>
      </c>
      <c r="M212" s="22">
        <v>9.3000000000000007</v>
      </c>
      <c r="N212" s="233"/>
      <c r="O212" s="23" t="s">
        <v>3503</v>
      </c>
      <c r="P212" s="24" t="s">
        <v>3502</v>
      </c>
      <c r="Q212" s="221"/>
      <c r="R212" s="205"/>
      <c r="S212" s="26"/>
    </row>
    <row r="213" spans="1:19" s="1" customFormat="1" ht="14.65" customHeight="1">
      <c r="A213" s="228"/>
      <c r="B213" s="237"/>
      <c r="C213" s="27" t="s">
        <v>28</v>
      </c>
      <c r="D213" s="275"/>
      <c r="E213" s="283"/>
      <c r="F213" s="272"/>
      <c r="G213" s="183"/>
      <c r="H213" s="231"/>
      <c r="I213" s="30"/>
      <c r="J213" s="31"/>
      <c r="K213" s="37"/>
      <c r="L213" s="32"/>
      <c r="M213" s="33"/>
      <c r="N213" s="234"/>
      <c r="O213" s="34"/>
      <c r="P213" s="35"/>
      <c r="Q213" s="222"/>
      <c r="R213" s="206"/>
      <c r="S213" s="28"/>
    </row>
    <row r="214" spans="1:19" s="1" customFormat="1" ht="14.65" customHeight="1">
      <c r="A214" s="226">
        <f>$A211+1</f>
        <v>266</v>
      </c>
      <c r="B214" s="235" t="str">
        <f>IF(OR(C214="W",C215="W",C216="W",C214="1/2W",C215="1/2W",C216="1/2W",C214="1/2L",C215="1/2L",C216="1/2L"),"OK",IF(OR(C214="L",C215="L",C216="L"),"LOSS",IF(OR(C214="X",C215="X",C216="X"),"Anulado"," ")))</f>
        <v xml:space="preserve"> </v>
      </c>
      <c r="C214" s="38" t="s">
        <v>28</v>
      </c>
      <c r="D214" s="273" t="str">
        <f>IF(G214="","",$D211)</f>
        <v>12</v>
      </c>
      <c r="E214" s="281" t="str">
        <f>IF(G214=""," ","– "&amp;COUNTIF(D$4:D216,$D214))</f>
        <v>– 10</v>
      </c>
      <c r="F214" s="284" t="e">
        <f ca="1">IF(G214="","",IF(OR(AND($C214&lt;&gt;" ",$C215=" "),AND($C215&lt;&gt;" ",$C214=" "),AND(L216&gt;0,OR(AND($C216&lt;&gt;" ",OR($C214=" ",$C215=" ")),AND($C216=" ",OR($C214&lt;&gt;" ",$C215&lt;&gt;" "))))),IF(SUM(F$4:F213)=0,1,LARGE(F$4:F213,1)+1),IF(MONTH(G214)=MONTH(TODAY()),IF(AND(DAY(G214)&lt;DAY(TODAY()),$B214=" "),IF(SUM(F$4:F213)=0,1,LARGE(F$4:F213,1)+1),IF($B214=" ",IF(AND(DAY(G214)=DAY(TODAY()),HOUR(G214)&lt;=HOUR(NOW())+1),IF(AND(HOUR(G214)+2&lt;=HOUR(NOW()),DAY(G214)&lt;=DAY(TODAY()),MINUTE(G214)&lt;=MINUTE(NOW())),IF(SUM(F$4:F213)=0,1,LARGE(F$4:F213,1)+1),IF(OR(MINUTE(G214)&lt;=MINUTE(NOW()),HOUR(G214)&lt;=HOUR(NOW())),"!!!","")),""),"")),"")))</f>
        <v>#VALUE!</v>
      </c>
      <c r="G214" s="181" t="s">
        <v>4741</v>
      </c>
      <c r="H214" s="229" t="s">
        <v>641</v>
      </c>
      <c r="I214" s="39" t="s">
        <v>54</v>
      </c>
      <c r="J214" s="78"/>
      <c r="K214" s="41" t="s">
        <v>45</v>
      </c>
      <c r="L214" s="42">
        <v>3.7</v>
      </c>
      <c r="M214" s="43">
        <v>17.8</v>
      </c>
      <c r="N214" s="318">
        <v>0.05</v>
      </c>
      <c r="O214" s="44" t="s">
        <v>3376</v>
      </c>
      <c r="P214" s="45" t="s">
        <v>3655</v>
      </c>
      <c r="Q214" s="217" t="s">
        <v>4278</v>
      </c>
      <c r="R214" s="211">
        <v>0.1263</v>
      </c>
      <c r="S214" s="210" t="s">
        <v>1034</v>
      </c>
    </row>
    <row r="215" spans="1:19" s="1" customFormat="1" ht="14.65" customHeight="1">
      <c r="A215" s="227"/>
      <c r="B215" s="236"/>
      <c r="C215" s="49" t="s">
        <v>28</v>
      </c>
      <c r="D215" s="274"/>
      <c r="E215" s="282"/>
      <c r="F215" s="285"/>
      <c r="G215" s="182"/>
      <c r="H215" s="230"/>
      <c r="I215" s="84">
        <v>2</v>
      </c>
      <c r="J215" s="85" t="str">
        <f>IF(OR(I214="TO",I214="TU",I214="TO1",I214="TU1",I214="TO2",I214="TU2"),J214,IF(OR(I214="AH1",I214="AH2"),IF(OR(I215="AH1",I215="AH2"),-J214,IF(OR(I215="EH1",I215="EH2"),-J214+0.5,"")),IF(OR(I214="EH1",I214="EH2"),IF(OR(I215="AH1",I215="AH2"),-J214+0.5,IF(OR(I215="EH1",I215="EH2"),-J214+1,"")),IF(AND(OR(I214="DNB1",I214="DNB2"),OR(I215="AH1",I215="AH2")),0,IF(AND(I214="Not ScoreBoth",OR(I215="TO1",I215="TO2")),0.5,"")))))</f>
        <v/>
      </c>
      <c r="K215" s="52" t="s">
        <v>23</v>
      </c>
      <c r="L215" s="53">
        <v>1.62</v>
      </c>
      <c r="M215" s="54">
        <v>40.729999999999997</v>
      </c>
      <c r="N215" s="233"/>
      <c r="O215" s="55" t="s">
        <v>3656</v>
      </c>
      <c r="P215" s="56" t="s">
        <v>3657</v>
      </c>
      <c r="Q215" s="218"/>
      <c r="R215" s="212"/>
      <c r="S215" s="26"/>
    </row>
    <row r="216" spans="1:19" s="1" customFormat="1" ht="14.65" customHeight="1">
      <c r="A216" s="228"/>
      <c r="B216" s="237"/>
      <c r="C216" s="57" t="s">
        <v>28</v>
      </c>
      <c r="D216" s="275"/>
      <c r="E216" s="283"/>
      <c r="F216" s="272"/>
      <c r="G216" s="183"/>
      <c r="H216" s="231"/>
      <c r="I216" s="58"/>
      <c r="J216" s="59"/>
      <c r="K216" s="60"/>
      <c r="L216" s="61"/>
      <c r="M216" s="62"/>
      <c r="N216" s="234"/>
      <c r="O216" s="63"/>
      <c r="P216" s="64"/>
      <c r="Q216" s="219"/>
      <c r="R216" s="213"/>
      <c r="S216" s="28"/>
    </row>
    <row r="217" spans="1:19" s="1" customFormat="1" ht="14.65" customHeight="1">
      <c r="A217" s="238">
        <f>$A214+1</f>
        <v>267</v>
      </c>
      <c r="B217" s="242" t="str">
        <f>IF(OR(C217="W",C218="W",C219="W",C217="1/2W",C218="1/2W",C219="1/2W",C217="1/2L",C218="1/2L",C219="1/2L"),"OK",IF(OR(C217="L",C218="L",C219="L"),"LOSS",IF(OR(C217="X",C218="X",C219="X"),"Anulado"," ")))</f>
        <v xml:space="preserve"> </v>
      </c>
      <c r="C217" s="65" t="s">
        <v>28</v>
      </c>
      <c r="D217" s="290" t="str">
        <f>IF(G217="","",$D214)</f>
        <v>12</v>
      </c>
      <c r="E217" s="295" t="str">
        <f>IF(G217=""," ","– "&amp;COUNTIF(D$4:D219,$D217))</f>
        <v>– 11</v>
      </c>
      <c r="F217" s="297" t="e">
        <f ca="1">IF(G217="","",IF(OR(AND($C217&lt;&gt;" ",$C218=" "),AND($C218&lt;&gt;" ",$C217=" "),AND(L219&gt;0,OR(AND($C219&lt;&gt;" ",OR($C217=" ",$C218=" ")),AND($C219=" ",OR($C217&lt;&gt;" ",$C218&lt;&gt;" "))))),IF(SUM(F$4:F216)=0,1,LARGE(F$4:F216,1)+1),IF(MONTH(G217)=MONTH(TODAY()),IF(AND(DAY(G217)&lt;DAY(TODAY()),$B217=" "),IF(SUM(F$4:F216)=0,1,LARGE(F$4:F216,1)+1),IF($B217=" ",IF(AND(DAY(G217)=DAY(TODAY()),HOUR(G217)&lt;=HOUR(NOW())+1),IF(AND(HOUR(G217)+2&lt;=HOUR(NOW()),DAY(G217)&lt;=DAY(TODAY()),MINUTE(G217)&lt;=MINUTE(NOW())),IF(SUM(F$4:F216)=0,1,LARGE(F$4:F216,1)+1),IF(OR(MINUTE(G217)&lt;=MINUTE(NOW()),HOUR(G217)&lt;=HOUR(NOW())),"!!!","")),""),"")),"")))</f>
        <v>#VALUE!</v>
      </c>
      <c r="G217" s="188" t="s">
        <v>4741</v>
      </c>
      <c r="H217" s="239" t="s">
        <v>641</v>
      </c>
      <c r="I217" s="100">
        <v>1</v>
      </c>
      <c r="J217" s="80"/>
      <c r="K217" s="68" t="s">
        <v>45</v>
      </c>
      <c r="L217" s="69">
        <v>13</v>
      </c>
      <c r="M217" s="70">
        <v>5</v>
      </c>
      <c r="N217" s="317">
        <v>0.05</v>
      </c>
      <c r="O217" s="71" t="s">
        <v>1607</v>
      </c>
      <c r="P217" s="72" t="s">
        <v>3580</v>
      </c>
      <c r="Q217" s="220" t="s">
        <v>2500</v>
      </c>
      <c r="R217" s="204">
        <v>6.2600000000000003E-2</v>
      </c>
      <c r="S217" s="203" t="s">
        <v>1034</v>
      </c>
    </row>
    <row r="218" spans="1:19" s="1" customFormat="1" ht="14.65" customHeight="1">
      <c r="A218" s="227"/>
      <c r="B218" s="236"/>
      <c r="C218" s="17" t="s">
        <v>28</v>
      </c>
      <c r="D218" s="274"/>
      <c r="E218" s="282"/>
      <c r="F218" s="285"/>
      <c r="G218" s="182"/>
      <c r="H218" s="230"/>
      <c r="I218" s="18" t="s">
        <v>52</v>
      </c>
      <c r="J218" s="81" t="str">
        <f>IF(OR(I217="TO",I217="TU",I217="TO1",I217="TU1",I217="TO2",I217="TU2"),J217,IF(OR(I217="AH1",I217="AH2"),IF(OR(I218="AH1",I218="AH2"),-J217,IF(OR(I218="EH1",I218="EH2"),-J217+0.5,"")),IF(OR(I217="EH1",I217="EH2"),IF(OR(I218="AH1",I218="AH2"),-J217+0.5,IF(OR(I218="EH1",I218="EH2"),-J217+1,"")),IF(AND(OR(I217="DNB1",I217="DNB2"),OR(I218="AH1",I218="AH2")),0,IF(AND(I217="Not ScoreBoth",OR(I218="TO1",I218="TO2")),0.5,"")))))</f>
        <v/>
      </c>
      <c r="K218" s="77" t="s">
        <v>23</v>
      </c>
      <c r="L218" s="21">
        <v>3.8</v>
      </c>
      <c r="M218" s="22">
        <v>3.1</v>
      </c>
      <c r="N218" s="233"/>
      <c r="O218" s="23" t="s">
        <v>2925</v>
      </c>
      <c r="P218" s="24" t="s">
        <v>3658</v>
      </c>
      <c r="Q218" s="221"/>
      <c r="R218" s="205"/>
      <c r="S218" s="26"/>
    </row>
    <row r="219" spans="1:19" s="1" customFormat="1" ht="14.65" customHeight="1" thickBot="1">
      <c r="A219" s="228"/>
      <c r="B219" s="237"/>
      <c r="C219" s="27" t="s">
        <v>28</v>
      </c>
      <c r="D219" s="275"/>
      <c r="E219" s="283"/>
      <c r="F219" s="272"/>
      <c r="G219" s="183"/>
      <c r="H219" s="240"/>
      <c r="I219" s="86" t="s">
        <v>48</v>
      </c>
      <c r="J219" s="31"/>
      <c r="K219" s="87" t="s">
        <v>17</v>
      </c>
      <c r="L219" s="88">
        <v>1.222</v>
      </c>
      <c r="M219" s="33">
        <v>54</v>
      </c>
      <c r="N219" s="234"/>
      <c r="O219" s="89" t="s">
        <v>3659</v>
      </c>
      <c r="P219" s="90" t="s">
        <v>3660</v>
      </c>
      <c r="Q219" s="222"/>
      <c r="R219" s="206"/>
      <c r="S219" s="28"/>
    </row>
    <row r="220" spans="1:19" s="1" customFormat="1" ht="14.65" customHeight="1">
      <c r="A220" s="226">
        <f>$A217+1</f>
        <v>268</v>
      </c>
      <c r="B220" s="235" t="str">
        <f>IF(OR(C220="W",C221="W",C222="W",C220="1/2W",C221="1/2W",C222="1/2W",C220="1/2L",C221="1/2L",C222="1/2L"),"OK",IF(OR(C220="L",C221="L",C222="L"),"LOSS",IF(OR(C220="X",C221="X",C222="X"),"Anulado"," ")))</f>
        <v xml:space="preserve"> </v>
      </c>
      <c r="C220" s="38" t="s">
        <v>28</v>
      </c>
      <c r="D220" s="273" t="str">
        <f>IF(G220="","",$D217)</f>
        <v>12</v>
      </c>
      <c r="E220" s="281" t="str">
        <f>IF(G220=""," ","– "&amp;COUNTIF(D$4:D222,$D220))</f>
        <v>– 12</v>
      </c>
      <c r="F220" s="284" t="e">
        <f ca="1">IF(G220="","",IF(OR(AND($C220&lt;&gt;" ",$C221=" "),AND($C221&lt;&gt;" ",$C220=" "),AND(L222&gt;0,OR(AND($C222&lt;&gt;" ",OR($C220=" ",$C221=" ")),AND($C222=" ",OR($C220&lt;&gt;" ",$C221&lt;&gt;" "))))),IF(SUM(F$4:F219)=0,1,LARGE(F$4:F219,1)+1),IF(MONTH(G220)=MONTH(TODAY()),IF(AND(DAY(G220)&lt;DAY(TODAY()),$B220=" "),IF(SUM(F$4:F219)=0,1,LARGE(F$4:F219,1)+1),IF($B220=" ",IF(AND(DAY(G220)=DAY(TODAY()),HOUR(G220)&lt;=HOUR(NOW())+1),IF(AND(HOUR(G220)+2&lt;=HOUR(NOW()),DAY(G220)&lt;=DAY(TODAY()),MINUTE(G220)&lt;=MINUTE(NOW())),IF(SUM(F$4:F219)=0,1,LARGE(F$4:F219,1)+1),IF(OR(MINUTE(G220)&lt;=MINUTE(NOW()),HOUR(G220)&lt;=HOUR(NOW())),"!!!","")),""),"")),"")))</f>
        <v>#VALUE!</v>
      </c>
      <c r="G220" s="181" t="s">
        <v>4739</v>
      </c>
      <c r="H220" s="302" t="s">
        <v>642</v>
      </c>
      <c r="I220" s="39" t="s">
        <v>42</v>
      </c>
      <c r="J220" s="40">
        <v>9.5</v>
      </c>
      <c r="K220" s="41" t="s">
        <v>18</v>
      </c>
      <c r="L220" s="42">
        <v>3.5</v>
      </c>
      <c r="M220" s="43">
        <v>23.16</v>
      </c>
      <c r="N220" s="318">
        <v>0.05</v>
      </c>
      <c r="O220" s="44" t="s">
        <v>1355</v>
      </c>
      <c r="P220" s="45" t="s">
        <v>2217</v>
      </c>
      <c r="Q220" s="217" t="s">
        <v>4279</v>
      </c>
      <c r="R220" s="211">
        <v>6.5000000000000002E-2</v>
      </c>
      <c r="S220" s="210" t="s">
        <v>1034</v>
      </c>
    </row>
    <row r="221" spans="1:19" s="1" customFormat="1" ht="14.65" customHeight="1">
      <c r="A221" s="227"/>
      <c r="B221" s="236"/>
      <c r="C221" s="49" t="s">
        <v>28</v>
      </c>
      <c r="D221" s="274"/>
      <c r="E221" s="282"/>
      <c r="F221" s="285"/>
      <c r="G221" s="182"/>
      <c r="H221" s="230"/>
      <c r="I221" s="50" t="s">
        <v>43</v>
      </c>
      <c r="J221" s="51">
        <f>IF(OR(I220="TO",I220="TU",I220="TO1",I220="TU1",I220="TO2",I220="TU2"),J220,IF(OR(I220="AH1",I220="AH2"),IF(OR(I221="AH1",I221="AH2"),-J220,IF(OR(I221="EH1",I221="EH2"),-J220+0.5,"")),IF(OR(I220="EH1",I220="EH2"),IF(OR(I221="AH1",I221="AH2"),-J220+0.5,IF(OR(I221="EH1",I221="EH2"),-J220+1,"")),IF(AND(OR(I220="DNB1",I220="DNB2"),OR(I221="AH1",I221="AH2")),0,IF(AND(I220="Not ScoreBoth",OR(I221="TO1",I221="TO2")),0.5,"")))))</f>
        <v>9.5</v>
      </c>
      <c r="K221" s="52" t="s">
        <v>22</v>
      </c>
      <c r="L221" s="53">
        <v>1.5309999999999999</v>
      </c>
      <c r="M221" s="54"/>
      <c r="N221" s="233"/>
      <c r="O221" s="55" t="s">
        <v>3661</v>
      </c>
      <c r="P221" s="56" t="s">
        <v>3662</v>
      </c>
      <c r="Q221" s="218"/>
      <c r="R221" s="212"/>
      <c r="S221" s="26"/>
    </row>
    <row r="222" spans="1:19" s="1" customFormat="1" ht="14.65" customHeight="1">
      <c r="A222" s="228"/>
      <c r="B222" s="237"/>
      <c r="C222" s="57" t="s">
        <v>28</v>
      </c>
      <c r="D222" s="275"/>
      <c r="E222" s="283"/>
      <c r="F222" s="272"/>
      <c r="G222" s="183"/>
      <c r="H222" s="231"/>
      <c r="I222" s="58"/>
      <c r="J222" s="59"/>
      <c r="K222" s="60"/>
      <c r="L222" s="61"/>
      <c r="M222" s="62"/>
      <c r="N222" s="234"/>
      <c r="O222" s="63"/>
      <c r="P222" s="64"/>
      <c r="Q222" s="219"/>
      <c r="R222" s="213"/>
      <c r="S222" s="28"/>
    </row>
    <row r="223" spans="1:19" s="1" customFormat="1" ht="14.65" customHeight="1">
      <c r="A223" s="238">
        <f>$A220+1</f>
        <v>269</v>
      </c>
      <c r="B223" s="242" t="str">
        <f>IF(OR(C223="W",C224="W",C225="W",C223="1/2W",C224="1/2W",C225="1/2W",C223="1/2L",C224="1/2L",C225="1/2L"),"OK",IF(OR(C223="L",C224="L",C225="L"),"LOSS",IF(OR(C223="X",C224="X",C225="X"),"Anulado"," ")))</f>
        <v xml:space="preserve"> </v>
      </c>
      <c r="C223" s="65" t="s">
        <v>28</v>
      </c>
      <c r="D223" s="290" t="s">
        <v>207</v>
      </c>
      <c r="E223" s="295" t="str">
        <f>IF(G223=""," ","– "&amp;COUNTIF(D$4:D225,$D223))</f>
        <v>– 1</v>
      </c>
      <c r="F223" s="297" t="e">
        <f ca="1">IF(G223="","",IF(OR(AND($C223&lt;&gt;" ",$C224=" "),AND($C224&lt;&gt;" ",$C223=" "),AND(L225&gt;0,OR(AND($C225&lt;&gt;" ",OR($C223=" ",$C224=" ")),AND($C225=" ",OR($C223&lt;&gt;" ",$C224&lt;&gt;" "))))),IF(SUM(F$4:F222)=0,1,LARGE(F$4:F222,1)+1),IF(MONTH(G223)=MONTH(TODAY()),IF(AND(DAY(G223)&lt;DAY(TODAY()),$B223=" "),IF(SUM(F$4:F222)=0,1,LARGE(F$4:F222,1)+1),IF($B223=" ",IF(AND(DAY(G223)=DAY(TODAY()),HOUR(G223)&lt;=HOUR(NOW())+1),IF(AND(HOUR(G223)+2&lt;=HOUR(NOW()),DAY(G223)&lt;=DAY(TODAY()),MINUTE(G223)&lt;=MINUTE(NOW())),IF(SUM(F$4:F222)=0,1,LARGE(F$4:F222,1)+1),IF(OR(MINUTE(G223)&lt;=MINUTE(NOW()),HOUR(G223)&lt;=HOUR(NOW())),"!!!","")),""),"")),"")))</f>
        <v>#VALUE!</v>
      </c>
      <c r="G223" s="188" t="s">
        <v>4742</v>
      </c>
      <c r="H223" s="239" t="s">
        <v>643</v>
      </c>
      <c r="I223" s="66" t="s">
        <v>42</v>
      </c>
      <c r="J223" s="67">
        <v>1</v>
      </c>
      <c r="K223" s="68" t="s">
        <v>21</v>
      </c>
      <c r="L223" s="69">
        <v>4.25</v>
      </c>
      <c r="M223" s="70">
        <v>6.23</v>
      </c>
      <c r="N223" s="317">
        <v>0.05</v>
      </c>
      <c r="O223" s="71" t="s">
        <v>3663</v>
      </c>
      <c r="P223" s="72" t="s">
        <v>2466</v>
      </c>
      <c r="Q223" s="220" t="s">
        <v>2892</v>
      </c>
      <c r="R223" s="204">
        <v>5.33E-2</v>
      </c>
      <c r="S223" s="203" t="s">
        <v>1034</v>
      </c>
    </row>
    <row r="224" spans="1:19" s="1" customFormat="1" ht="14.65" customHeight="1">
      <c r="A224" s="227"/>
      <c r="B224" s="236"/>
      <c r="C224" s="17" t="s">
        <v>28</v>
      </c>
      <c r="D224" s="274"/>
      <c r="E224" s="282"/>
      <c r="F224" s="285"/>
      <c r="G224" s="182"/>
      <c r="H224" s="230"/>
      <c r="I224" s="18" t="s">
        <v>43</v>
      </c>
      <c r="J224" s="76">
        <f>IF(OR(I223="TO",I223="TU",I223="TO1",I223="TU1",I223="TO2",I223="TU2"),J223,IF(OR(I223="AH1",I223="AH2"),IF(OR(I224="AH1",I224="AH2"),-J223,IF(OR(I224="EH1",I224="EH2"),-J223+0.5,"")),IF(OR(I223="EH1",I223="EH2"),IF(OR(I224="AH1",I224="AH2"),-J223+0.5,IF(OR(I224="EH1",I224="EH2"),-J223+1,"")),IF(AND(OR(I223="DNB1",I223="DNB2"),OR(I224="AH1",I224="AH2")),0,IF(AND(I223="Not ScoreBoth",OR(I224="TO1",I224="TO2")),0.5,"")))))</f>
        <v>1</v>
      </c>
      <c r="K224" s="77" t="s">
        <v>23</v>
      </c>
      <c r="L224" s="21">
        <v>1.4</v>
      </c>
      <c r="M224" s="22"/>
      <c r="N224" s="233"/>
      <c r="O224" s="23" t="s">
        <v>3608</v>
      </c>
      <c r="P224" s="24" t="s">
        <v>1165</v>
      </c>
      <c r="Q224" s="221"/>
      <c r="R224" s="205"/>
      <c r="S224" s="26"/>
    </row>
    <row r="225" spans="1:19" s="1" customFormat="1" ht="14.65" customHeight="1" thickBot="1">
      <c r="A225" s="228"/>
      <c r="B225" s="237"/>
      <c r="C225" s="27" t="s">
        <v>28</v>
      </c>
      <c r="D225" s="275"/>
      <c r="E225" s="283"/>
      <c r="F225" s="272"/>
      <c r="G225" s="183"/>
      <c r="H225" s="240"/>
      <c r="I225" s="30"/>
      <c r="J225" s="31"/>
      <c r="K225" s="37"/>
      <c r="L225" s="32"/>
      <c r="M225" s="33"/>
      <c r="N225" s="234"/>
      <c r="O225" s="34"/>
      <c r="P225" s="35"/>
      <c r="Q225" s="222"/>
      <c r="R225" s="206"/>
      <c r="S225" s="28"/>
    </row>
    <row r="226" spans="1:19" s="1" customFormat="1" ht="14.65" customHeight="1">
      <c r="A226" s="226">
        <f>$A223+1</f>
        <v>270</v>
      </c>
      <c r="B226" s="235" t="str">
        <f>IF(OR(C226="W",C227="W",C228="W",C226="1/2W",C227="1/2W",C228="1/2W",C226="1/2L",C227="1/2L",C228="1/2L"),"OK",IF(OR(C226="L",C227="L",C228="L"),"LOSS",IF(OR(C226="X",C227="X",C228="X"),"Anulado"," ")))</f>
        <v xml:space="preserve"> </v>
      </c>
      <c r="C226" s="38" t="s">
        <v>28</v>
      </c>
      <c r="D226" s="273" t="str">
        <f>IF(G226="","",$D223)</f>
        <v>13</v>
      </c>
      <c r="E226" s="281" t="str">
        <f>IF(G226=""," ","– "&amp;COUNTIF(D$4:D228,$D226))</f>
        <v>– 2</v>
      </c>
      <c r="F226" s="284" t="e">
        <f ca="1">IF(G226="","",IF(OR(AND($C226&lt;&gt;" ",$C227=" "),AND($C227&lt;&gt;" ",$C226=" "),AND(L228&gt;0,OR(AND($C228&lt;&gt;" ",OR($C226=" ",$C227=" ")),AND($C228=" ",OR($C226&lt;&gt;" ",$C227&lt;&gt;" "))))),IF(SUM(F$4:F225)=0,1,LARGE(F$4:F225,1)+1),IF(MONTH(G226)=MONTH(TODAY()),IF(AND(DAY(G226)&lt;DAY(TODAY()),$B226=" "),IF(SUM(F$4:F225)=0,1,LARGE(F$4:F225,1)+1),IF($B226=" ",IF(AND(DAY(G226)=DAY(TODAY()),HOUR(G226)&lt;=HOUR(NOW())+1),IF(AND(HOUR(G226)+2&lt;=HOUR(NOW()),DAY(G226)&lt;=DAY(TODAY()),MINUTE(G226)&lt;=MINUTE(NOW())),IF(SUM(F$4:F225)=0,1,LARGE(F$4:F225,1)+1),IF(OR(MINUTE(G226)&lt;=MINUTE(NOW()),HOUR(G226)&lt;=HOUR(NOW())),"!!!","")),""),"")),"")))</f>
        <v>#VALUE!</v>
      </c>
      <c r="G226" s="181" t="s">
        <v>4741</v>
      </c>
      <c r="H226" s="302" t="s">
        <v>644</v>
      </c>
      <c r="I226" s="39" t="s">
        <v>31</v>
      </c>
      <c r="J226" s="40">
        <v>-1</v>
      </c>
      <c r="K226" s="41" t="s">
        <v>21</v>
      </c>
      <c r="L226" s="42">
        <v>2.5</v>
      </c>
      <c r="M226" s="43">
        <v>15</v>
      </c>
      <c r="N226" s="318">
        <v>0.01</v>
      </c>
      <c r="O226" s="44" t="s">
        <v>2003</v>
      </c>
      <c r="P226" s="45" t="s">
        <v>2098</v>
      </c>
      <c r="Q226" s="217" t="s">
        <v>3122</v>
      </c>
      <c r="R226" s="211">
        <v>5.9900000000000002E-2</v>
      </c>
      <c r="S226" s="210" t="s">
        <v>1034</v>
      </c>
    </row>
    <row r="227" spans="1:19" s="1" customFormat="1" ht="14.65" customHeight="1">
      <c r="A227" s="227"/>
      <c r="B227" s="236"/>
      <c r="C227" s="49" t="s">
        <v>28</v>
      </c>
      <c r="D227" s="274"/>
      <c r="E227" s="282"/>
      <c r="F227" s="285"/>
      <c r="G227" s="182"/>
      <c r="H227" s="230"/>
      <c r="I227" s="50" t="s">
        <v>30</v>
      </c>
      <c r="J227" s="51">
        <f>IF(OR(I226="TO",I226="TU",I226="TO1",I226="TU1",I226="TO2",I226="TU2"),J226,IF(OR(I226="AH1",I226="AH2"),IF(OR(I227="AH1",I227="AH2"),-J226,IF(OR(I227="EH1",I227="EH2"),-J226+0.5,"")),IF(OR(I226="EH1",I226="EH2"),IF(OR(I227="AH1",I227="AH2"),-J226+0.5,IF(OR(I227="EH1",I227="EH2"),-J226+1,"")),IF(AND(OR(I226="DNB1",I226="DNB2"),OR(I227="AH1",I227="AH2")),0,IF(AND(I226="Not ScoreBoth",OR(I227="TO1",I227="TO2")),0.5,"")))))</f>
        <v>1</v>
      </c>
      <c r="K227" s="52" t="s">
        <v>23</v>
      </c>
      <c r="L227" s="53">
        <v>1.84</v>
      </c>
      <c r="M227" s="54"/>
      <c r="N227" s="233"/>
      <c r="O227" s="55" t="s">
        <v>3664</v>
      </c>
      <c r="P227" s="56" t="s">
        <v>2098</v>
      </c>
      <c r="Q227" s="218"/>
      <c r="R227" s="212"/>
      <c r="S227" s="26"/>
    </row>
    <row r="228" spans="1:19" s="1" customFormat="1" ht="14.65" customHeight="1">
      <c r="A228" s="228"/>
      <c r="B228" s="237"/>
      <c r="C228" s="57" t="s">
        <v>28</v>
      </c>
      <c r="D228" s="275"/>
      <c r="E228" s="283"/>
      <c r="F228" s="272"/>
      <c r="G228" s="183"/>
      <c r="H228" s="231"/>
      <c r="I228" s="58"/>
      <c r="J228" s="59"/>
      <c r="K228" s="60"/>
      <c r="L228" s="61"/>
      <c r="M228" s="62"/>
      <c r="N228" s="234"/>
      <c r="O228" s="63"/>
      <c r="P228" s="64"/>
      <c r="Q228" s="219"/>
      <c r="R228" s="213"/>
      <c r="S228" s="28"/>
    </row>
    <row r="229" spans="1:19" s="1" customFormat="1" ht="14.65" customHeight="1">
      <c r="A229" s="238">
        <f>$A226+1</f>
        <v>271</v>
      </c>
      <c r="B229" s="242" t="str">
        <f>IF(OR(C229="W",C230="W",C231="W",C229="1/2W",C230="1/2W",C231="1/2W",C229="1/2L",C230="1/2L",C231="1/2L"),"OK",IF(OR(C229="L",C230="L",C231="L"),"LOSS",IF(OR(C229="X",C230="X",C231="X"),"Anulado"," ")))</f>
        <v xml:space="preserve"> </v>
      </c>
      <c r="C229" s="65" t="s">
        <v>28</v>
      </c>
      <c r="D229" s="290" t="str">
        <f>IF(G229="","",$D226)</f>
        <v>13</v>
      </c>
      <c r="E229" s="295" t="str">
        <f>IF(G229=""," ","– "&amp;COUNTIF(D$4:D231,$D229))</f>
        <v>– 3</v>
      </c>
      <c r="F229" s="297" t="e">
        <f ca="1">IF(G229="","",IF(OR(AND($C229&lt;&gt;" ",$C230=" "),AND($C230&lt;&gt;" ",$C229=" "),AND(L231&gt;0,OR(AND($C231&lt;&gt;" ",OR($C229=" ",$C230=" ")),AND($C231=" ",OR($C229&lt;&gt;" ",$C230&lt;&gt;" "))))),IF(SUM(F$4:F228)=0,1,LARGE(F$4:F228,1)+1),IF(MONTH(G229)=MONTH(TODAY()),IF(AND(DAY(G229)&lt;DAY(TODAY()),$B229=" "),IF(SUM(F$4:F228)=0,1,LARGE(F$4:F228,1)+1),IF($B229=" ",IF(AND(DAY(G229)=DAY(TODAY()),HOUR(G229)&lt;=HOUR(NOW())+1),IF(AND(HOUR(G229)+2&lt;=HOUR(NOW()),DAY(G229)&lt;=DAY(TODAY()),MINUTE(G229)&lt;=MINUTE(NOW())),IF(SUM(F$4:F228)=0,1,LARGE(F$4:F228,1)+1),IF(OR(MINUTE(G229)&lt;=MINUTE(NOW()),HOUR(G229)&lt;=HOUR(NOW())),"!!!","")),""),"")),"")))</f>
        <v>#VALUE!</v>
      </c>
      <c r="G229" s="188" t="s">
        <v>4743</v>
      </c>
      <c r="H229" s="239" t="s">
        <v>645</v>
      </c>
      <c r="I229" s="66" t="s">
        <v>42</v>
      </c>
      <c r="J229" s="67">
        <v>3.5</v>
      </c>
      <c r="K229" s="68" t="s">
        <v>17</v>
      </c>
      <c r="L229" s="69">
        <v>1.8</v>
      </c>
      <c r="M229" s="70"/>
      <c r="N229" s="317">
        <v>0.05</v>
      </c>
      <c r="O229" s="71" t="s">
        <v>2702</v>
      </c>
      <c r="P229" s="72" t="s">
        <v>3665</v>
      </c>
      <c r="Q229" s="220" t="s">
        <v>1530</v>
      </c>
      <c r="R229" s="204">
        <v>5.5199999999999999E-2</v>
      </c>
      <c r="S229" s="203" t="s">
        <v>1034</v>
      </c>
    </row>
    <row r="230" spans="1:19" s="1" customFormat="1" ht="14.65" customHeight="1">
      <c r="A230" s="227"/>
      <c r="B230" s="236"/>
      <c r="C230" s="17" t="s">
        <v>28</v>
      </c>
      <c r="D230" s="274"/>
      <c r="E230" s="282"/>
      <c r="F230" s="285"/>
      <c r="G230" s="182"/>
      <c r="H230" s="230"/>
      <c r="I230" s="18" t="s">
        <v>43</v>
      </c>
      <c r="J230" s="76">
        <f>IF(OR(I229="TO",I229="TU",I229="TO1",I229="TU1",I229="TO2",I229="TU2"),J229,IF(OR(I229="AH1",I229="AH2"),IF(OR(I230="AH1",I230="AH2"),-J229,IF(OR(I230="EH1",I230="EH2"),-J229+0.5,"")),IF(OR(I229="EH1",I229="EH2"),IF(OR(I230="AH1",I230="AH2"),-J229+0.5,IF(OR(I230="EH1",I230="EH2"),-J229+1,"")),IF(AND(OR(I229="DNB1",I229="DNB2"),OR(I230="AH1",I230="AH2")),0,IF(AND(I229="Not ScoreBoth",OR(I230="TO1",I230="TO2")),0.5,"")))))</f>
        <v>3.5</v>
      </c>
      <c r="K230" s="77" t="s">
        <v>18</v>
      </c>
      <c r="L230" s="21">
        <v>2.5499999999999998</v>
      </c>
      <c r="M230" s="22">
        <v>8.4</v>
      </c>
      <c r="N230" s="233"/>
      <c r="O230" s="23" t="s">
        <v>984</v>
      </c>
      <c r="P230" s="24" t="s">
        <v>3665</v>
      </c>
      <c r="Q230" s="221"/>
      <c r="R230" s="205"/>
      <c r="S230" s="26"/>
    </row>
    <row r="231" spans="1:19" s="1" customFormat="1" ht="14.65" customHeight="1">
      <c r="A231" s="228"/>
      <c r="B231" s="237"/>
      <c r="C231" s="27" t="s">
        <v>28</v>
      </c>
      <c r="D231" s="275"/>
      <c r="E231" s="283"/>
      <c r="F231" s="272"/>
      <c r="G231" s="183"/>
      <c r="H231" s="231"/>
      <c r="I231" s="30"/>
      <c r="J231" s="31"/>
      <c r="K231" s="37"/>
      <c r="L231" s="32"/>
      <c r="M231" s="33"/>
      <c r="N231" s="234"/>
      <c r="O231" s="34"/>
      <c r="P231" s="35"/>
      <c r="Q231" s="222"/>
      <c r="R231" s="206"/>
      <c r="S231" s="28"/>
    </row>
    <row r="232" spans="1:19" s="1" customFormat="1" ht="14.65" customHeight="1">
      <c r="A232" s="226">
        <f>$A229+1</f>
        <v>272</v>
      </c>
      <c r="B232" s="235" t="str">
        <f>IF(OR(C232="W",C233="W",C234="W",C232="1/2W",C233="1/2W",C234="1/2W",C232="1/2L",C233="1/2L",C234="1/2L"),"OK",IF(OR(C232="L",C233="L",C234="L"),"LOSS",IF(OR(C232="X",C233="X",C234="X"),"Anulado"," ")))</f>
        <v xml:space="preserve"> </v>
      </c>
      <c r="C232" s="38" t="s">
        <v>28</v>
      </c>
      <c r="D232" s="273" t="str">
        <f>IF(G232="","",$D229)</f>
        <v>13</v>
      </c>
      <c r="E232" s="281" t="str">
        <f>IF(G232=""," ","– "&amp;COUNTIF(D$4:D234,$D232))</f>
        <v>– 4</v>
      </c>
      <c r="F232" s="284" t="e">
        <f ca="1">IF(G232="","",IF(OR(AND($C232&lt;&gt;" ",$C233=" "),AND($C233&lt;&gt;" ",$C232=" "),AND(L234&gt;0,OR(AND($C234&lt;&gt;" ",OR($C232=" ",$C233=" ")),AND($C234=" ",OR($C232&lt;&gt;" ",$C233&lt;&gt;" "))))),IF(SUM(F$4:F231)=0,1,LARGE(F$4:F231,1)+1),IF(MONTH(G232)=MONTH(TODAY()),IF(AND(DAY(G232)&lt;DAY(TODAY()),$B232=" "),IF(SUM(F$4:F231)=0,1,LARGE(F$4:F231,1)+1),IF($B232=" ",IF(AND(DAY(G232)=DAY(TODAY()),HOUR(G232)&lt;=HOUR(NOW())+1),IF(AND(HOUR(G232)+2&lt;=HOUR(NOW()),DAY(G232)&lt;=DAY(TODAY()),MINUTE(G232)&lt;=MINUTE(NOW())),IF(SUM(F$4:F231)=0,1,LARGE(F$4:F231,1)+1),IF(OR(MINUTE(G232)&lt;=MINUTE(NOW()),HOUR(G232)&lt;=HOUR(NOW())),"!!!","")),""),"")),"")))</f>
        <v>#VALUE!</v>
      </c>
      <c r="G232" s="181" t="s">
        <v>4741</v>
      </c>
      <c r="H232" s="229" t="s">
        <v>646</v>
      </c>
      <c r="I232" s="39" t="s">
        <v>43</v>
      </c>
      <c r="J232" s="40">
        <v>8.5</v>
      </c>
      <c r="K232" s="41" t="s">
        <v>18</v>
      </c>
      <c r="L232" s="42">
        <v>2.25</v>
      </c>
      <c r="M232" s="43"/>
      <c r="N232" s="318">
        <v>0.05</v>
      </c>
      <c r="O232" s="44" t="s">
        <v>1976</v>
      </c>
      <c r="P232" s="45" t="s">
        <v>1823</v>
      </c>
      <c r="Q232" s="217" t="s">
        <v>1615</v>
      </c>
      <c r="R232" s="211">
        <v>0.12559999999999999</v>
      </c>
      <c r="S232" s="210" t="s">
        <v>1034</v>
      </c>
    </row>
    <row r="233" spans="1:19" s="1" customFormat="1" ht="14.65" customHeight="1">
      <c r="A233" s="227"/>
      <c r="B233" s="236"/>
      <c r="C233" s="49" t="s">
        <v>28</v>
      </c>
      <c r="D233" s="274"/>
      <c r="E233" s="282"/>
      <c r="F233" s="285"/>
      <c r="G233" s="182"/>
      <c r="H233" s="230"/>
      <c r="I233" s="50" t="s">
        <v>43</v>
      </c>
      <c r="J233" s="51">
        <f>IF(OR(I232="TO",I232="TU",I232="TO1",I232="TU1",I232="TO2",I232="TU2"),J232,IF(OR(I232="AH1",I232="AH2"),IF(OR(I233="AH1",I233="AH2"),-J232,IF(OR(I233="EH1",I233="EH2"),-J232+0.5,"")),IF(OR(I232="EH1",I232="EH2"),IF(OR(I233="AH1",I233="AH2"),-J232+0.5,IF(OR(I233="EH1",I233="EH2"),-J232+1,"")),IF(AND(OR(I232="DNB1",I232="DNB2"),OR(I233="AH1",I233="AH2")),0,IF(AND(I232="Not ScoreBoth",OR(I233="TO1",I233="TO2")),0.5,"")))))</f>
        <v>8.5</v>
      </c>
      <c r="K233" s="52" t="s">
        <v>21</v>
      </c>
      <c r="L233" s="53">
        <v>2.25</v>
      </c>
      <c r="M233" s="54">
        <v>4.5</v>
      </c>
      <c r="N233" s="233"/>
      <c r="O233" s="55" t="s">
        <v>1976</v>
      </c>
      <c r="P233" s="56" t="s">
        <v>1823</v>
      </c>
      <c r="Q233" s="218"/>
      <c r="R233" s="212"/>
      <c r="S233" s="26"/>
    </row>
    <row r="234" spans="1:19" s="1" customFormat="1" ht="14.65" customHeight="1">
      <c r="A234" s="228"/>
      <c r="B234" s="237"/>
      <c r="C234" s="57" t="s">
        <v>28</v>
      </c>
      <c r="D234" s="275"/>
      <c r="E234" s="283"/>
      <c r="F234" s="272"/>
      <c r="G234" s="183"/>
      <c r="H234" s="231"/>
      <c r="I234" s="58"/>
      <c r="J234" s="59"/>
      <c r="K234" s="60"/>
      <c r="L234" s="61"/>
      <c r="M234" s="62"/>
      <c r="N234" s="234"/>
      <c r="O234" s="63"/>
      <c r="P234" s="64"/>
      <c r="Q234" s="219"/>
      <c r="R234" s="213"/>
      <c r="S234" s="28"/>
    </row>
    <row r="235" spans="1:19" s="1" customFormat="1" ht="14.65" customHeight="1">
      <c r="A235" s="238">
        <f>$A232+1</f>
        <v>273</v>
      </c>
      <c r="B235" s="242" t="str">
        <f>IF(OR(C235="W",C236="W",C237="W",C235="1/2W",C236="1/2W",C237="1/2W",C235="1/2L",C236="1/2L",C237="1/2L"),"OK",IF(OR(C235="L",C236="L",C237="L"),"LOSS",IF(OR(C235="X",C236="X",C237="X"),"Anulado"," ")))</f>
        <v xml:space="preserve"> </v>
      </c>
      <c r="C235" s="65" t="s">
        <v>28</v>
      </c>
      <c r="D235" s="290" t="s">
        <v>243</v>
      </c>
      <c r="E235" s="295" t="str">
        <f>IF(G235=""," ","– "&amp;COUNTIF(D$4:D237,$D235))</f>
        <v>– 1</v>
      </c>
      <c r="F235" s="297" t="e">
        <f ca="1">IF(G235="","",IF(OR(AND($C235&lt;&gt;" ",$C236=" "),AND($C236&lt;&gt;" ",$C235=" "),AND(L237&gt;0,OR(AND($C237&lt;&gt;" ",OR($C235=" ",$C236=" ")),AND($C237=" ",OR($C235&lt;&gt;" ",$C236&lt;&gt;" "))))),IF(SUM(F$4:F234)=0,1,LARGE(F$4:F234,1)+1),IF(MONTH(G235)=MONTH(TODAY()),IF(AND(DAY(G235)&lt;DAY(TODAY()),$B235=" "),IF(SUM(F$4:F234)=0,1,LARGE(F$4:F234,1)+1),IF($B235=" ",IF(AND(DAY(G235)=DAY(TODAY()),HOUR(G235)&lt;=HOUR(NOW())+1),IF(AND(HOUR(G235)+2&lt;=HOUR(NOW()),DAY(G235)&lt;=DAY(TODAY()),MINUTE(G235)&lt;=MINUTE(NOW())),IF(SUM(F$4:F234)=0,1,LARGE(F$4:F234,1)+1),IF(OR(MINUTE(G235)&lt;=MINUTE(NOW()),HOUR(G235)&lt;=HOUR(NOW())),"!!!","")),""),"")),"")))</f>
        <v>#VALUE!</v>
      </c>
      <c r="G235" s="188" t="s">
        <v>4744</v>
      </c>
      <c r="H235" s="239" t="s">
        <v>647</v>
      </c>
      <c r="I235" s="66" t="s">
        <v>42</v>
      </c>
      <c r="J235" s="67">
        <v>5.5</v>
      </c>
      <c r="K235" s="68" t="s">
        <v>17</v>
      </c>
      <c r="L235" s="69">
        <v>2.1</v>
      </c>
      <c r="M235" s="70"/>
      <c r="N235" s="317">
        <v>0.05</v>
      </c>
      <c r="O235" s="71" t="s">
        <v>1885</v>
      </c>
      <c r="P235" s="72" t="s">
        <v>3666</v>
      </c>
      <c r="Q235" s="220" t="s">
        <v>1380</v>
      </c>
      <c r="R235" s="204">
        <v>5.9799999999999999E-2</v>
      </c>
      <c r="S235" s="203" t="s">
        <v>1034</v>
      </c>
    </row>
    <row r="236" spans="1:19" s="1" customFormat="1" ht="14.65" customHeight="1">
      <c r="A236" s="227"/>
      <c r="B236" s="236"/>
      <c r="C236" s="17" t="s">
        <v>28</v>
      </c>
      <c r="D236" s="274"/>
      <c r="E236" s="282"/>
      <c r="F236" s="285"/>
      <c r="G236" s="182"/>
      <c r="H236" s="230"/>
      <c r="I236" s="18" t="s">
        <v>43</v>
      </c>
      <c r="J236" s="76">
        <f>IF(OR(I235="TO",I235="TU",I235="TO1",I235="TU1",I235="TO2",I235="TU2"),J235,IF(OR(I235="AH1",I235="AH2"),IF(OR(I236="AH1",I236="AH2"),-J235,IF(OR(I236="EH1",I236="EH2"),-J235+0.5,"")),IF(OR(I235="EH1",I235="EH2"),IF(OR(I236="AH1",I236="AH2"),-J235+0.5,IF(OR(I236="EH1",I236="EH2"),-J235+1,"")),IF(AND(OR(I235="DNB1",I235="DNB2"),OR(I236="AH1",I236="AH2")),0,IF(AND(I235="Not ScoreBoth",OR(I236="TO1",I236="TO2")),0.5,"")))))</f>
        <v>5.5</v>
      </c>
      <c r="K236" s="77" t="s">
        <v>21</v>
      </c>
      <c r="L236" s="21">
        <v>2.14</v>
      </c>
      <c r="M236" s="22">
        <v>19.7</v>
      </c>
      <c r="N236" s="233"/>
      <c r="O236" s="23" t="s">
        <v>3472</v>
      </c>
      <c r="P236" s="24" t="s">
        <v>3667</v>
      </c>
      <c r="Q236" s="221"/>
      <c r="R236" s="205"/>
      <c r="S236" s="26"/>
    </row>
    <row r="237" spans="1:19" s="1" customFormat="1" ht="14.65" customHeight="1" thickBot="1">
      <c r="A237" s="228"/>
      <c r="B237" s="237"/>
      <c r="C237" s="27" t="s">
        <v>28</v>
      </c>
      <c r="D237" s="275"/>
      <c r="E237" s="283"/>
      <c r="F237" s="272"/>
      <c r="G237" s="183"/>
      <c r="H237" s="240"/>
      <c r="I237" s="30"/>
      <c r="J237" s="31"/>
      <c r="K237" s="37"/>
      <c r="L237" s="32"/>
      <c r="M237" s="33"/>
      <c r="N237" s="234"/>
      <c r="O237" s="34"/>
      <c r="P237" s="35"/>
      <c r="Q237" s="222"/>
      <c r="R237" s="206"/>
      <c r="S237" s="28"/>
    </row>
    <row r="238" spans="1:19" s="1" customFormat="1" ht="14.65" customHeight="1">
      <c r="A238" s="226">
        <f>$A235+1</f>
        <v>274</v>
      </c>
      <c r="B238" s="235" t="str">
        <f>IF(OR(C238="W",C239="W",C240="W",C238="1/2W",C239="1/2W",C240="1/2W",C238="1/2L",C239="1/2L",C240="1/2L"),"OK",IF(OR(C238="L",C239="L",C240="L"),"LOSS",IF(OR(C238="X",C239="X",C240="X"),"Anulado"," ")))</f>
        <v xml:space="preserve"> </v>
      </c>
      <c r="C238" s="38" t="s">
        <v>28</v>
      </c>
      <c r="D238" s="273" t="str">
        <f>IF(G238="","",$D235)</f>
        <v>16</v>
      </c>
      <c r="E238" s="281" t="str">
        <f>IF(G238=""," ","– "&amp;COUNTIF(D$4:D240,$D238))</f>
        <v>– 2</v>
      </c>
      <c r="F238" s="284" t="e">
        <f ca="1">IF(G238="","",IF(OR(AND($C238&lt;&gt;" ",$C239=" "),AND($C239&lt;&gt;" ",$C238=" "),AND(L240&gt;0,OR(AND($C240&lt;&gt;" ",OR($C238=" ",$C239=" ")),AND($C240=" ",OR($C238&lt;&gt;" ",$C239&lt;&gt;" "))))),IF(SUM(F$4:F237)=0,1,LARGE(F$4:F237,1)+1),IF(MONTH(G238)=MONTH(TODAY()),IF(AND(DAY(G238)&lt;DAY(TODAY()),$B238=" "),IF(SUM(F$4:F237)=0,1,LARGE(F$4:F237,1)+1),IF($B238=" ",IF(AND(DAY(G238)=DAY(TODAY()),HOUR(G238)&lt;=HOUR(NOW())+1),IF(AND(HOUR(G238)+2&lt;=HOUR(NOW()),DAY(G238)&lt;=DAY(TODAY()),MINUTE(G238)&lt;=MINUTE(NOW())),IF(SUM(F$4:F237)=0,1,LARGE(F$4:F237,1)+1),IF(OR(MINUTE(G238)&lt;=MINUTE(NOW()),HOUR(G238)&lt;=HOUR(NOW())),"!!!","")),""),"")),"")))</f>
        <v>#VALUE!</v>
      </c>
      <c r="G238" s="181" t="s">
        <v>4745</v>
      </c>
      <c r="H238" s="302" t="s">
        <v>648</v>
      </c>
      <c r="I238" s="39" t="s">
        <v>42</v>
      </c>
      <c r="J238" s="40">
        <v>17.5</v>
      </c>
      <c r="K238" s="41" t="s">
        <v>21</v>
      </c>
      <c r="L238" s="42">
        <v>2.11</v>
      </c>
      <c r="M238" s="43"/>
      <c r="N238" s="318">
        <v>0.05</v>
      </c>
      <c r="O238" s="44" t="s">
        <v>3668</v>
      </c>
      <c r="P238" s="45" t="s">
        <v>3669</v>
      </c>
      <c r="Q238" s="217" t="s">
        <v>4280</v>
      </c>
      <c r="R238" s="211">
        <v>0.11609999999999999</v>
      </c>
      <c r="S238" s="210" t="s">
        <v>1034</v>
      </c>
    </row>
    <row r="239" spans="1:19" s="1" customFormat="1" ht="14.65" customHeight="1">
      <c r="A239" s="227"/>
      <c r="B239" s="236"/>
      <c r="C239" s="49" t="s">
        <v>28</v>
      </c>
      <c r="D239" s="274"/>
      <c r="E239" s="282"/>
      <c r="F239" s="285"/>
      <c r="G239" s="182"/>
      <c r="H239" s="230"/>
      <c r="I239" s="50" t="s">
        <v>43</v>
      </c>
      <c r="J239" s="51">
        <f>IF(OR(I238="TO",I238="TU",I238="TO1",I238="TU1",I238="TO2",I238="TU2"),J238,IF(OR(I238="AH1",I238="AH2"),IF(OR(I239="AH1",I239="AH2"),-J238,IF(OR(I239="EH1",I239="EH2"),-J238+0.5,"")),IF(OR(I238="EH1",I238="EH2"),IF(OR(I239="AH1",I239="AH2"),-J238+0.5,IF(OR(I239="EH1",I239="EH2"),-J238+1,"")),IF(AND(OR(I238="DNB1",I238="DNB2"),OR(I239="AH1",I239="AH2")),0,IF(AND(I238="Not ScoreBoth",OR(I239="TO1",I239="TO2")),0.5,"")))))</f>
        <v>17.5</v>
      </c>
      <c r="K239" s="52" t="s">
        <v>23</v>
      </c>
      <c r="L239" s="53">
        <v>2.37</v>
      </c>
      <c r="M239" s="54">
        <v>7.38</v>
      </c>
      <c r="N239" s="233"/>
      <c r="O239" s="55" t="s">
        <v>3670</v>
      </c>
      <c r="P239" s="56" t="s">
        <v>1804</v>
      </c>
      <c r="Q239" s="218"/>
      <c r="R239" s="212"/>
      <c r="S239" s="26"/>
    </row>
    <row r="240" spans="1:19" s="1" customFormat="1" ht="14.65" customHeight="1">
      <c r="A240" s="228"/>
      <c r="B240" s="237"/>
      <c r="C240" s="57" t="s">
        <v>28</v>
      </c>
      <c r="D240" s="275"/>
      <c r="E240" s="283"/>
      <c r="F240" s="272"/>
      <c r="G240" s="183"/>
      <c r="H240" s="231"/>
      <c r="I240" s="58"/>
      <c r="J240" s="59"/>
      <c r="K240" s="60"/>
      <c r="L240" s="61"/>
      <c r="M240" s="62"/>
      <c r="N240" s="234"/>
      <c r="O240" s="63"/>
      <c r="P240" s="64"/>
      <c r="Q240" s="219"/>
      <c r="R240" s="213"/>
      <c r="S240" s="28"/>
    </row>
    <row r="241" spans="1:19" s="1" customFormat="1" ht="14.65" customHeight="1">
      <c r="A241" s="238">
        <f>$A238+1</f>
        <v>275</v>
      </c>
      <c r="B241" s="242" t="str">
        <f>IF(OR(C241="W",C242="W",C243="W",C241="1/2W",C242="1/2W",C243="1/2W",C241="1/2L",C242="1/2L",C243="1/2L"),"OK",IF(OR(C241="L",C242="L",C243="L"),"LOSS",IF(OR(C241="X",C242="X",C243="X"),"Anulado"," ")))</f>
        <v xml:space="preserve"> </v>
      </c>
      <c r="C241" s="65" t="s">
        <v>28</v>
      </c>
      <c r="D241" s="290" t="str">
        <f>IF(G241="","",$D238)</f>
        <v>16</v>
      </c>
      <c r="E241" s="295" t="str">
        <f>IF(G241=""," ","– "&amp;COUNTIF(D$4:D243,$D241))</f>
        <v>– 3</v>
      </c>
      <c r="F241" s="297" t="e">
        <f ca="1">IF(G241="","",IF(OR(AND($C241&lt;&gt;" ",$C242=" "),AND($C242&lt;&gt;" ",$C241=" "),AND(L243&gt;0,OR(AND($C243&lt;&gt;" ",OR($C241=" ",$C242=" ")),AND($C243=" ",OR($C241&lt;&gt;" ",$C242&lt;&gt;" "))))),IF(SUM(F$4:F240)=0,1,LARGE(F$4:F240,1)+1),IF(MONTH(G241)=MONTH(TODAY()),IF(AND(DAY(G241)&lt;DAY(TODAY()),$B241=" "),IF(SUM(F$4:F240)=0,1,LARGE(F$4:F240,1)+1),IF($B241=" ",IF(AND(DAY(G241)=DAY(TODAY()),HOUR(G241)&lt;=HOUR(NOW())+1),IF(AND(HOUR(G241)+2&lt;=HOUR(NOW()),DAY(G241)&lt;=DAY(TODAY()),MINUTE(G241)&lt;=MINUTE(NOW())),IF(SUM(F$4:F240)=0,1,LARGE(F$4:F240,1)+1),IF(OR(MINUTE(G241)&lt;=MINUTE(NOW()),HOUR(G241)&lt;=HOUR(NOW())),"!!!","")),""),"")),"")))</f>
        <v>#VALUE!</v>
      </c>
      <c r="G241" s="188" t="s">
        <v>4745</v>
      </c>
      <c r="H241" s="239" t="s">
        <v>648</v>
      </c>
      <c r="I241" s="66" t="s">
        <v>42</v>
      </c>
      <c r="J241" s="67">
        <v>8.5</v>
      </c>
      <c r="K241" s="68" t="s">
        <v>21</v>
      </c>
      <c r="L241" s="69">
        <v>2.09</v>
      </c>
      <c r="M241" s="70"/>
      <c r="N241" s="317">
        <v>0.05</v>
      </c>
      <c r="O241" s="71" t="s">
        <v>2210</v>
      </c>
      <c r="P241" s="72" t="s">
        <v>1920</v>
      </c>
      <c r="Q241" s="220" t="s">
        <v>1338</v>
      </c>
      <c r="R241" s="204">
        <v>0.14860000000000001</v>
      </c>
      <c r="S241" s="203" t="s">
        <v>1034</v>
      </c>
    </row>
    <row r="242" spans="1:19" s="1" customFormat="1" ht="14.65" customHeight="1">
      <c r="A242" s="227"/>
      <c r="B242" s="236"/>
      <c r="C242" s="17" t="s">
        <v>28</v>
      </c>
      <c r="D242" s="274"/>
      <c r="E242" s="282"/>
      <c r="F242" s="285"/>
      <c r="G242" s="182"/>
      <c r="H242" s="230"/>
      <c r="I242" s="18" t="s">
        <v>43</v>
      </c>
      <c r="J242" s="76">
        <f>IF(OR(I241="TO",I241="TU",I241="TO1",I241="TU1",I241="TO2",I241="TU2"),J241,IF(OR(I241="AH1",I241="AH2"),IF(OR(I242="AH1",I242="AH2"),-J241,IF(OR(I242="EH1",I242="EH2"),-J241+0.5,"")),IF(OR(I241="EH1",I241="EH2"),IF(OR(I242="AH1",I242="AH2"),-J241+0.5,IF(OR(I242="EH1",I242="EH2"),-J241+1,"")),IF(AND(OR(I241="DNB1",I241="DNB2"),OR(I242="AH1",I242="AH2")),0,IF(AND(I241="Not ScoreBoth",OR(I242="TO1",I242="TO2")),0.5,"")))))</f>
        <v>8.5</v>
      </c>
      <c r="K242" s="77" t="s">
        <v>23</v>
      </c>
      <c r="L242" s="21">
        <v>2.5499999999999998</v>
      </c>
      <c r="M242" s="22">
        <v>6.52</v>
      </c>
      <c r="N242" s="233"/>
      <c r="O242" s="23" t="s">
        <v>2205</v>
      </c>
      <c r="P242" s="24" t="s">
        <v>3671</v>
      </c>
      <c r="Q242" s="221"/>
      <c r="R242" s="205"/>
      <c r="S242" s="26"/>
    </row>
    <row r="243" spans="1:19" s="1" customFormat="1" ht="14.65" customHeight="1">
      <c r="A243" s="228"/>
      <c r="B243" s="237"/>
      <c r="C243" s="27" t="s">
        <v>28</v>
      </c>
      <c r="D243" s="275"/>
      <c r="E243" s="283"/>
      <c r="F243" s="272"/>
      <c r="G243" s="183"/>
      <c r="H243" s="231"/>
      <c r="I243" s="30"/>
      <c r="J243" s="31"/>
      <c r="K243" s="37"/>
      <c r="L243" s="32"/>
      <c r="M243" s="33"/>
      <c r="N243" s="234"/>
      <c r="O243" s="34"/>
      <c r="P243" s="35"/>
      <c r="Q243" s="222"/>
      <c r="R243" s="206"/>
      <c r="S243" s="28"/>
    </row>
    <row r="244" spans="1:19" s="1" customFormat="1" ht="14.65" customHeight="1">
      <c r="A244" s="226">
        <f>$A241+1</f>
        <v>276</v>
      </c>
      <c r="B244" s="235" t="str">
        <f>IF(OR(C244="W",C245="W",C246="W",C244="1/2W",C245="1/2W",C246="1/2W",C244="1/2L",C245="1/2L",C246="1/2L"),"OK",IF(OR(C244="L",C245="L",C246="L"),"LOSS",IF(OR(C244="X",C245="X",C246="X"),"Anulado"," ")))</f>
        <v xml:space="preserve"> </v>
      </c>
      <c r="C244" s="38" t="s">
        <v>28</v>
      </c>
      <c r="D244" s="273" t="str">
        <f>IF(G244="","",$D241)</f>
        <v>16</v>
      </c>
      <c r="E244" s="281" t="str">
        <f>IF(G244=""," ","– "&amp;COUNTIF(D$4:D246,$D244))</f>
        <v>– 4</v>
      </c>
      <c r="F244" s="284" t="e">
        <f ca="1">IF(G244="","",IF(OR(AND($C244&lt;&gt;" ",$C245=" "),AND($C245&lt;&gt;" ",$C244=" "),AND(L246&gt;0,OR(AND($C246&lt;&gt;" ",OR($C244=" ",$C245=" ")),AND($C246=" ",OR($C244&lt;&gt;" ",$C245&lt;&gt;" "))))),IF(SUM(F$4:F243)=0,1,LARGE(F$4:F243,1)+1),IF(MONTH(G244)=MONTH(TODAY()),IF(AND(DAY(G244)&lt;DAY(TODAY()),$B244=" "),IF(SUM(F$4:F243)=0,1,LARGE(F$4:F243,1)+1),IF($B244=" ",IF(AND(DAY(G244)=DAY(TODAY()),HOUR(G244)&lt;=HOUR(NOW())+1),IF(AND(HOUR(G244)+2&lt;=HOUR(NOW()),DAY(G244)&lt;=DAY(TODAY()),MINUTE(G244)&lt;=MINUTE(NOW())),IF(SUM(F$4:F243)=0,1,LARGE(F$4:F243,1)+1),IF(OR(MINUTE(G244)&lt;=MINUTE(NOW()),HOUR(G244)&lt;=HOUR(NOW())),"!!!","")),""),"")),"")))</f>
        <v>#VALUE!</v>
      </c>
      <c r="G244" s="181" t="s">
        <v>4746</v>
      </c>
      <c r="H244" s="229" t="s">
        <v>649</v>
      </c>
      <c r="I244" s="39" t="s">
        <v>650</v>
      </c>
      <c r="J244" s="78"/>
      <c r="K244" s="41" t="s">
        <v>23</v>
      </c>
      <c r="L244" s="42">
        <v>2.7</v>
      </c>
      <c r="M244" s="43"/>
      <c r="N244" s="318">
        <v>0.05</v>
      </c>
      <c r="O244" s="44" t="s">
        <v>1873</v>
      </c>
      <c r="P244" s="45" t="s">
        <v>3672</v>
      </c>
      <c r="Q244" s="217" t="s">
        <v>2583</v>
      </c>
      <c r="R244" s="211">
        <v>0.17480000000000001</v>
      </c>
      <c r="S244" s="210" t="s">
        <v>1034</v>
      </c>
    </row>
    <row r="245" spans="1:19" s="1" customFormat="1" ht="14.65" customHeight="1">
      <c r="A245" s="227"/>
      <c r="B245" s="236"/>
      <c r="C245" s="49" t="s">
        <v>28</v>
      </c>
      <c r="D245" s="274"/>
      <c r="E245" s="282"/>
      <c r="F245" s="285"/>
      <c r="G245" s="182"/>
      <c r="H245" s="230"/>
      <c r="I245" s="50" t="s">
        <v>651</v>
      </c>
      <c r="J245" s="85" t="str">
        <f>IF(OR(I244="TO",I244="TU",I244="TO1",I244="TU1",I244="TO2",I244="TU2"),J244,IF(OR(I244="AH1",I244="AH2"),IF(OR(I245="AH1",I245="AH2"),-J244,IF(OR(I245="EH1",I245="EH2"),-J244+0.5,"")),IF(OR(I244="EH1",I244="EH2"),IF(OR(I245="AH1",I245="AH2"),-J244+0.5,IF(OR(I245="EH1",I245="EH2"),-J244+1,"")),IF(AND(OR(I244="DNB1",I244="DNB2"),OR(I245="AH1",I245="AH2")),0,IF(AND(I244="Not ScoreBoth",OR(I245="TO1",I245="TO2")),0.5,"")))))</f>
        <v/>
      </c>
      <c r="K245" s="52" t="s">
        <v>21</v>
      </c>
      <c r="L245" s="53">
        <v>2.08</v>
      </c>
      <c r="M245" s="54">
        <v>8.3000000000000007</v>
      </c>
      <c r="N245" s="233"/>
      <c r="O245" s="55" t="s">
        <v>3668</v>
      </c>
      <c r="P245" s="56" t="s">
        <v>3673</v>
      </c>
      <c r="Q245" s="218"/>
      <c r="R245" s="212"/>
      <c r="S245" s="26"/>
    </row>
    <row r="246" spans="1:19" s="1" customFormat="1" ht="14.65" customHeight="1">
      <c r="A246" s="228"/>
      <c r="B246" s="237"/>
      <c r="C246" s="57" t="s">
        <v>28</v>
      </c>
      <c r="D246" s="275"/>
      <c r="E246" s="283"/>
      <c r="F246" s="272"/>
      <c r="G246" s="183"/>
      <c r="H246" s="231"/>
      <c r="I246" s="58"/>
      <c r="J246" s="59"/>
      <c r="K246" s="60"/>
      <c r="L246" s="61"/>
      <c r="M246" s="62"/>
      <c r="N246" s="234"/>
      <c r="O246" s="63"/>
      <c r="P246" s="64"/>
      <c r="Q246" s="219"/>
      <c r="R246" s="213"/>
      <c r="S246" s="28"/>
    </row>
    <row r="247" spans="1:19" s="1" customFormat="1" ht="14.65" customHeight="1">
      <c r="A247" s="238">
        <f>$A244+1</f>
        <v>277</v>
      </c>
      <c r="B247" s="242" t="str">
        <f>IF(OR(C247="W",C248="W",C249="W",C247="1/2W",C248="1/2W",C249="1/2W",C247="1/2L",C248="1/2L",C249="1/2L"),"OK",IF(OR(C247="L",C248="L",C249="L"),"LOSS",IF(OR(C247="X",C248="X",C249="X"),"Anulado"," ")))</f>
        <v xml:space="preserve"> </v>
      </c>
      <c r="C247" s="65" t="s">
        <v>28</v>
      </c>
      <c r="D247" s="290" t="str">
        <f>IF(G247="","",$D244)</f>
        <v>16</v>
      </c>
      <c r="E247" s="295" t="str">
        <f>IF(G247=""," ","– "&amp;COUNTIF(D$4:D249,$D247))</f>
        <v>– 5</v>
      </c>
      <c r="F247" s="297" t="e">
        <f ca="1">IF(G247="","",IF(OR(AND($C247&lt;&gt;" ",$C248=" "),AND($C248&lt;&gt;" ",$C247=" "),AND(L249&gt;0,OR(AND($C249&lt;&gt;" ",OR($C247=" ",$C248=" ")),AND($C249=" ",OR($C247&lt;&gt;" ",$C248&lt;&gt;" "))))),IF(SUM(F$4:F246)=0,1,LARGE(F$4:F246,1)+1),IF(MONTH(G247)=MONTH(TODAY()),IF(AND(DAY(G247)&lt;DAY(TODAY()),$B247=" "),IF(SUM(F$4:F246)=0,1,LARGE(F$4:F246,1)+1),IF($B247=" ",IF(AND(DAY(G247)=DAY(TODAY()),HOUR(G247)&lt;=HOUR(NOW())+1),IF(AND(HOUR(G247)+2&lt;=HOUR(NOW()),DAY(G247)&lt;=DAY(TODAY()),MINUTE(G247)&lt;=MINUTE(NOW())),IF(SUM(F$4:F246)=0,1,LARGE(F$4:F246,1)+1),IF(OR(MINUTE(G247)&lt;=MINUTE(NOW()),HOUR(G247)&lt;=HOUR(NOW())),"!!!","")),""),"")),"")))</f>
        <v>#VALUE!</v>
      </c>
      <c r="G247" s="188" t="s">
        <v>4747</v>
      </c>
      <c r="H247" s="239" t="s">
        <v>652</v>
      </c>
      <c r="I247" s="66" t="s">
        <v>650</v>
      </c>
      <c r="J247" s="80"/>
      <c r="K247" s="68" t="s">
        <v>23</v>
      </c>
      <c r="L247" s="69">
        <v>2.85</v>
      </c>
      <c r="M247" s="70">
        <v>13.65</v>
      </c>
      <c r="N247" s="317">
        <v>0.05</v>
      </c>
      <c r="O247" s="71" t="s">
        <v>2563</v>
      </c>
      <c r="P247" s="72" t="s">
        <v>3674</v>
      </c>
      <c r="Q247" s="220" t="s">
        <v>3590</v>
      </c>
      <c r="R247" s="204">
        <v>0.20250000000000001</v>
      </c>
      <c r="S247" s="203" t="s">
        <v>1034</v>
      </c>
    </row>
    <row r="248" spans="1:19" s="1" customFormat="1" ht="14.65" customHeight="1">
      <c r="A248" s="227"/>
      <c r="B248" s="236"/>
      <c r="C248" s="17" t="s">
        <v>28</v>
      </c>
      <c r="D248" s="274"/>
      <c r="E248" s="282"/>
      <c r="F248" s="285"/>
      <c r="G248" s="182"/>
      <c r="H248" s="230"/>
      <c r="I248" s="18" t="s">
        <v>651</v>
      </c>
      <c r="J248" s="81" t="str">
        <f>IF(OR(I247="TO",I247="TU",I247="TO1",I247="TU1",I247="TO2",I247="TU2"),J247,IF(OR(I247="AH1",I247="AH2"),IF(OR(I248="AH1",I248="AH2"),-J247,IF(OR(I248="EH1",I248="EH2"),-J247+0.5,"")),IF(OR(I247="EH1",I247="EH2"),IF(OR(I248="AH1",I248="AH2"),-J247+0.5,IF(OR(I248="EH1",I248="EH2"),-J247+1,"")),IF(AND(OR(I247="DNB1",I247="DNB2"),OR(I248="AH1",I248="AH2")),0,IF(AND(I247="Not ScoreBoth",OR(I248="TO1",I248="TO2")),0.5,"")))))</f>
        <v/>
      </c>
      <c r="K248" s="77" t="s">
        <v>21</v>
      </c>
      <c r="L248" s="21">
        <v>2.08</v>
      </c>
      <c r="M248" s="22"/>
      <c r="N248" s="233"/>
      <c r="O248" s="23" t="s">
        <v>3436</v>
      </c>
      <c r="P248" s="24" t="s">
        <v>3674</v>
      </c>
      <c r="Q248" s="221"/>
      <c r="R248" s="205"/>
      <c r="S248" s="26"/>
    </row>
    <row r="249" spans="1:19" s="1" customFormat="1" ht="14.65" customHeight="1">
      <c r="A249" s="228"/>
      <c r="B249" s="237"/>
      <c r="C249" s="27" t="s">
        <v>28</v>
      </c>
      <c r="D249" s="275"/>
      <c r="E249" s="283"/>
      <c r="F249" s="272"/>
      <c r="G249" s="183"/>
      <c r="H249" s="231"/>
      <c r="I249" s="30"/>
      <c r="J249" s="31"/>
      <c r="K249" s="37"/>
      <c r="L249" s="32"/>
      <c r="M249" s="33"/>
      <c r="N249" s="234"/>
      <c r="O249" s="34"/>
      <c r="P249" s="35"/>
      <c r="Q249" s="222"/>
      <c r="R249" s="206"/>
      <c r="S249" s="28"/>
    </row>
    <row r="250" spans="1:19" s="1" customFormat="1" ht="14.65" customHeight="1">
      <c r="A250" s="226">
        <f>$A247+1</f>
        <v>278</v>
      </c>
      <c r="B250" s="235" t="str">
        <f>IF(OR(C250="W",C251="W",C252="W",C250="1/2W",C251="1/2W",C252="1/2W",C250="1/2L",C251="1/2L",C252="1/2L"),"OK",IF(OR(C250="L",C251="L",C252="L"),"LOSS",IF(OR(C250="X",C251="X",C252="X"),"Anulado"," ")))</f>
        <v xml:space="preserve"> </v>
      </c>
      <c r="C250" s="38" t="s">
        <v>28</v>
      </c>
      <c r="D250" s="273" t="str">
        <f>IF(G250="","",$D247)</f>
        <v>16</v>
      </c>
      <c r="E250" s="281" t="str">
        <f>IF(G250=""," ","– "&amp;COUNTIF(D$4:D252,$D250))</f>
        <v>– 6</v>
      </c>
      <c r="F250" s="284" t="e">
        <f ca="1">IF(G250="","",IF(OR(AND($C250&lt;&gt;" ",$C251=" "),AND($C251&lt;&gt;" ",$C250=" "),AND(L252&gt;0,OR(AND($C252&lt;&gt;" ",OR($C250=" ",$C251=" ")),AND($C252=" ",OR($C250&lt;&gt;" ",$C251&lt;&gt;" "))))),IF(SUM(F$4:F249)=0,1,LARGE(F$4:F249,1)+1),IF(MONTH(G250)=MONTH(TODAY()),IF(AND(DAY(G250)&lt;DAY(TODAY()),$B250=" "),IF(SUM(F$4:F249)=0,1,LARGE(F$4:F249,1)+1),IF($B250=" ",IF(AND(DAY(G250)=DAY(TODAY()),HOUR(G250)&lt;=HOUR(NOW())+1),IF(AND(HOUR(G250)+2&lt;=HOUR(NOW()),DAY(G250)&lt;=DAY(TODAY()),MINUTE(G250)&lt;=MINUTE(NOW())),IF(SUM(F$4:F249)=0,1,LARGE(F$4:F249,1)+1),IF(OR(MINUTE(G250)&lt;=MINUTE(NOW()),HOUR(G250)&lt;=HOUR(NOW())),"!!!","")),""),"")),"")))</f>
        <v>#VALUE!</v>
      </c>
      <c r="G250" s="181" t="s">
        <v>4748</v>
      </c>
      <c r="H250" s="229" t="s">
        <v>653</v>
      </c>
      <c r="I250" s="39" t="s">
        <v>650</v>
      </c>
      <c r="J250" s="78"/>
      <c r="K250" s="41" t="s">
        <v>23</v>
      </c>
      <c r="L250" s="42">
        <v>2.7</v>
      </c>
      <c r="M250" s="43"/>
      <c r="N250" s="318">
        <v>0.05</v>
      </c>
      <c r="O250" s="44" t="s">
        <v>3634</v>
      </c>
      <c r="P250" s="45" t="s">
        <v>1616</v>
      </c>
      <c r="Q250" s="217" t="s">
        <v>2219</v>
      </c>
      <c r="R250" s="211">
        <v>0.1716</v>
      </c>
      <c r="S250" s="210" t="s">
        <v>1034</v>
      </c>
    </row>
    <row r="251" spans="1:19" s="1" customFormat="1" ht="14.65" customHeight="1">
      <c r="A251" s="227"/>
      <c r="B251" s="236"/>
      <c r="C251" s="49" t="s">
        <v>28</v>
      </c>
      <c r="D251" s="274"/>
      <c r="E251" s="282"/>
      <c r="F251" s="285"/>
      <c r="G251" s="182"/>
      <c r="H251" s="230"/>
      <c r="I251" s="50" t="s">
        <v>651</v>
      </c>
      <c r="J251" s="85" t="str">
        <f>IF(OR(I250="TO",I250="TU",I250="TO1",I250="TU1",I250="TO2",I250="TU2"),J250,IF(OR(I250="AH1",I250="AH2"),IF(OR(I251="AH1",I251="AH2"),-J250,IF(OR(I251="EH1",I251="EH2"),-J250+0.5,"")),IF(OR(I250="EH1",I250="EH2"),IF(OR(I251="AH1",I251="AH2"),-J250+0.5,IF(OR(I251="EH1",I251="EH2"),-J250+1,"")),IF(AND(OR(I250="DNB1",I250="DNB2"),OR(I251="AH1",I251="AH2")),0,IF(AND(I250="Not ScoreBoth",OR(I251="TO1",I251="TO2")),0.5,"")))))</f>
        <v/>
      </c>
      <c r="K251" s="52" t="s">
        <v>21</v>
      </c>
      <c r="L251" s="53">
        <v>2.0699999999999998</v>
      </c>
      <c r="M251" s="54">
        <v>8.41</v>
      </c>
      <c r="N251" s="233"/>
      <c r="O251" s="55" t="s">
        <v>3089</v>
      </c>
      <c r="P251" s="56" t="s">
        <v>3675</v>
      </c>
      <c r="Q251" s="218"/>
      <c r="R251" s="212"/>
      <c r="S251" s="26"/>
    </row>
    <row r="252" spans="1:19" s="1" customFormat="1" ht="14.65" customHeight="1">
      <c r="A252" s="228"/>
      <c r="B252" s="237"/>
      <c r="C252" s="57" t="s">
        <v>28</v>
      </c>
      <c r="D252" s="275"/>
      <c r="E252" s="283"/>
      <c r="F252" s="272"/>
      <c r="G252" s="183"/>
      <c r="H252" s="231"/>
      <c r="I252" s="58"/>
      <c r="J252" s="59"/>
      <c r="K252" s="60"/>
      <c r="L252" s="61"/>
      <c r="M252" s="62"/>
      <c r="N252" s="234"/>
      <c r="O252" s="63"/>
      <c r="P252" s="64"/>
      <c r="Q252" s="219"/>
      <c r="R252" s="213"/>
      <c r="S252" s="28"/>
    </row>
    <row r="253" spans="1:19" s="1" customFormat="1" ht="14.65" customHeight="1">
      <c r="A253" s="238">
        <f>$A250+1</f>
        <v>279</v>
      </c>
      <c r="B253" s="242" t="str">
        <f>IF(OR(C253="W",C254="W",C255="W",C253="1/2W",C254="1/2W",C255="1/2W",C253="1/2L",C254="1/2L",C255="1/2L"),"OK",IF(OR(C253="L",C254="L",C255="L"),"LOSS",IF(OR(C253="X",C254="X",C255="X"),"Anulado"," ")))</f>
        <v xml:space="preserve"> </v>
      </c>
      <c r="C253" s="65" t="s">
        <v>28</v>
      </c>
      <c r="D253" s="290" t="str">
        <f>IF(G253="","",$D250)</f>
        <v>16</v>
      </c>
      <c r="E253" s="295" t="str">
        <f>IF(G253=""," ","– "&amp;COUNTIF(D$4:D255,$D253))</f>
        <v>– 7</v>
      </c>
      <c r="F253" s="297" t="e">
        <f ca="1">IF(G253="","",IF(OR(AND($C253&lt;&gt;" ",$C254=" "),AND($C254&lt;&gt;" ",$C253=" "),AND(L255&gt;0,OR(AND($C255&lt;&gt;" ",OR($C253=" ",$C254=" ")),AND($C255=" ",OR($C253&lt;&gt;" ",$C254&lt;&gt;" "))))),IF(SUM(F$4:F252)=0,1,LARGE(F$4:F252,1)+1),IF(MONTH(G253)=MONTH(TODAY()),IF(AND(DAY(G253)&lt;DAY(TODAY()),$B253=" "),IF(SUM(F$4:F252)=0,1,LARGE(F$4:F252,1)+1),IF($B253=" ",IF(AND(DAY(G253)=DAY(TODAY()),HOUR(G253)&lt;=HOUR(NOW())+1),IF(AND(HOUR(G253)+2&lt;=HOUR(NOW()),DAY(G253)&lt;=DAY(TODAY()),MINUTE(G253)&lt;=MINUTE(NOW())),IF(SUM(F$4:F252)=0,1,LARGE(F$4:F252,1)+1),IF(OR(MINUTE(G253)&lt;=MINUTE(NOW()),HOUR(G253)&lt;=HOUR(NOW())),"!!!","")),""),"")),"")))</f>
        <v>#VALUE!</v>
      </c>
      <c r="G253" s="188" t="s">
        <v>4749</v>
      </c>
      <c r="H253" s="239" t="s">
        <v>654</v>
      </c>
      <c r="I253" s="66" t="s">
        <v>650</v>
      </c>
      <c r="J253" s="80"/>
      <c r="K253" s="68" t="s">
        <v>23</v>
      </c>
      <c r="L253" s="69">
        <v>2.7</v>
      </c>
      <c r="M253" s="70"/>
      <c r="N253" s="317">
        <v>0.05</v>
      </c>
      <c r="O253" s="71" t="s">
        <v>3676</v>
      </c>
      <c r="P253" s="72" t="s">
        <v>1686</v>
      </c>
      <c r="Q253" s="220" t="s">
        <v>2687</v>
      </c>
      <c r="R253" s="204">
        <v>0.16880000000000001</v>
      </c>
      <c r="S253" s="203" t="s">
        <v>1034</v>
      </c>
    </row>
    <row r="254" spans="1:19" s="1" customFormat="1" ht="14.65" customHeight="1">
      <c r="A254" s="227"/>
      <c r="B254" s="236"/>
      <c r="C254" s="17" t="s">
        <v>28</v>
      </c>
      <c r="D254" s="274"/>
      <c r="E254" s="282"/>
      <c r="F254" s="285"/>
      <c r="G254" s="182"/>
      <c r="H254" s="230"/>
      <c r="I254" s="18" t="s">
        <v>651</v>
      </c>
      <c r="J254" s="81" t="str">
        <f>IF(OR(I253="TO",I253="TU",I253="TO1",I253="TU1",I253="TO2",I253="TU2"),J253,IF(OR(I253="AH1",I253="AH2"),IF(OR(I254="AH1",I254="AH2"),-J253,IF(OR(I254="EH1",I254="EH2"),-J253+0.5,"")),IF(OR(I253="EH1",I253="EH2"),IF(OR(I254="AH1",I254="AH2"),-J253+0.5,IF(OR(I254="EH1",I254="EH2"),-J253+1,"")),IF(AND(OR(I253="DNB1",I253="DNB2"),OR(I254="AH1",I254="AH2")),0,IF(AND(I253="Not ScoreBoth",OR(I254="TO1",I254="TO2")),0.5,"")))))</f>
        <v/>
      </c>
      <c r="K254" s="77" t="s">
        <v>21</v>
      </c>
      <c r="L254" s="21">
        <v>2.06</v>
      </c>
      <c r="M254" s="22">
        <v>8.49</v>
      </c>
      <c r="N254" s="233"/>
      <c r="O254" s="23" t="s">
        <v>3677</v>
      </c>
      <c r="P254" s="24" t="s">
        <v>1804</v>
      </c>
      <c r="Q254" s="221"/>
      <c r="R254" s="205"/>
      <c r="S254" s="26"/>
    </row>
    <row r="255" spans="1:19" s="1" customFormat="1" ht="14.65" customHeight="1">
      <c r="A255" s="228"/>
      <c r="B255" s="237"/>
      <c r="C255" s="27" t="s">
        <v>28</v>
      </c>
      <c r="D255" s="275"/>
      <c r="E255" s="283"/>
      <c r="F255" s="272"/>
      <c r="G255" s="183"/>
      <c r="H255" s="231"/>
      <c r="I255" s="30"/>
      <c r="J255" s="31"/>
      <c r="K255" s="37"/>
      <c r="L255" s="32"/>
      <c r="M255" s="33"/>
      <c r="N255" s="234"/>
      <c r="O255" s="34"/>
      <c r="P255" s="35"/>
      <c r="Q255" s="222"/>
      <c r="R255" s="206"/>
      <c r="S255" s="28"/>
    </row>
    <row r="256" spans="1:19" s="1" customFormat="1" ht="14.65" customHeight="1">
      <c r="A256" s="226">
        <f>$A253+1</f>
        <v>280</v>
      </c>
      <c r="B256" s="235" t="str">
        <f>IF(OR(C256="W",C257="W",C258="W",C256="1/2W",C257="1/2W",C258="1/2W",C256="1/2L",C257="1/2L",C258="1/2L"),"OK",IF(OR(C256="L",C257="L",C258="L"),"LOSS",IF(OR(C256="X",C257="X",C258="X"),"Anulado"," ")))</f>
        <v xml:space="preserve"> </v>
      </c>
      <c r="C256" s="38" t="s">
        <v>28</v>
      </c>
      <c r="D256" s="273" t="str">
        <f>IF(G256="","",$D253)</f>
        <v>16</v>
      </c>
      <c r="E256" s="281" t="str">
        <f>IF(G256=""," ","– "&amp;COUNTIF(D$4:D258,$D256))</f>
        <v>– 8</v>
      </c>
      <c r="F256" s="284" t="e">
        <f ca="1">IF(G256="","",IF(OR(AND($C256&lt;&gt;" ",$C257=" "),AND($C257&lt;&gt;" ",$C256=" "),AND(L258&gt;0,OR(AND($C258&lt;&gt;" ",OR($C256=" ",$C257=" ")),AND($C258=" ",OR($C256&lt;&gt;" ",$C257&lt;&gt;" "))))),IF(SUM(F$4:F255)=0,1,LARGE(F$4:F255,1)+1),IF(MONTH(G256)=MONTH(TODAY()),IF(AND(DAY(G256)&lt;DAY(TODAY()),$B256=" "),IF(SUM(F$4:F255)=0,1,LARGE(F$4:F255,1)+1),IF($B256=" ",IF(AND(DAY(G256)=DAY(TODAY()),HOUR(G256)&lt;=HOUR(NOW())+1),IF(AND(HOUR(G256)+2&lt;=HOUR(NOW()),DAY(G256)&lt;=DAY(TODAY()),MINUTE(G256)&lt;=MINUTE(NOW())),IF(SUM(F$4:F255)=0,1,LARGE(F$4:F255,1)+1),IF(OR(MINUTE(G256)&lt;=MINUTE(NOW()),HOUR(G256)&lt;=HOUR(NOW())),"!!!","")),""),"")),"")))</f>
        <v>#VALUE!</v>
      </c>
      <c r="G256" s="181" t="s">
        <v>4750</v>
      </c>
      <c r="H256" s="229" t="s">
        <v>655</v>
      </c>
      <c r="I256" s="39" t="s">
        <v>650</v>
      </c>
      <c r="J256" s="78"/>
      <c r="K256" s="41" t="s">
        <v>23</v>
      </c>
      <c r="L256" s="42">
        <v>2.68</v>
      </c>
      <c r="M256" s="43">
        <v>15.04</v>
      </c>
      <c r="N256" s="318">
        <v>0.05</v>
      </c>
      <c r="O256" s="44" t="s">
        <v>3678</v>
      </c>
      <c r="P256" s="45" t="s">
        <v>1933</v>
      </c>
      <c r="Q256" s="217" t="s">
        <v>4204</v>
      </c>
      <c r="R256" s="211">
        <v>0.11849999999999999</v>
      </c>
      <c r="S256" s="210" t="s">
        <v>1034</v>
      </c>
    </row>
    <row r="257" spans="1:19" s="1" customFormat="1" ht="14.65" customHeight="1">
      <c r="A257" s="227"/>
      <c r="B257" s="236"/>
      <c r="C257" s="49" t="s">
        <v>28</v>
      </c>
      <c r="D257" s="274"/>
      <c r="E257" s="282"/>
      <c r="F257" s="285"/>
      <c r="G257" s="182"/>
      <c r="H257" s="230"/>
      <c r="I257" s="50" t="s">
        <v>651</v>
      </c>
      <c r="J257" s="85" t="str">
        <f>IF(OR(I256="TO",I256="TU",I256="TO1",I256="TU1",I256="TO2",I256="TU2"),J256,IF(OR(I256="AH1",I256="AH2"),IF(OR(I257="AH1",I257="AH2"),-J256,IF(OR(I257="EH1",I257="EH2"),-J256+0.5,"")),IF(OR(I256="EH1",I256="EH2"),IF(OR(I257="AH1",I257="AH2"),-J256+0.5,IF(OR(I257="EH1",I257="EH2"),-J256+1,"")),IF(AND(OR(I256="DNB1",I256="DNB2"),OR(I257="AH1",I257="AH2")),0,IF(AND(I256="Not ScoreBoth",OR(I257="TO1",I257="TO2")),0.5,"")))))</f>
        <v/>
      </c>
      <c r="K257" s="52" t="s">
        <v>45</v>
      </c>
      <c r="L257" s="53">
        <v>1.92</v>
      </c>
      <c r="M257" s="54"/>
      <c r="N257" s="233"/>
      <c r="O257" s="55" t="s">
        <v>1164</v>
      </c>
      <c r="P257" s="56" t="s">
        <v>3679</v>
      </c>
      <c r="Q257" s="218"/>
      <c r="R257" s="212"/>
      <c r="S257" s="26"/>
    </row>
    <row r="258" spans="1:19" s="1" customFormat="1" ht="14.65" customHeight="1" thickBot="1">
      <c r="A258" s="228"/>
      <c r="B258" s="237"/>
      <c r="C258" s="57" t="s">
        <v>28</v>
      </c>
      <c r="D258" s="275"/>
      <c r="E258" s="283"/>
      <c r="F258" s="272"/>
      <c r="G258" s="183"/>
      <c r="H258" s="240"/>
      <c r="I258" s="58"/>
      <c r="J258" s="59"/>
      <c r="K258" s="60"/>
      <c r="L258" s="61"/>
      <c r="M258" s="62"/>
      <c r="N258" s="234"/>
      <c r="O258" s="63"/>
      <c r="P258" s="64"/>
      <c r="Q258" s="219"/>
      <c r="R258" s="213"/>
      <c r="S258" s="28"/>
    </row>
    <row r="259" spans="1:19" s="1" customFormat="1" ht="14.65" customHeight="1">
      <c r="A259" s="238">
        <f>$A256+1</f>
        <v>281</v>
      </c>
      <c r="B259" s="242" t="str">
        <f>IF(OR(C259="W",C260="W",C261="W",C259="1/2W",C260="1/2W",C261="1/2W",C259="1/2L",C260="1/2L",C261="1/2L"),"OK",IF(OR(C259="L",C260="L",C261="L"),"LOSS",IF(OR(C259="X",C260="X",C261="X"),"Anulado"," ")))</f>
        <v xml:space="preserve"> </v>
      </c>
      <c r="C259" s="65" t="s">
        <v>28</v>
      </c>
      <c r="D259" s="290" t="s">
        <v>540</v>
      </c>
      <c r="E259" s="295" t="str">
        <f>IF(G259=""," ","– "&amp;COUNTIF(D$4:D261,$D259))</f>
        <v>– 1</v>
      </c>
      <c r="F259" s="297" t="e">
        <f ca="1">IF(G259="","",IF(OR(AND($C259&lt;&gt;" ",$C260=" "),AND($C260&lt;&gt;" ",$C259=" "),AND(L261&gt;0,OR(AND($C261&lt;&gt;" ",OR($C259=" ",$C260=" ")),AND($C261=" ",OR($C259&lt;&gt;" ",$C260&lt;&gt;" "))))),IF(SUM(F$4:F258)=0,1,LARGE(F$4:F258,1)+1),IF(MONTH(G259)=MONTH(TODAY()),IF(AND(DAY(G259)&lt;DAY(TODAY()),$B259=" "),IF(SUM(F$4:F258)=0,1,LARGE(F$4:F258,1)+1),IF($B259=" ",IF(AND(DAY(G259)=DAY(TODAY()),HOUR(G259)&lt;=HOUR(NOW())+1),IF(AND(HOUR(G259)+2&lt;=HOUR(NOW()),DAY(G259)&lt;=DAY(TODAY()),MINUTE(G259)&lt;=MINUTE(NOW())),IF(SUM(F$4:F258)=0,1,LARGE(F$4:F258,1)+1),IF(OR(MINUTE(G259)&lt;=MINUTE(NOW()),HOUR(G259)&lt;=HOUR(NOW())),"!!!","")),""),"")),"")))</f>
        <v>#VALUE!</v>
      </c>
      <c r="G259" s="188" t="s">
        <v>4744</v>
      </c>
      <c r="H259" s="303" t="s">
        <v>656</v>
      </c>
      <c r="I259" s="66" t="s">
        <v>42</v>
      </c>
      <c r="J259" s="67">
        <v>1</v>
      </c>
      <c r="K259" s="68" t="s">
        <v>21</v>
      </c>
      <c r="L259" s="69">
        <v>2.66</v>
      </c>
      <c r="M259" s="70">
        <v>13.55</v>
      </c>
      <c r="N259" s="317">
        <v>0.05</v>
      </c>
      <c r="O259" s="71" t="s">
        <v>2544</v>
      </c>
      <c r="P259" s="72" t="s">
        <v>3680</v>
      </c>
      <c r="Q259" s="220" t="s">
        <v>2131</v>
      </c>
      <c r="R259" s="204">
        <v>0.14810000000000001</v>
      </c>
      <c r="S259" s="203" t="s">
        <v>1034</v>
      </c>
    </row>
    <row r="260" spans="1:19" s="1" customFormat="1" ht="14.65" customHeight="1">
      <c r="A260" s="227"/>
      <c r="B260" s="236"/>
      <c r="C260" s="17" t="s">
        <v>28</v>
      </c>
      <c r="D260" s="274"/>
      <c r="E260" s="282"/>
      <c r="F260" s="285"/>
      <c r="G260" s="182"/>
      <c r="H260" s="230"/>
      <c r="I260" s="18" t="s">
        <v>43</v>
      </c>
      <c r="J260" s="76">
        <f>IF(OR(I259="TO",I259="TU",I259="TO1",I259="TU1",I259="TO2",I259="TU2"),J259,IF(OR(I259="AH1",I259="AH2"),IF(OR(I260="AH1",I260="AH2"),-J259,IF(OR(I260="EH1",I260="EH2"),-J259+0.5,"")),IF(OR(I259="EH1",I259="EH2"),IF(OR(I260="AH1",I260="AH2"),-J259+0.5,IF(OR(I260="EH1",I260="EH2"),-J259+1,"")),IF(AND(OR(I259="DNB1",I259="DNB2"),OR(I260="AH1",I260="AH2")),0,IF(AND(I259="Not ScoreBoth",OR(I260="TO1",I260="TO2")),0.5,"")))))</f>
        <v>1</v>
      </c>
      <c r="K260" s="77" t="s">
        <v>23</v>
      </c>
      <c r="L260" s="21">
        <v>2.02</v>
      </c>
      <c r="M260" s="22"/>
      <c r="N260" s="233"/>
      <c r="O260" s="23" t="s">
        <v>3022</v>
      </c>
      <c r="P260" s="24" t="s">
        <v>3681</v>
      </c>
      <c r="Q260" s="221"/>
      <c r="R260" s="205"/>
      <c r="S260" s="26"/>
    </row>
    <row r="261" spans="1:19" s="1" customFormat="1" ht="14.65" customHeight="1">
      <c r="A261" s="228"/>
      <c r="B261" s="237"/>
      <c r="C261" s="27" t="s">
        <v>28</v>
      </c>
      <c r="D261" s="275"/>
      <c r="E261" s="283"/>
      <c r="F261" s="272"/>
      <c r="G261" s="183"/>
      <c r="H261" s="231"/>
      <c r="I261" s="30"/>
      <c r="J261" s="31"/>
      <c r="K261" s="37"/>
      <c r="L261" s="32"/>
      <c r="M261" s="33"/>
      <c r="N261" s="234"/>
      <c r="O261" s="34"/>
      <c r="P261" s="35"/>
      <c r="Q261" s="222"/>
      <c r="R261" s="206"/>
      <c r="S261" s="28"/>
    </row>
    <row r="262" spans="1:19" s="1" customFormat="1" ht="14.65" customHeight="1">
      <c r="A262" s="226">
        <f>$A259+1</f>
        <v>282</v>
      </c>
      <c r="B262" s="235" t="str">
        <f>IF(OR(C262="W",C263="W",C264="W",C262="1/2W",C263="1/2W",C264="1/2W",C262="1/2L",C263="1/2L",C264="1/2L"),"OK",IF(OR(C262="L",C263="L",C264="L"),"LOSS",IF(OR(C262="X",C263="X",C264="X"),"Anulado"," ")))</f>
        <v xml:space="preserve"> </v>
      </c>
      <c r="C262" s="38" t="s">
        <v>28</v>
      </c>
      <c r="D262" s="273" t="str">
        <f>IF(G262="","",$D259)</f>
        <v>17</v>
      </c>
      <c r="E262" s="281" t="str">
        <f>IF(G262=""," ","– "&amp;COUNTIF(D$4:D264,$D262))</f>
        <v>– 2</v>
      </c>
      <c r="F262" s="284" t="e">
        <f ca="1">IF(G262="","",IF(OR(AND($C262&lt;&gt;" ",$C263=" "),AND($C263&lt;&gt;" ",$C262=" "),AND(L264&gt;0,OR(AND($C264&lt;&gt;" ",OR($C262=" ",$C263=" ")),AND($C264=" ",OR($C262&lt;&gt;" ",$C263&lt;&gt;" "))))),IF(SUM(F$4:F261)=0,1,LARGE(F$4:F261,1)+1),IF(MONTH(G262)=MONTH(TODAY()),IF(AND(DAY(G262)&lt;DAY(TODAY()),$B262=" "),IF(SUM(F$4:F261)=0,1,LARGE(F$4:F261,1)+1),IF($B262=" ",IF(AND(DAY(G262)=DAY(TODAY()),HOUR(G262)&lt;=HOUR(NOW())+1),IF(AND(HOUR(G262)+2&lt;=HOUR(NOW()),DAY(G262)&lt;=DAY(TODAY()),MINUTE(G262)&lt;=MINUTE(NOW())),IF(SUM(F$4:F261)=0,1,LARGE(F$4:F261,1)+1),IF(OR(MINUTE(G262)&lt;=MINUTE(NOW()),HOUR(G262)&lt;=HOUR(NOW())),"!!!","")),""),"")),"")))</f>
        <v>#VALUE!</v>
      </c>
      <c r="G262" s="181" t="s">
        <v>4744</v>
      </c>
      <c r="H262" s="229" t="s">
        <v>656</v>
      </c>
      <c r="I262" s="39" t="s">
        <v>42</v>
      </c>
      <c r="J262" s="40">
        <v>3</v>
      </c>
      <c r="K262" s="41" t="s">
        <v>21</v>
      </c>
      <c r="L262" s="42">
        <v>2.38</v>
      </c>
      <c r="M262" s="43">
        <v>16.3</v>
      </c>
      <c r="N262" s="318">
        <v>0.05</v>
      </c>
      <c r="O262" s="44" t="s">
        <v>1997</v>
      </c>
      <c r="P262" s="45" t="s">
        <v>1998</v>
      </c>
      <c r="Q262" s="217" t="s">
        <v>4281</v>
      </c>
      <c r="R262" s="211">
        <v>0.1351</v>
      </c>
      <c r="S262" s="210" t="s">
        <v>1034</v>
      </c>
    </row>
    <row r="263" spans="1:19" s="1" customFormat="1" ht="14.65" customHeight="1">
      <c r="A263" s="227"/>
      <c r="B263" s="236"/>
      <c r="C263" s="49" t="s">
        <v>28</v>
      </c>
      <c r="D263" s="274"/>
      <c r="E263" s="282"/>
      <c r="F263" s="285"/>
      <c r="G263" s="182"/>
      <c r="H263" s="230"/>
      <c r="I263" s="50" t="s">
        <v>43</v>
      </c>
      <c r="J263" s="51">
        <f>IF(OR(I262="TO",I262="TU",I262="TO1",I262="TU1",I262="TO2",I262="TU2"),J262,IF(OR(I262="AH1",I262="AH2"),IF(OR(I263="AH1",I263="AH2"),-J262,IF(OR(I263="EH1",I263="EH2"),-J262+0.5,"")),IF(OR(I262="EH1",I262="EH2"),IF(OR(I263="AH1",I263="AH2"),-J262+0.5,IF(OR(I263="EH1",I263="EH2"),-J262+1,"")),IF(AND(OR(I262="DNB1",I262="DNB2"),OR(I263="AH1",I263="AH2")),0,IF(AND(I262="Not ScoreBoth",OR(I263="TO1",I263="TO2")),0.5,"")))))</f>
        <v>3</v>
      </c>
      <c r="K263" s="52" t="s">
        <v>23</v>
      </c>
      <c r="L263" s="53">
        <v>2.17</v>
      </c>
      <c r="M263" s="54"/>
      <c r="N263" s="233"/>
      <c r="O263" s="55" t="s">
        <v>2231</v>
      </c>
      <c r="P263" s="56" t="s">
        <v>3682</v>
      </c>
      <c r="Q263" s="218"/>
      <c r="R263" s="212"/>
      <c r="S263" s="26"/>
    </row>
    <row r="264" spans="1:19" s="1" customFormat="1" ht="14.65" customHeight="1" thickBot="1">
      <c r="A264" s="228"/>
      <c r="B264" s="237"/>
      <c r="C264" s="57" t="s">
        <v>28</v>
      </c>
      <c r="D264" s="275"/>
      <c r="E264" s="283"/>
      <c r="F264" s="272"/>
      <c r="G264" s="183"/>
      <c r="H264" s="240"/>
      <c r="I264" s="115"/>
      <c r="J264" s="116"/>
      <c r="K264" s="117"/>
      <c r="L264" s="118"/>
      <c r="M264" s="119"/>
      <c r="N264" s="234"/>
      <c r="O264" s="63"/>
      <c r="P264" s="64"/>
      <c r="Q264" s="219"/>
      <c r="R264" s="213"/>
      <c r="S264" s="28"/>
    </row>
    <row r="265" spans="1:19" s="1" customFormat="1" ht="14.65" customHeight="1">
      <c r="A265" s="238">
        <f>$A262+1</f>
        <v>283</v>
      </c>
      <c r="B265" s="242" t="str">
        <f>IF(OR(C265="W",C266="W",C267="W",C265="1/2W",C266="1/2W",C267="1/2W",C265="1/2L",C266="1/2L",C267="1/2L"),"OK",IF(OR(C265="L",C266="L",C267="L"),"LOSS",IF(OR(C265="X",C266="X",C267="X"),"Anulado"," ")))</f>
        <v xml:space="preserve"> </v>
      </c>
      <c r="C265" s="65" t="s">
        <v>28</v>
      </c>
      <c r="D265" s="290" t="str">
        <f>IF(G265="","",$D262)</f>
        <v>17</v>
      </c>
      <c r="E265" s="295" t="str">
        <f>IF(G265=""," ","– "&amp;COUNTIF(D$4:D267,$D265))</f>
        <v>– 3</v>
      </c>
      <c r="F265" s="297" t="e">
        <f ca="1">IF(G265="","",IF(OR(AND($C265&lt;&gt;" ",$C266=" "),AND($C266&lt;&gt;" ",$C265=" "),AND(L267&gt;0,OR(AND($C267&lt;&gt;" ",OR($C265=" ",$C266=" ")),AND($C267=" ",OR($C265&lt;&gt;" ",$C266&lt;&gt;" "))))),IF(SUM(F$4:F264)=0,1,LARGE(F$4:F264,1)+1),IF(MONTH(G265)=MONTH(TODAY()),IF(AND(DAY(G265)&lt;DAY(TODAY()),$B265=" "),IF(SUM(F$4:F264)=0,1,LARGE(F$4:F264,1)+1),IF($B265=" ",IF(AND(DAY(G265)=DAY(TODAY()),HOUR(G265)&lt;=HOUR(NOW())+1),IF(AND(HOUR(G265)+2&lt;=HOUR(NOW()),DAY(G265)&lt;=DAY(TODAY()),MINUTE(G265)&lt;=MINUTE(NOW())),IF(SUM(F$4:F264)=0,1,LARGE(F$4:F264,1)+1),IF(OR(MINUTE(G265)&lt;=MINUTE(NOW()),HOUR(G265)&lt;=HOUR(NOW())),"!!!","")),""),"")),"")))</f>
        <v>#VALUE!</v>
      </c>
      <c r="G265" s="188" t="s">
        <v>4744</v>
      </c>
      <c r="H265" s="303" t="s">
        <v>656</v>
      </c>
      <c r="I265" s="120" t="s">
        <v>42</v>
      </c>
      <c r="J265" s="125">
        <v>2.5</v>
      </c>
      <c r="K265" s="122" t="s">
        <v>21</v>
      </c>
      <c r="L265" s="123">
        <v>1.81</v>
      </c>
      <c r="M265" s="124"/>
      <c r="N265" s="317">
        <v>0.05</v>
      </c>
      <c r="O265" s="71" t="s">
        <v>3683</v>
      </c>
      <c r="P265" s="72" t="s">
        <v>3570</v>
      </c>
      <c r="Q265" s="220" t="s">
        <v>4282</v>
      </c>
      <c r="R265" s="204">
        <v>9.1499999999999998E-2</v>
      </c>
      <c r="S265" s="203" t="s">
        <v>1034</v>
      </c>
    </row>
    <row r="266" spans="1:19" s="1" customFormat="1" ht="14.65" customHeight="1">
      <c r="A266" s="227"/>
      <c r="B266" s="236"/>
      <c r="C266" s="17" t="s">
        <v>28</v>
      </c>
      <c r="D266" s="274"/>
      <c r="E266" s="282"/>
      <c r="F266" s="285"/>
      <c r="G266" s="182"/>
      <c r="H266" s="230"/>
      <c r="I266" s="18" t="s">
        <v>43</v>
      </c>
      <c r="J266" s="76">
        <f>IF(OR(I265="TO",I265="TU",I265="TO1",I265="TU1",I265="TO2",I265="TU2"),J265,IF(OR(I265="AH1",I265="AH2"),IF(OR(I266="AH1",I266="AH2"),-J265,IF(OR(I266="EH1",I266="EH2"),-J265+0.5,"")),IF(OR(I265="EH1",I265="EH2"),IF(OR(I266="AH1",I266="AH2"),-J265+0.5,IF(OR(I266="EH1",I266="EH2"),-J265+1,"")),IF(AND(OR(I265="DNB1",I265="DNB2"),OR(I266="AH1",I266="AH2")),0,IF(AND(I265="Not ScoreBoth",OR(I266="TO1",I266="TO2")),0.5,"")))))</f>
        <v>2.5</v>
      </c>
      <c r="K266" s="77" t="s">
        <v>23</v>
      </c>
      <c r="L266" s="21">
        <v>2.75</v>
      </c>
      <c r="M266" s="22">
        <v>14.4</v>
      </c>
      <c r="N266" s="233"/>
      <c r="O266" s="23" t="s">
        <v>2917</v>
      </c>
      <c r="P266" s="24" t="s">
        <v>3684</v>
      </c>
      <c r="Q266" s="221"/>
      <c r="R266" s="205"/>
      <c r="S266" s="26"/>
    </row>
    <row r="267" spans="1:19" s="1" customFormat="1" ht="14.65" customHeight="1">
      <c r="A267" s="228"/>
      <c r="B267" s="237"/>
      <c r="C267" s="27" t="s">
        <v>28</v>
      </c>
      <c r="D267" s="275"/>
      <c r="E267" s="283"/>
      <c r="F267" s="272"/>
      <c r="G267" s="183"/>
      <c r="H267" s="231"/>
      <c r="I267" s="30"/>
      <c r="J267" s="31"/>
      <c r="K267" s="37"/>
      <c r="L267" s="32"/>
      <c r="M267" s="33"/>
      <c r="N267" s="234"/>
      <c r="O267" s="34"/>
      <c r="P267" s="35"/>
      <c r="Q267" s="222"/>
      <c r="R267" s="206"/>
      <c r="S267" s="28"/>
    </row>
    <row r="268" spans="1:19" s="1" customFormat="1" ht="14.65" customHeight="1">
      <c r="A268" s="226">
        <f>$A265+1</f>
        <v>284</v>
      </c>
      <c r="B268" s="235" t="str">
        <f>IF(OR(C268="W",C269="W",C270="W",C268="1/2W",C269="1/2W",C270="1/2W",C268="1/2L",C269="1/2L",C270="1/2L"),"OK",IF(OR(C268="L",C269="L",C270="L"),"LOSS",IF(OR(C268="X",C269="X",C270="X"),"Anulado"," ")))</f>
        <v xml:space="preserve"> </v>
      </c>
      <c r="C268" s="38" t="s">
        <v>28</v>
      </c>
      <c r="D268" s="273" t="str">
        <f>IF(G268="","",$D265)</f>
        <v>17</v>
      </c>
      <c r="E268" s="281" t="str">
        <f>IF(G268=""," ","– "&amp;COUNTIF(D$4:D270,$D268))</f>
        <v>– 4</v>
      </c>
      <c r="F268" s="284" t="e">
        <f ca="1">IF(G268="","",IF(OR(AND($C268&lt;&gt;" ",$C269=" "),AND($C269&lt;&gt;" ",$C268=" "),AND(L270&gt;0,OR(AND($C270&lt;&gt;" ",OR($C268=" ",$C269=" ")),AND($C270=" ",OR($C268&lt;&gt;" ",$C269&lt;&gt;" "))))),IF(SUM(F$4:F267)=0,1,LARGE(F$4:F267,1)+1),IF(MONTH(G268)=MONTH(TODAY()),IF(AND(DAY(G268)&lt;DAY(TODAY()),$B268=" "),IF(SUM(F$4:F267)=0,1,LARGE(F$4:F267,1)+1),IF($B268=" ",IF(AND(DAY(G268)=DAY(TODAY()),HOUR(G268)&lt;=HOUR(NOW())+1),IF(AND(HOUR(G268)+2&lt;=HOUR(NOW()),DAY(G268)&lt;=DAY(TODAY()),MINUTE(G268)&lt;=MINUTE(NOW())),IF(SUM(F$4:F267)=0,1,LARGE(F$4:F267,1)+1),IF(OR(MINUTE(G268)&lt;=MINUTE(NOW()),HOUR(G268)&lt;=HOUR(NOW())),"!!!","")),""),"")),"")))</f>
        <v>#VALUE!</v>
      </c>
      <c r="G268" s="181" t="s">
        <v>4744</v>
      </c>
      <c r="H268" s="229" t="s">
        <v>656</v>
      </c>
      <c r="I268" s="39" t="s">
        <v>42</v>
      </c>
      <c r="J268" s="40">
        <v>1</v>
      </c>
      <c r="K268" s="41" t="s">
        <v>21</v>
      </c>
      <c r="L268" s="42">
        <v>2.66</v>
      </c>
      <c r="M268" s="43"/>
      <c r="N268" s="318">
        <v>0.05</v>
      </c>
      <c r="O268" s="44" t="s">
        <v>3685</v>
      </c>
      <c r="P268" s="45" t="s">
        <v>3686</v>
      </c>
      <c r="Q268" s="217" t="s">
        <v>2327</v>
      </c>
      <c r="R268" s="211">
        <v>0.1477</v>
      </c>
      <c r="S268" s="210" t="s">
        <v>1034</v>
      </c>
    </row>
    <row r="269" spans="1:19" s="1" customFormat="1" ht="14.65" customHeight="1">
      <c r="A269" s="227"/>
      <c r="B269" s="236"/>
      <c r="C269" s="49" t="s">
        <v>28</v>
      </c>
      <c r="D269" s="274"/>
      <c r="E269" s="282"/>
      <c r="F269" s="285"/>
      <c r="G269" s="182"/>
      <c r="H269" s="230"/>
      <c r="I269" s="50" t="s">
        <v>43</v>
      </c>
      <c r="J269" s="51">
        <f>IF(OR(I268="TO",I268="TU",I268="TO1",I268="TU1",I268="TO2",I268="TU2"),J268,IF(OR(I268="AH1",I268="AH2"),IF(OR(I269="AH1",I269="AH2"),-J268,IF(OR(I269="EH1",I269="EH2"),-J268+0.5,"")),IF(OR(I268="EH1",I268="EH2"),IF(OR(I269="AH1",I269="AH2"),-J268+0.5,IF(OR(I269="EH1",I269="EH2"),-J268+1,"")),IF(AND(OR(I268="DNB1",I268="DNB2"),OR(I269="AH1",I269="AH2")),0,IF(AND(I268="Not ScoreBoth",OR(I269="TO1",I269="TO2")),0.5,"")))))</f>
        <v>1</v>
      </c>
      <c r="K269" s="52" t="s">
        <v>23</v>
      </c>
      <c r="L269" s="53">
        <v>2.02</v>
      </c>
      <c r="M269" s="54">
        <v>6.85</v>
      </c>
      <c r="N269" s="233"/>
      <c r="O269" s="55" t="s">
        <v>3687</v>
      </c>
      <c r="P269" s="56" t="s">
        <v>3688</v>
      </c>
      <c r="Q269" s="218"/>
      <c r="R269" s="212"/>
      <c r="S269" s="26"/>
    </row>
    <row r="270" spans="1:19" s="1" customFormat="1" ht="14.65" customHeight="1" thickBot="1">
      <c r="A270" s="228"/>
      <c r="B270" s="237"/>
      <c r="C270" s="57" t="s">
        <v>28</v>
      </c>
      <c r="D270" s="275"/>
      <c r="E270" s="283"/>
      <c r="F270" s="272"/>
      <c r="G270" s="183"/>
      <c r="H270" s="240"/>
      <c r="I270" s="58"/>
      <c r="J270" s="59"/>
      <c r="K270" s="60"/>
      <c r="L270" s="61"/>
      <c r="M270" s="62"/>
      <c r="N270" s="234"/>
      <c r="O270" s="63"/>
      <c r="P270" s="64"/>
      <c r="Q270" s="219"/>
      <c r="R270" s="213"/>
      <c r="S270" s="28"/>
    </row>
    <row r="271" spans="1:19" s="1" customFormat="1" ht="14.65" customHeight="1">
      <c r="A271" s="238">
        <f>$A268+1</f>
        <v>285</v>
      </c>
      <c r="B271" s="242" t="str">
        <f>IF(OR(C271="W",C272="W",C273="W",C271="1/2W",C272="1/2W",C273="1/2W",C271="1/2L",C272="1/2L",C273="1/2L"),"OK",IF(OR(C271="L",C272="L",C273="L"),"LOSS",IF(OR(C271="X",C272="X",C273="X"),"Anulado"," ")))</f>
        <v xml:space="preserve"> </v>
      </c>
      <c r="C271" s="65" t="s">
        <v>28</v>
      </c>
      <c r="D271" s="290" t="str">
        <f>IF(G271="","",$D268)</f>
        <v>17</v>
      </c>
      <c r="E271" s="295" t="str">
        <f>IF(G271=""," ","– "&amp;COUNTIF(D$4:D273,$D271))</f>
        <v>– 5</v>
      </c>
      <c r="F271" s="297" t="e">
        <f ca="1">IF(G271="","",IF(OR(AND($C271&lt;&gt;" ",$C272=" "),AND($C272&lt;&gt;" ",$C271=" "),AND(L273&gt;0,OR(AND($C273&lt;&gt;" ",OR($C271=" ",$C272=" ")),AND($C273=" ",OR($C271&lt;&gt;" ",$C272&lt;&gt;" "))))),IF(SUM(F$4:F270)=0,1,LARGE(F$4:F270,1)+1),IF(MONTH(G271)=MONTH(TODAY()),IF(AND(DAY(G271)&lt;DAY(TODAY()),$B271=" "),IF(SUM(F$4:F270)=0,1,LARGE(F$4:F270,1)+1),IF($B271=" ",IF(AND(DAY(G271)=DAY(TODAY()),HOUR(G271)&lt;=HOUR(NOW())+1),IF(AND(HOUR(G271)+2&lt;=HOUR(NOW()),DAY(G271)&lt;=DAY(TODAY()),MINUTE(G271)&lt;=MINUTE(NOW())),IF(SUM(F$4:F270)=0,1,LARGE(F$4:F270,1)+1),IF(OR(MINUTE(G271)&lt;=MINUTE(NOW()),HOUR(G271)&lt;=HOUR(NOW())),"!!!","")),""),"")),"")))</f>
        <v>#VALUE!</v>
      </c>
      <c r="G271" s="188" t="s">
        <v>4751</v>
      </c>
      <c r="H271" s="303" t="s">
        <v>657</v>
      </c>
      <c r="I271" s="66" t="s">
        <v>30</v>
      </c>
      <c r="J271" s="67">
        <v>0</v>
      </c>
      <c r="K271" s="68" t="s">
        <v>22</v>
      </c>
      <c r="L271" s="69">
        <v>2.23</v>
      </c>
      <c r="M271" s="70">
        <v>17.5</v>
      </c>
      <c r="N271" s="317">
        <v>0.05</v>
      </c>
      <c r="O271" s="71" t="s">
        <v>2372</v>
      </c>
      <c r="P271" s="72" t="s">
        <v>2458</v>
      </c>
      <c r="Q271" s="220" t="s">
        <v>4256</v>
      </c>
      <c r="R271" s="204">
        <v>6.0100000000000001E-2</v>
      </c>
      <c r="S271" s="203" t="s">
        <v>1034</v>
      </c>
    </row>
    <row r="272" spans="1:19" s="1" customFormat="1" ht="14.65" customHeight="1">
      <c r="A272" s="227"/>
      <c r="B272" s="236"/>
      <c r="C272" s="17" t="s">
        <v>28</v>
      </c>
      <c r="D272" s="274"/>
      <c r="E272" s="282"/>
      <c r="F272" s="285"/>
      <c r="G272" s="182"/>
      <c r="H272" s="230"/>
      <c r="I272" s="18" t="s">
        <v>31</v>
      </c>
      <c r="J272" s="76">
        <f>IF(OR(I271="TO",I271="TU",I271="TO1",I271="TU1",I271="TO2",I271="TU2"),J271,IF(OR(I271="AH1",I271="AH2"),IF(OR(I272="AH1",I272="AH2"),-J271,IF(OR(I272="EH1",I272="EH2"),-J271+0.5,"")),IF(OR(I271="EH1",I271="EH2"),IF(OR(I272="AH1",I272="AH2"),-J271+0.5,IF(OR(I272="EH1",I272="EH2"),-J271+1,"")),IF(AND(OR(I271="DNB1",I271="DNB2"),OR(I272="AH1",I272="AH2")),0,IF(AND(I271="Not ScoreBoth",OR(I272="TO1",I272="TO2")),0.5,"")))))</f>
        <v>0</v>
      </c>
      <c r="K272" s="77" t="s">
        <v>21</v>
      </c>
      <c r="L272" s="21">
        <v>2.02</v>
      </c>
      <c r="M272" s="22">
        <v>19.100000000000001</v>
      </c>
      <c r="N272" s="233"/>
      <c r="O272" s="23" t="s">
        <v>3202</v>
      </c>
      <c r="P272" s="24" t="s">
        <v>1134</v>
      </c>
      <c r="Q272" s="221"/>
      <c r="R272" s="205"/>
      <c r="S272" s="26"/>
    </row>
    <row r="273" spans="1:19" s="1" customFormat="1" ht="14.65" customHeight="1">
      <c r="A273" s="228"/>
      <c r="B273" s="237"/>
      <c r="C273" s="27" t="s">
        <v>28</v>
      </c>
      <c r="D273" s="275"/>
      <c r="E273" s="283"/>
      <c r="F273" s="272"/>
      <c r="G273" s="183"/>
      <c r="H273" s="231"/>
      <c r="I273" s="30"/>
      <c r="J273" s="31"/>
      <c r="K273" s="37"/>
      <c r="L273" s="32"/>
      <c r="M273" s="33"/>
      <c r="N273" s="234"/>
      <c r="O273" s="34"/>
      <c r="P273" s="35"/>
      <c r="Q273" s="222"/>
      <c r="R273" s="206"/>
      <c r="S273" s="28"/>
    </row>
    <row r="274" spans="1:19" s="1" customFormat="1" ht="14.65" customHeight="1">
      <c r="A274" s="226">
        <f>$A271+1</f>
        <v>286</v>
      </c>
      <c r="B274" s="235" t="str">
        <f>IF(OR(C274="W",C275="W",C276="W",C274="1/2W",C275="1/2W",C276="1/2W",C274="1/2L",C275="1/2L",C276="1/2L"),"OK",IF(OR(C274="L",C275="L",C276="L"),"LOSS",IF(OR(C274="X",C275="X",C276="X"),"Anulado"," ")))</f>
        <v xml:space="preserve"> </v>
      </c>
      <c r="C274" s="38" t="s">
        <v>28</v>
      </c>
      <c r="D274" s="273" t="str">
        <f>IF(G274="","",$D271)</f>
        <v>17</v>
      </c>
      <c r="E274" s="281" t="str">
        <f>IF(G274=""," ","– "&amp;COUNTIF(D$4:D276,$D274))</f>
        <v>– 6</v>
      </c>
      <c r="F274" s="284" t="e">
        <f ca="1">IF(G274="","",IF(OR(AND($C274&lt;&gt;" ",$C275=" "),AND($C275&lt;&gt;" ",$C274=" "),AND(L276&gt;0,OR(AND($C276&lt;&gt;" ",OR($C274=" ",$C275=" ")),AND($C276=" ",OR($C274&lt;&gt;" ",$C275&lt;&gt;" "))))),IF(SUM(F$4:F273)=0,1,LARGE(F$4:F273,1)+1),IF(MONTH(G274)=MONTH(TODAY()),IF(AND(DAY(G274)&lt;DAY(TODAY()),$B274=" "),IF(SUM(F$4:F273)=0,1,LARGE(F$4:F273,1)+1),IF($B274=" ",IF(AND(DAY(G274)=DAY(TODAY()),HOUR(G274)&lt;=HOUR(NOW())+1),IF(AND(HOUR(G274)+2&lt;=HOUR(NOW()),DAY(G274)&lt;=DAY(TODAY()),MINUTE(G274)&lt;=MINUTE(NOW())),IF(SUM(F$4:F273)=0,1,LARGE(F$4:F273,1)+1),IF(OR(MINUTE(G274)&lt;=MINUTE(NOW()),HOUR(G274)&lt;=HOUR(NOW())),"!!!","")),""),"")),"")))</f>
        <v>#VALUE!</v>
      </c>
      <c r="G274" s="181" t="s">
        <v>4752</v>
      </c>
      <c r="H274" s="229" t="s">
        <v>658</v>
      </c>
      <c r="I274" s="39" t="s">
        <v>60</v>
      </c>
      <c r="J274" s="78"/>
      <c r="K274" s="41" t="s">
        <v>33</v>
      </c>
      <c r="L274" s="42">
        <v>3.75</v>
      </c>
      <c r="M274" s="43">
        <v>5.39</v>
      </c>
      <c r="N274" s="318">
        <v>0.05</v>
      </c>
      <c r="O274" s="44" t="s">
        <v>889</v>
      </c>
      <c r="P274" s="45" t="s">
        <v>3689</v>
      </c>
      <c r="Q274" s="217" t="s">
        <v>2327</v>
      </c>
      <c r="R274" s="211">
        <v>9.6500000000000002E-2</v>
      </c>
      <c r="S274" s="210" t="s">
        <v>1034</v>
      </c>
    </row>
    <row r="275" spans="1:19" s="1" customFormat="1" ht="14.65" customHeight="1">
      <c r="A275" s="227"/>
      <c r="B275" s="236"/>
      <c r="C275" s="49" t="s">
        <v>28</v>
      </c>
      <c r="D275" s="274"/>
      <c r="E275" s="282"/>
      <c r="F275" s="285"/>
      <c r="G275" s="182"/>
      <c r="H275" s="230"/>
      <c r="I275" s="50" t="s">
        <v>63</v>
      </c>
      <c r="J275" s="85" t="str">
        <f>IF(OR(I274="TO",I274="TU",I274="TO1",I274="TU1",I274="TO2",I274="TU2"),J274,IF(OR(I274="AH1",I274="AH2"),IF(OR(I275="AH1",I275="AH2"),-J274,IF(OR(I275="EH1",I275="EH2"),-J274+0.5,"")),IF(OR(I274="EH1",I274="EH2"),IF(OR(I275="AH1",I275="AH2"),-J274+0.5,IF(OR(I275="EH1",I275="EH2"),-J274+1,"")),IF(AND(OR(I274="DNB1",I274="DNB2"),OR(I275="AH1",I275="AH2")),0,IF(AND(I274="Not ScoreBoth",OR(I275="TO1",I275="TO2")),0.5,"")))))</f>
        <v/>
      </c>
      <c r="K275" s="52" t="s">
        <v>18</v>
      </c>
      <c r="L275" s="53">
        <v>1.55</v>
      </c>
      <c r="M275" s="54"/>
      <c r="N275" s="233"/>
      <c r="O275" s="55" t="s">
        <v>1196</v>
      </c>
      <c r="P275" s="56" t="s">
        <v>3613</v>
      </c>
      <c r="Q275" s="218"/>
      <c r="R275" s="212"/>
      <c r="S275" s="26"/>
    </row>
    <row r="276" spans="1:19" s="1" customFormat="1" ht="14.65" customHeight="1" thickBot="1">
      <c r="A276" s="228"/>
      <c r="B276" s="237"/>
      <c r="C276" s="57" t="s">
        <v>28</v>
      </c>
      <c r="D276" s="275"/>
      <c r="E276" s="283"/>
      <c r="F276" s="272"/>
      <c r="G276" s="183"/>
      <c r="H276" s="240"/>
      <c r="I276" s="115"/>
      <c r="J276" s="116"/>
      <c r="K276" s="117"/>
      <c r="L276" s="118"/>
      <c r="M276" s="119"/>
      <c r="N276" s="234"/>
      <c r="O276" s="63"/>
      <c r="P276" s="64"/>
      <c r="Q276" s="219"/>
      <c r="R276" s="213"/>
      <c r="S276" s="28"/>
    </row>
    <row r="277" spans="1:19" s="1" customFormat="1" ht="14.65" customHeight="1">
      <c r="A277" s="238">
        <f>$A274+1</f>
        <v>287</v>
      </c>
      <c r="B277" s="242" t="str">
        <f>IF(OR(C277="W",C278="W",C279="W",C277="1/2W",C278="1/2W",C279="1/2W",C277="1/2L",C278="1/2L",C279="1/2L"),"OK",IF(OR(C277="L",C278="L",C279="L"),"LOSS",IF(OR(C277="X",C278="X",C279="X"),"Anulado"," ")))</f>
        <v xml:space="preserve"> </v>
      </c>
      <c r="C277" s="65" t="s">
        <v>28</v>
      </c>
      <c r="D277" s="290" t="str">
        <f>IF(G277="","",$D274)</f>
        <v>17</v>
      </c>
      <c r="E277" s="295" t="str">
        <f>IF(G277=""," ","– "&amp;COUNTIF(D$4:D279,$D277))</f>
        <v>– 7</v>
      </c>
      <c r="F277" s="297" t="e">
        <f ca="1">IF(G277="","",IF(OR(AND($C277&lt;&gt;" ",$C278=" "),AND($C278&lt;&gt;" ",$C277=" "),AND(L279&gt;0,OR(AND($C279&lt;&gt;" ",OR($C277=" ",$C278=" ")),AND($C279=" ",OR($C277&lt;&gt;" ",$C278&lt;&gt;" "))))),IF(SUM(F$4:F276)=0,1,LARGE(F$4:F276,1)+1),IF(MONTH(G277)=MONTH(TODAY()),IF(AND(DAY(G277)&lt;DAY(TODAY()),$B277=" "),IF(SUM(F$4:F276)=0,1,LARGE(F$4:F276,1)+1),IF($B277=" ",IF(AND(DAY(G277)=DAY(TODAY()),HOUR(G277)&lt;=HOUR(NOW())+1),IF(AND(HOUR(G277)+2&lt;=HOUR(NOW()),DAY(G277)&lt;=DAY(TODAY()),MINUTE(G277)&lt;=MINUTE(NOW())),IF(SUM(F$4:F276)=0,1,LARGE(F$4:F276,1)+1),IF(OR(MINUTE(G277)&lt;=MINUTE(NOW()),HOUR(G277)&lt;=HOUR(NOW())),"!!!","")),""),"")),"")))</f>
        <v>#VALUE!</v>
      </c>
      <c r="G277" s="188" t="s">
        <v>4753</v>
      </c>
      <c r="H277" s="303" t="s">
        <v>659</v>
      </c>
      <c r="I277" s="120" t="s">
        <v>42</v>
      </c>
      <c r="J277" s="125">
        <v>1.5</v>
      </c>
      <c r="K277" s="122" t="s">
        <v>21</v>
      </c>
      <c r="L277" s="123">
        <v>2.4</v>
      </c>
      <c r="M277" s="124"/>
      <c r="N277" s="317">
        <v>0.05</v>
      </c>
      <c r="O277" s="71" t="s">
        <v>2087</v>
      </c>
      <c r="P277" s="72" t="s">
        <v>3690</v>
      </c>
      <c r="Q277" s="220" t="s">
        <v>2561</v>
      </c>
      <c r="R277" s="204">
        <v>0.1201</v>
      </c>
      <c r="S277" s="203" t="s">
        <v>1034</v>
      </c>
    </row>
    <row r="278" spans="1:19" s="1" customFormat="1" ht="14.65" customHeight="1">
      <c r="A278" s="227"/>
      <c r="B278" s="236"/>
      <c r="C278" s="17" t="s">
        <v>28</v>
      </c>
      <c r="D278" s="274"/>
      <c r="E278" s="282"/>
      <c r="F278" s="285"/>
      <c r="G278" s="182"/>
      <c r="H278" s="230"/>
      <c r="I278" s="18" t="s">
        <v>43</v>
      </c>
      <c r="J278" s="76">
        <f>IF(OR(I277="TO",I277="TU",I277="TO1",I277="TU1",I277="TO2",I277="TU2"),J277,IF(OR(I277="AH1",I277="AH2"),IF(OR(I278="AH1",I278="AH2"),-J277,IF(OR(I278="EH1",I278="EH2"),-J277+0.5,"")),IF(OR(I277="EH1",I277="EH2"),IF(OR(I278="AH1",I278="AH2"),-J277+0.5,IF(OR(I278="EH1",I278="EH2"),-J277+1,"")),IF(AND(OR(I277="DNB1",I277="DNB2"),OR(I278="AH1",I278="AH2")),0,IF(AND(I277="Not ScoreBoth",OR(I278="TO1",I278="TO2")),0.5,"")))))</f>
        <v>1.5</v>
      </c>
      <c r="K278" s="77" t="s">
        <v>17</v>
      </c>
      <c r="L278" s="21">
        <v>2.1</v>
      </c>
      <c r="M278" s="22">
        <v>15.9</v>
      </c>
      <c r="N278" s="233"/>
      <c r="O278" s="23" t="s">
        <v>2211</v>
      </c>
      <c r="P278" s="24" t="s">
        <v>3691</v>
      </c>
      <c r="Q278" s="221"/>
      <c r="R278" s="205"/>
      <c r="S278" s="26"/>
    </row>
    <row r="279" spans="1:19" s="1" customFormat="1" ht="14.65" customHeight="1">
      <c r="A279" s="228"/>
      <c r="B279" s="237"/>
      <c r="C279" s="27" t="s">
        <v>28</v>
      </c>
      <c r="D279" s="275"/>
      <c r="E279" s="283"/>
      <c r="F279" s="272"/>
      <c r="G279" s="183"/>
      <c r="H279" s="231"/>
      <c r="I279" s="30"/>
      <c r="J279" s="31"/>
      <c r="K279" s="37"/>
      <c r="L279" s="32"/>
      <c r="M279" s="33"/>
      <c r="N279" s="234"/>
      <c r="O279" s="34"/>
      <c r="P279" s="35"/>
      <c r="Q279" s="222"/>
      <c r="R279" s="206"/>
      <c r="S279" s="28"/>
    </row>
    <row r="280" spans="1:19" s="1" customFormat="1" ht="14.65" customHeight="1">
      <c r="A280" s="226">
        <f>$A277+1</f>
        <v>288</v>
      </c>
      <c r="B280" s="235" t="str">
        <f>IF(OR(C280="W",C281="W",C282="W",C280="1/2W",C281="1/2W",C282="1/2W",C280="1/2L",C281="1/2L",C282="1/2L"),"OK",IF(OR(C280="L",C281="L",C282="L"),"LOSS",IF(OR(C280="X",C281="X",C282="X"),"Anulado"," ")))</f>
        <v xml:space="preserve"> </v>
      </c>
      <c r="C280" s="38" t="s">
        <v>28</v>
      </c>
      <c r="D280" s="273" t="str">
        <f>IF(G280="","",$D277)</f>
        <v>17</v>
      </c>
      <c r="E280" s="281" t="str">
        <f>IF(G280=""," ","– "&amp;COUNTIF(D$4:D282,$D280))</f>
        <v>– 8</v>
      </c>
      <c r="F280" s="284" t="e">
        <f ca="1">IF(G280="","",IF(OR(AND($C280&lt;&gt;" ",$C281=" "),AND($C281&lt;&gt;" ",$C280=" "),AND(L282&gt;0,OR(AND($C282&lt;&gt;" ",OR($C280=" ",$C281=" ")),AND($C282=" ",OR($C280&lt;&gt;" ",$C281&lt;&gt;" "))))),IF(SUM(F$4:F279)=0,1,LARGE(F$4:F279,1)+1),IF(MONTH(G280)=MONTH(TODAY()),IF(AND(DAY(G280)&lt;DAY(TODAY()),$B280=" "),IF(SUM(F$4:F279)=0,1,LARGE(F$4:F279,1)+1),IF($B280=" ",IF(AND(DAY(G280)=DAY(TODAY()),HOUR(G280)&lt;=HOUR(NOW())+1),IF(AND(HOUR(G280)+2&lt;=HOUR(NOW()),DAY(G280)&lt;=DAY(TODAY()),MINUTE(G280)&lt;=MINUTE(NOW())),IF(SUM(F$4:F279)=0,1,LARGE(F$4:F279,1)+1),IF(OR(MINUTE(G280)&lt;=MINUTE(NOW()),HOUR(G280)&lt;=HOUR(NOW())),"!!!","")),""),"")),"")))</f>
        <v>#VALUE!</v>
      </c>
      <c r="G280" s="181" t="s">
        <v>4753</v>
      </c>
      <c r="H280" s="229" t="s">
        <v>659</v>
      </c>
      <c r="I280" s="39" t="s">
        <v>42</v>
      </c>
      <c r="J280" s="40">
        <v>3</v>
      </c>
      <c r="K280" s="41" t="s">
        <v>21</v>
      </c>
      <c r="L280" s="42">
        <v>2.78</v>
      </c>
      <c r="M280" s="43"/>
      <c r="N280" s="318">
        <v>0.05</v>
      </c>
      <c r="O280" s="44" t="s">
        <v>3339</v>
      </c>
      <c r="P280" s="45" t="s">
        <v>2890</v>
      </c>
      <c r="Q280" s="217" t="s">
        <v>4283</v>
      </c>
      <c r="R280" s="211">
        <v>7.4200000000000002E-2</v>
      </c>
      <c r="S280" s="210" t="s">
        <v>1034</v>
      </c>
    </row>
    <row r="281" spans="1:19" s="1" customFormat="1" ht="14.65" customHeight="1">
      <c r="A281" s="227"/>
      <c r="B281" s="236"/>
      <c r="C281" s="49" t="s">
        <v>28</v>
      </c>
      <c r="D281" s="274"/>
      <c r="E281" s="282"/>
      <c r="F281" s="285"/>
      <c r="G281" s="182"/>
      <c r="H281" s="230"/>
      <c r="I281" s="50" t="s">
        <v>43</v>
      </c>
      <c r="J281" s="51">
        <f>IF(OR(I280="TO",I280="TU",I280="TO1",I280="TU1",I280="TO2",I280="TU2"),J280,IF(OR(I280="AH1",I280="AH2"),IF(OR(I281="AH1",I281="AH2"),-J280,IF(OR(I281="EH1",I281="EH2"),-J280+0.5,"")),IF(OR(I280="EH1",I280="EH2"),IF(OR(I281="AH1",I281="AH2"),-J280+0.5,IF(OR(I281="EH1",I281="EH2"),-J280+1,"")),IF(AND(OR(I280="DNB1",I280="DNB2"),OR(I281="AH1",I281="AH2")),0,IF(AND(I280="Not ScoreBoth",OR(I281="TO1",I281="TO2")),0.5,"")))))</f>
        <v>3</v>
      </c>
      <c r="K281" s="52" t="s">
        <v>17</v>
      </c>
      <c r="L281" s="53">
        <v>1.75</v>
      </c>
      <c r="M281" s="54">
        <v>23.33</v>
      </c>
      <c r="N281" s="233"/>
      <c r="O281" s="55" t="s">
        <v>2750</v>
      </c>
      <c r="P281" s="56" t="s">
        <v>1299</v>
      </c>
      <c r="Q281" s="218"/>
      <c r="R281" s="212"/>
      <c r="S281" s="26"/>
    </row>
    <row r="282" spans="1:19" s="1" customFormat="1" ht="14.65" customHeight="1" thickBot="1">
      <c r="A282" s="228"/>
      <c r="B282" s="237"/>
      <c r="C282" s="136" t="s">
        <v>28</v>
      </c>
      <c r="D282" s="275"/>
      <c r="E282" s="283"/>
      <c r="F282" s="272"/>
      <c r="G282" s="183"/>
      <c r="H282" s="231"/>
      <c r="I282" s="58"/>
      <c r="J282" s="59"/>
      <c r="K282" s="60"/>
      <c r="L282" s="61"/>
      <c r="M282" s="62"/>
      <c r="N282" s="234"/>
      <c r="O282" s="63"/>
      <c r="P282" s="64"/>
      <c r="Q282" s="219"/>
      <c r="R282" s="213"/>
      <c r="S282" s="28"/>
    </row>
    <row r="283" spans="1:19" s="1" customFormat="1" ht="14.65" customHeight="1">
      <c r="A283" s="238">
        <f>$A280+1</f>
        <v>289</v>
      </c>
      <c r="B283" s="242" t="str">
        <f>IF(OR(C283="W",C284="W",C285="W",C283="1/2W",C284="1/2W",C285="1/2W",C283="1/2L",C284="1/2L",C285="1/2L"),"OK",IF(OR(C283="L",C284="L",C285="L"),"LOSS",IF(OR(C283="X",C284="X",C285="X"),"Anulado"," ")))</f>
        <v xml:space="preserve"> </v>
      </c>
      <c r="C283" s="137" t="s">
        <v>28</v>
      </c>
      <c r="D283" s="290" t="str">
        <f>IF(G283="","",$D280)</f>
        <v>17</v>
      </c>
      <c r="E283" s="295" t="str">
        <f>IF(G283=""," ","– "&amp;COUNTIF(D$4:D285,$D283))</f>
        <v>– 9</v>
      </c>
      <c r="F283" s="297" t="e">
        <f ca="1">IF(G283="","",IF(OR(AND($C283&lt;&gt;" ",$C284=" "),AND($C284&lt;&gt;" ",$C283=" "),AND(L285&gt;0,OR(AND($C285&lt;&gt;" ",OR($C283=" ",$C284=" ")),AND($C285=" ",OR($C283&lt;&gt;" ",$C284&lt;&gt;" "))))),IF(SUM(F$4:F282)=0,1,LARGE(F$4:F282,1)+1),IF(MONTH(G283)=MONTH(TODAY()),IF(AND(DAY(G283)&lt;DAY(TODAY()),$B283=" "),IF(SUM(F$4:F282)=0,1,LARGE(F$4:F282,1)+1),IF($B283=" ",IF(AND(DAY(G283)=DAY(TODAY()),HOUR(G283)&lt;=HOUR(NOW())+1),IF(AND(HOUR(G283)+2&lt;=HOUR(NOW()),DAY(G283)&lt;=DAY(TODAY()),MINUTE(G283)&lt;=MINUTE(NOW())),IF(SUM(F$4:F282)=0,1,LARGE(F$4:F282,1)+1),IF(OR(MINUTE(G283)&lt;=MINUTE(NOW()),HOUR(G283)&lt;=HOUR(NOW())),"!!!","")),""),"")),"")))</f>
        <v>#VALUE!</v>
      </c>
      <c r="G283" s="188" t="s">
        <v>4752</v>
      </c>
      <c r="H283" s="239" t="s">
        <v>660</v>
      </c>
      <c r="I283" s="66" t="s">
        <v>47</v>
      </c>
      <c r="J283" s="80"/>
      <c r="K283" s="68" t="s">
        <v>20</v>
      </c>
      <c r="L283" s="69">
        <v>3</v>
      </c>
      <c r="M283" s="70">
        <v>5.31</v>
      </c>
      <c r="N283" s="317">
        <v>0.05</v>
      </c>
      <c r="O283" s="71" t="s">
        <v>1159</v>
      </c>
      <c r="P283" s="72" t="s">
        <v>2208</v>
      </c>
      <c r="Q283" s="220" t="s">
        <v>4256</v>
      </c>
      <c r="R283" s="204">
        <v>0.1593</v>
      </c>
      <c r="S283" s="203" t="s">
        <v>1034</v>
      </c>
    </row>
    <row r="284" spans="1:19" s="1" customFormat="1" ht="14.65" customHeight="1">
      <c r="A284" s="227"/>
      <c r="B284" s="236"/>
      <c r="C284" s="17" t="s">
        <v>28</v>
      </c>
      <c r="D284" s="274"/>
      <c r="E284" s="282"/>
      <c r="F284" s="285"/>
      <c r="G284" s="182"/>
      <c r="H284" s="230"/>
      <c r="I284" s="18" t="s">
        <v>31</v>
      </c>
      <c r="J284" s="76">
        <f>IF(OR(I283="TO",I283="TU",I283="TO1",I283="TU1",I283="TO2",I283="TU2"),J283,IF(OR(I283="AH1",I283="AH2"),IF(OR(I284="AH1",I284="AH2"),-J283,IF(OR(I284="EH1",I284="EH2"),-J283+0.5,"")),IF(OR(I283="EH1",I283="EH2"),IF(OR(I284="AH1",I284="AH2"),-J283+0.5,IF(OR(I284="EH1",I284="EH2"),-J283+1,"")),IF(AND(OR(I283="DNB1",I283="DNB2"),OR(I284="AH1",I284="AH2")),0,IF(AND(I283="Not ScoreBoth",OR(I284="TO1",I284="TO2")),0.5,"")))))</f>
        <v>0</v>
      </c>
      <c r="K284" s="77" t="s">
        <v>22</v>
      </c>
      <c r="L284" s="21">
        <v>1.8919999999999999</v>
      </c>
      <c r="M284" s="22">
        <v>8.5</v>
      </c>
      <c r="N284" s="233"/>
      <c r="O284" s="23" t="s">
        <v>2293</v>
      </c>
      <c r="P284" s="24" t="s">
        <v>2141</v>
      </c>
      <c r="Q284" s="221"/>
      <c r="R284" s="205"/>
      <c r="S284" s="26"/>
    </row>
    <row r="285" spans="1:19" s="1" customFormat="1" ht="14.65" customHeight="1">
      <c r="A285" s="228"/>
      <c r="B285" s="237"/>
      <c r="C285" s="27" t="s">
        <v>28</v>
      </c>
      <c r="D285" s="275"/>
      <c r="E285" s="283"/>
      <c r="F285" s="272"/>
      <c r="G285" s="183"/>
      <c r="H285" s="231"/>
      <c r="I285" s="30"/>
      <c r="J285" s="31"/>
      <c r="K285" s="37"/>
      <c r="L285" s="32"/>
      <c r="M285" s="33"/>
      <c r="N285" s="234"/>
      <c r="O285" s="34"/>
      <c r="P285" s="35"/>
      <c r="Q285" s="222"/>
      <c r="R285" s="206"/>
      <c r="S285" s="28"/>
    </row>
    <row r="286" spans="1:19" s="1" customFormat="1" ht="14.65" customHeight="1">
      <c r="A286" s="226">
        <f>$A283+1</f>
        <v>290</v>
      </c>
      <c r="B286" s="235" t="str">
        <f>IF(OR(C286="W",C287="W",C288="W",C286="1/2W",C287="1/2W",C288="1/2W",C286="1/2L",C287="1/2L",C288="1/2L"),"OK",IF(OR(C286="L",C287="L",C288="L"),"LOSS",IF(OR(C286="X",C287="X",C288="X"),"Anulado"," ")))</f>
        <v xml:space="preserve"> </v>
      </c>
      <c r="C286" s="38" t="s">
        <v>28</v>
      </c>
      <c r="D286" s="273" t="str">
        <f>IF(G286="","",$D283)</f>
        <v>17</v>
      </c>
      <c r="E286" s="281" t="str">
        <f>IF(G286=""," ","– "&amp;COUNTIF(D$4:D288,$D286))</f>
        <v>– 10</v>
      </c>
      <c r="F286" s="284" t="e">
        <f ca="1">IF(G286="","",IF(OR(AND($C286&lt;&gt;" ",$C287=" "),AND($C287&lt;&gt;" ",$C286=" "),AND(L288&gt;0,OR(AND($C288&lt;&gt;" ",OR($C286=" ",$C287=" ")),AND($C288=" ",OR($C286&lt;&gt;" ",$C287&lt;&gt;" "))))),IF(SUM(F$4:F285)=0,1,LARGE(F$4:F285,1)+1),IF(MONTH(G286)=MONTH(TODAY()),IF(AND(DAY(G286)&lt;DAY(TODAY()),$B286=" "),IF(SUM(F$4:F285)=0,1,LARGE(F$4:F285,1)+1),IF($B286=" ",IF(AND(DAY(G286)=DAY(TODAY()),HOUR(G286)&lt;=HOUR(NOW())+1),IF(AND(HOUR(G286)+2&lt;=HOUR(NOW()),DAY(G286)&lt;=DAY(TODAY()),MINUTE(G286)&lt;=MINUTE(NOW())),IF(SUM(F$4:F285)=0,1,LARGE(F$4:F285,1)+1),IF(OR(MINUTE(G286)&lt;=MINUTE(NOW()),HOUR(G286)&lt;=HOUR(NOW())),"!!!","")),""),"")),"")))</f>
        <v>#VALUE!</v>
      </c>
      <c r="G286" s="181" t="s">
        <v>4744</v>
      </c>
      <c r="H286" s="229" t="s">
        <v>656</v>
      </c>
      <c r="I286" s="39" t="s">
        <v>42</v>
      </c>
      <c r="J286" s="40">
        <v>3</v>
      </c>
      <c r="K286" s="41" t="s">
        <v>17</v>
      </c>
      <c r="L286" s="42">
        <v>1.8</v>
      </c>
      <c r="M286" s="43">
        <v>21.85</v>
      </c>
      <c r="N286" s="318">
        <v>0.05</v>
      </c>
      <c r="O286" s="44" t="s">
        <v>3692</v>
      </c>
      <c r="P286" s="45" t="s">
        <v>2085</v>
      </c>
      <c r="Q286" s="217" t="s">
        <v>2422</v>
      </c>
      <c r="R286" s="211">
        <v>9.0999999999999998E-2</v>
      </c>
      <c r="S286" s="210" t="s">
        <v>1034</v>
      </c>
    </row>
    <row r="287" spans="1:19" s="1" customFormat="1" ht="14.65" customHeight="1">
      <c r="A287" s="227"/>
      <c r="B287" s="236"/>
      <c r="C287" s="49" t="s">
        <v>28</v>
      </c>
      <c r="D287" s="274"/>
      <c r="E287" s="282"/>
      <c r="F287" s="285"/>
      <c r="G287" s="182"/>
      <c r="H287" s="230"/>
      <c r="I287" s="50" t="s">
        <v>43</v>
      </c>
      <c r="J287" s="51">
        <f>IF(OR(I286="TO",I286="TU",I286="TO1",I286="TU1",I286="TO2",I286="TU2"),J286,IF(OR(I286="AH1",I286="AH2"),IF(OR(I287="AH1",I287="AH2"),-J286,IF(OR(I287="EH1",I287="EH2"),-J286+0.5,"")),IF(OR(I286="EH1",I286="EH2"),IF(OR(I287="AH1",I287="AH2"),-J286+0.5,IF(OR(I287="EH1",I287="EH2"),-J286+1,"")),IF(AND(OR(I286="DNB1",I286="DNB2"),OR(I287="AH1",I287="AH2")),0,IF(AND(I286="Not ScoreBoth",OR(I287="TO1",I287="TO2")),0.5,"")))))</f>
        <v>3</v>
      </c>
      <c r="K287" s="52" t="s">
        <v>21</v>
      </c>
      <c r="L287" s="53">
        <v>2.77</v>
      </c>
      <c r="M287" s="54"/>
      <c r="N287" s="233"/>
      <c r="O287" s="55" t="s">
        <v>2613</v>
      </c>
      <c r="P287" s="56" t="s">
        <v>2085</v>
      </c>
      <c r="Q287" s="218"/>
      <c r="R287" s="212"/>
      <c r="S287" s="26"/>
    </row>
    <row r="288" spans="1:19" s="1" customFormat="1" ht="14.65" customHeight="1">
      <c r="A288" s="228"/>
      <c r="B288" s="237"/>
      <c r="C288" s="57" t="s">
        <v>28</v>
      </c>
      <c r="D288" s="275"/>
      <c r="E288" s="283"/>
      <c r="F288" s="272"/>
      <c r="G288" s="183"/>
      <c r="H288" s="231"/>
      <c r="I288" s="58"/>
      <c r="J288" s="59"/>
      <c r="K288" s="60"/>
      <c r="L288" s="61"/>
      <c r="M288" s="62"/>
      <c r="N288" s="234"/>
      <c r="O288" s="63"/>
      <c r="P288" s="64"/>
      <c r="Q288" s="219"/>
      <c r="R288" s="213"/>
      <c r="S288" s="28"/>
    </row>
    <row r="289" spans="1:19" s="1" customFormat="1" ht="14.65" customHeight="1">
      <c r="A289" s="238">
        <f>$A286+1</f>
        <v>291</v>
      </c>
      <c r="B289" s="242" t="str">
        <f>IF(OR(C289="W",C290="W",C291="W",C289="1/2W",C290="1/2W",C291="1/2W",C289="1/2L",C290="1/2L",C291="1/2L"),"OK",IF(OR(C289="L",C290="L",C291="L"),"LOSS",IF(OR(C289="X",C290="X",C291="X"),"Anulado"," ")))</f>
        <v xml:space="preserve"> </v>
      </c>
      <c r="C289" s="65" t="s">
        <v>28</v>
      </c>
      <c r="D289" s="290" t="str">
        <f>IF(G289="","",$D286)</f>
        <v>17</v>
      </c>
      <c r="E289" s="295" t="str">
        <f>IF(G289=""," ","– "&amp;COUNTIF(D$4:D291,$D289))</f>
        <v>– 11</v>
      </c>
      <c r="F289" s="297" t="e">
        <f ca="1">IF(G289="","",IF(OR(AND($C289&lt;&gt;" ",$C290=" "),AND($C290&lt;&gt;" ",$C289=" "),AND(L291&gt;0,OR(AND($C291&lt;&gt;" ",OR($C289=" ",$C290=" ")),AND($C291=" ",OR($C289&lt;&gt;" ",$C290&lt;&gt;" "))))),IF(SUM(F$4:F288)=0,1,LARGE(F$4:F288,1)+1),IF(MONTH(G289)=MONTH(TODAY()),IF(AND(DAY(G289)&lt;DAY(TODAY()),$B289=" "),IF(SUM(F$4:F288)=0,1,LARGE(F$4:F288,1)+1),IF($B289=" ",IF(AND(DAY(G289)=DAY(TODAY()),HOUR(G289)&lt;=HOUR(NOW())+1),IF(AND(HOUR(G289)+2&lt;=HOUR(NOW()),DAY(G289)&lt;=DAY(TODAY()),MINUTE(G289)&lt;=MINUTE(NOW())),IF(SUM(F$4:F288)=0,1,LARGE(F$4:F288,1)+1),IF(OR(MINUTE(G289)&lt;=MINUTE(NOW()),HOUR(G289)&lt;=HOUR(NOW())),"!!!","")),""),"")),"")))</f>
        <v>#VALUE!</v>
      </c>
      <c r="G289" s="188" t="s">
        <v>4754</v>
      </c>
      <c r="H289" s="239" t="s">
        <v>661</v>
      </c>
      <c r="I289" s="100">
        <v>2</v>
      </c>
      <c r="J289" s="80"/>
      <c r="K289" s="68" t="s">
        <v>17</v>
      </c>
      <c r="L289" s="69">
        <v>1.7</v>
      </c>
      <c r="M289" s="70">
        <v>10.15</v>
      </c>
      <c r="N289" s="317">
        <v>0.05</v>
      </c>
      <c r="O289" s="71" t="s">
        <v>3063</v>
      </c>
      <c r="P289" s="72" t="s">
        <v>3673</v>
      </c>
      <c r="Q289" s="220" t="s">
        <v>4265</v>
      </c>
      <c r="R289" s="204">
        <v>7.3899999999999993E-2</v>
      </c>
      <c r="S289" s="203" t="s">
        <v>1034</v>
      </c>
    </row>
    <row r="290" spans="1:19" s="1" customFormat="1" ht="14.65" customHeight="1">
      <c r="A290" s="227"/>
      <c r="B290" s="236"/>
      <c r="C290" s="17" t="s">
        <v>28</v>
      </c>
      <c r="D290" s="274"/>
      <c r="E290" s="282"/>
      <c r="F290" s="285"/>
      <c r="G290" s="182"/>
      <c r="H290" s="230"/>
      <c r="I290" s="18" t="s">
        <v>48</v>
      </c>
      <c r="J290" s="81" t="str">
        <f>IF(OR(I289="TO",I289="TU",I289="TO1",I289="TU1",I289="TO2",I289="TU2"),J289,IF(OR(I289="AH1",I289="AH2"),IF(OR(I290="AH1",I290="AH2"),-J289,IF(OR(I290="EH1",I290="EH2"),-J289+0.5,"")),IF(OR(I289="EH1",I289="EH2"),IF(OR(I290="AH1",I290="AH2"),-J289+0.5,IF(OR(I290="EH1",I290="EH2"),-J289+1,"")),IF(AND(OR(I289="DNB1",I289="DNB2"),OR(I290="AH1",I290="AH2")),0,IF(AND(I289="Not ScoreBoth",OR(I290="TO1",I290="TO2")),0.5,"")))))</f>
        <v/>
      </c>
      <c r="K290" s="77" t="s">
        <v>17</v>
      </c>
      <c r="L290" s="21">
        <v>1.45</v>
      </c>
      <c r="M290" s="22">
        <v>12.6</v>
      </c>
      <c r="N290" s="233"/>
      <c r="O290" s="23" t="s">
        <v>2022</v>
      </c>
      <c r="P290" s="24" t="s">
        <v>2585</v>
      </c>
      <c r="Q290" s="221"/>
      <c r="R290" s="205"/>
      <c r="S290" s="26"/>
    </row>
    <row r="291" spans="1:19" s="1" customFormat="1" ht="14.65" customHeight="1">
      <c r="A291" s="228"/>
      <c r="B291" s="237"/>
      <c r="C291" s="27" t="s">
        <v>28</v>
      </c>
      <c r="D291" s="275"/>
      <c r="E291" s="283"/>
      <c r="F291" s="272"/>
      <c r="G291" s="183"/>
      <c r="H291" s="231"/>
      <c r="I291" s="86" t="s">
        <v>30</v>
      </c>
      <c r="J291" s="107">
        <v>0.25</v>
      </c>
      <c r="K291" s="87" t="s">
        <v>23</v>
      </c>
      <c r="L291" s="88">
        <v>3.45</v>
      </c>
      <c r="M291" s="33">
        <v>10.28</v>
      </c>
      <c r="N291" s="234"/>
      <c r="O291" s="89" t="s">
        <v>1247</v>
      </c>
      <c r="P291" s="90" t="s">
        <v>3693</v>
      </c>
      <c r="Q291" s="222"/>
      <c r="R291" s="206"/>
      <c r="S291" s="28"/>
    </row>
    <row r="292" spans="1:19" s="1" customFormat="1" ht="14.65" customHeight="1">
      <c r="A292" s="226">
        <f>$A289+1</f>
        <v>292</v>
      </c>
      <c r="B292" s="235" t="str">
        <f>IF(OR(C292="W",C293="W",C294="W",C292="1/2W",C293="1/2W",C294="1/2W",C292="1/2L",C293="1/2L",C294="1/2L"),"OK",IF(OR(C292="L",C293="L",C294="L"),"LOSS",IF(OR(C292="X",C293="X",C294="X"),"Anulado"," ")))</f>
        <v xml:space="preserve"> </v>
      </c>
      <c r="C292" s="38" t="s">
        <v>28</v>
      </c>
      <c r="D292" s="273" t="s">
        <v>287</v>
      </c>
      <c r="E292" s="281" t="str">
        <f>IF(G292=""," ","– "&amp;COUNTIF(D$4:D294,$D292))</f>
        <v>– 1</v>
      </c>
      <c r="F292" s="284" t="e">
        <f ca="1">IF(G292="","",IF(OR(AND($C292&lt;&gt;" ",$C293=" "),AND($C293&lt;&gt;" ",$C292=" "),AND(L294&gt;0,OR(AND($C294&lt;&gt;" ",OR($C292=" ",$C293=" ")),AND($C294=" ",OR($C292&lt;&gt;" ",$C293&lt;&gt;" "))))),IF(SUM(F$4:F291)=0,1,LARGE(F$4:F291,1)+1),IF(MONTH(G292)=MONTH(TODAY()),IF(AND(DAY(G292)&lt;DAY(TODAY()),$B292=" "),IF(SUM(F$4:F291)=0,1,LARGE(F$4:F291,1)+1),IF($B292=" ",IF(AND(DAY(G292)=DAY(TODAY()),HOUR(G292)&lt;=HOUR(NOW())+1),IF(AND(HOUR(G292)+2&lt;=HOUR(NOW()),DAY(G292)&lt;=DAY(TODAY()),MINUTE(G292)&lt;=MINUTE(NOW())),IF(SUM(F$4:F291)=0,1,LARGE(F$4:F291,1)+1),IF(OR(MINUTE(G292)&lt;=MINUTE(NOW()),HOUR(G292)&lt;=HOUR(NOW())),"!!!","")),""),"")),"")))</f>
        <v>#VALUE!</v>
      </c>
      <c r="G292" s="181" t="s">
        <v>4755</v>
      </c>
      <c r="H292" s="229" t="s">
        <v>662</v>
      </c>
      <c r="I292" s="39" t="s">
        <v>42</v>
      </c>
      <c r="J292" s="40">
        <v>3.5</v>
      </c>
      <c r="K292" s="41" t="s">
        <v>18</v>
      </c>
      <c r="L292" s="42">
        <v>2.15</v>
      </c>
      <c r="M292" s="43"/>
      <c r="N292" s="318">
        <v>0.05</v>
      </c>
      <c r="O292" s="44" t="s">
        <v>2636</v>
      </c>
      <c r="P292" s="45" t="s">
        <v>3694</v>
      </c>
      <c r="Q292" s="217" t="s">
        <v>1534</v>
      </c>
      <c r="R292" s="211">
        <v>6.2300000000000001E-2</v>
      </c>
      <c r="S292" s="210" t="s">
        <v>1034</v>
      </c>
    </row>
    <row r="293" spans="1:19" s="1" customFormat="1" ht="14.65" customHeight="1">
      <c r="A293" s="227"/>
      <c r="B293" s="236"/>
      <c r="C293" s="49" t="s">
        <v>28</v>
      </c>
      <c r="D293" s="274"/>
      <c r="E293" s="282"/>
      <c r="F293" s="285"/>
      <c r="G293" s="182"/>
      <c r="H293" s="230"/>
      <c r="I293" s="50" t="s">
        <v>43</v>
      </c>
      <c r="J293" s="51">
        <f>IF(OR(I292="TO",I292="TU",I292="TO1",I292="TU1",I292="TO2",I292="TU2"),J292,IF(OR(I292="AH1",I292="AH2"),IF(OR(I293="AH1",I293="AH2"),-J292,IF(OR(I293="EH1",I293="EH2"),-J292+0.5,"")),IF(OR(I292="EH1",I292="EH2"),IF(OR(I293="AH1",I293="AH2"),-J292+0.5,IF(OR(I293="EH1",I293="EH2"),-J292+1,"")),IF(AND(OR(I292="DNB1",I292="DNB2"),OR(I293="AH1",I293="AH2")),0,IF(AND(I292="Not ScoreBoth",OR(I293="TO1",I293="TO2")),0.5,"")))))</f>
        <v>3.5</v>
      </c>
      <c r="K293" s="52" t="s">
        <v>17</v>
      </c>
      <c r="L293" s="53">
        <v>2.1</v>
      </c>
      <c r="M293" s="54">
        <v>31.82</v>
      </c>
      <c r="N293" s="233"/>
      <c r="O293" s="55" t="s">
        <v>1103</v>
      </c>
      <c r="P293" s="56" t="s">
        <v>1109</v>
      </c>
      <c r="Q293" s="218"/>
      <c r="R293" s="212"/>
      <c r="S293" s="26"/>
    </row>
    <row r="294" spans="1:19" s="1" customFormat="1" ht="14.65" customHeight="1" thickBot="1">
      <c r="A294" s="228"/>
      <c r="B294" s="237"/>
      <c r="C294" s="57" t="s">
        <v>28</v>
      </c>
      <c r="D294" s="275"/>
      <c r="E294" s="283"/>
      <c r="F294" s="272"/>
      <c r="G294" s="183"/>
      <c r="H294" s="240"/>
      <c r="I294" s="58"/>
      <c r="J294" s="59"/>
      <c r="K294" s="60"/>
      <c r="L294" s="61"/>
      <c r="M294" s="62"/>
      <c r="N294" s="234"/>
      <c r="O294" s="63"/>
      <c r="P294" s="64"/>
      <c r="Q294" s="219"/>
      <c r="R294" s="213"/>
      <c r="S294" s="28"/>
    </row>
    <row r="295" spans="1:19" s="1" customFormat="1" ht="14.65" customHeight="1">
      <c r="A295" s="238">
        <f>$A292+1</f>
        <v>293</v>
      </c>
      <c r="B295" s="242" t="str">
        <f>IF(OR(C295="W",C296="W",C297="W",C295="1/2W",C296="1/2W",C297="1/2W",C295="1/2L",C296="1/2L",C297="1/2L"),"OK",IF(OR(C295="L",C296="L",C297="L"),"LOSS",IF(OR(C295="X",C296="X",C297="X"),"Anulado"," ")))</f>
        <v xml:space="preserve"> </v>
      </c>
      <c r="C295" s="65" t="s">
        <v>28</v>
      </c>
      <c r="D295" s="290" t="str">
        <f>IF(G295="","",$D292)</f>
        <v>18</v>
      </c>
      <c r="E295" s="295" t="str">
        <f>IF(G295=""," ","– "&amp;COUNTIF(D$4:D297,$D295))</f>
        <v>– 2</v>
      </c>
      <c r="F295" s="297" t="e">
        <f ca="1">IF(G295="","",IF(OR(AND($C295&lt;&gt;" ",$C296=" "),AND($C296&lt;&gt;" ",$C295=" "),AND(L297&gt;0,OR(AND($C297&lt;&gt;" ",OR($C295=" ",$C296=" ")),AND($C297=" ",OR($C295&lt;&gt;" ",$C296&lt;&gt;" "))))),IF(SUM(F$4:F294)=0,1,LARGE(F$4:F294,1)+1),IF(MONTH(G295)=MONTH(TODAY()),IF(AND(DAY(G295)&lt;DAY(TODAY()),$B295=" "),IF(SUM(F$4:F294)=0,1,LARGE(F$4:F294,1)+1),IF($B295=" ",IF(AND(DAY(G295)=DAY(TODAY()),HOUR(G295)&lt;=HOUR(NOW())+1),IF(AND(HOUR(G295)+2&lt;=HOUR(NOW()),DAY(G295)&lt;=DAY(TODAY()),MINUTE(G295)&lt;=MINUTE(NOW())),IF(SUM(F$4:F294)=0,1,LARGE(F$4:F294,1)+1),IF(OR(MINUTE(G295)&lt;=MINUTE(NOW()),HOUR(G295)&lt;=HOUR(NOW())),"!!!","")),""),"")),"")))</f>
        <v>#VALUE!</v>
      </c>
      <c r="G295" s="188" t="s">
        <v>4756</v>
      </c>
      <c r="H295" s="303" t="s">
        <v>663</v>
      </c>
      <c r="I295" s="66" t="s">
        <v>30</v>
      </c>
      <c r="J295" s="67">
        <v>-2.5</v>
      </c>
      <c r="K295" s="68" t="s">
        <v>22</v>
      </c>
      <c r="L295" s="69">
        <v>2.2400000000000002</v>
      </c>
      <c r="M295" s="70"/>
      <c r="N295" s="317">
        <v>0.01</v>
      </c>
      <c r="O295" s="71" t="s">
        <v>3695</v>
      </c>
      <c r="P295" s="72" t="s">
        <v>3696</v>
      </c>
      <c r="Q295" s="220" t="s">
        <v>1067</v>
      </c>
      <c r="R295" s="204">
        <v>4.24E-2</v>
      </c>
      <c r="S295" s="203" t="s">
        <v>1034</v>
      </c>
    </row>
    <row r="296" spans="1:19" s="1" customFormat="1" ht="14.65" customHeight="1">
      <c r="A296" s="227"/>
      <c r="B296" s="236"/>
      <c r="C296" s="17" t="s">
        <v>28</v>
      </c>
      <c r="D296" s="274"/>
      <c r="E296" s="282"/>
      <c r="F296" s="285"/>
      <c r="G296" s="182"/>
      <c r="H296" s="230"/>
      <c r="I296" s="18" t="s">
        <v>31</v>
      </c>
      <c r="J296" s="76">
        <f>IF(OR(I295="TO",I295="TU",I295="TO1",I295="TU1",I295="TO2",I295="TU2"),J295,IF(OR(I295="AH1",I295="AH2"),IF(OR(I296="AH1",I296="AH2"),-J295,IF(OR(I296="EH1",I296="EH2"),-J295+0.5,"")),IF(OR(I295="EH1",I295="EH2"),IF(OR(I296="AH1",I296="AH2"),-J295+0.5,IF(OR(I296="EH1",I296="EH2"),-J295+1,"")),IF(AND(OR(I295="DNB1",I295="DNB2"),OR(I296="AH1",I296="AH2")),0,IF(AND(I295="Not ScoreBoth",OR(I296="TO1",I296="TO2")),0.5,"")))))</f>
        <v>2.5</v>
      </c>
      <c r="K296" s="77" t="s">
        <v>17</v>
      </c>
      <c r="L296" s="21">
        <v>1.95</v>
      </c>
      <c r="M296" s="22">
        <v>18.420000000000002</v>
      </c>
      <c r="N296" s="233"/>
      <c r="O296" s="23" t="s">
        <v>2488</v>
      </c>
      <c r="P296" s="24" t="s">
        <v>2489</v>
      </c>
      <c r="Q296" s="221"/>
      <c r="R296" s="205"/>
      <c r="S296" s="26"/>
    </row>
    <row r="297" spans="1:19" s="1" customFormat="1" ht="14.65" customHeight="1">
      <c r="A297" s="228"/>
      <c r="B297" s="237"/>
      <c r="C297" s="27" t="s">
        <v>28</v>
      </c>
      <c r="D297" s="275"/>
      <c r="E297" s="283"/>
      <c r="F297" s="272"/>
      <c r="G297" s="183"/>
      <c r="H297" s="231"/>
      <c r="I297" s="30"/>
      <c r="J297" s="31"/>
      <c r="K297" s="37"/>
      <c r="L297" s="32"/>
      <c r="M297" s="33"/>
      <c r="N297" s="234"/>
      <c r="O297" s="34"/>
      <c r="P297" s="35"/>
      <c r="Q297" s="222"/>
      <c r="R297" s="206"/>
      <c r="S297" s="28"/>
    </row>
    <row r="298" spans="1:19" s="1" customFormat="1" ht="14.65" customHeight="1">
      <c r="A298" s="226">
        <f>$A295+1</f>
        <v>294</v>
      </c>
      <c r="B298" s="235" t="str">
        <f>IF(OR(C298="W",C299="W",C300="W",C298="1/2W",C299="1/2W",C300="1/2W",C298="1/2L",C299="1/2L",C300="1/2L"),"OK",IF(OR(C298="L",C299="L",C300="L"),"LOSS",IF(OR(C298="X",C299="X",C300="X"),"Anulado"," ")))</f>
        <v xml:space="preserve"> </v>
      </c>
      <c r="C298" s="38" t="s">
        <v>28</v>
      </c>
      <c r="D298" s="273" t="str">
        <f>IF(G298="","",$D295)</f>
        <v>18</v>
      </c>
      <c r="E298" s="281" t="str">
        <f>IF(G298=""," ","– "&amp;COUNTIF(D$4:D300,$D298))</f>
        <v>– 3</v>
      </c>
      <c r="F298" s="284" t="e">
        <f ca="1">IF(G298="","",IF(OR(AND($C298&lt;&gt;" ",$C299=" "),AND($C299&lt;&gt;" ",$C298=" "),AND(L300&gt;0,OR(AND($C300&lt;&gt;" ",OR($C298=" ",$C299=" ")),AND($C300=" ",OR($C298&lt;&gt;" ",$C299&lt;&gt;" "))))),IF(SUM(F$4:F297)=0,1,LARGE(F$4:F297,1)+1),IF(MONTH(G298)=MONTH(TODAY()),IF(AND(DAY(G298)&lt;DAY(TODAY()),$B298=" "),IF(SUM(F$4:F297)=0,1,LARGE(F$4:F297,1)+1),IF($B298=" ",IF(AND(DAY(G298)=DAY(TODAY()),HOUR(G298)&lt;=HOUR(NOW())+1),IF(AND(HOUR(G298)+2&lt;=HOUR(NOW()),DAY(G298)&lt;=DAY(TODAY()),MINUTE(G298)&lt;=MINUTE(NOW())),IF(SUM(F$4:F297)=0,1,LARGE(F$4:F297,1)+1),IF(OR(MINUTE(G298)&lt;=MINUTE(NOW()),HOUR(G298)&lt;=HOUR(NOW())),"!!!","")),""),"")),"")))</f>
        <v>#VALUE!</v>
      </c>
      <c r="G298" s="181" t="s">
        <v>4756</v>
      </c>
      <c r="H298" s="229" t="s">
        <v>663</v>
      </c>
      <c r="I298" s="39" t="s">
        <v>30</v>
      </c>
      <c r="J298" s="40">
        <v>-2.5</v>
      </c>
      <c r="K298" s="41" t="s">
        <v>45</v>
      </c>
      <c r="L298" s="42">
        <v>2.25</v>
      </c>
      <c r="M298" s="43">
        <v>10</v>
      </c>
      <c r="N298" s="232">
        <v>1</v>
      </c>
      <c r="O298" s="44" t="s">
        <v>1137</v>
      </c>
      <c r="P298" s="45" t="s">
        <v>2201</v>
      </c>
      <c r="Q298" s="217" t="s">
        <v>2558</v>
      </c>
      <c r="R298" s="211">
        <v>6.4799999999999996E-2</v>
      </c>
      <c r="S298" s="210" t="s">
        <v>1034</v>
      </c>
    </row>
    <row r="299" spans="1:19" s="1" customFormat="1" ht="14.65" customHeight="1">
      <c r="A299" s="227"/>
      <c r="B299" s="236"/>
      <c r="C299" s="49" t="s">
        <v>28</v>
      </c>
      <c r="D299" s="274"/>
      <c r="E299" s="282"/>
      <c r="F299" s="285"/>
      <c r="G299" s="182"/>
      <c r="H299" s="230"/>
      <c r="I299" s="50" t="s">
        <v>31</v>
      </c>
      <c r="J299" s="51">
        <f>IF(OR(I298="TO",I298="TU",I298="TO1",I298="TU1",I298="TO2",I298="TU2"),J298,IF(OR(I298="AH1",I298="AH2"),IF(OR(I299="AH1",I299="AH2"),-J298,IF(OR(I299="EH1",I299="EH2"),-J298+0.5,"")),IF(OR(I298="EH1",I298="EH2"),IF(OR(I299="AH1",I299="AH2"),-J298+0.5,IF(OR(I299="EH1",I299="EH2"),-J298+1,"")),IF(AND(OR(I298="DNB1",I298="DNB2"),OR(I299="AH1",I299="AH2")),0,IF(AND(I298="Not ScoreBoth",OR(I299="TO1",I299="TO2")),0.5,"")))))</f>
        <v>2.5</v>
      </c>
      <c r="K299" s="52" t="s">
        <v>22</v>
      </c>
      <c r="L299" s="53">
        <v>2.02</v>
      </c>
      <c r="M299" s="54"/>
      <c r="N299" s="233"/>
      <c r="O299" s="55" t="s">
        <v>1331</v>
      </c>
      <c r="P299" s="56" t="s">
        <v>3504</v>
      </c>
      <c r="Q299" s="218"/>
      <c r="R299" s="212"/>
      <c r="S299" s="26"/>
    </row>
    <row r="300" spans="1:19" s="1" customFormat="1" ht="14.65" customHeight="1">
      <c r="A300" s="228"/>
      <c r="B300" s="237"/>
      <c r="C300" s="57" t="s">
        <v>28</v>
      </c>
      <c r="D300" s="275"/>
      <c r="E300" s="283"/>
      <c r="F300" s="272"/>
      <c r="G300" s="183"/>
      <c r="H300" s="231"/>
      <c r="I300" s="58"/>
      <c r="J300" s="59"/>
      <c r="K300" s="60"/>
      <c r="L300" s="61"/>
      <c r="M300" s="62"/>
      <c r="N300" s="234"/>
      <c r="O300" s="63"/>
      <c r="P300" s="64"/>
      <c r="Q300" s="219"/>
      <c r="R300" s="213"/>
      <c r="S300" s="28"/>
    </row>
    <row r="301" spans="1:19" s="1" customFormat="1" ht="14.65" customHeight="1">
      <c r="A301" s="238">
        <f>$A298+1</f>
        <v>295</v>
      </c>
      <c r="B301" s="242" t="str">
        <f>IF(OR(C301="W",C302="W",C303="W",C301="1/2W",C302="1/2W",C303="1/2W",C301="1/2L",C302="1/2L",C303="1/2L"),"OK",IF(OR(C301="L",C302="L",C303="L"),"LOSS",IF(OR(C301="X",C302="X",C303="X"),"Anulado"," ")))</f>
        <v xml:space="preserve"> </v>
      </c>
      <c r="C301" s="65" t="s">
        <v>28</v>
      </c>
      <c r="D301" s="290" t="str">
        <f>IF(G301="","",$D298)</f>
        <v>18</v>
      </c>
      <c r="E301" s="295" t="str">
        <f>IF(G301=""," ","– "&amp;COUNTIF(D$4:D303,$D301))</f>
        <v>– 4</v>
      </c>
      <c r="F301" s="297" t="e">
        <f ca="1">IF(G301="","",IF(OR(AND($C301&lt;&gt;" ",$C302=" "),AND($C302&lt;&gt;" ",$C301=" "),AND(L303&gt;0,OR(AND($C303&lt;&gt;" ",OR($C301=" ",$C302=" ")),AND($C303=" ",OR($C301&lt;&gt;" ",$C302&lt;&gt;" "))))),IF(SUM(F$4:F300)=0,1,LARGE(F$4:F300,1)+1),IF(MONTH(G301)=MONTH(TODAY()),IF(AND(DAY(G301)&lt;DAY(TODAY()),$B301=" "),IF(SUM(F$4:F300)=0,1,LARGE(F$4:F300,1)+1),IF($B301=" ",IF(AND(DAY(G301)=DAY(TODAY()),HOUR(G301)&lt;=HOUR(NOW())+1),IF(AND(HOUR(G301)+2&lt;=HOUR(NOW()),DAY(G301)&lt;=DAY(TODAY()),MINUTE(G301)&lt;=MINUTE(NOW())),IF(SUM(F$4:F300)=0,1,LARGE(F$4:F300,1)+1),IF(OR(MINUTE(G301)&lt;=MINUTE(NOW()),HOUR(G301)&lt;=HOUR(NOW())),"!!!","")),""),"")),"")))</f>
        <v>#VALUE!</v>
      </c>
      <c r="G301" s="188" t="s">
        <v>4757</v>
      </c>
      <c r="H301" s="239" t="s">
        <v>664</v>
      </c>
      <c r="I301" s="66" t="s">
        <v>54</v>
      </c>
      <c r="J301" s="80"/>
      <c r="K301" s="68" t="s">
        <v>18</v>
      </c>
      <c r="L301" s="69">
        <v>1.25</v>
      </c>
      <c r="M301" s="70">
        <v>73</v>
      </c>
      <c r="N301" s="241">
        <v>1</v>
      </c>
      <c r="O301" s="71" t="s">
        <v>3697</v>
      </c>
      <c r="P301" s="72" t="s">
        <v>2791</v>
      </c>
      <c r="Q301" s="220" t="s">
        <v>3050</v>
      </c>
      <c r="R301" s="204">
        <v>3.61E-2</v>
      </c>
      <c r="S301" s="203" t="s">
        <v>1034</v>
      </c>
    </row>
    <row r="302" spans="1:19" s="1" customFormat="1" ht="14.65" customHeight="1">
      <c r="A302" s="227"/>
      <c r="B302" s="236"/>
      <c r="C302" s="17" t="s">
        <v>28</v>
      </c>
      <c r="D302" s="274"/>
      <c r="E302" s="282"/>
      <c r="F302" s="285"/>
      <c r="G302" s="182"/>
      <c r="H302" s="230"/>
      <c r="I302" s="83">
        <v>2</v>
      </c>
      <c r="J302" s="81" t="str">
        <f>IF(OR(I301="TO",I301="TU",I301="TO1",I301="TU1",I301="TO2",I301="TU2"),J301,IF(OR(I301="AH1",I301="AH2"),IF(OR(I302="AH1",I302="AH2"),-J301,IF(OR(I302="EH1",I302="EH2"),-J301+0.5,"")),IF(OR(I301="EH1",I301="EH2"),IF(OR(I302="AH1",I302="AH2"),-J301+0.5,IF(OR(I302="EH1",I302="EH2"),-J301+1,"")),IF(AND(OR(I301="DNB1",I301="DNB2"),OR(I302="AH1",I302="AH2")),0,IF(AND(I301="Not ScoreBoth",OR(I302="TO1",I302="TO2")),0.5,"")))))</f>
        <v/>
      </c>
      <c r="K302" s="77" t="s">
        <v>23</v>
      </c>
      <c r="L302" s="21">
        <v>6.2</v>
      </c>
      <c r="M302" s="22">
        <v>14.54</v>
      </c>
      <c r="N302" s="233"/>
      <c r="O302" s="23" t="s">
        <v>3698</v>
      </c>
      <c r="P302" s="24" t="s">
        <v>3699</v>
      </c>
      <c r="Q302" s="221"/>
      <c r="R302" s="205"/>
      <c r="S302" s="26"/>
    </row>
    <row r="303" spans="1:19" s="1" customFormat="1" ht="14.65" customHeight="1">
      <c r="A303" s="228"/>
      <c r="B303" s="237"/>
      <c r="C303" s="27" t="s">
        <v>28</v>
      </c>
      <c r="D303" s="275"/>
      <c r="E303" s="283"/>
      <c r="F303" s="272"/>
      <c r="G303" s="183"/>
      <c r="H303" s="231"/>
      <c r="I303" s="30"/>
      <c r="J303" s="31"/>
      <c r="K303" s="37"/>
      <c r="L303" s="32"/>
      <c r="M303" s="33"/>
      <c r="N303" s="234"/>
      <c r="O303" s="34"/>
      <c r="P303" s="35"/>
      <c r="Q303" s="222"/>
      <c r="R303" s="206"/>
      <c r="S303" s="28"/>
    </row>
    <row r="304" spans="1:19" s="1" customFormat="1" ht="14.65" customHeight="1">
      <c r="A304" s="226">
        <f>$A301+1</f>
        <v>296</v>
      </c>
      <c r="B304" s="235" t="str">
        <f>IF(OR(C304="W",C305="W",C306="W",C304="1/2W",C305="1/2W",C306="1/2W",C304="1/2L",C305="1/2L",C306="1/2L"),"OK",IF(OR(C304="L",C305="L",C306="L"),"LOSS",IF(OR(C304="X",C305="X",C306="X"),"Anulado"," ")))</f>
        <v xml:space="preserve"> </v>
      </c>
      <c r="C304" s="38" t="s">
        <v>28</v>
      </c>
      <c r="D304" s="273" t="s">
        <v>559</v>
      </c>
      <c r="E304" s="281" t="str">
        <f>IF(G304=""," ","– "&amp;COUNTIF(D$4:D306,$D304))</f>
        <v>– 1</v>
      </c>
      <c r="F304" s="284" t="e">
        <f ca="1">IF(G304="","",IF(OR(AND($C304&lt;&gt;" ",$C305=" "),AND($C305&lt;&gt;" ",$C304=" "),AND(L306&gt;0,OR(AND($C306&lt;&gt;" ",OR($C304=" ",$C305=" ")),AND($C306=" ",OR($C304&lt;&gt;" ",$C305&lt;&gt;" "))))),IF(SUM(F$4:F303)=0,1,LARGE(F$4:F303,1)+1),IF(MONTH(G304)=MONTH(TODAY()),IF(AND(DAY(G304)&lt;DAY(TODAY()),$B304=" "),IF(SUM(F$4:F303)=0,1,LARGE(F$4:F303,1)+1),IF($B304=" ",IF(AND(DAY(G304)=DAY(TODAY()),HOUR(G304)&lt;=HOUR(NOW())+1),IF(AND(HOUR(G304)+2&lt;=HOUR(NOW()),DAY(G304)&lt;=DAY(TODAY()),MINUTE(G304)&lt;=MINUTE(NOW())),IF(SUM(F$4:F303)=0,1,LARGE(F$4:F303,1)+1),IF(OR(MINUTE(G304)&lt;=MINUTE(NOW()),HOUR(G304)&lt;=HOUR(NOW())),"!!!","")),""),"")),"")))</f>
        <v>#VALUE!</v>
      </c>
      <c r="G304" s="181" t="s">
        <v>4758</v>
      </c>
      <c r="H304" s="229" t="s">
        <v>665</v>
      </c>
      <c r="I304" s="39" t="s">
        <v>31</v>
      </c>
      <c r="J304" s="40">
        <v>0.5</v>
      </c>
      <c r="K304" s="41" t="s">
        <v>22</v>
      </c>
      <c r="L304" s="42">
        <v>1.9610000000000001</v>
      </c>
      <c r="M304" s="43"/>
      <c r="N304" s="318">
        <v>0.01</v>
      </c>
      <c r="O304" s="44" t="s">
        <v>3700</v>
      </c>
      <c r="P304" s="45" t="s">
        <v>3701</v>
      </c>
      <c r="Q304" s="217" t="s">
        <v>1065</v>
      </c>
      <c r="R304" s="211">
        <v>7.4099999999999999E-2</v>
      </c>
      <c r="S304" s="210" t="s">
        <v>1034</v>
      </c>
    </row>
    <row r="305" spans="1:19" s="1" customFormat="1" ht="14.65" customHeight="1">
      <c r="A305" s="227"/>
      <c r="B305" s="236"/>
      <c r="C305" s="49" t="s">
        <v>28</v>
      </c>
      <c r="D305" s="274"/>
      <c r="E305" s="282"/>
      <c r="F305" s="285"/>
      <c r="G305" s="182"/>
      <c r="H305" s="230"/>
      <c r="I305" s="50" t="s">
        <v>66</v>
      </c>
      <c r="J305" s="51">
        <f>IF(OR(I304="TO",I304="TU",I304="TO1",I304="TU1",I304="TO2",I304="TU2"),J304,IF(OR(I304="AH1",I304="AH2"),IF(OR(I305="AH1",I305="AH2"),-J304,IF(OR(I305="EH1",I305="EH2"),-J304+0.5,"")),IF(OR(I304="EH1",I304="EH2"),IF(OR(I305="AH1",I305="AH2"),-J304+0.5,IF(OR(I305="EH1",I305="EH2"),-J304+1,"")),IF(AND(OR(I304="DNB1",I304="DNB2"),OR(I305="AH1",I305="AH2")),0,IF(AND(I304="Not ScoreBoth",OR(I305="TO1",I305="TO2")),0.5,"")))))</f>
        <v>0</v>
      </c>
      <c r="K305" s="52" t="s">
        <v>17</v>
      </c>
      <c r="L305" s="53">
        <v>2.375</v>
      </c>
      <c r="M305" s="54">
        <v>25.45</v>
      </c>
      <c r="N305" s="233"/>
      <c r="O305" s="55" t="s">
        <v>1631</v>
      </c>
      <c r="P305" s="56" t="s">
        <v>3701</v>
      </c>
      <c r="Q305" s="218"/>
      <c r="R305" s="212"/>
      <c r="S305" s="26"/>
    </row>
    <row r="306" spans="1:19" s="1" customFormat="1" ht="14.65" customHeight="1" thickBot="1">
      <c r="A306" s="228"/>
      <c r="B306" s="237"/>
      <c r="C306" s="57" t="s">
        <v>28</v>
      </c>
      <c r="D306" s="275"/>
      <c r="E306" s="283"/>
      <c r="F306" s="272"/>
      <c r="G306" s="183"/>
      <c r="H306" s="240"/>
      <c r="I306" s="58"/>
      <c r="J306" s="59"/>
      <c r="K306" s="60"/>
      <c r="L306" s="61"/>
      <c r="M306" s="62"/>
      <c r="N306" s="234"/>
      <c r="O306" s="63"/>
      <c r="P306" s="64"/>
      <c r="Q306" s="219"/>
      <c r="R306" s="213"/>
      <c r="S306" s="28"/>
    </row>
    <row r="307" spans="1:19" s="1" customFormat="1" ht="14.65" customHeight="1">
      <c r="A307" s="238">
        <f>$A304+1</f>
        <v>297</v>
      </c>
      <c r="B307" s="242" t="str">
        <f>IF(OR(C307="W",C308="W",C309="W",C307="1/2W",C308="1/2W",C309="1/2W",C307="1/2L",C308="1/2L",C309="1/2L"),"OK",IF(OR(C307="L",C308="L",C309="L"),"LOSS",IF(OR(C307="X",C308="X",C309="X"),"Anulado"," ")))</f>
        <v xml:space="preserve"> </v>
      </c>
      <c r="C307" s="65" t="s">
        <v>28</v>
      </c>
      <c r="D307" s="290" t="str">
        <f>IF(G307="","",$D304)</f>
        <v>20</v>
      </c>
      <c r="E307" s="295" t="str">
        <f>IF(G307=""," ","– "&amp;COUNTIF(D$4:D309,$D307))</f>
        <v>– 2</v>
      </c>
      <c r="F307" s="297" t="e">
        <f ca="1">IF(G307="","",IF(OR(AND($C307&lt;&gt;" ",$C308=" "),AND($C308&lt;&gt;" ",$C307=" "),AND(L309&gt;0,OR(AND($C309&lt;&gt;" ",OR($C307=" ",$C308=" ")),AND($C309=" ",OR($C307&lt;&gt;" ",$C308&lt;&gt;" "))))),IF(SUM(F$4:F306)=0,1,LARGE(F$4:F306,1)+1),IF(MONTH(G307)=MONTH(TODAY()),IF(AND(DAY(G307)&lt;DAY(TODAY()),$B307=" "),IF(SUM(F$4:F306)=0,1,LARGE(F$4:F306,1)+1),IF($B307=" ",IF(AND(DAY(G307)=DAY(TODAY()),HOUR(G307)&lt;=HOUR(NOW())+1),IF(AND(HOUR(G307)+2&lt;=HOUR(NOW()),DAY(G307)&lt;=DAY(TODAY()),MINUTE(G307)&lt;=MINUTE(NOW())),IF(SUM(F$4:F306)=0,1,LARGE(F$4:F306,1)+1),IF(OR(MINUTE(G307)&lt;=MINUTE(NOW()),HOUR(G307)&lt;=HOUR(NOW())),"!!!","")),""),"")),"")))</f>
        <v>#VALUE!</v>
      </c>
      <c r="G307" s="188" t="s">
        <v>4758</v>
      </c>
      <c r="H307" s="303" t="s">
        <v>666</v>
      </c>
      <c r="I307" s="66" t="s">
        <v>42</v>
      </c>
      <c r="J307" s="67">
        <v>4</v>
      </c>
      <c r="K307" s="68" t="s">
        <v>45</v>
      </c>
      <c r="L307" s="69">
        <v>2.7</v>
      </c>
      <c r="M307" s="70"/>
      <c r="N307" s="241">
        <v>0.1</v>
      </c>
      <c r="O307" s="71" t="s">
        <v>2640</v>
      </c>
      <c r="P307" s="72" t="s">
        <v>3702</v>
      </c>
      <c r="Q307" s="220" t="s">
        <v>1630</v>
      </c>
      <c r="R307" s="204">
        <v>6.9000000000000006E-2</v>
      </c>
      <c r="S307" s="203" t="s">
        <v>1034</v>
      </c>
    </row>
    <row r="308" spans="1:19" s="1" customFormat="1" ht="14.65" customHeight="1">
      <c r="A308" s="227"/>
      <c r="B308" s="236"/>
      <c r="C308" s="17" t="s">
        <v>28</v>
      </c>
      <c r="D308" s="274"/>
      <c r="E308" s="282"/>
      <c r="F308" s="285"/>
      <c r="G308" s="182"/>
      <c r="H308" s="230"/>
      <c r="I308" s="18" t="s">
        <v>43</v>
      </c>
      <c r="J308" s="76">
        <f>IF(OR(I307="TO",I307="TU",I307="TO1",I307="TU1",I307="TO2",I307="TU2"),J307,IF(OR(I307="AH1",I307="AH2"),IF(OR(I308="AH1",I308="AH2"),-J307,IF(OR(I308="EH1",I308="EH2"),-J307+0.5,"")),IF(OR(I307="EH1",I307="EH2"),IF(OR(I308="AH1",I308="AH2"),-J307+0.5,IF(OR(I308="EH1",I308="EH2"),-J307+1,"")),IF(AND(OR(I307="DNB1",I307="DNB2"),OR(I308="AH1",I308="AH2")),0,IF(AND(I307="Not ScoreBoth",OR(I308="TO1",I308="TO2")),0.5,"")))))</f>
        <v>4</v>
      </c>
      <c r="K308" s="77" t="s">
        <v>23</v>
      </c>
      <c r="L308" s="21">
        <v>1.77</v>
      </c>
      <c r="M308" s="22">
        <v>32.840000000000003</v>
      </c>
      <c r="N308" s="233"/>
      <c r="O308" s="23" t="s">
        <v>3703</v>
      </c>
      <c r="P308" s="24" t="s">
        <v>2380</v>
      </c>
      <c r="Q308" s="221"/>
      <c r="R308" s="205"/>
      <c r="S308" s="26"/>
    </row>
    <row r="309" spans="1:19" s="1" customFormat="1" ht="14.65" customHeight="1">
      <c r="A309" s="228"/>
      <c r="B309" s="237"/>
      <c r="C309" s="27" t="s">
        <v>28</v>
      </c>
      <c r="D309" s="275"/>
      <c r="E309" s="283"/>
      <c r="F309" s="272"/>
      <c r="G309" s="183"/>
      <c r="H309" s="231"/>
      <c r="I309" s="30"/>
      <c r="J309" s="31"/>
      <c r="K309" s="37"/>
      <c r="L309" s="32"/>
      <c r="M309" s="33"/>
      <c r="N309" s="234"/>
      <c r="O309" s="34"/>
      <c r="P309" s="35"/>
      <c r="Q309" s="222"/>
      <c r="R309" s="206"/>
      <c r="S309" s="28"/>
    </row>
    <row r="310" spans="1:19" s="1" customFormat="1" ht="14.65" customHeight="1">
      <c r="A310" s="226">
        <f>$A307+1</f>
        <v>298</v>
      </c>
      <c r="B310" s="235" t="str">
        <f>IF(OR(C310="W",C311="W",C312="W",C310="1/2W",C311="1/2W",C312="1/2W",C310="1/2L",C311="1/2L",C312="1/2L"),"OK",IF(OR(C310="L",C311="L",C312="L"),"LOSS",IF(OR(C310="X",C311="X",C312="X"),"Anulado"," ")))</f>
        <v xml:space="preserve"> </v>
      </c>
      <c r="C310" s="38" t="s">
        <v>28</v>
      </c>
      <c r="D310" s="273" t="str">
        <f>IF(G310="","",$D307)</f>
        <v>20</v>
      </c>
      <c r="E310" s="281" t="str">
        <f>IF(G310=""," ","– "&amp;COUNTIF(D$4:D312,$D310))</f>
        <v>– 3</v>
      </c>
      <c r="F310" s="284" t="e">
        <f ca="1">IF(G310="","",IF(OR(AND($C310&lt;&gt;" ",$C311=" "),AND($C311&lt;&gt;" ",$C310=" "),AND(L312&gt;0,OR(AND($C312&lt;&gt;" ",OR($C310=" ",$C311=" ")),AND($C312=" ",OR($C310&lt;&gt;" ",$C311&lt;&gt;" "))))),IF(SUM(F$4:F309)=0,1,LARGE(F$4:F309,1)+1),IF(MONTH(G310)=MONTH(TODAY()),IF(AND(DAY(G310)&lt;DAY(TODAY()),$B310=" "),IF(SUM(F$4:F309)=0,1,LARGE(F$4:F309,1)+1),IF($B310=" ",IF(AND(DAY(G310)=DAY(TODAY()),HOUR(G310)&lt;=HOUR(NOW())+1),IF(AND(HOUR(G310)+2&lt;=HOUR(NOW()),DAY(G310)&lt;=DAY(TODAY()),MINUTE(G310)&lt;=MINUTE(NOW())),IF(SUM(F$4:F309)=0,1,LARGE(F$4:F309,1)+1),IF(OR(MINUTE(G310)&lt;=MINUTE(NOW()),HOUR(G310)&lt;=HOUR(NOW())),"!!!","")),""),"")),"")))</f>
        <v>#VALUE!</v>
      </c>
      <c r="G310" s="181" t="s">
        <v>4759</v>
      </c>
      <c r="H310" s="229" t="s">
        <v>667</v>
      </c>
      <c r="I310" s="39" t="s">
        <v>31</v>
      </c>
      <c r="J310" s="40">
        <v>0.75</v>
      </c>
      <c r="K310" s="41" t="s">
        <v>17</v>
      </c>
      <c r="L310" s="42">
        <v>2.0499999999999998</v>
      </c>
      <c r="M310" s="43">
        <v>26.67</v>
      </c>
      <c r="N310" s="318">
        <v>0.05</v>
      </c>
      <c r="O310" s="44" t="s">
        <v>1414</v>
      </c>
      <c r="P310" s="45" t="s">
        <v>3704</v>
      </c>
      <c r="Q310" s="217" t="s">
        <v>3716</v>
      </c>
      <c r="R310" s="211">
        <v>5.6800000000000003E-2</v>
      </c>
      <c r="S310" s="210" t="s">
        <v>1034</v>
      </c>
    </row>
    <row r="311" spans="1:19" s="1" customFormat="1" ht="14.65" customHeight="1">
      <c r="A311" s="227"/>
      <c r="B311" s="236"/>
      <c r="C311" s="49" t="s">
        <v>28</v>
      </c>
      <c r="D311" s="274"/>
      <c r="E311" s="282"/>
      <c r="F311" s="285"/>
      <c r="G311" s="182"/>
      <c r="H311" s="230"/>
      <c r="I311" s="50" t="s">
        <v>30</v>
      </c>
      <c r="J311" s="51">
        <v>-0.5</v>
      </c>
      <c r="K311" s="52" t="s">
        <v>22</v>
      </c>
      <c r="L311" s="53">
        <v>1.97</v>
      </c>
      <c r="M311" s="54">
        <v>16.78</v>
      </c>
      <c r="N311" s="233"/>
      <c r="O311" s="55" t="s">
        <v>1595</v>
      </c>
      <c r="P311" s="56" t="s">
        <v>3705</v>
      </c>
      <c r="Q311" s="218"/>
      <c r="R311" s="212"/>
      <c r="S311" s="26"/>
    </row>
    <row r="312" spans="1:19" s="1" customFormat="1" ht="14.65" customHeight="1">
      <c r="A312" s="228"/>
      <c r="B312" s="237"/>
      <c r="C312" s="57" t="s">
        <v>28</v>
      </c>
      <c r="D312" s="275"/>
      <c r="E312" s="283"/>
      <c r="F312" s="272"/>
      <c r="G312" s="183"/>
      <c r="H312" s="231"/>
      <c r="I312" s="101" t="s">
        <v>30</v>
      </c>
      <c r="J312" s="102">
        <v>-1</v>
      </c>
      <c r="K312" s="103" t="s">
        <v>22</v>
      </c>
      <c r="L312" s="104">
        <v>2.61</v>
      </c>
      <c r="M312" s="62">
        <v>8.2799999999999994</v>
      </c>
      <c r="N312" s="234"/>
      <c r="O312" s="105" t="s">
        <v>3706</v>
      </c>
      <c r="P312" s="106" t="s">
        <v>3707</v>
      </c>
      <c r="Q312" s="219"/>
      <c r="R312" s="213"/>
      <c r="S312" s="28"/>
    </row>
    <row r="313" spans="1:19" s="1" customFormat="1" ht="14.65" customHeight="1">
      <c r="A313" s="238">
        <f>$A310+1</f>
        <v>299</v>
      </c>
      <c r="B313" s="242" t="str">
        <f>IF(OR(C313="W",C314="W",C315="W",C313="1/2W",C314="1/2W",C315="1/2W",C313="1/2L",C314="1/2L",C315="1/2L"),"OK",IF(OR(C313="L",C314="L",C315="L"),"LOSS",IF(OR(C313="X",C314="X",C315="X"),"Anulado"," ")))</f>
        <v xml:space="preserve"> </v>
      </c>
      <c r="C313" s="65" t="s">
        <v>28</v>
      </c>
      <c r="D313" s="290" t="str">
        <f>IF(G313="","",$D310)</f>
        <v>20</v>
      </c>
      <c r="E313" s="295" t="str">
        <f>IF(G313=""," ","– "&amp;COUNTIF(D$4:D315,$D313))</f>
        <v>– 4</v>
      </c>
      <c r="F313" s="297" t="e">
        <f ca="1">IF(G313="","",IF(OR(AND($C313&lt;&gt;" ",$C314=" "),AND($C314&lt;&gt;" ",$C313=" "),AND(L315&gt;0,OR(AND($C315&lt;&gt;" ",OR($C313=" ",$C314=" ")),AND($C315=" ",OR($C313&lt;&gt;" ",$C314&lt;&gt;" "))))),IF(SUM(F$4:F312)=0,1,LARGE(F$4:F312,1)+1),IF(MONTH(G313)=MONTH(TODAY()),IF(AND(DAY(G313)&lt;DAY(TODAY()),$B313=" "),IF(SUM(F$4:F312)=0,1,LARGE(F$4:F312,1)+1),IF($B313=" ",IF(AND(DAY(G313)=DAY(TODAY()),HOUR(G313)&lt;=HOUR(NOW())+1),IF(AND(HOUR(G313)+2&lt;=HOUR(NOW()),DAY(G313)&lt;=DAY(TODAY()),MINUTE(G313)&lt;=MINUTE(NOW())),IF(SUM(F$4:F312)=0,1,LARGE(F$4:F312,1)+1),IF(OR(MINUTE(G313)&lt;=MINUTE(NOW()),HOUR(G313)&lt;=HOUR(NOW())),"!!!","")),""),"")),"")))</f>
        <v>#VALUE!</v>
      </c>
      <c r="G313" s="188" t="s">
        <v>4760</v>
      </c>
      <c r="H313" s="239" t="s">
        <v>668</v>
      </c>
      <c r="I313" s="100">
        <v>2</v>
      </c>
      <c r="J313" s="80"/>
      <c r="K313" s="68" t="s">
        <v>17</v>
      </c>
      <c r="L313" s="69">
        <v>2.1</v>
      </c>
      <c r="M313" s="70">
        <v>31.82</v>
      </c>
      <c r="N313" s="317">
        <v>0.05</v>
      </c>
      <c r="O313" s="71" t="s">
        <v>1103</v>
      </c>
      <c r="P313" s="72" t="s">
        <v>1109</v>
      </c>
      <c r="Q313" s="220" t="s">
        <v>4284</v>
      </c>
      <c r="R313" s="204">
        <v>3.7400000000000003E-2</v>
      </c>
      <c r="S313" s="203" t="s">
        <v>1034</v>
      </c>
    </row>
    <row r="314" spans="1:19" s="1" customFormat="1" ht="14.65" customHeight="1">
      <c r="A314" s="227"/>
      <c r="B314" s="236"/>
      <c r="C314" s="17" t="s">
        <v>28</v>
      </c>
      <c r="D314" s="274"/>
      <c r="E314" s="282"/>
      <c r="F314" s="285"/>
      <c r="G314" s="182"/>
      <c r="H314" s="230"/>
      <c r="I314" s="18" t="s">
        <v>71</v>
      </c>
      <c r="J314" s="81" t="str">
        <f>IF(OR(I313="TO",I313="TU",I313="TO1",I313="TU1",I313="TO2",I313="TU2"),J313,IF(OR(I313="AH1",I313="AH2"),IF(OR(I314="AH1",I314="AH2"),-J313,IF(OR(I314="EH1",I314="EH2"),-J313+0.5,"")),IF(OR(I313="EH1",I313="EH2"),IF(OR(I314="AH1",I314="AH2"),-J313+0.5,IF(OR(I314="EH1",I314="EH2"),-J313+1,"")),IF(AND(OR(I313="DNB1",I313="DNB2"),OR(I314="AH1",I314="AH2")),0,IF(AND(I313="Not ScoreBoth",OR(I314="TO1",I314="TO2")),0.5,"")))))</f>
        <v/>
      </c>
      <c r="K314" s="77" t="s">
        <v>19</v>
      </c>
      <c r="L314" s="21">
        <v>1.89</v>
      </c>
      <c r="M314" s="22">
        <v>32.590000000000003</v>
      </c>
      <c r="N314" s="233"/>
      <c r="O314" s="23" t="s">
        <v>1369</v>
      </c>
      <c r="P314" s="24" t="s">
        <v>3708</v>
      </c>
      <c r="Q314" s="221"/>
      <c r="R314" s="205"/>
      <c r="S314" s="26"/>
    </row>
    <row r="315" spans="1:19" s="1" customFormat="1" ht="14.65" customHeight="1">
      <c r="A315" s="228"/>
      <c r="B315" s="237"/>
      <c r="C315" s="27" t="s">
        <v>28</v>
      </c>
      <c r="D315" s="275"/>
      <c r="E315" s="283"/>
      <c r="F315" s="272"/>
      <c r="G315" s="183"/>
      <c r="H315" s="231"/>
      <c r="I315" s="30"/>
      <c r="J315" s="31"/>
      <c r="K315" s="37"/>
      <c r="L315" s="32"/>
      <c r="M315" s="33"/>
      <c r="N315" s="234"/>
      <c r="O315" s="34"/>
      <c r="P315" s="90" t="s">
        <v>3709</v>
      </c>
      <c r="Q315" s="222"/>
      <c r="R315" s="206"/>
      <c r="S315" s="28"/>
    </row>
    <row r="316" spans="1:19" s="1" customFormat="1" ht="14.65" customHeight="1">
      <c r="A316" s="226">
        <f>$A313+1</f>
        <v>300</v>
      </c>
      <c r="B316" s="235" t="str">
        <f>IF(OR(C316="W",C317="W",C318="W",C316="1/2W",C317="1/2W",C318="1/2W",C316="1/2L",C317="1/2L",C318="1/2L"),"OK",IF(OR(C316="L",C317="L",C318="L"),"LOSS",IF(OR(C316="X",C317="X",C318="X"),"Anulado"," ")))</f>
        <v xml:space="preserve"> </v>
      </c>
      <c r="C316" s="38" t="s">
        <v>28</v>
      </c>
      <c r="D316" s="273" t="str">
        <f>IF(G316="","",$D313)</f>
        <v>20</v>
      </c>
      <c r="E316" s="281" t="str">
        <f>IF(G316=""," ","– "&amp;COUNTIF(D$4:D318,$D316))</f>
        <v>– 5</v>
      </c>
      <c r="F316" s="284" t="e">
        <f ca="1">IF(G316="","",IF(OR(AND($C316&lt;&gt;" ",$C317=" "),AND($C317&lt;&gt;" ",$C316=" "),AND(L318&gt;0,OR(AND($C318&lt;&gt;" ",OR($C316=" ",$C317=" ")),AND($C318=" ",OR($C316&lt;&gt;" ",$C317&lt;&gt;" "))))),IF(SUM(F$4:F315)=0,1,LARGE(F$4:F315,1)+1),IF(MONTH(G316)=MONTH(TODAY()),IF(AND(DAY(G316)&lt;DAY(TODAY()),$B316=" "),IF(SUM(F$4:F315)=0,1,LARGE(F$4:F315,1)+1),IF($B316=" ",IF(AND(DAY(G316)=DAY(TODAY()),HOUR(G316)&lt;=HOUR(NOW())+1),IF(AND(HOUR(G316)+2&lt;=HOUR(NOW()),DAY(G316)&lt;=DAY(TODAY()),MINUTE(G316)&lt;=MINUTE(NOW())),IF(SUM(F$4:F315)=0,1,LARGE(F$4:F315,1)+1),IF(OR(MINUTE(G316)&lt;=MINUTE(NOW()),HOUR(G316)&lt;=HOUR(NOW())),"!!!","")),""),"")),"")))</f>
        <v>#VALUE!</v>
      </c>
      <c r="G316" s="181" t="s">
        <v>4761</v>
      </c>
      <c r="H316" s="229" t="s">
        <v>669</v>
      </c>
      <c r="I316" s="39" t="s">
        <v>31</v>
      </c>
      <c r="J316" s="40">
        <v>1.5</v>
      </c>
      <c r="K316" s="41" t="s">
        <v>23</v>
      </c>
      <c r="L316" s="42">
        <v>2.77</v>
      </c>
      <c r="M316" s="43">
        <v>14.29</v>
      </c>
      <c r="N316" s="318">
        <v>0.05</v>
      </c>
      <c r="O316" s="44" t="s">
        <v>3710</v>
      </c>
      <c r="P316" s="45" t="s">
        <v>3711</v>
      </c>
      <c r="Q316" s="217" t="s">
        <v>4285</v>
      </c>
      <c r="R316" s="211">
        <v>6.1100000000000002E-2</v>
      </c>
      <c r="S316" s="210" t="s">
        <v>1034</v>
      </c>
    </row>
    <row r="317" spans="1:19" s="1" customFormat="1" ht="14.65" customHeight="1">
      <c r="A317" s="227"/>
      <c r="B317" s="236"/>
      <c r="C317" s="49" t="s">
        <v>28</v>
      </c>
      <c r="D317" s="274"/>
      <c r="E317" s="282"/>
      <c r="F317" s="285"/>
      <c r="G317" s="182"/>
      <c r="H317" s="230"/>
      <c r="I317" s="50" t="s">
        <v>30</v>
      </c>
      <c r="J317" s="51">
        <f>IF(OR(I316="TO",I316="TU",I316="TO1",I316="TU1",I316="TO2",I316="TU2"),J316,IF(OR(I316="AH1",I316="AH2"),IF(OR(I317="AH1",I317="AH2"),-J316,IF(OR(I317="EH1",I317="EH2"),-J316+0.5,"")),IF(OR(I316="EH1",I316="EH2"),IF(OR(I317="AH1",I317="AH2"),-J316+0.5,IF(OR(I317="EH1",I317="EH2"),-J316+1,"")),IF(AND(OR(I316="DNB1",I316="DNB2"),OR(I317="AH1",I317="AH2")),0,IF(AND(I316="Not ScoreBoth",OR(I317="TO1",I317="TO2")),0.5,"")))))</f>
        <v>-1.5</v>
      </c>
      <c r="K317" s="52" t="s">
        <v>17</v>
      </c>
      <c r="L317" s="53">
        <v>1.72</v>
      </c>
      <c r="M317" s="54"/>
      <c r="N317" s="233"/>
      <c r="O317" s="55" t="s">
        <v>2151</v>
      </c>
      <c r="P317" s="56" t="s">
        <v>2508</v>
      </c>
      <c r="Q317" s="218"/>
      <c r="R317" s="212"/>
      <c r="S317" s="26"/>
    </row>
    <row r="318" spans="1:19" s="1" customFormat="1" ht="14.65" customHeight="1">
      <c r="A318" s="228"/>
      <c r="B318" s="237"/>
      <c r="C318" s="57" t="s">
        <v>28</v>
      </c>
      <c r="D318" s="275"/>
      <c r="E318" s="283"/>
      <c r="F318" s="272"/>
      <c r="G318" s="183"/>
      <c r="H318" s="231"/>
      <c r="I318" s="58"/>
      <c r="J318" s="59"/>
      <c r="K318" s="60"/>
      <c r="L318" s="61"/>
      <c r="M318" s="62"/>
      <c r="N318" s="234"/>
      <c r="O318" s="63"/>
      <c r="P318" s="64"/>
      <c r="Q318" s="219"/>
      <c r="R318" s="213"/>
      <c r="S318" s="28"/>
    </row>
    <row r="319" spans="1:19" s="1" customFormat="1" ht="14.65" customHeight="1">
      <c r="A319" s="238">
        <f>$A316+1</f>
        <v>301</v>
      </c>
      <c r="B319" s="242" t="str">
        <f>IF(OR(C319="W",C320="W",C321="W",C319="1/2W",C320="1/2W",C321="1/2W",C319="1/2L",C320="1/2L",C321="1/2L"),"OK",IF(OR(C319="L",C320="L",C321="L"),"LOSS",IF(OR(C319="X",C320="X",C321="X"),"Anulado"," ")))</f>
        <v xml:space="preserve"> </v>
      </c>
      <c r="C319" s="65" t="s">
        <v>28</v>
      </c>
      <c r="D319" s="290" t="str">
        <f>IF(G319="","",$D316)</f>
        <v>20</v>
      </c>
      <c r="E319" s="295" t="str">
        <f>IF(G319=""," ","– "&amp;COUNTIF(D$4:D321,$D319))</f>
        <v>– 6</v>
      </c>
      <c r="F319" s="297" t="e">
        <f ca="1">IF(G319="","",IF(OR(AND($C319&lt;&gt;" ",$C320=" "),AND($C320&lt;&gt;" ",$C319=" "),AND(L321&gt;0,OR(AND($C321&lt;&gt;" ",OR($C319=" ",$C320=" ")),AND($C321=" ",OR($C319&lt;&gt;" ",$C320&lt;&gt;" "))))),IF(SUM(F$4:F318)=0,1,LARGE(F$4:F318,1)+1),IF(MONTH(G319)=MONTH(TODAY()),IF(AND(DAY(G319)&lt;DAY(TODAY()),$B319=" "),IF(SUM(F$4:F318)=0,1,LARGE(F$4:F318,1)+1),IF($B319=" ",IF(AND(DAY(G319)=DAY(TODAY()),HOUR(G319)&lt;=HOUR(NOW())+1),IF(AND(HOUR(G319)+2&lt;=HOUR(NOW()),DAY(G319)&lt;=DAY(TODAY()),MINUTE(G319)&lt;=MINUTE(NOW())),IF(SUM(F$4:F318)=0,1,LARGE(F$4:F318,1)+1),IF(OR(MINUTE(G319)&lt;=MINUTE(NOW()),HOUR(G319)&lt;=HOUR(NOW())),"!!!","")),""),"")),"")))</f>
        <v>#VALUE!</v>
      </c>
      <c r="G319" s="188" t="s">
        <v>4762</v>
      </c>
      <c r="H319" s="239" t="s">
        <v>670</v>
      </c>
      <c r="I319" s="66" t="s">
        <v>31</v>
      </c>
      <c r="J319" s="67">
        <v>0</v>
      </c>
      <c r="K319" s="68" t="s">
        <v>23</v>
      </c>
      <c r="L319" s="69">
        <v>2.62</v>
      </c>
      <c r="M319" s="70">
        <v>15.54</v>
      </c>
      <c r="N319" s="317">
        <v>0.01</v>
      </c>
      <c r="O319" s="71" t="s">
        <v>3712</v>
      </c>
      <c r="P319" s="72" t="s">
        <v>3713</v>
      </c>
      <c r="Q319" s="220" t="s">
        <v>1809</v>
      </c>
      <c r="R319" s="204">
        <v>3.4299999999999997E-2</v>
      </c>
      <c r="S319" s="203" t="s">
        <v>1034</v>
      </c>
    </row>
    <row r="320" spans="1:19" s="1" customFormat="1" ht="14.65" customHeight="1">
      <c r="A320" s="227"/>
      <c r="B320" s="236"/>
      <c r="C320" s="17" t="s">
        <v>28</v>
      </c>
      <c r="D320" s="274"/>
      <c r="E320" s="282"/>
      <c r="F320" s="285"/>
      <c r="G320" s="182"/>
      <c r="H320" s="230"/>
      <c r="I320" s="18" t="s">
        <v>30</v>
      </c>
      <c r="J320" s="76">
        <f>IF(OR(I319="TO",I319="TU",I319="TO1",I319="TU1",I319="TO2",I319="TU2"),J319,IF(OR(I319="AH1",I319="AH2"),IF(OR(I320="AH1",I320="AH2"),-J319,IF(OR(I320="EH1",I320="EH2"),-J319+0.5,"")),IF(OR(I319="EH1",I319="EH2"),IF(OR(I320="AH1",I320="AH2"),-J319+0.5,IF(OR(I320="EH1",I320="EH2"),-J319+1,"")),IF(AND(OR(I319="DNB1",I319="DNB2"),OR(I320="AH1",I320="AH2")),0,IF(AND(I319="Not ScoreBoth",OR(I320="TO1",I320="TO2")),0.5,"")))))</f>
        <v>0</v>
      </c>
      <c r="K320" s="77" t="s">
        <v>22</v>
      </c>
      <c r="L320" s="21">
        <v>1.7090000000000001</v>
      </c>
      <c r="M320" s="22"/>
      <c r="N320" s="233"/>
      <c r="O320" s="23" t="s">
        <v>3714</v>
      </c>
      <c r="P320" s="24" t="s">
        <v>3713</v>
      </c>
      <c r="Q320" s="221"/>
      <c r="R320" s="205"/>
      <c r="S320" s="26"/>
    </row>
    <row r="321" spans="1:19" s="1" customFormat="1" ht="14.65" customHeight="1">
      <c r="A321" s="228"/>
      <c r="B321" s="237"/>
      <c r="C321" s="27" t="s">
        <v>28</v>
      </c>
      <c r="D321" s="275"/>
      <c r="E321" s="283"/>
      <c r="F321" s="272"/>
      <c r="G321" s="183"/>
      <c r="H321" s="231"/>
      <c r="I321" s="30"/>
      <c r="J321" s="31"/>
      <c r="K321" s="37"/>
      <c r="L321" s="32"/>
      <c r="M321" s="33"/>
      <c r="N321" s="234"/>
      <c r="O321" s="34"/>
      <c r="P321" s="35"/>
      <c r="Q321" s="222"/>
      <c r="R321" s="206"/>
      <c r="S321" s="28"/>
    </row>
    <row r="322" spans="1:19" s="1" customFormat="1" ht="14.65" customHeight="1">
      <c r="A322" s="226">
        <f>$A319+1</f>
        <v>302</v>
      </c>
      <c r="B322" s="235" t="str">
        <f>IF(OR(C322="W",C323="W",C324="W",C322="1/2W",C323="1/2W",C324="1/2W",C322="1/2L",C323="1/2L",C324="1/2L"),"OK",IF(OR(C322="L",C323="L",C324="L"),"LOSS",IF(OR(C322="X",C323="X",C324="X"),"Anulado"," ")))</f>
        <v xml:space="preserve"> </v>
      </c>
      <c r="C322" s="38" t="s">
        <v>28</v>
      </c>
      <c r="D322" s="273" t="str">
        <f>IF(G322="","",$D319)</f>
        <v>20</v>
      </c>
      <c r="E322" s="281" t="str">
        <f>IF(G322=""," ","– "&amp;COUNTIF(D$4:D324,$D322))</f>
        <v>– 7</v>
      </c>
      <c r="F322" s="284" t="e">
        <f ca="1">IF(G322="","",IF(OR(AND($C322&lt;&gt;" ",$C323=" "),AND($C323&lt;&gt;" ",$C322=" "),AND(L324&gt;0,OR(AND($C324&lt;&gt;" ",OR($C322=" ",$C323=" ")),AND($C324=" ",OR($C322&lt;&gt;" ",$C323&lt;&gt;" "))))),IF(SUM(F$4:F321)=0,1,LARGE(F$4:F321,1)+1),IF(MONTH(G322)=MONTH(TODAY()),IF(AND(DAY(G322)&lt;DAY(TODAY()),$B322=" "),IF(SUM(F$4:F321)=0,1,LARGE(F$4:F321,1)+1),IF($B322=" ",IF(AND(DAY(G322)=DAY(TODAY()),HOUR(G322)&lt;=HOUR(NOW())+1),IF(AND(HOUR(G322)+2&lt;=HOUR(NOW()),DAY(G322)&lt;=DAY(TODAY()),MINUTE(G322)&lt;=MINUTE(NOW())),IF(SUM(F$4:F321)=0,1,LARGE(F$4:F321,1)+1),IF(OR(MINUTE(G322)&lt;=MINUTE(NOW()),HOUR(G322)&lt;=HOUR(NOW())),"!!!","")),""),"")),"")))</f>
        <v>#VALUE!</v>
      </c>
      <c r="G322" s="181" t="s">
        <v>4763</v>
      </c>
      <c r="H322" s="229" t="s">
        <v>671</v>
      </c>
      <c r="I322" s="39" t="s">
        <v>42</v>
      </c>
      <c r="J322" s="40">
        <v>59.5</v>
      </c>
      <c r="K322" s="41" t="s">
        <v>22</v>
      </c>
      <c r="L322" s="42">
        <v>2.64</v>
      </c>
      <c r="M322" s="43"/>
      <c r="N322" s="318">
        <v>0.05</v>
      </c>
      <c r="O322" s="44" t="s">
        <v>2004</v>
      </c>
      <c r="P322" s="45" t="s">
        <v>3715</v>
      </c>
      <c r="Q322" s="217" t="s">
        <v>4178</v>
      </c>
      <c r="R322" s="211">
        <v>9.5200000000000007E-2</v>
      </c>
      <c r="S322" s="210" t="s">
        <v>1034</v>
      </c>
    </row>
    <row r="323" spans="1:19" s="1" customFormat="1" ht="14.65" customHeight="1">
      <c r="A323" s="227"/>
      <c r="B323" s="236"/>
      <c r="C323" s="49" t="s">
        <v>28</v>
      </c>
      <c r="D323" s="274"/>
      <c r="E323" s="282"/>
      <c r="F323" s="285"/>
      <c r="G323" s="182"/>
      <c r="H323" s="230"/>
      <c r="I323" s="50" t="s">
        <v>43</v>
      </c>
      <c r="J323" s="51">
        <f>IF(OR(I322="TO",I322="TU",I322="TO1",I322="TU1",I322="TO2",I322="TU2"),J322,IF(OR(I322="AH1",I322="AH2"),IF(OR(I323="AH1",I323="AH2"),-J322,IF(OR(I323="EH1",I323="EH2"),-J322+0.5,"")),IF(OR(I322="EH1",I322="EH2"),IF(OR(I323="AH1",I323="AH2"),-J322+0.5,IF(OR(I323="EH1",I323="EH2"),-J322+1,"")),IF(AND(OR(I322="DNB1",I322="DNB2"),OR(I323="AH1",I323="AH2")),0,IF(AND(I322="Not ScoreBoth",OR(I323="TO1",I323="TO2")),0.5,"")))))</f>
        <v>59.5</v>
      </c>
      <c r="K323" s="52" t="s">
        <v>23</v>
      </c>
      <c r="L323" s="53">
        <v>1.87</v>
      </c>
      <c r="M323" s="54">
        <v>2.94</v>
      </c>
      <c r="N323" s="233"/>
      <c r="O323" s="55" t="s">
        <v>3716</v>
      </c>
      <c r="P323" s="56" t="s">
        <v>2897</v>
      </c>
      <c r="Q323" s="218"/>
      <c r="R323" s="212"/>
      <c r="S323" s="26"/>
    </row>
    <row r="324" spans="1:19" s="1" customFormat="1" ht="14.65" customHeight="1">
      <c r="A324" s="228"/>
      <c r="B324" s="237"/>
      <c r="C324" s="57" t="s">
        <v>28</v>
      </c>
      <c r="D324" s="275"/>
      <c r="E324" s="283"/>
      <c r="F324" s="272"/>
      <c r="G324" s="183"/>
      <c r="H324" s="231"/>
      <c r="I324" s="58"/>
      <c r="J324" s="59"/>
      <c r="K324" s="60"/>
      <c r="L324" s="61"/>
      <c r="M324" s="62"/>
      <c r="N324" s="234"/>
      <c r="O324" s="63"/>
      <c r="P324" s="64"/>
      <c r="Q324" s="219"/>
      <c r="R324" s="213"/>
      <c r="S324" s="28"/>
    </row>
    <row r="325" spans="1:19" s="1" customFormat="1" ht="14.65" customHeight="1">
      <c r="A325" s="238">
        <f>$A322+1</f>
        <v>303</v>
      </c>
      <c r="B325" s="242" t="str">
        <f>IF(OR(C325="W",C326="W",C327="W",C325="1/2W",C326="1/2W",C327="1/2W",C325="1/2L",C326="1/2L",C327="1/2L"),"OK",IF(OR(C325="L",C326="L",C327="L"),"LOSS",IF(OR(C325="X",C326="X",C327="X"),"Anulado"," ")))</f>
        <v xml:space="preserve"> </v>
      </c>
      <c r="C325" s="65" t="s">
        <v>28</v>
      </c>
      <c r="D325" s="290" t="str">
        <f>IF(G325="","",$D322)</f>
        <v>20</v>
      </c>
      <c r="E325" s="295" t="str">
        <f>IF(G325=""," ","– "&amp;COUNTIF(D$4:D327,$D325))</f>
        <v>– 8</v>
      </c>
      <c r="F325" s="297" t="e">
        <f ca="1">IF(G325="","",IF(OR(AND($C325&lt;&gt;" ",$C326=" "),AND($C326&lt;&gt;" ",$C325=" "),AND(L327&gt;0,OR(AND($C327&lt;&gt;" ",OR($C325=" ",$C326=" ")),AND($C327=" ",OR($C325&lt;&gt;" ",$C326&lt;&gt;" "))))),IF(SUM(F$4:F324)=0,1,LARGE(F$4:F324,1)+1),IF(MONTH(G325)=MONTH(TODAY()),IF(AND(DAY(G325)&lt;DAY(TODAY()),$B325=" "),IF(SUM(F$4:F324)=0,1,LARGE(F$4:F324,1)+1),IF($B325=" ",IF(AND(DAY(G325)=DAY(TODAY()),HOUR(G325)&lt;=HOUR(NOW())+1),IF(AND(HOUR(G325)+2&lt;=HOUR(NOW()),DAY(G325)&lt;=DAY(TODAY()),MINUTE(G325)&lt;=MINUTE(NOW())),IF(SUM(F$4:F324)=0,1,LARGE(F$4:F324,1)+1),IF(OR(MINUTE(G325)&lt;=MINUTE(NOW()),HOUR(G325)&lt;=HOUR(NOW())),"!!!","")),""),"")),"")))</f>
        <v>#VALUE!</v>
      </c>
      <c r="G325" s="188" t="s">
        <v>4764</v>
      </c>
      <c r="H325" s="239" t="s">
        <v>672</v>
      </c>
      <c r="I325" s="66" t="s">
        <v>30</v>
      </c>
      <c r="J325" s="67">
        <v>0.5</v>
      </c>
      <c r="K325" s="68" t="s">
        <v>22</v>
      </c>
      <c r="L325" s="69">
        <v>2.0299999999999998</v>
      </c>
      <c r="M325" s="70"/>
      <c r="N325" s="317">
        <v>0.01</v>
      </c>
      <c r="O325" s="71" t="s">
        <v>1778</v>
      </c>
      <c r="P325" s="72" t="s">
        <v>2130</v>
      </c>
      <c r="Q325" s="220" t="s">
        <v>3352</v>
      </c>
      <c r="R325" s="204">
        <v>5.5800000000000002E-2</v>
      </c>
      <c r="S325" s="203" t="s">
        <v>1034</v>
      </c>
    </row>
    <row r="326" spans="1:19" s="1" customFormat="1" ht="14.65" customHeight="1">
      <c r="A326" s="227"/>
      <c r="B326" s="236"/>
      <c r="C326" s="17" t="s">
        <v>28</v>
      </c>
      <c r="D326" s="274"/>
      <c r="E326" s="282"/>
      <c r="F326" s="285"/>
      <c r="G326" s="182"/>
      <c r="H326" s="230"/>
      <c r="I326" s="83">
        <v>2</v>
      </c>
      <c r="J326" s="81" t="str">
        <f>IF(OR(I325="TO",I325="TU",I325="TO1",I325="TU1",I325="TO2",I325="TU2"),J325,IF(OR(I325="AH1",I325="AH2"),IF(OR(I326="AH1",I326="AH2"),-J325,IF(OR(I326="EH1",I326="EH2"),-J325+0.5,"")),IF(OR(I325="EH1",I325="EH2"),IF(OR(I326="AH1",I326="AH2"),-J325+0.5,IF(OR(I326="EH1",I326="EH2"),-J325+1,"")),IF(AND(OR(I325="DNB1",I325="DNB2"),OR(I326="AH1",I326="AH2")),0,IF(AND(I325="Not ScoreBoth",OR(I326="TO1",I326="TO2")),0.5,"")))))</f>
        <v/>
      </c>
      <c r="K326" s="77" t="s">
        <v>45</v>
      </c>
      <c r="L326" s="21">
        <v>2.2000000000000002</v>
      </c>
      <c r="M326" s="22">
        <v>30</v>
      </c>
      <c r="N326" s="233"/>
      <c r="O326" s="23" t="s">
        <v>2129</v>
      </c>
      <c r="P326" s="24" t="s">
        <v>2130</v>
      </c>
      <c r="Q326" s="221"/>
      <c r="R326" s="205"/>
      <c r="S326" s="26"/>
    </row>
    <row r="327" spans="1:19" s="1" customFormat="1" ht="14.65" customHeight="1">
      <c r="A327" s="228"/>
      <c r="B327" s="237"/>
      <c r="C327" s="27" t="s">
        <v>28</v>
      </c>
      <c r="D327" s="275"/>
      <c r="E327" s="283"/>
      <c r="F327" s="272"/>
      <c r="G327" s="183"/>
      <c r="H327" s="231"/>
      <c r="I327" s="30"/>
      <c r="J327" s="31"/>
      <c r="K327" s="37"/>
      <c r="L327" s="32"/>
      <c r="M327" s="33"/>
      <c r="N327" s="234"/>
      <c r="O327" s="34"/>
      <c r="P327" s="35"/>
      <c r="Q327" s="222"/>
      <c r="R327" s="206"/>
      <c r="S327" s="28"/>
    </row>
    <row r="328" spans="1:19" s="1" customFormat="1" ht="14.65" customHeight="1">
      <c r="A328" s="226">
        <f>$A325+1</f>
        <v>304</v>
      </c>
      <c r="B328" s="235" t="str">
        <f>IF(OR(C328="W",C329="W",C330="W",C328="1/2W",C329="1/2W",C330="1/2W",C328="1/2L",C329="1/2L",C330="1/2L"),"OK",IF(OR(C328="L",C329="L",C330="L"),"LOSS",IF(OR(C328="X",C329="X",C330="X"),"Anulado"," ")))</f>
        <v xml:space="preserve"> </v>
      </c>
      <c r="C328" s="38" t="s">
        <v>28</v>
      </c>
      <c r="D328" s="273" t="str">
        <f>IF(G328="","",$D325)</f>
        <v>20</v>
      </c>
      <c r="E328" s="281" t="str">
        <f>IF(G328=""," ","– "&amp;COUNTIF(D$4:D330,$D328))</f>
        <v>– 9</v>
      </c>
      <c r="F328" s="284" t="e">
        <f ca="1">IF(G328="","",IF(OR(AND($C328&lt;&gt;" ",$C329=" "),AND($C329&lt;&gt;" ",$C328=" "),AND(L330&gt;0,OR(AND($C330&lt;&gt;" ",OR($C328=" ",$C329=" ")),AND($C330=" ",OR($C328&lt;&gt;" ",$C329&lt;&gt;" "))))),IF(SUM(F$4:F327)=0,1,LARGE(F$4:F327,1)+1),IF(MONTH(G328)=MONTH(TODAY()),IF(AND(DAY(G328)&lt;DAY(TODAY()),$B328=" "),IF(SUM(F$4:F327)=0,1,LARGE(F$4:F327,1)+1),IF($B328=" ",IF(AND(DAY(G328)=DAY(TODAY()),HOUR(G328)&lt;=HOUR(NOW())+1),IF(AND(HOUR(G328)+2&lt;=HOUR(NOW()),DAY(G328)&lt;=DAY(TODAY()),MINUTE(G328)&lt;=MINUTE(NOW())),IF(SUM(F$4:F327)=0,1,LARGE(F$4:F327,1)+1),IF(OR(MINUTE(G328)&lt;=MINUTE(NOW()),HOUR(G328)&lt;=HOUR(NOW())),"!!!","")),""),"")),"")))</f>
        <v>#VALUE!</v>
      </c>
      <c r="G328" s="181" t="s">
        <v>4765</v>
      </c>
      <c r="H328" s="229" t="s">
        <v>673</v>
      </c>
      <c r="I328" s="39" t="s">
        <v>42</v>
      </c>
      <c r="J328" s="40">
        <v>59.5</v>
      </c>
      <c r="K328" s="41" t="s">
        <v>23</v>
      </c>
      <c r="L328" s="42">
        <v>1.84</v>
      </c>
      <c r="M328" s="43">
        <v>30.15</v>
      </c>
      <c r="N328" s="318">
        <v>0.01</v>
      </c>
      <c r="O328" s="44" t="s">
        <v>3196</v>
      </c>
      <c r="P328" s="45" t="s">
        <v>3332</v>
      </c>
      <c r="Q328" s="217" t="s">
        <v>2296</v>
      </c>
      <c r="R328" s="211">
        <v>9.2600000000000002E-2</v>
      </c>
      <c r="S328" s="210" t="s">
        <v>1034</v>
      </c>
    </row>
    <row r="329" spans="1:19" s="1" customFormat="1" ht="14.65" customHeight="1">
      <c r="A329" s="227"/>
      <c r="B329" s="236"/>
      <c r="C329" s="49" t="s">
        <v>28</v>
      </c>
      <c r="D329" s="274"/>
      <c r="E329" s="282"/>
      <c r="F329" s="285"/>
      <c r="G329" s="182"/>
      <c r="H329" s="230"/>
      <c r="I329" s="50" t="s">
        <v>43</v>
      </c>
      <c r="J329" s="51">
        <f>IF(OR(I328="TO",I328="TU",I328="TO1",I328="TU1",I328="TO2",I328="TU2"),J328,IF(OR(I328="AH1",I328="AH2"),IF(OR(I329="AH1",I329="AH2"),-J328,IF(OR(I329="EH1",I329="EH2"),-J328+0.5,"")),IF(OR(I328="EH1",I328="EH2"),IF(OR(I329="AH1",I329="AH2"),-J328+0.5,IF(OR(I329="EH1",I329="EH2"),-J328+1,"")),IF(AND(OR(I328="DNB1",I328="DNB2"),OR(I329="AH1",I329="AH2")),0,IF(AND(I328="Not ScoreBoth",OR(I329="TO1",I329="TO2")),0.5,"")))))</f>
        <v>59.5</v>
      </c>
      <c r="K329" s="52" t="s">
        <v>22</v>
      </c>
      <c r="L329" s="53">
        <v>2.69</v>
      </c>
      <c r="M329" s="54"/>
      <c r="N329" s="233"/>
      <c r="O329" s="55" t="s">
        <v>3717</v>
      </c>
      <c r="P329" s="56" t="s">
        <v>3718</v>
      </c>
      <c r="Q329" s="218"/>
      <c r="R329" s="212"/>
      <c r="S329" s="26"/>
    </row>
    <row r="330" spans="1:19" s="1" customFormat="1" ht="14.65" customHeight="1">
      <c r="A330" s="228"/>
      <c r="B330" s="237"/>
      <c r="C330" s="57" t="s">
        <v>28</v>
      </c>
      <c r="D330" s="275"/>
      <c r="E330" s="283"/>
      <c r="F330" s="272"/>
      <c r="G330" s="183"/>
      <c r="H330" s="231"/>
      <c r="I330" s="58"/>
      <c r="J330" s="59"/>
      <c r="K330" s="60"/>
      <c r="L330" s="61"/>
      <c r="M330" s="62"/>
      <c r="N330" s="234"/>
      <c r="O330" s="63"/>
      <c r="P330" s="64"/>
      <c r="Q330" s="219"/>
      <c r="R330" s="213"/>
      <c r="S330" s="28"/>
    </row>
    <row r="331" spans="1:19" s="1" customFormat="1" ht="14.65" customHeight="1">
      <c r="A331" s="238">
        <f>$A328+1</f>
        <v>305</v>
      </c>
      <c r="B331" s="242" t="str">
        <f>IF(OR(C331="W",C332="W",C333="W",C331="1/2W",C332="1/2W",C333="1/2W",C331="1/2L",C332="1/2L",C333="1/2L"),"OK",IF(OR(C331="L",C332="L",C333="L"),"LOSS",IF(OR(C331="X",C332="X",C333="X"),"Anulado"," ")))</f>
        <v xml:space="preserve"> </v>
      </c>
      <c r="C331" s="65" t="s">
        <v>28</v>
      </c>
      <c r="D331" s="290" t="s">
        <v>324</v>
      </c>
      <c r="E331" s="295" t="str">
        <f>IF(G331=""," ","– "&amp;COUNTIF(D$4:D333,$D331))</f>
        <v>– 1</v>
      </c>
      <c r="F331" s="297" t="e">
        <f ca="1">IF(G331="","",IF(OR(AND($C331&lt;&gt;" ",$C332=" "),AND($C332&lt;&gt;" ",$C331=" "),AND(L333&gt;0,OR(AND($C333&lt;&gt;" ",OR($C331=" ",$C332=" ")),AND($C333=" ",OR($C331&lt;&gt;" ",$C332&lt;&gt;" "))))),IF(SUM(F$4:F330)=0,1,LARGE(F$4:F330,1)+1),IF(MONTH(G331)=MONTH(TODAY()),IF(AND(DAY(G331)&lt;DAY(TODAY()),$B331=" "),IF(SUM(F$4:F330)=0,1,LARGE(F$4:F330,1)+1),IF($B331=" ",IF(AND(DAY(G331)=DAY(TODAY()),HOUR(G331)&lt;=HOUR(NOW())+1),IF(AND(HOUR(G331)+2&lt;=HOUR(NOW()),DAY(G331)&lt;=DAY(TODAY()),MINUTE(G331)&lt;=MINUTE(NOW())),IF(SUM(F$4:F330)=0,1,LARGE(F$4:F330,1)+1),IF(OR(MINUTE(G331)&lt;=MINUTE(NOW()),HOUR(G331)&lt;=HOUR(NOW())),"!!!","")),""),"")),"")))</f>
        <v>#VALUE!</v>
      </c>
      <c r="G331" s="188" t="s">
        <v>4766</v>
      </c>
      <c r="H331" s="239" t="s">
        <v>674</v>
      </c>
      <c r="I331" s="66" t="s">
        <v>42</v>
      </c>
      <c r="J331" s="67">
        <v>9.5</v>
      </c>
      <c r="K331" s="68" t="s">
        <v>17</v>
      </c>
      <c r="L331" s="69">
        <v>1.909</v>
      </c>
      <c r="M331" s="70">
        <v>19.25</v>
      </c>
      <c r="N331" s="317">
        <v>0.05</v>
      </c>
      <c r="O331" s="71" t="s">
        <v>1353</v>
      </c>
      <c r="P331" s="72" t="s">
        <v>2828</v>
      </c>
      <c r="Q331" s="220" t="s">
        <v>4244</v>
      </c>
      <c r="R331" s="204">
        <v>5.7299999999999997E-2</v>
      </c>
      <c r="S331" s="203" t="s">
        <v>1034</v>
      </c>
    </row>
    <row r="332" spans="1:19" s="1" customFormat="1" ht="14.65" customHeight="1">
      <c r="A332" s="227"/>
      <c r="B332" s="236"/>
      <c r="C332" s="17" t="s">
        <v>28</v>
      </c>
      <c r="D332" s="274"/>
      <c r="E332" s="282"/>
      <c r="F332" s="285"/>
      <c r="G332" s="182"/>
      <c r="H332" s="230"/>
      <c r="I332" s="18" t="s">
        <v>43</v>
      </c>
      <c r="J332" s="76">
        <f>IF(OR(I331="TO",I331="TU",I331="TO1",I331="TU1",I331="TO2",I331="TU2"),J331,IF(OR(I331="AH1",I331="AH2"),IF(OR(I332="AH1",I332="AH2"),-J331,IF(OR(I332="EH1",I332="EH2"),-J331+0.5,"")),IF(OR(I331="EH1",I331="EH2"),IF(OR(I332="AH1",I332="AH2"),-J331+0.5,IF(OR(I332="EH1",I332="EH2"),-J331+1,"")),IF(AND(OR(I331="DNB1",I331="DNB2"),OR(I332="AH1",I332="AH2")),0,IF(AND(I331="Not ScoreBoth",OR(I332="TO1",I332="TO2")),0.5,"")))))</f>
        <v>9.5</v>
      </c>
      <c r="K332" s="77" t="s">
        <v>23</v>
      </c>
      <c r="L332" s="21">
        <v>2.37</v>
      </c>
      <c r="M332" s="22"/>
      <c r="N332" s="233"/>
      <c r="O332" s="23" t="s">
        <v>3224</v>
      </c>
      <c r="P332" s="24" t="s">
        <v>3719</v>
      </c>
      <c r="Q332" s="221"/>
      <c r="R332" s="205"/>
      <c r="S332" s="26"/>
    </row>
    <row r="333" spans="1:19" s="1" customFormat="1" ht="14.65" customHeight="1" thickBot="1">
      <c r="A333" s="228"/>
      <c r="B333" s="237"/>
      <c r="C333" s="27" t="s">
        <v>28</v>
      </c>
      <c r="D333" s="275"/>
      <c r="E333" s="283"/>
      <c r="F333" s="272"/>
      <c r="G333" s="183"/>
      <c r="H333" s="240"/>
      <c r="I333" s="30"/>
      <c r="J333" s="31"/>
      <c r="K333" s="37"/>
      <c r="L333" s="32"/>
      <c r="M333" s="33"/>
      <c r="N333" s="234"/>
      <c r="O333" s="34"/>
      <c r="P333" s="35"/>
      <c r="Q333" s="222"/>
      <c r="R333" s="206"/>
      <c r="S333" s="28"/>
    </row>
    <row r="334" spans="1:19" s="1" customFormat="1" ht="14.65" customHeight="1">
      <c r="A334" s="226">
        <f>$A331+1</f>
        <v>306</v>
      </c>
      <c r="B334" s="235" t="str">
        <f>IF(OR(C334="W",C335="W",C336="W",C334="1/2W",C335="1/2W",C336="1/2W",C334="1/2L",C335="1/2L",C336="1/2L"),"OK",IF(OR(C334="L",C335="L",C336="L"),"LOSS",IF(OR(C334="X",C335="X",C336="X"),"Anulado"," ")))</f>
        <v xml:space="preserve"> </v>
      </c>
      <c r="C334" s="38" t="s">
        <v>28</v>
      </c>
      <c r="D334" s="273" t="s">
        <v>347</v>
      </c>
      <c r="E334" s="281" t="str">
        <f>IF(G334=""," ","– "&amp;COUNTIF(D$4:D336,$D334))</f>
        <v>– 1</v>
      </c>
      <c r="F334" s="284" t="e">
        <f ca="1">IF(G334="","",IF(OR(AND($C334&lt;&gt;" ",$C335=" "),AND($C335&lt;&gt;" ",$C334=" "),AND(L336&gt;0,OR(AND($C336&lt;&gt;" ",OR($C334=" ",$C335=" ")),AND($C336=" ",OR($C334&lt;&gt;" ",$C335&lt;&gt;" "))))),IF(SUM(F$4:F333)=0,1,LARGE(F$4:F333,1)+1),IF(MONTH(G334)=MONTH(TODAY()),IF(AND(DAY(G334)&lt;DAY(TODAY()),$B334=" "),IF(SUM(F$4:F333)=0,1,LARGE(F$4:F333,1)+1),IF($B334=" ",IF(AND(DAY(G334)=DAY(TODAY()),HOUR(G334)&lt;=HOUR(NOW())+1),IF(AND(HOUR(G334)+2&lt;=HOUR(NOW()),DAY(G334)&lt;=DAY(TODAY()),MINUTE(G334)&lt;=MINUTE(NOW())),IF(SUM(F$4:F333)=0,1,LARGE(F$4:F333,1)+1),IF(OR(MINUTE(G334)&lt;=MINUTE(NOW()),HOUR(G334)&lt;=HOUR(NOW())),"!!!","")),""),"")),"")))</f>
        <v>#VALUE!</v>
      </c>
      <c r="G334" s="181" t="s">
        <v>4767</v>
      </c>
      <c r="H334" s="302" t="s">
        <v>675</v>
      </c>
      <c r="I334" s="39" t="s">
        <v>47</v>
      </c>
      <c r="J334" s="78"/>
      <c r="K334" s="41" t="s">
        <v>45</v>
      </c>
      <c r="L334" s="42">
        <v>2.2999999999999998</v>
      </c>
      <c r="M334" s="43">
        <v>30</v>
      </c>
      <c r="N334" s="318">
        <v>0.01</v>
      </c>
      <c r="O334" s="44" t="s">
        <v>2129</v>
      </c>
      <c r="P334" s="45" t="s">
        <v>3720</v>
      </c>
      <c r="Q334" s="217" t="s">
        <v>1011</v>
      </c>
      <c r="R334" s="211">
        <v>4.0399999999999998E-2</v>
      </c>
      <c r="S334" s="210" t="s">
        <v>1034</v>
      </c>
    </row>
    <row r="335" spans="1:19" s="1" customFormat="1" ht="14.65" customHeight="1">
      <c r="A335" s="227"/>
      <c r="B335" s="236"/>
      <c r="C335" s="49" t="s">
        <v>28</v>
      </c>
      <c r="D335" s="274"/>
      <c r="E335" s="282"/>
      <c r="F335" s="285"/>
      <c r="G335" s="182"/>
      <c r="H335" s="230"/>
      <c r="I335" s="50" t="s">
        <v>31</v>
      </c>
      <c r="J335" s="51">
        <f>IF(OR(I334="TO",I334="TU",I334="TO1",I334="TU1",I334="TO2",I334="TU2"),J334,IF(OR(I334="AH1",I334="AH2"),IF(OR(I335="AH1",I335="AH2"),-J334,IF(OR(I335="EH1",I335="EH2"),-J334+0.5,"")),IF(OR(I334="EH1",I334="EH2"),IF(OR(I335="AH1",I335="AH2"),-J334+0.5,IF(OR(I335="EH1",I335="EH2"),-J334+1,"")),IF(AND(OR(I334="DNB1",I334="DNB2"),OR(I335="AH1",I335="AH2")),0,IF(AND(I334="Not ScoreBoth",OR(I335="TO1",I335="TO2")),0.5,"")))))</f>
        <v>0</v>
      </c>
      <c r="K335" s="52" t="s">
        <v>22</v>
      </c>
      <c r="L335" s="53">
        <v>1.9</v>
      </c>
      <c r="M335" s="54"/>
      <c r="N335" s="233"/>
      <c r="O335" s="55" t="s">
        <v>3721</v>
      </c>
      <c r="P335" s="56" t="s">
        <v>3722</v>
      </c>
      <c r="Q335" s="218"/>
      <c r="R335" s="212"/>
      <c r="S335" s="26"/>
    </row>
    <row r="336" spans="1:19" s="1" customFormat="1" ht="14.65" customHeight="1">
      <c r="A336" s="228"/>
      <c r="B336" s="237"/>
      <c r="C336" s="57" t="s">
        <v>28</v>
      </c>
      <c r="D336" s="275"/>
      <c r="E336" s="283"/>
      <c r="F336" s="272"/>
      <c r="G336" s="183"/>
      <c r="H336" s="231"/>
      <c r="I336" s="58"/>
      <c r="J336" s="59"/>
      <c r="K336" s="60"/>
      <c r="L336" s="61"/>
      <c r="M336" s="62"/>
      <c r="N336" s="234"/>
      <c r="O336" s="63"/>
      <c r="P336" s="64"/>
      <c r="Q336" s="219"/>
      <c r="R336" s="213"/>
      <c r="S336" s="28"/>
    </row>
    <row r="337" spans="1:19" s="1" customFormat="1" ht="14.65" customHeight="1">
      <c r="A337" s="238">
        <f>$A334+1</f>
        <v>307</v>
      </c>
      <c r="B337" s="242" t="str">
        <f>IF(OR(C337="W",C338="W",C339="W",C337="1/2W",C338="1/2W",C339="1/2W",C337="1/2L",C338="1/2L",C339="1/2L"),"OK",IF(OR(C337="L",C338="L",C339="L"),"LOSS",IF(OR(C337="X",C338="X",C339="X"),"Anulado"," ")))</f>
        <v xml:space="preserve"> </v>
      </c>
      <c r="C337" s="65" t="s">
        <v>28</v>
      </c>
      <c r="D337" s="290" t="str">
        <f>IF(G337="","",$D334)</f>
        <v>23</v>
      </c>
      <c r="E337" s="295" t="str">
        <f>IF(G337=""," ","– "&amp;COUNTIF(D$4:D339,$D337))</f>
        <v>– 2</v>
      </c>
      <c r="F337" s="297" t="e">
        <f ca="1">IF(G337="","",IF(OR(AND($C337&lt;&gt;" ",$C338=" "),AND($C338&lt;&gt;" ",$C337=" "),AND(L339&gt;0,OR(AND($C339&lt;&gt;" ",OR($C337=" ",$C338=" ")),AND($C339=" ",OR($C337&lt;&gt;" ",$C338&lt;&gt;" "))))),IF(SUM(F$4:F336)=0,1,LARGE(F$4:F336,1)+1),IF(MONTH(G337)=MONTH(TODAY()),IF(AND(DAY(G337)&lt;DAY(TODAY()),$B337=" "),IF(SUM(F$4:F336)=0,1,LARGE(F$4:F336,1)+1),IF($B337=" ",IF(AND(DAY(G337)=DAY(TODAY()),HOUR(G337)&lt;=HOUR(NOW())+1),IF(AND(HOUR(G337)+2&lt;=HOUR(NOW()),DAY(G337)&lt;=DAY(TODAY()),MINUTE(G337)&lt;=MINUTE(NOW())),IF(SUM(F$4:F336)=0,1,LARGE(F$4:F336,1)+1),IF(OR(MINUTE(G337)&lt;=MINUTE(NOW()),HOUR(G337)&lt;=HOUR(NOW())),"!!!","")),""),"")),"")))</f>
        <v>#VALUE!</v>
      </c>
      <c r="G337" s="188" t="s">
        <v>4768</v>
      </c>
      <c r="H337" s="239" t="s">
        <v>676</v>
      </c>
      <c r="I337" s="66" t="s">
        <v>31</v>
      </c>
      <c r="J337" s="67">
        <v>0.5</v>
      </c>
      <c r="K337" s="68" t="s">
        <v>23</v>
      </c>
      <c r="L337" s="69">
        <v>1.94</v>
      </c>
      <c r="M337" s="70"/>
      <c r="N337" s="317">
        <v>0.05</v>
      </c>
      <c r="O337" s="71" t="s">
        <v>3723</v>
      </c>
      <c r="P337" s="72" t="s">
        <v>3724</v>
      </c>
      <c r="Q337" s="220" t="s">
        <v>1413</v>
      </c>
      <c r="R337" s="204">
        <v>9.2299999999999993E-2</v>
      </c>
      <c r="S337" s="203" t="s">
        <v>1034</v>
      </c>
    </row>
    <row r="338" spans="1:19" s="1" customFormat="1" ht="14.65" customHeight="1">
      <c r="A338" s="227"/>
      <c r="B338" s="236"/>
      <c r="C338" s="17" t="s">
        <v>28</v>
      </c>
      <c r="D338" s="274"/>
      <c r="E338" s="282"/>
      <c r="F338" s="285"/>
      <c r="G338" s="182"/>
      <c r="H338" s="230"/>
      <c r="I338" s="83">
        <v>1</v>
      </c>
      <c r="J338" s="81" t="str">
        <f>IF(OR(I337="TO",I337="TU",I337="TO1",I337="TU1",I337="TO2",I337="TU2"),J337,IF(OR(I337="AH1",I337="AH2"),IF(OR(I338="AH1",I338="AH2"),-J337,IF(OR(I338="EH1",I338="EH2"),-J337+0.5,"")),IF(OR(I337="EH1",I337="EH2"),IF(OR(I338="AH1",I338="AH2"),-J337+0.5,IF(OR(I338="EH1",I338="EH2"),-J337+1,"")),IF(AND(OR(I337="DNB1",I337="DNB2"),OR(I338="AH1",I338="AH2")),0,IF(AND(I337="Not ScoreBoth",OR(I338="TO1",I338="TO2")),0.5,"")))))</f>
        <v/>
      </c>
      <c r="K338" s="77" t="s">
        <v>17</v>
      </c>
      <c r="L338" s="21">
        <v>2.5</v>
      </c>
      <c r="M338" s="22">
        <v>46.67</v>
      </c>
      <c r="N338" s="233"/>
      <c r="O338" s="23" t="s">
        <v>3562</v>
      </c>
      <c r="P338" s="24" t="s">
        <v>3563</v>
      </c>
      <c r="Q338" s="221"/>
      <c r="R338" s="205"/>
      <c r="S338" s="26"/>
    </row>
    <row r="339" spans="1:19" s="1" customFormat="1" ht="14.65" customHeight="1">
      <c r="A339" s="228"/>
      <c r="B339" s="237"/>
      <c r="C339" s="27" t="s">
        <v>28</v>
      </c>
      <c r="D339" s="275"/>
      <c r="E339" s="283"/>
      <c r="F339" s="272"/>
      <c r="G339" s="183"/>
      <c r="H339" s="231"/>
      <c r="I339" s="30"/>
      <c r="J339" s="31"/>
      <c r="K339" s="37"/>
      <c r="L339" s="32"/>
      <c r="M339" s="33"/>
      <c r="N339" s="234"/>
      <c r="O339" s="34"/>
      <c r="P339" s="35"/>
      <c r="Q339" s="222"/>
      <c r="R339" s="206"/>
      <c r="S339" s="28"/>
    </row>
    <row r="340" spans="1:19" s="1" customFormat="1" ht="14.65" customHeight="1">
      <c r="A340" s="226">
        <f>$A337+1</f>
        <v>308</v>
      </c>
      <c r="B340" s="235" t="str">
        <f>IF(OR(C340="W",C341="W",C342="W",C340="1/2W",C341="1/2W",C342="1/2W",C340="1/2L",C341="1/2L",C342="1/2L"),"OK",IF(OR(C340="L",C341="L",C342="L"),"LOSS",IF(OR(C340="X",C341="X",C342="X"),"Anulado"," ")))</f>
        <v xml:space="preserve"> </v>
      </c>
      <c r="C340" s="38" t="s">
        <v>28</v>
      </c>
      <c r="D340" s="273" t="str">
        <f>IF(G340="","",$D337)</f>
        <v>23</v>
      </c>
      <c r="E340" s="281" t="str">
        <f>IF(G340=""," ","– "&amp;COUNTIF(D$4:D342,$D340))</f>
        <v>– 3</v>
      </c>
      <c r="F340" s="284" t="e">
        <f ca="1">IF(G340="","",IF(OR(AND($C340&lt;&gt;" ",$C341=" "),AND($C341&lt;&gt;" ",$C340=" "),AND(L342&gt;0,OR(AND($C342&lt;&gt;" ",OR($C340=" ",$C341=" ")),AND($C342=" ",OR($C340&lt;&gt;" ",$C341&lt;&gt;" "))))),IF(SUM(F$4:F339)=0,1,LARGE(F$4:F339,1)+1),IF(MONTH(G340)=MONTH(TODAY()),IF(AND(DAY(G340)&lt;DAY(TODAY()),$B340=" "),IF(SUM(F$4:F339)=0,1,LARGE(F$4:F339,1)+1),IF($B340=" ",IF(AND(DAY(G340)=DAY(TODAY()),HOUR(G340)&lt;=HOUR(NOW())+1),IF(AND(HOUR(G340)+2&lt;=HOUR(NOW()),DAY(G340)&lt;=DAY(TODAY()),MINUTE(G340)&lt;=MINUTE(NOW())),IF(SUM(F$4:F339)=0,1,LARGE(F$4:F339,1)+1),IF(OR(MINUTE(G340)&lt;=MINUTE(NOW()),HOUR(G340)&lt;=HOUR(NOW())),"!!!","")),""),"")),"")))</f>
        <v>#VALUE!</v>
      </c>
      <c r="G340" s="181" t="s">
        <v>4768</v>
      </c>
      <c r="H340" s="229" t="s">
        <v>676</v>
      </c>
      <c r="I340" s="39" t="s">
        <v>47</v>
      </c>
      <c r="J340" s="78"/>
      <c r="K340" s="41" t="s">
        <v>17</v>
      </c>
      <c r="L340" s="42">
        <v>1.833</v>
      </c>
      <c r="M340" s="43">
        <v>83.99</v>
      </c>
      <c r="N340" s="318">
        <v>0.05</v>
      </c>
      <c r="O340" s="44" t="s">
        <v>3725</v>
      </c>
      <c r="P340" s="45" t="s">
        <v>3726</v>
      </c>
      <c r="Q340" s="217" t="s">
        <v>2287</v>
      </c>
      <c r="R340" s="211">
        <v>7.7399999999999997E-2</v>
      </c>
      <c r="S340" s="210" t="s">
        <v>1034</v>
      </c>
    </row>
    <row r="341" spans="1:19" s="1" customFormat="1" ht="14.65" customHeight="1">
      <c r="A341" s="227"/>
      <c r="B341" s="236"/>
      <c r="C341" s="49" t="s">
        <v>28</v>
      </c>
      <c r="D341" s="274"/>
      <c r="E341" s="282"/>
      <c r="F341" s="285"/>
      <c r="G341" s="182"/>
      <c r="H341" s="230"/>
      <c r="I341" s="50" t="s">
        <v>31</v>
      </c>
      <c r="J341" s="51">
        <f>IF(OR(I340="TO",I340="TU",I340="TO1",I340="TU1",I340="TO2",I340="TU2"),J340,IF(OR(I340="AH1",I340="AH2"),IF(OR(I341="AH1",I341="AH2"),-J340,IF(OR(I341="EH1",I341="EH2"),-J340+0.5,"")),IF(OR(I340="EH1",I340="EH2"),IF(OR(I341="AH1",I341="AH2"),-J340+0.5,IF(OR(I341="EH1",I341="EH2"),-J340+1,"")),IF(AND(OR(I340="DNB1",I340="DNB2"),OR(I341="AH1",I341="AH2")),0,IF(AND(I340="Not ScoreBoth",OR(I341="TO1",I341="TO2")),0.5,"")))))</f>
        <v>0</v>
      </c>
      <c r="K341" s="52" t="s">
        <v>23</v>
      </c>
      <c r="L341" s="53">
        <v>1.87</v>
      </c>
      <c r="M341" s="54">
        <v>37</v>
      </c>
      <c r="N341" s="233"/>
      <c r="O341" s="55" t="s">
        <v>2226</v>
      </c>
      <c r="P341" s="56" t="s">
        <v>3727</v>
      </c>
      <c r="Q341" s="218"/>
      <c r="R341" s="212"/>
      <c r="S341" s="26"/>
    </row>
    <row r="342" spans="1:19" s="1" customFormat="1" ht="14.65" customHeight="1">
      <c r="A342" s="228"/>
      <c r="B342" s="237"/>
      <c r="C342" s="57" t="s">
        <v>28</v>
      </c>
      <c r="D342" s="275"/>
      <c r="E342" s="283"/>
      <c r="F342" s="272"/>
      <c r="G342" s="183"/>
      <c r="H342" s="231"/>
      <c r="I342" s="134">
        <v>2</v>
      </c>
      <c r="J342" s="59"/>
      <c r="K342" s="103" t="s">
        <v>23</v>
      </c>
      <c r="L342" s="104">
        <v>3.83</v>
      </c>
      <c r="M342" s="62">
        <v>21.9</v>
      </c>
      <c r="N342" s="234"/>
      <c r="O342" s="105" t="s">
        <v>3683</v>
      </c>
      <c r="P342" s="106" t="s">
        <v>1673</v>
      </c>
      <c r="Q342" s="219"/>
      <c r="R342" s="213"/>
      <c r="S342" s="28"/>
    </row>
    <row r="343" spans="1:19" s="1" customFormat="1" ht="14.65" customHeight="1">
      <c r="A343" s="238">
        <f>$A340+1</f>
        <v>309</v>
      </c>
      <c r="B343" s="242" t="str">
        <f>IF(OR(C343="W",C344="W",C345="W",C343="1/2W",C344="1/2W",C345="1/2W",C343="1/2L",C344="1/2L",C345="1/2L"),"OK",IF(OR(C343="L",C344="L",C345="L"),"LOSS",IF(OR(C343="X",C344="X",C345="X"),"Anulado"," ")))</f>
        <v xml:space="preserve"> </v>
      </c>
      <c r="C343" s="65" t="s">
        <v>28</v>
      </c>
      <c r="D343" s="290" t="str">
        <f>IF(G343="","",$D340)</f>
        <v>23</v>
      </c>
      <c r="E343" s="295" t="str">
        <f>IF(G343=""," ","– "&amp;COUNTIF(D$4:D345,$D343))</f>
        <v>– 4</v>
      </c>
      <c r="F343" s="297" t="e">
        <f ca="1">IF(G343="","",IF(OR(AND($C343&lt;&gt;" ",$C344=" "),AND($C344&lt;&gt;" ",$C343=" "),AND(L345&gt;0,OR(AND($C345&lt;&gt;" ",OR($C343=" ",$C344=" ")),AND($C345=" ",OR($C343&lt;&gt;" ",$C344&lt;&gt;" "))))),IF(SUM(F$4:F342)=0,1,LARGE(F$4:F342,1)+1),IF(MONTH(G343)=MONTH(TODAY()),IF(AND(DAY(G343)&lt;DAY(TODAY()),$B343=" "),IF(SUM(F$4:F342)=0,1,LARGE(F$4:F342,1)+1),IF($B343=" ",IF(AND(DAY(G343)=DAY(TODAY()),HOUR(G343)&lt;=HOUR(NOW())+1),IF(AND(HOUR(G343)+2&lt;=HOUR(NOW()),DAY(G343)&lt;=DAY(TODAY()),MINUTE(G343)&lt;=MINUTE(NOW())),IF(SUM(F$4:F342)=0,1,LARGE(F$4:F342,1)+1),IF(OR(MINUTE(G343)&lt;=MINUTE(NOW()),HOUR(G343)&lt;=HOUR(NOW())),"!!!","")),""),"")),"")))</f>
        <v>#VALUE!</v>
      </c>
      <c r="G343" s="188" t="s">
        <v>4769</v>
      </c>
      <c r="H343" s="239" t="s">
        <v>677</v>
      </c>
      <c r="I343" s="66" t="s">
        <v>30</v>
      </c>
      <c r="J343" s="80"/>
      <c r="K343" s="68" t="s">
        <v>22</v>
      </c>
      <c r="L343" s="69">
        <v>1.645</v>
      </c>
      <c r="M343" s="70">
        <v>33.44</v>
      </c>
      <c r="N343" s="317">
        <v>0.05</v>
      </c>
      <c r="O343" s="71" t="s">
        <v>3728</v>
      </c>
      <c r="P343" s="72" t="s">
        <v>3729</v>
      </c>
      <c r="Q343" s="220" t="s">
        <v>2436</v>
      </c>
      <c r="R343" s="204">
        <v>6.1600000000000002E-2</v>
      </c>
      <c r="S343" s="203" t="s">
        <v>1034</v>
      </c>
    </row>
    <row r="344" spans="1:19" s="1" customFormat="1" ht="14.65" customHeight="1">
      <c r="A344" s="227"/>
      <c r="B344" s="236"/>
      <c r="C344" s="17" t="s">
        <v>28</v>
      </c>
      <c r="D344" s="274"/>
      <c r="E344" s="282"/>
      <c r="F344" s="285"/>
      <c r="G344" s="182"/>
      <c r="H344" s="230"/>
      <c r="I344" s="18" t="s">
        <v>52</v>
      </c>
      <c r="J344" s="81" t="str">
        <f>IF(OR(I343="TO",I343="TU",I343="TO1",I343="TU1",I343="TO2",I343="TU2"),J343,IF(OR(I343="AH1",I343="AH2"),IF(OR(I344="AH1",I344="AH2"),-J343,IF(OR(I344="EH1",I344="EH2"),-J343+0.5,"")),IF(OR(I343="EH1",I343="EH2"),IF(OR(I344="AH1",I344="AH2"),-J343+0.5,IF(OR(I344="EH1",I344="EH2"),-J343+1,"")),IF(AND(OR(I343="DNB1",I343="DNB2"),OR(I344="AH1",I344="AH2")),0,IF(AND(I343="Not ScoreBoth",OR(I344="TO1",I344="TO2")),0.5,"")))))</f>
        <v/>
      </c>
      <c r="K344" s="77" t="s">
        <v>18</v>
      </c>
      <c r="L344" s="21">
        <v>3.25</v>
      </c>
      <c r="M344" s="22">
        <v>6.8</v>
      </c>
      <c r="N344" s="233"/>
      <c r="O344" s="23" t="s">
        <v>3730</v>
      </c>
      <c r="P344" s="24" t="s">
        <v>3464</v>
      </c>
      <c r="Q344" s="221"/>
      <c r="R344" s="205"/>
      <c r="S344" s="26"/>
    </row>
    <row r="345" spans="1:19" s="1" customFormat="1" ht="14.65" customHeight="1">
      <c r="A345" s="228"/>
      <c r="B345" s="237"/>
      <c r="C345" s="27" t="s">
        <v>28</v>
      </c>
      <c r="D345" s="275"/>
      <c r="E345" s="283"/>
      <c r="F345" s="272"/>
      <c r="G345" s="183"/>
      <c r="H345" s="231"/>
      <c r="I345" s="109">
        <v>2</v>
      </c>
      <c r="J345" s="31"/>
      <c r="K345" s="87" t="s">
        <v>18</v>
      </c>
      <c r="L345" s="88">
        <v>4.75</v>
      </c>
      <c r="M345" s="33">
        <v>11.58</v>
      </c>
      <c r="N345" s="234"/>
      <c r="O345" s="89" t="s">
        <v>1281</v>
      </c>
      <c r="P345" s="90" t="s">
        <v>3729</v>
      </c>
      <c r="Q345" s="222"/>
      <c r="R345" s="206"/>
      <c r="S345" s="28"/>
    </row>
    <row r="346" spans="1:19" s="1" customFormat="1" ht="14.65" customHeight="1">
      <c r="A346" s="226">
        <f>$A343+1</f>
        <v>310</v>
      </c>
      <c r="B346" s="235" t="str">
        <f>IF(OR(C346="W",C347="W",C348="W",C346="1/2W",C347="1/2W",C348="1/2W",C346="1/2L",C347="1/2L",C348="1/2L"),"OK",IF(OR(C346="L",C347="L",C348="L"),"LOSS",IF(OR(C346="X",C347="X",C348="X"),"Anulado"," ")))</f>
        <v xml:space="preserve"> </v>
      </c>
      <c r="C346" s="38" t="s">
        <v>28</v>
      </c>
      <c r="D346" s="273" t="str">
        <f>IF(G346="","",$D343)</f>
        <v>23</v>
      </c>
      <c r="E346" s="281" t="str">
        <f>IF(G346=""," ","– "&amp;COUNTIF(D$4:D348,$D346))</f>
        <v>– 5</v>
      </c>
      <c r="F346" s="284" t="e">
        <f ca="1">IF(G346="","",IF(OR(AND($C346&lt;&gt;" ",$C347=" "),AND($C347&lt;&gt;" ",$C346=" "),AND(L348&gt;0,OR(AND($C348&lt;&gt;" ",OR($C346=" ",$C347=" ")),AND($C348=" ",OR($C346&lt;&gt;" ",$C347&lt;&gt;" "))))),IF(SUM(F$4:F345)=0,1,LARGE(F$4:F345,1)+1),IF(MONTH(G346)=MONTH(TODAY()),IF(AND(DAY(G346)&lt;DAY(TODAY()),$B346=" "),IF(SUM(F$4:F345)=0,1,LARGE(F$4:F345,1)+1),IF($B346=" ",IF(AND(DAY(G346)=DAY(TODAY()),HOUR(G346)&lt;=HOUR(NOW())+1),IF(AND(HOUR(G346)+2&lt;=HOUR(NOW()),DAY(G346)&lt;=DAY(TODAY()),MINUTE(G346)&lt;=MINUTE(NOW())),IF(SUM(F$4:F345)=0,1,LARGE(F$4:F345,1)+1),IF(OR(MINUTE(G346)&lt;=MINUTE(NOW()),HOUR(G346)&lt;=HOUR(NOW())),"!!!","")),""),"")),"")))</f>
        <v>#VALUE!</v>
      </c>
      <c r="G346" s="181" t="s">
        <v>4770</v>
      </c>
      <c r="H346" s="229" t="s">
        <v>678</v>
      </c>
      <c r="I346" s="39" t="s">
        <v>48</v>
      </c>
      <c r="J346" s="78"/>
      <c r="K346" s="41" t="s">
        <v>23</v>
      </c>
      <c r="L346" s="42">
        <v>1.9</v>
      </c>
      <c r="M346" s="43">
        <v>83.89</v>
      </c>
      <c r="N346" s="318">
        <v>0.01</v>
      </c>
      <c r="O346" s="44" t="s">
        <v>3731</v>
      </c>
      <c r="P346" s="45" t="s">
        <v>3732</v>
      </c>
      <c r="Q346" s="217" t="s">
        <v>4286</v>
      </c>
      <c r="R346" s="211">
        <v>2.1700000000000001E-2</v>
      </c>
      <c r="S346" s="210" t="s">
        <v>1034</v>
      </c>
    </row>
    <row r="347" spans="1:19" s="1" customFormat="1" ht="14.65" customHeight="1">
      <c r="A347" s="227"/>
      <c r="B347" s="236"/>
      <c r="C347" s="49" t="s">
        <v>28</v>
      </c>
      <c r="D347" s="274"/>
      <c r="E347" s="282"/>
      <c r="F347" s="285"/>
      <c r="G347" s="182"/>
      <c r="H347" s="230"/>
      <c r="I347" s="50" t="s">
        <v>47</v>
      </c>
      <c r="J347" s="85" t="str">
        <f>IF(OR(I346="TO",I346="TU",I346="TO1",I346="TU1",I346="TO2",I346="TU2"),J346,IF(OR(I346="AH1",I346="AH2"),IF(OR(I347="AH1",I347="AH2"),-J346,IF(OR(I347="EH1",I347="EH2"),-J346+0.5,"")),IF(OR(I346="EH1",I346="EH2"),IF(OR(I347="AH1",I347="AH2"),-J346+0.5,IF(OR(I347="EH1",I347="EH2"),-J346+1,"")),IF(AND(OR(I346="DNB1",I346="DNB2"),OR(I347="AH1",I347="AH2")),0,IF(AND(I346="Not ScoreBoth",OR(I347="TO1",I347="TO2")),0.5,"")))))</f>
        <v/>
      </c>
      <c r="K347" s="52" t="s">
        <v>22</v>
      </c>
      <c r="L347" s="53">
        <v>2.21</v>
      </c>
      <c r="M347" s="54"/>
      <c r="N347" s="233"/>
      <c r="O347" s="55" t="s">
        <v>3003</v>
      </c>
      <c r="P347" s="56" t="s">
        <v>3732</v>
      </c>
      <c r="Q347" s="218"/>
      <c r="R347" s="212"/>
      <c r="S347" s="26"/>
    </row>
    <row r="348" spans="1:19" s="1" customFormat="1" ht="14.65" customHeight="1">
      <c r="A348" s="228"/>
      <c r="B348" s="237"/>
      <c r="C348" s="57" t="s">
        <v>28</v>
      </c>
      <c r="D348" s="275"/>
      <c r="E348" s="283"/>
      <c r="F348" s="272"/>
      <c r="G348" s="183"/>
      <c r="H348" s="231"/>
      <c r="I348" s="58"/>
      <c r="J348" s="59"/>
      <c r="K348" s="60"/>
      <c r="L348" s="61"/>
      <c r="M348" s="62"/>
      <c r="N348" s="234"/>
      <c r="O348" s="63"/>
      <c r="P348" s="64"/>
      <c r="Q348" s="219"/>
      <c r="R348" s="213"/>
      <c r="S348" s="28"/>
    </row>
    <row r="349" spans="1:19" s="1" customFormat="1" ht="14.65" customHeight="1">
      <c r="A349" s="238">
        <f>$A346+1</f>
        <v>311</v>
      </c>
      <c r="B349" s="242" t="str">
        <f>IF(OR(C349="W",C350="W",C351="W",C349="1/2W",C350="1/2W",C351="1/2W",C349="1/2L",C350="1/2L",C351="1/2L"),"OK",IF(OR(C349="L",C350="L",C351="L"),"LOSS",IF(OR(C349="X",C350="X",C351="X"),"Anulado"," ")))</f>
        <v xml:space="preserve"> </v>
      </c>
      <c r="C349" s="65" t="s">
        <v>28</v>
      </c>
      <c r="D349" s="290" t="str">
        <f>IF(G349="","",$D346)</f>
        <v>23</v>
      </c>
      <c r="E349" s="295" t="str">
        <f>IF(G349=""," ","– "&amp;COUNTIF(D$4:D351,$D349))</f>
        <v>– 6</v>
      </c>
      <c r="F349" s="297" t="e">
        <f ca="1">IF(G349="","",IF(OR(AND($C349&lt;&gt;" ",$C350=" "),AND($C350&lt;&gt;" ",$C349=" "),AND(L351&gt;0,OR(AND($C351&lt;&gt;" ",OR($C349=" ",$C350=" ")),AND($C351=" ",OR($C349&lt;&gt;" ",$C350&lt;&gt;" "))))),IF(SUM(F$4:F348)=0,1,LARGE(F$4:F348,1)+1),IF(MONTH(G349)=MONTH(TODAY()),IF(AND(DAY(G349)&lt;DAY(TODAY()),$B349=" "),IF(SUM(F$4:F348)=0,1,LARGE(F$4:F348,1)+1),IF($B349=" ",IF(AND(DAY(G349)=DAY(TODAY()),HOUR(G349)&lt;=HOUR(NOW())+1),IF(AND(HOUR(G349)+2&lt;=HOUR(NOW()),DAY(G349)&lt;=DAY(TODAY()),MINUTE(G349)&lt;=MINUTE(NOW())),IF(SUM(F$4:F348)=0,1,LARGE(F$4:F348,1)+1),IF(OR(MINUTE(G349)&lt;=MINUTE(NOW()),HOUR(G349)&lt;=HOUR(NOW())),"!!!","")),""),"")),"")))</f>
        <v>#VALUE!</v>
      </c>
      <c r="G349" s="188" t="s">
        <v>4771</v>
      </c>
      <c r="H349" s="239" t="s">
        <v>679</v>
      </c>
      <c r="I349" s="100">
        <v>1</v>
      </c>
      <c r="J349" s="80"/>
      <c r="K349" s="68" t="s">
        <v>17</v>
      </c>
      <c r="L349" s="69">
        <v>1.68</v>
      </c>
      <c r="M349" s="70"/>
      <c r="N349" s="317">
        <v>0.05</v>
      </c>
      <c r="O349" s="71" t="s">
        <v>3733</v>
      </c>
      <c r="P349" s="72" t="s">
        <v>3734</v>
      </c>
      <c r="Q349" s="220" t="s">
        <v>4287</v>
      </c>
      <c r="R349" s="204">
        <v>-6.3100000000000003E-2</v>
      </c>
      <c r="S349" s="203" t="s">
        <v>1034</v>
      </c>
    </row>
    <row r="350" spans="1:19" s="1" customFormat="1" ht="14.65" customHeight="1">
      <c r="A350" s="227"/>
      <c r="B350" s="236"/>
      <c r="C350" s="17" t="s">
        <v>28</v>
      </c>
      <c r="D350" s="274"/>
      <c r="E350" s="282"/>
      <c r="F350" s="285"/>
      <c r="G350" s="182"/>
      <c r="H350" s="230"/>
      <c r="I350" s="18" t="s">
        <v>31</v>
      </c>
      <c r="J350" s="81" t="str">
        <f>IF(OR(I349="TO",I349="TU",I349="TO1",I349="TU1",I349="TO2",I349="TU2"),J349,IF(OR(I349="AH1",I349="AH2"),IF(OR(I350="AH1",I350="AH2"),-J349,IF(OR(I350="EH1",I350="EH2"),-J349+0.5,"")),IF(OR(I349="EH1",I349="EH2"),IF(OR(I350="AH1",I350="AH2"),-J349+0.5,IF(OR(I350="EH1",I350="EH2"),-J349+1,"")),IF(AND(OR(I349="DNB1",I349="DNB2"),OR(I350="AH1",I350="AH2")),0,IF(AND(I349="Not ScoreBoth",OR(I350="TO1",I350="TO2")),0.5,"")))))</f>
        <v/>
      </c>
      <c r="K350" s="77" t="s">
        <v>22</v>
      </c>
      <c r="L350" s="21">
        <v>2.12</v>
      </c>
      <c r="M350" s="22">
        <v>5.47</v>
      </c>
      <c r="N350" s="233"/>
      <c r="O350" s="23" t="s">
        <v>1310</v>
      </c>
      <c r="P350" s="24" t="s">
        <v>2834</v>
      </c>
      <c r="Q350" s="221"/>
      <c r="R350" s="205"/>
      <c r="S350" s="26"/>
    </row>
    <row r="351" spans="1:19" s="1" customFormat="1" ht="14.65" customHeight="1" thickBot="1">
      <c r="A351" s="228"/>
      <c r="B351" s="237"/>
      <c r="C351" s="27" t="s">
        <v>28</v>
      </c>
      <c r="D351" s="275"/>
      <c r="E351" s="283"/>
      <c r="F351" s="272"/>
      <c r="G351" s="183"/>
      <c r="H351" s="240"/>
      <c r="I351" s="30"/>
      <c r="J351" s="31"/>
      <c r="K351" s="37"/>
      <c r="L351" s="32"/>
      <c r="M351" s="33"/>
      <c r="N351" s="234"/>
      <c r="O351" s="34"/>
      <c r="P351" s="35"/>
      <c r="Q351" s="222"/>
      <c r="R351" s="206"/>
      <c r="S351" s="28"/>
    </row>
    <row r="352" spans="1:19" s="1" customFormat="1" ht="14.65" customHeight="1">
      <c r="A352" s="226">
        <f>$A349+1</f>
        <v>312</v>
      </c>
      <c r="B352" s="235" t="str">
        <f>IF(OR(C352="W",C353="W",C354="W",C352="1/2W",C353="1/2W",C354="1/2W",C352="1/2L",C353="1/2L",C354="1/2L"),"OK",IF(OR(C352="L",C353="L",C354="L"),"LOSS",IF(OR(C352="X",C353="X",C354="X"),"Anulado"," ")))</f>
        <v xml:space="preserve"> </v>
      </c>
      <c r="C352" s="38" t="s">
        <v>28</v>
      </c>
      <c r="D352" s="273" t="s">
        <v>365</v>
      </c>
      <c r="E352" s="281" t="str">
        <f>IF(G352=""," ","– "&amp;COUNTIF(D$4:D354,$D352))</f>
        <v>– 1</v>
      </c>
      <c r="F352" s="284" t="e">
        <f ca="1">IF(G352="","",IF(OR(AND($C352&lt;&gt;" ",$C353=" "),AND($C353&lt;&gt;" ",$C352=" "),AND(L354&gt;0,OR(AND($C354&lt;&gt;" ",OR($C352=" ",$C353=" ")),AND($C354=" ",OR($C352&lt;&gt;" ",$C353&lt;&gt;" "))))),IF(SUM(F$4:F351)=0,1,LARGE(F$4:F351,1)+1),IF(MONTH(G352)=MONTH(TODAY()),IF(AND(DAY(G352)&lt;DAY(TODAY()),$B352=" "),IF(SUM(F$4:F351)=0,1,LARGE(F$4:F351,1)+1),IF($B352=" ",IF(AND(DAY(G352)=DAY(TODAY()),HOUR(G352)&lt;=HOUR(NOW())+1),IF(AND(HOUR(G352)+2&lt;=HOUR(NOW()),DAY(G352)&lt;=DAY(TODAY()),MINUTE(G352)&lt;=MINUTE(NOW())),IF(SUM(F$4:F351)=0,1,LARGE(F$4:F351,1)+1),IF(OR(MINUTE(G352)&lt;=MINUTE(NOW()),HOUR(G352)&lt;=HOUR(NOW())),"!!!","")),""),"")),"")))</f>
        <v>#VALUE!</v>
      </c>
      <c r="G352" s="181" t="s">
        <v>4772</v>
      </c>
      <c r="H352" s="302" t="s">
        <v>680</v>
      </c>
      <c r="I352" s="39" t="s">
        <v>47</v>
      </c>
      <c r="J352" s="78"/>
      <c r="K352" s="41" t="s">
        <v>17</v>
      </c>
      <c r="L352" s="42">
        <v>2.6</v>
      </c>
      <c r="M352" s="43">
        <v>13.13</v>
      </c>
      <c r="N352" s="318">
        <v>0.05</v>
      </c>
      <c r="O352" s="44" t="s">
        <v>2352</v>
      </c>
      <c r="P352" s="45" t="s">
        <v>3735</v>
      </c>
      <c r="Q352" s="217" t="s">
        <v>4288</v>
      </c>
      <c r="R352" s="211">
        <v>3.6700000000000003E-2</v>
      </c>
      <c r="S352" s="210" t="s">
        <v>1034</v>
      </c>
    </row>
    <row r="353" spans="1:19" s="1" customFormat="1" ht="14.65" customHeight="1">
      <c r="A353" s="227"/>
      <c r="B353" s="236"/>
      <c r="C353" s="49" t="s">
        <v>28</v>
      </c>
      <c r="D353" s="274"/>
      <c r="E353" s="282"/>
      <c r="F353" s="285"/>
      <c r="G353" s="182"/>
      <c r="H353" s="230"/>
      <c r="I353" s="50" t="s">
        <v>48</v>
      </c>
      <c r="J353" s="85" t="str">
        <f>IF(OR(I352="TO",I352="TU",I352="TO1",I352="TU1",I352="TO2",I352="TU2"),J352,IF(OR(I352="AH1",I352="AH2"),IF(OR(I353="AH1",I353="AH2"),-J352,IF(OR(I353="EH1",I353="EH2"),-J352+0.5,"")),IF(OR(I352="EH1",I352="EH2"),IF(OR(I353="AH1",I353="AH2"),-J352+0.5,IF(OR(I353="EH1",I353="EH2"),-J352+1,"")),IF(AND(OR(I352="DNB1",I352="DNB2"),OR(I353="AH1",I353="AH2")),0,IF(AND(I352="Not ScoreBoth",OR(I353="TO1",I353="TO2")),0.5,"")))))</f>
        <v/>
      </c>
      <c r="K353" s="52" t="s">
        <v>22</v>
      </c>
      <c r="L353" s="53">
        <v>1.724</v>
      </c>
      <c r="M353" s="54"/>
      <c r="N353" s="233"/>
      <c r="O353" s="55" t="s">
        <v>3736</v>
      </c>
      <c r="P353" s="56" t="s">
        <v>3735</v>
      </c>
      <c r="Q353" s="218"/>
      <c r="R353" s="212"/>
      <c r="S353" s="26"/>
    </row>
    <row r="354" spans="1:19" s="1" customFormat="1" ht="14.65" customHeight="1">
      <c r="A354" s="228"/>
      <c r="B354" s="237"/>
      <c r="C354" s="57" t="s">
        <v>28</v>
      </c>
      <c r="D354" s="275"/>
      <c r="E354" s="283"/>
      <c r="F354" s="272"/>
      <c r="G354" s="183"/>
      <c r="H354" s="231"/>
      <c r="I354" s="58"/>
      <c r="J354" s="59"/>
      <c r="K354" s="60"/>
      <c r="L354" s="61"/>
      <c r="M354" s="62"/>
      <c r="N354" s="234"/>
      <c r="O354" s="63"/>
      <c r="P354" s="64"/>
      <c r="Q354" s="219"/>
      <c r="R354" s="213"/>
      <c r="S354" s="28"/>
    </row>
    <row r="355" spans="1:19" s="1" customFormat="1" ht="14.65" customHeight="1">
      <c r="A355" s="238">
        <f>$A352+1</f>
        <v>313</v>
      </c>
      <c r="B355" s="242" t="str">
        <f>IF(OR(C355="W",C356="W",C357="W",C355="1/2W",C356="1/2W",C357="1/2W",C355="1/2L",C356="1/2L",C357="1/2L"),"OK",IF(OR(C355="L",C356="L",C357="L"),"LOSS",IF(OR(C355="X",C356="X",C357="X"),"Anulado"," ")))</f>
        <v>OK</v>
      </c>
      <c r="C355" s="65" t="s">
        <v>24</v>
      </c>
      <c r="D355" s="290" t="str">
        <f>IF(G355="","",$D352)</f>
        <v>24</v>
      </c>
      <c r="E355" s="295" t="str">
        <f>IF(G355=""," ","– "&amp;COUNTIF(D$4:D357,$D355))</f>
        <v>– 2</v>
      </c>
      <c r="F355" s="297" t="e">
        <f ca="1">IF(G355="","",IF(OR(AND($C355&lt;&gt;" ",$C356=" "),AND($C356&lt;&gt;" ",$C355=" "),AND(L357&gt;0,OR(AND($C357&lt;&gt;" ",OR($C355=" ",$C356=" ")),AND($C357=" ",OR($C355&lt;&gt;" ",$C356&lt;&gt;" "))))),IF(SUM(F$4:F354)=0,1,LARGE(F$4:F354,1)+1),IF(MONTH(G355)=MONTH(TODAY()),IF(AND(DAY(G355)&lt;DAY(TODAY()),$B355=" "),IF(SUM(F$4:F354)=0,1,LARGE(F$4:F354,1)+1),IF($B355=" ",IF(AND(DAY(G355)=DAY(TODAY()),HOUR(G355)&lt;=HOUR(NOW())+1),IF(AND(HOUR(G355)+2&lt;=HOUR(NOW()),DAY(G355)&lt;=DAY(TODAY()),MINUTE(G355)&lt;=MINUTE(NOW())),IF(SUM(F$4:F354)=0,1,LARGE(F$4:F354,1)+1),IF(OR(MINUTE(G355)&lt;=MINUTE(NOW()),HOUR(G355)&lt;=HOUR(NOW())),"!!!","")),""),"")),"")))</f>
        <v>#VALUE!</v>
      </c>
      <c r="G355" s="188" t="s">
        <v>4773</v>
      </c>
      <c r="H355" s="239" t="s">
        <v>681</v>
      </c>
      <c r="I355" s="100">
        <v>1</v>
      </c>
      <c r="J355" s="80"/>
      <c r="K355" s="68" t="s">
        <v>22</v>
      </c>
      <c r="L355" s="69">
        <v>2.0299999999999998</v>
      </c>
      <c r="M355" s="70"/>
      <c r="N355" s="317">
        <v>0.05</v>
      </c>
      <c r="O355" s="71" t="s">
        <v>2143</v>
      </c>
      <c r="P355" s="72" t="s">
        <v>3737</v>
      </c>
      <c r="Q355" s="220" t="s">
        <v>1976</v>
      </c>
      <c r="R355" s="204">
        <v>0.20599999999999999</v>
      </c>
      <c r="S355" s="203" t="s">
        <v>1976</v>
      </c>
    </row>
    <row r="356" spans="1:19" s="1" customFormat="1" ht="14.65" customHeight="1">
      <c r="A356" s="227"/>
      <c r="B356" s="236"/>
      <c r="C356" s="17" t="s">
        <v>26</v>
      </c>
      <c r="D356" s="274"/>
      <c r="E356" s="282"/>
      <c r="F356" s="285"/>
      <c r="G356" s="182"/>
      <c r="H356" s="230"/>
      <c r="I356" s="83">
        <v>2</v>
      </c>
      <c r="J356" s="81" t="str">
        <f>IF(OR(I355="TO",I355="TU",I355="TO1",I355="TU1",I355="TO2",I355="TU2"),J355,IF(OR(I355="AH1",I355="AH2"),IF(OR(I356="AH1",I356="AH2"),-J355,IF(OR(I356="EH1",I356="EH2"),-J355+0.5,"")),IF(OR(I355="EH1",I355="EH2"),IF(OR(I356="AH1",I356="AH2"),-J355+0.5,IF(OR(I356="EH1",I356="EH2"),-J355+1,"")),IF(AND(OR(I355="DNB1",I355="DNB2"),OR(I356="AH1",I356="AH2")),0,IF(AND(I355="Not ScoreBoth",OR(I356="TO1",I356="TO2")),0.5,"")))))</f>
        <v/>
      </c>
      <c r="K356" s="77" t="s">
        <v>17</v>
      </c>
      <c r="L356" s="21">
        <v>2.98</v>
      </c>
      <c r="M356" s="22">
        <v>8.84</v>
      </c>
      <c r="N356" s="233"/>
      <c r="O356" s="23" t="s">
        <v>2757</v>
      </c>
      <c r="P356" s="24" t="s">
        <v>3738</v>
      </c>
      <c r="Q356" s="221"/>
      <c r="R356" s="205"/>
      <c r="S356" s="26"/>
    </row>
    <row r="357" spans="1:19" s="1" customFormat="1" ht="14.65" customHeight="1" thickBot="1">
      <c r="A357" s="228"/>
      <c r="B357" s="237"/>
      <c r="C357" s="27" t="s">
        <v>28</v>
      </c>
      <c r="D357" s="275"/>
      <c r="E357" s="283"/>
      <c r="F357" s="272"/>
      <c r="G357" s="183"/>
      <c r="H357" s="240"/>
      <c r="I357" s="30"/>
      <c r="J357" s="31"/>
      <c r="K357" s="37"/>
      <c r="L357" s="32"/>
      <c r="M357" s="33"/>
      <c r="N357" s="234"/>
      <c r="O357" s="34"/>
      <c r="P357" s="35"/>
      <c r="Q357" s="222"/>
      <c r="R357" s="206"/>
      <c r="S357" s="28"/>
    </row>
    <row r="358" spans="1:19" s="1" customFormat="1" ht="14.65" customHeight="1">
      <c r="A358" s="226">
        <f>$A355+1</f>
        <v>314</v>
      </c>
      <c r="B358" s="235" t="str">
        <f>IF(OR(C358="W",C359="W",C360="W",C358="1/2W",C359="1/2W",C360="1/2W",C358="1/2L",C359="1/2L",C360="1/2L"),"OK",IF(OR(C358="L",C359="L",C360="L"),"LOSS",IF(OR(C358="X",C359="X",C360="X"),"Anulado"," ")))</f>
        <v xml:space="preserve"> </v>
      </c>
      <c r="C358" s="38" t="s">
        <v>28</v>
      </c>
      <c r="D358" s="273" t="str">
        <f>IF(G358="","",$D355)</f>
        <v>24</v>
      </c>
      <c r="E358" s="281" t="str">
        <f>IF(G358=""," ","– "&amp;COUNTIF(D$4:D360,$D358))</f>
        <v>– 3</v>
      </c>
      <c r="F358" s="284" t="e">
        <f ca="1">IF(G358="","",IF(OR(AND($C358&lt;&gt;" ",$C359=" "),AND($C359&lt;&gt;" ",$C358=" "),AND(L360&gt;0,OR(AND($C360&lt;&gt;" ",OR($C358=" ",$C359=" ")),AND($C360=" ",OR($C358&lt;&gt;" ",$C359&lt;&gt;" "))))),IF(SUM(F$4:F357)=0,1,LARGE(F$4:F357,1)+1),IF(MONTH(G358)=MONTH(TODAY()),IF(AND(DAY(G358)&lt;DAY(TODAY()),$B358=" "),IF(SUM(F$4:F357)=0,1,LARGE(F$4:F357,1)+1),IF($B358=" ",IF(AND(DAY(G358)=DAY(TODAY()),HOUR(G358)&lt;=HOUR(NOW())+1),IF(AND(HOUR(G358)+2&lt;=HOUR(NOW()),DAY(G358)&lt;=DAY(TODAY()),MINUTE(G358)&lt;=MINUTE(NOW())),IF(SUM(F$4:F357)=0,1,LARGE(F$4:F357,1)+1),IF(OR(MINUTE(G358)&lt;=MINUTE(NOW()),HOUR(G358)&lt;=HOUR(NOW())),"!!!","")),""),"")),"")))</f>
        <v>#VALUE!</v>
      </c>
      <c r="G358" s="181" t="s">
        <v>4774</v>
      </c>
      <c r="H358" s="302" t="s">
        <v>682</v>
      </c>
      <c r="I358" s="39" t="s">
        <v>42</v>
      </c>
      <c r="J358" s="40">
        <v>3.5</v>
      </c>
      <c r="K358" s="41" t="s">
        <v>18</v>
      </c>
      <c r="L358" s="42">
        <v>2</v>
      </c>
      <c r="M358" s="43"/>
      <c r="N358" s="318">
        <v>0.05</v>
      </c>
      <c r="O358" s="44" t="s">
        <v>3739</v>
      </c>
      <c r="P358" s="45" t="s">
        <v>3323</v>
      </c>
      <c r="Q358" s="217" t="s">
        <v>1797</v>
      </c>
      <c r="R358" s="211">
        <v>4.7699999999999999E-2</v>
      </c>
      <c r="S358" s="210" t="s">
        <v>1976</v>
      </c>
    </row>
    <row r="359" spans="1:19" s="1" customFormat="1" ht="14.65" customHeight="1">
      <c r="A359" s="227"/>
      <c r="B359" s="236"/>
      <c r="C359" s="49" t="s">
        <v>28</v>
      </c>
      <c r="D359" s="274"/>
      <c r="E359" s="282"/>
      <c r="F359" s="285"/>
      <c r="G359" s="182"/>
      <c r="H359" s="230"/>
      <c r="I359" s="50" t="s">
        <v>43</v>
      </c>
      <c r="J359" s="51">
        <f>IF(OR(I358="TO",I358="TU",I358="TO1",I358="TU1",I358="TO2",I358="TU2"),J358,IF(OR(I358="AH1",I358="AH2"),IF(OR(I359="AH1",I359="AH2"),-J358,IF(OR(I359="EH1",I359="EH2"),-J358+0.5,"")),IF(OR(I358="EH1",I358="EH2"),IF(OR(I359="AH1",I359="AH2"),-J358+0.5,IF(OR(I359="EH1",I359="EH2"),-J358+1,"")),IF(AND(OR(I358="DNB1",I358="DNB2"),OR(I359="AH1",I359="AH2")),0,IF(AND(I358="Not ScoreBoth",OR(I359="TO1",I359="TO2")),0.5,"")))))</f>
        <v>3.5</v>
      </c>
      <c r="K359" s="52" t="s">
        <v>17</v>
      </c>
      <c r="L359" s="53">
        <v>2.2000000000000002</v>
      </c>
      <c r="M359" s="54">
        <v>29.17</v>
      </c>
      <c r="N359" s="233"/>
      <c r="O359" s="55" t="s">
        <v>1845</v>
      </c>
      <c r="P359" s="56" t="s">
        <v>1843</v>
      </c>
      <c r="Q359" s="218"/>
      <c r="R359" s="212"/>
      <c r="S359" s="26"/>
    </row>
    <row r="360" spans="1:19" s="1" customFormat="1" ht="14.65" customHeight="1">
      <c r="A360" s="228"/>
      <c r="B360" s="237"/>
      <c r="C360" s="57" t="s">
        <v>28</v>
      </c>
      <c r="D360" s="275"/>
      <c r="E360" s="283"/>
      <c r="F360" s="272"/>
      <c r="G360" s="183"/>
      <c r="H360" s="231"/>
      <c r="I360" s="58"/>
      <c r="J360" s="59"/>
      <c r="K360" s="60"/>
      <c r="L360" s="61"/>
      <c r="M360" s="62"/>
      <c r="N360" s="234"/>
      <c r="O360" s="63"/>
      <c r="P360" s="64"/>
      <c r="Q360" s="219"/>
      <c r="R360" s="213"/>
      <c r="S360" s="28"/>
    </row>
    <row r="361" spans="1:19" s="1" customFormat="1" ht="14.65" customHeight="1">
      <c r="A361" s="238">
        <f>$A358+1</f>
        <v>315</v>
      </c>
      <c r="B361" s="242" t="str">
        <f>IF(OR(C361="W",C362="W",C363="W",C361="1/2W",C362="1/2W",C363="1/2W",C361="1/2L",C362="1/2L",C363="1/2L"),"OK",IF(OR(C361="L",C362="L",C363="L"),"LOSS",IF(OR(C361="X",C362="X",C363="X"),"Anulado"," ")))</f>
        <v xml:space="preserve"> </v>
      </c>
      <c r="C361" s="65" t="s">
        <v>28</v>
      </c>
      <c r="D361" s="290" t="str">
        <f>IF(G361="","",$D358)</f>
        <v>24</v>
      </c>
      <c r="E361" s="295" t="str">
        <f>IF(G361=""," ","– "&amp;COUNTIF(D$4:D363,$D361))</f>
        <v>– 4</v>
      </c>
      <c r="F361" s="297" t="e">
        <f ca="1">IF(G361="","",IF(OR(AND($C361&lt;&gt;" ",$C362=" "),AND($C362&lt;&gt;" ",$C361=" "),AND(L363&gt;0,OR(AND($C363&lt;&gt;" ",OR($C361=" ",$C362=" ")),AND($C363=" ",OR($C361&lt;&gt;" ",$C362&lt;&gt;" "))))),IF(SUM(F$4:F360)=0,1,LARGE(F$4:F360,1)+1),IF(MONTH(G361)=MONTH(TODAY()),IF(AND(DAY(G361)&lt;DAY(TODAY()),$B361=" "),IF(SUM(F$4:F360)=0,1,LARGE(F$4:F360,1)+1),IF($B361=" ",IF(AND(DAY(G361)=DAY(TODAY()),HOUR(G361)&lt;=HOUR(NOW())+1),IF(AND(HOUR(G361)+2&lt;=HOUR(NOW()),DAY(G361)&lt;=DAY(TODAY()),MINUTE(G361)&lt;=MINUTE(NOW())),IF(SUM(F$4:F360)=0,1,LARGE(F$4:F360,1)+1),IF(OR(MINUTE(G361)&lt;=MINUTE(NOW()),HOUR(G361)&lt;=HOUR(NOW())),"!!!","")),""),"")),"")))</f>
        <v>#VALUE!</v>
      </c>
      <c r="G361" s="188" t="s">
        <v>4775</v>
      </c>
      <c r="H361" s="239" t="s">
        <v>683</v>
      </c>
      <c r="I361" s="66" t="s">
        <v>31</v>
      </c>
      <c r="J361" s="67">
        <v>1.5</v>
      </c>
      <c r="K361" s="68" t="s">
        <v>22</v>
      </c>
      <c r="L361" s="69">
        <v>1.877</v>
      </c>
      <c r="M361" s="70"/>
      <c r="N361" s="317">
        <v>0.01</v>
      </c>
      <c r="O361" s="71" t="s">
        <v>3740</v>
      </c>
      <c r="P361" s="72" t="s">
        <v>3741</v>
      </c>
      <c r="Q361" s="220" t="s">
        <v>4007</v>
      </c>
      <c r="R361" s="204">
        <v>4.9399999999999999E-2</v>
      </c>
      <c r="S361" s="203" t="s">
        <v>1976</v>
      </c>
    </row>
    <row r="362" spans="1:19" s="1" customFormat="1" ht="14.65" customHeight="1">
      <c r="A362" s="227"/>
      <c r="B362" s="236"/>
      <c r="C362" s="17" t="s">
        <v>28</v>
      </c>
      <c r="D362" s="274"/>
      <c r="E362" s="282"/>
      <c r="F362" s="285"/>
      <c r="G362" s="182"/>
      <c r="H362" s="230"/>
      <c r="I362" s="18" t="s">
        <v>66</v>
      </c>
      <c r="J362" s="76">
        <f>IF(OR(I361="TO",I361="TU",I361="TO1",I361="TU1",I361="TO2",I361="TU2"),J361,IF(OR(I361="AH1",I361="AH2"),IF(OR(I362="AH1",I362="AH2"),-J361,IF(OR(I362="EH1",I362="EH2"),-J361+0.5,"")),IF(OR(I361="EH1",I361="EH2"),IF(OR(I362="AH1",I362="AH2"),-J361+0.5,IF(OR(I362="EH1",I362="EH2"),-J361+1,"")),IF(AND(OR(I361="DNB1",I361="DNB2"),OR(I362="AH1",I362="AH2")),0,IF(AND(I361="Not ScoreBoth",OR(I362="TO1",I362="TO2")),0.5,"")))))</f>
        <v>-1</v>
      </c>
      <c r="K362" s="77" t="s">
        <v>18</v>
      </c>
      <c r="L362" s="21">
        <v>2.38</v>
      </c>
      <c r="M362" s="22">
        <v>10.54</v>
      </c>
      <c r="N362" s="233"/>
      <c r="O362" s="23" t="s">
        <v>1950</v>
      </c>
      <c r="P362" s="24" t="s">
        <v>2982</v>
      </c>
      <c r="Q362" s="221"/>
      <c r="R362" s="205"/>
      <c r="S362" s="26"/>
    </row>
    <row r="363" spans="1:19" s="1" customFormat="1" ht="14.65" customHeight="1">
      <c r="A363" s="228"/>
      <c r="B363" s="237"/>
      <c r="C363" s="27" t="s">
        <v>28</v>
      </c>
      <c r="D363" s="275"/>
      <c r="E363" s="283"/>
      <c r="F363" s="272"/>
      <c r="G363" s="183"/>
      <c r="H363" s="231"/>
      <c r="I363" s="30"/>
      <c r="J363" s="31"/>
      <c r="K363" s="37"/>
      <c r="L363" s="32"/>
      <c r="M363" s="33"/>
      <c r="N363" s="234"/>
      <c r="O363" s="34"/>
      <c r="P363" s="35"/>
      <c r="Q363" s="222"/>
      <c r="R363" s="206"/>
      <c r="S363" s="28"/>
    </row>
    <row r="364" spans="1:19" s="1" customFormat="1" ht="14.65" customHeight="1">
      <c r="A364" s="226">
        <f>$A361+1</f>
        <v>316</v>
      </c>
      <c r="B364" s="235" t="str">
        <f>IF(OR(C364="W",C365="W",C366="W",C364="1/2W",C365="1/2W",C366="1/2W",C364="1/2L",C365="1/2L",C366="1/2L"),"OK",IF(OR(C364="L",C365="L",C366="L"),"LOSS",IF(OR(C364="X",C365="X",C366="X"),"Anulado"," ")))</f>
        <v xml:space="preserve"> </v>
      </c>
      <c r="C364" s="38" t="s">
        <v>28</v>
      </c>
      <c r="D364" s="273" t="str">
        <f>IF(G364="","",$D361)</f>
        <v>24</v>
      </c>
      <c r="E364" s="281" t="str">
        <f>IF(G364=""," ","– "&amp;COUNTIF(D$4:D366,$D364))</f>
        <v>– 5</v>
      </c>
      <c r="F364" s="284" t="e">
        <f ca="1">IF(G364="","",IF(OR(AND($C364&lt;&gt;" ",$C365=" "),AND($C365&lt;&gt;" ",$C364=" "),AND(L366&gt;0,OR(AND($C366&lt;&gt;" ",OR($C364=" ",$C365=" ")),AND($C366=" ",OR($C364&lt;&gt;" ",$C365&lt;&gt;" "))))),IF(SUM(F$4:F363)=0,1,LARGE(F$4:F363,1)+1),IF(MONTH(G364)=MONTH(TODAY()),IF(AND(DAY(G364)&lt;DAY(TODAY()),$B364=" "),IF(SUM(F$4:F363)=0,1,LARGE(F$4:F363,1)+1),IF($B364=" ",IF(AND(DAY(G364)=DAY(TODAY()),HOUR(G364)&lt;=HOUR(NOW())+1),IF(AND(HOUR(G364)+2&lt;=HOUR(NOW()),DAY(G364)&lt;=DAY(TODAY()),MINUTE(G364)&lt;=MINUTE(NOW())),IF(SUM(F$4:F363)=0,1,LARGE(F$4:F363,1)+1),IF(OR(MINUTE(G364)&lt;=MINUTE(NOW()),HOUR(G364)&lt;=HOUR(NOW())),"!!!","")),""),"")),"")))</f>
        <v>#VALUE!</v>
      </c>
      <c r="G364" s="181" t="s">
        <v>4776</v>
      </c>
      <c r="H364" s="229" t="s">
        <v>684</v>
      </c>
      <c r="I364" s="39" t="s">
        <v>31</v>
      </c>
      <c r="J364" s="40">
        <v>-2.5</v>
      </c>
      <c r="K364" s="41" t="s">
        <v>17</v>
      </c>
      <c r="L364" s="42">
        <v>2.37</v>
      </c>
      <c r="M364" s="43">
        <v>10.18</v>
      </c>
      <c r="N364" s="318">
        <v>0.05</v>
      </c>
      <c r="O364" s="44" t="s">
        <v>1289</v>
      </c>
      <c r="P364" s="45" t="s">
        <v>1290</v>
      </c>
      <c r="Q364" s="217" t="s">
        <v>2973</v>
      </c>
      <c r="R364" s="211">
        <v>0.13270000000000001</v>
      </c>
      <c r="S364" s="210" t="s">
        <v>1976</v>
      </c>
    </row>
    <row r="365" spans="1:19" s="1" customFormat="1" ht="14.65" customHeight="1">
      <c r="A365" s="227"/>
      <c r="B365" s="236"/>
      <c r="C365" s="49" t="s">
        <v>28</v>
      </c>
      <c r="D365" s="274"/>
      <c r="E365" s="282"/>
      <c r="F365" s="285"/>
      <c r="G365" s="182"/>
      <c r="H365" s="230"/>
      <c r="I365" s="50" t="s">
        <v>30</v>
      </c>
      <c r="J365" s="51">
        <f>IF(OR(I364="TO",I364="TU",I364="TO1",I364="TU1",I364="TO2",I364="TU2"),J364,IF(OR(I364="AH1",I364="AH2"),IF(OR(I365="AH1",I365="AH2"),-J364,IF(OR(I365="EH1",I365="EH2"),-J364+0.5,"")),IF(OR(I364="EH1",I364="EH2"),IF(OR(I365="AH1",I365="AH2"),-J364+0.5,IF(OR(I365="EH1",I365="EH2"),-J364+1,"")),IF(AND(OR(I364="DNB1",I364="DNB2"),OR(I365="AH1",I365="AH2")),0,IF(AND(I364="Not ScoreBoth",OR(I365="TO1",I365="TO2")),0.5,"")))))</f>
        <v>2.5</v>
      </c>
      <c r="K365" s="52" t="s">
        <v>23</v>
      </c>
      <c r="L365" s="53">
        <v>2.17</v>
      </c>
      <c r="M365" s="54">
        <v>11.15</v>
      </c>
      <c r="N365" s="233"/>
      <c r="O365" s="55" t="s">
        <v>1257</v>
      </c>
      <c r="P365" s="56" t="s">
        <v>1574</v>
      </c>
      <c r="Q365" s="218"/>
      <c r="R365" s="212"/>
      <c r="S365" s="26"/>
    </row>
    <row r="366" spans="1:19" s="1" customFormat="1" ht="14.65" customHeight="1">
      <c r="A366" s="228"/>
      <c r="B366" s="237"/>
      <c r="C366" s="57" t="s">
        <v>28</v>
      </c>
      <c r="D366" s="275"/>
      <c r="E366" s="283"/>
      <c r="F366" s="272"/>
      <c r="G366" s="183"/>
      <c r="H366" s="231"/>
      <c r="I366" s="58"/>
      <c r="J366" s="59"/>
      <c r="K366" s="60"/>
      <c r="L366" s="61"/>
      <c r="M366" s="62"/>
      <c r="N366" s="234"/>
      <c r="O366" s="63"/>
      <c r="P366" s="64"/>
      <c r="Q366" s="219"/>
      <c r="R366" s="213"/>
      <c r="S366" s="28"/>
    </row>
    <row r="367" spans="1:19" s="1" customFormat="1" ht="14.65" customHeight="1">
      <c r="A367" s="238">
        <f>$A364+1</f>
        <v>317</v>
      </c>
      <c r="B367" s="242" t="str">
        <f>IF(OR(C367="W",C368="W",C369="W",C367="1/2W",C368="1/2W",C369="1/2W",C367="1/2L",C368="1/2L",C369="1/2L"),"OK",IF(OR(C367="L",C368="L",C369="L"),"LOSS",IF(OR(C367="X",C368="X",C369="X"),"Anulado"," ")))</f>
        <v xml:space="preserve"> </v>
      </c>
      <c r="C367" s="65" t="s">
        <v>28</v>
      </c>
      <c r="D367" s="290" t="s">
        <v>379</v>
      </c>
      <c r="E367" s="295" t="str">
        <f>IF(G367=""," ","– "&amp;COUNTIF(D$4:D369,$D367))</f>
        <v>– 1</v>
      </c>
      <c r="F367" s="297" t="e">
        <f ca="1">IF(G367="","",IF(OR(AND($C367&lt;&gt;" ",$C368=" "),AND($C368&lt;&gt;" ",$C367=" "),AND(L369&gt;0,OR(AND($C369&lt;&gt;" ",OR($C367=" ",$C368=" ")),AND($C369=" ",OR($C367&lt;&gt;" ",$C368&lt;&gt;" "))))),IF(SUM(F$4:F366)=0,1,LARGE(F$4:F366,1)+1),IF(MONTH(G367)=MONTH(TODAY()),IF(AND(DAY(G367)&lt;DAY(TODAY()),$B367=" "),IF(SUM(F$4:F366)=0,1,LARGE(F$4:F366,1)+1),IF($B367=" ",IF(AND(DAY(G367)=DAY(TODAY()),HOUR(G367)&lt;=HOUR(NOW())+1),IF(AND(HOUR(G367)+2&lt;=HOUR(NOW()),DAY(G367)&lt;=DAY(TODAY()),MINUTE(G367)&lt;=MINUTE(NOW())),IF(SUM(F$4:F366)=0,1,LARGE(F$4:F366,1)+1),IF(OR(MINUTE(G367)&lt;=MINUTE(NOW()),HOUR(G367)&lt;=HOUR(NOW())),"!!!","")),""),"")),"")))</f>
        <v>#VALUE!</v>
      </c>
      <c r="G367" s="188" t="s">
        <v>4777</v>
      </c>
      <c r="H367" s="239" t="s">
        <v>685</v>
      </c>
      <c r="I367" s="66" t="s">
        <v>31</v>
      </c>
      <c r="J367" s="67">
        <v>-1</v>
      </c>
      <c r="K367" s="68" t="s">
        <v>17</v>
      </c>
      <c r="L367" s="69">
        <v>1.9</v>
      </c>
      <c r="M367" s="70">
        <v>19.440000000000001</v>
      </c>
      <c r="N367" s="317">
        <v>0.01</v>
      </c>
      <c r="O367" s="71" t="s">
        <v>885</v>
      </c>
      <c r="P367" s="72" t="s">
        <v>886</v>
      </c>
      <c r="Q367" s="220" t="s">
        <v>1326</v>
      </c>
      <c r="R367" s="204">
        <v>4.2599999999999999E-2</v>
      </c>
      <c r="S367" s="203" t="s">
        <v>1034</v>
      </c>
    </row>
    <row r="368" spans="1:19" s="1" customFormat="1" ht="14.65" customHeight="1">
      <c r="A368" s="227"/>
      <c r="B368" s="236"/>
      <c r="C368" s="17" t="s">
        <v>28</v>
      </c>
      <c r="D368" s="274"/>
      <c r="E368" s="282"/>
      <c r="F368" s="285"/>
      <c r="G368" s="182"/>
      <c r="H368" s="230"/>
      <c r="I368" s="18" t="s">
        <v>30</v>
      </c>
      <c r="J368" s="76">
        <f>IF(OR(I367="TO",I367="TU",I367="TO1",I367="TU1",I367="TO2",I367="TU2"),J367,IF(OR(I367="AH1",I367="AH2"),IF(OR(I368="AH1",I368="AH2"),-J367,IF(OR(I368="EH1",I368="EH2"),-J367+0.5,"")),IF(OR(I367="EH1",I367="EH2"),IF(OR(I368="AH1",I368="AH2"),-J367+0.5,IF(OR(I368="EH1",I368="EH2"),-J367+1,"")),IF(AND(OR(I367="DNB1",I367="DNB2"),OR(I368="AH1",I368="AH2")),0,IF(AND(I367="Not ScoreBoth",OR(I368="TO1",I368="TO2")),0.5,"")))))</f>
        <v>1</v>
      </c>
      <c r="K368" s="77" t="s">
        <v>22</v>
      </c>
      <c r="L368" s="21">
        <v>2.31</v>
      </c>
      <c r="M368" s="22">
        <v>15.99</v>
      </c>
      <c r="N368" s="233"/>
      <c r="O368" s="23" t="s">
        <v>3173</v>
      </c>
      <c r="P368" s="24" t="s">
        <v>886</v>
      </c>
      <c r="Q368" s="221"/>
      <c r="R368" s="205"/>
      <c r="S368" s="26"/>
    </row>
    <row r="369" spans="1:19" s="1" customFormat="1" ht="14.65" customHeight="1" thickBot="1">
      <c r="A369" s="228"/>
      <c r="B369" s="237"/>
      <c r="C369" s="27" t="s">
        <v>28</v>
      </c>
      <c r="D369" s="275"/>
      <c r="E369" s="283"/>
      <c r="F369" s="272"/>
      <c r="G369" s="183"/>
      <c r="H369" s="240"/>
      <c r="I369" s="30"/>
      <c r="J369" s="31"/>
      <c r="K369" s="37"/>
      <c r="L369" s="32"/>
      <c r="M369" s="33"/>
      <c r="N369" s="234"/>
      <c r="O369" s="34"/>
      <c r="P369" s="35"/>
      <c r="Q369" s="222"/>
      <c r="R369" s="206"/>
      <c r="S369" s="28"/>
    </row>
    <row r="370" spans="1:19" s="1" customFormat="1" ht="14.65" customHeight="1">
      <c r="A370" s="226">
        <f>$A367+1</f>
        <v>318</v>
      </c>
      <c r="B370" s="235" t="str">
        <f>IF(OR(C370="W",C371="W",C372="W",C370="1/2W",C371="1/2W",C372="1/2W",C370="1/2L",C371="1/2L",C372="1/2L"),"OK",IF(OR(C370="L",C371="L",C372="L"),"LOSS",IF(OR(C370="X",C371="X",C372="X"),"Anulado"," ")))</f>
        <v xml:space="preserve"> </v>
      </c>
      <c r="C370" s="38" t="s">
        <v>28</v>
      </c>
      <c r="D370" s="273" t="str">
        <f>IF(G370="","",$D367)</f>
        <v>25</v>
      </c>
      <c r="E370" s="281" t="str">
        <f>IF(G370=""," ","– "&amp;COUNTIF(D$4:D372,$D370))</f>
        <v>– 2</v>
      </c>
      <c r="F370" s="284" t="e">
        <f ca="1">IF(G370="","",IF(OR(AND($C370&lt;&gt;" ",$C371=" "),AND($C371&lt;&gt;" ",$C370=" "),AND(L372&gt;0,OR(AND($C372&lt;&gt;" ",OR($C370=" ",$C371=" ")),AND($C372=" ",OR($C370&lt;&gt;" ",$C371&lt;&gt;" "))))),IF(SUM(F$4:F369)=0,1,LARGE(F$4:F369,1)+1),IF(MONTH(G370)=MONTH(TODAY()),IF(AND(DAY(G370)&lt;DAY(TODAY()),$B370=" "),IF(SUM(F$4:F369)=0,1,LARGE(F$4:F369,1)+1),IF($B370=" ",IF(AND(DAY(G370)=DAY(TODAY()),HOUR(G370)&lt;=HOUR(NOW())+1),IF(AND(HOUR(G370)+2&lt;=HOUR(NOW()),DAY(G370)&lt;=DAY(TODAY()),MINUTE(G370)&lt;=MINUTE(NOW())),IF(SUM(F$4:F369)=0,1,LARGE(F$4:F369,1)+1),IF(OR(MINUTE(G370)&lt;=MINUTE(NOW()),HOUR(G370)&lt;=HOUR(NOW())),"!!!","")),""),"")),"")))</f>
        <v>#VALUE!</v>
      </c>
      <c r="G370" s="181" t="s">
        <v>4776</v>
      </c>
      <c r="H370" s="302" t="s">
        <v>686</v>
      </c>
      <c r="I370" s="39" t="s">
        <v>31</v>
      </c>
      <c r="J370" s="40">
        <v>-2.5</v>
      </c>
      <c r="K370" s="41" t="s">
        <v>17</v>
      </c>
      <c r="L370" s="42">
        <v>2.25</v>
      </c>
      <c r="M370" s="43">
        <v>11.2</v>
      </c>
      <c r="N370" s="318">
        <v>0.05</v>
      </c>
      <c r="O370" s="44" t="s">
        <v>1206</v>
      </c>
      <c r="P370" s="45" t="s">
        <v>1163</v>
      </c>
      <c r="Q370" s="217" t="s">
        <v>2872</v>
      </c>
      <c r="R370" s="211">
        <v>0.13719999999999999</v>
      </c>
      <c r="S370" s="210" t="s">
        <v>1034</v>
      </c>
    </row>
    <row r="371" spans="1:19" s="1" customFormat="1" ht="14.65" customHeight="1">
      <c r="A371" s="227"/>
      <c r="B371" s="236"/>
      <c r="C371" s="49" t="s">
        <v>28</v>
      </c>
      <c r="D371" s="274"/>
      <c r="E371" s="282"/>
      <c r="F371" s="285"/>
      <c r="G371" s="182"/>
      <c r="H371" s="230"/>
      <c r="I371" s="50" t="s">
        <v>30</v>
      </c>
      <c r="J371" s="51">
        <f>IF(OR(I370="TO",I370="TU",I370="TO1",I370="TU1",I370="TO2",I370="TU2"),J370,IF(OR(I370="AH1",I370="AH2"),IF(OR(I371="AH1",I371="AH2"),-J370,IF(OR(I371="EH1",I371="EH2"),-J370+0.5,"")),IF(OR(I370="EH1",I370="EH2"),IF(OR(I371="AH1",I371="AH2"),-J370+0.5,IF(OR(I371="EH1",I371="EH2"),-J370+1,"")),IF(AND(OR(I370="DNB1",I370="DNB2"),OR(I371="AH1",I371="AH2")),0,IF(AND(I370="Not ScoreBoth",OR(I371="TO1",I371="TO2")),0.5,"")))))</f>
        <v>2.5</v>
      </c>
      <c r="K371" s="52" t="s">
        <v>23</v>
      </c>
      <c r="L371" s="53">
        <v>2.2999999999999998</v>
      </c>
      <c r="M371" s="54"/>
      <c r="N371" s="233"/>
      <c r="O371" s="55" t="s">
        <v>1157</v>
      </c>
      <c r="P371" s="56" t="s">
        <v>2732</v>
      </c>
      <c r="Q371" s="218"/>
      <c r="R371" s="212"/>
      <c r="S371" s="26"/>
    </row>
    <row r="372" spans="1:19" s="1" customFormat="1" ht="14.65" customHeight="1">
      <c r="A372" s="228"/>
      <c r="B372" s="237"/>
      <c r="C372" s="57" t="s">
        <v>28</v>
      </c>
      <c r="D372" s="275"/>
      <c r="E372" s="283"/>
      <c r="F372" s="272"/>
      <c r="G372" s="183"/>
      <c r="H372" s="231"/>
      <c r="I372" s="58"/>
      <c r="J372" s="59"/>
      <c r="K372" s="60"/>
      <c r="L372" s="61"/>
      <c r="M372" s="62"/>
      <c r="N372" s="234"/>
      <c r="O372" s="63"/>
      <c r="P372" s="64"/>
      <c r="Q372" s="219"/>
      <c r="R372" s="213"/>
      <c r="S372" s="28"/>
    </row>
    <row r="373" spans="1:19" s="1" customFormat="1" ht="14.65" customHeight="1">
      <c r="A373" s="238">
        <f>$A370+1</f>
        <v>319</v>
      </c>
      <c r="B373" s="242" t="str">
        <f>IF(OR(C373="W",C374="W",C375="W",C373="1/2W",C374="1/2W",C375="1/2W",C373="1/2L",C374="1/2L",C375="1/2L"),"OK",IF(OR(C373="L",C374="L",C375="L"),"LOSS",IF(OR(C373="X",C374="X",C375="X"),"Anulado"," ")))</f>
        <v xml:space="preserve"> </v>
      </c>
      <c r="C373" s="65" t="s">
        <v>28</v>
      </c>
      <c r="D373" s="290" t="str">
        <f>IF(G373="","",$D370)</f>
        <v>25</v>
      </c>
      <c r="E373" s="295" t="str">
        <f>IF(G373=""," ","– "&amp;COUNTIF(D$4:D375,$D373))</f>
        <v>– 3</v>
      </c>
      <c r="F373" s="297" t="e">
        <f ca="1">IF(G373="","",IF(OR(AND($C373&lt;&gt;" ",$C374=" "),AND($C374&lt;&gt;" ",$C373=" "),AND(L375&gt;0,OR(AND($C375&lt;&gt;" ",OR($C373=" ",$C374=" ")),AND($C375=" ",OR($C373&lt;&gt;" ",$C374&lt;&gt;" "))))),IF(SUM(F$4:F372)=0,1,LARGE(F$4:F372,1)+1),IF(MONTH(G373)=MONTH(TODAY()),IF(AND(DAY(G373)&lt;DAY(TODAY()),$B373=" "),IF(SUM(F$4:F372)=0,1,LARGE(F$4:F372,1)+1),IF($B373=" ",IF(AND(DAY(G373)=DAY(TODAY()),HOUR(G373)&lt;=HOUR(NOW())+1),IF(AND(HOUR(G373)+2&lt;=HOUR(NOW()),DAY(G373)&lt;=DAY(TODAY()),MINUTE(G373)&lt;=MINUTE(NOW())),IF(SUM(F$4:F372)=0,1,LARGE(F$4:F372,1)+1),IF(OR(MINUTE(G373)&lt;=MINUTE(NOW()),HOUR(G373)&lt;=HOUR(NOW())),"!!!","")),""),"")),"")))</f>
        <v>#VALUE!</v>
      </c>
      <c r="G373" s="188" t="s">
        <v>4776</v>
      </c>
      <c r="H373" s="239" t="s">
        <v>686</v>
      </c>
      <c r="I373" s="66" t="s">
        <v>48</v>
      </c>
      <c r="J373" s="80"/>
      <c r="K373" s="68" t="s">
        <v>17</v>
      </c>
      <c r="L373" s="69">
        <v>1.2</v>
      </c>
      <c r="M373" s="70"/>
      <c r="N373" s="317">
        <v>0.05</v>
      </c>
      <c r="O373" s="71" t="s">
        <v>3742</v>
      </c>
      <c r="P373" s="72" t="s">
        <v>3743</v>
      </c>
      <c r="Q373" s="220" t="s">
        <v>4289</v>
      </c>
      <c r="R373" s="204">
        <v>6.4299999999999996E-2</v>
      </c>
      <c r="S373" s="203" t="s">
        <v>1034</v>
      </c>
    </row>
    <row r="374" spans="1:19" s="1" customFormat="1" ht="14.65" customHeight="1">
      <c r="A374" s="227"/>
      <c r="B374" s="236"/>
      <c r="C374" s="17" t="s">
        <v>28</v>
      </c>
      <c r="D374" s="274"/>
      <c r="E374" s="282"/>
      <c r="F374" s="285"/>
      <c r="G374" s="182"/>
      <c r="H374" s="230"/>
      <c r="I374" s="18" t="s">
        <v>47</v>
      </c>
      <c r="J374" s="81" t="str">
        <f>IF(OR(I373="TO",I373="TU",I373="TO1",I373="TU1",I373="TO2",I373="TU2"),J373,IF(OR(I373="AH1",I373="AH2"),IF(OR(I374="AH1",I374="AH2"),-J373,IF(OR(I374="EH1",I374="EH2"),-J373+0.5,"")),IF(OR(I373="EH1",I373="EH2"),IF(OR(I374="AH1",I374="AH2"),-J373+0.5,IF(OR(I374="EH1",I374="EH2"),-J373+1,"")),IF(AND(OR(I373="DNB1",I373="DNB2"),OR(I374="AH1",I374="AH2")),0,IF(AND(I373="Not ScoreBoth",OR(I374="TO1",I374="TO2")),0.5,"")))))</f>
        <v/>
      </c>
      <c r="K374" s="77" t="s">
        <v>23</v>
      </c>
      <c r="L374" s="21">
        <v>9.4</v>
      </c>
      <c r="M374" s="22">
        <v>8.9499999999999993</v>
      </c>
      <c r="N374" s="233"/>
      <c r="O374" s="23" t="s">
        <v>3612</v>
      </c>
      <c r="P374" s="24" t="s">
        <v>3744</v>
      </c>
      <c r="Q374" s="221"/>
      <c r="R374" s="205"/>
      <c r="S374" s="26"/>
    </row>
    <row r="375" spans="1:19" s="1" customFormat="1" ht="14.65" customHeight="1">
      <c r="A375" s="228"/>
      <c r="B375" s="237"/>
      <c r="C375" s="27" t="s">
        <v>28</v>
      </c>
      <c r="D375" s="275"/>
      <c r="E375" s="283"/>
      <c r="F375" s="272"/>
      <c r="G375" s="183"/>
      <c r="H375" s="231"/>
      <c r="I375" s="30"/>
      <c r="J375" s="31"/>
      <c r="K375" s="37"/>
      <c r="L375" s="32"/>
      <c r="M375" s="33"/>
      <c r="N375" s="234"/>
      <c r="O375" s="34"/>
      <c r="P375" s="35"/>
      <c r="Q375" s="222"/>
      <c r="R375" s="206"/>
      <c r="S375" s="28"/>
    </row>
    <row r="376" spans="1:19" s="1" customFormat="1" ht="14.65" customHeight="1">
      <c r="A376" s="226">
        <f>$A373+1</f>
        <v>320</v>
      </c>
      <c r="B376" s="235" t="str">
        <f>IF(OR(C376="W",C377="W",C378="W",C376="1/2W",C377="1/2W",C378="1/2W",C376="1/2L",C377="1/2L",C378="1/2L"),"OK",IF(OR(C376="L",C377="L",C378="L"),"LOSS",IF(OR(C376="X",C377="X",C378="X"),"Anulado"," ")))</f>
        <v xml:space="preserve"> </v>
      </c>
      <c r="C376" s="38" t="s">
        <v>28</v>
      </c>
      <c r="D376" s="273" t="str">
        <f>IF(G376="","",$D373)</f>
        <v>25</v>
      </c>
      <c r="E376" s="281" t="str">
        <f>IF(G376=""," ","– "&amp;COUNTIF(D$4:D378,$D376))</f>
        <v>– 4</v>
      </c>
      <c r="F376" s="284" t="e">
        <f ca="1">IF(G376="","",IF(OR(AND($C376&lt;&gt;" ",$C377=" "),AND($C377&lt;&gt;" ",$C376=" "),AND(L378&gt;0,OR(AND($C378&lt;&gt;" ",OR($C376=" ",$C377=" ")),AND($C378=" ",OR($C376&lt;&gt;" ",$C377&lt;&gt;" "))))),IF(SUM(F$4:F375)=0,1,LARGE(F$4:F375,1)+1),IF(MONTH(G376)=MONTH(TODAY()),IF(AND(DAY(G376)&lt;DAY(TODAY()),$B376=" "),IF(SUM(F$4:F375)=0,1,LARGE(F$4:F375,1)+1),IF($B376=" ",IF(AND(DAY(G376)=DAY(TODAY()),HOUR(G376)&lt;=HOUR(NOW())+1),IF(AND(HOUR(G376)+2&lt;=HOUR(NOW()),DAY(G376)&lt;=DAY(TODAY()),MINUTE(G376)&lt;=MINUTE(NOW())),IF(SUM(F$4:F375)=0,1,LARGE(F$4:F375,1)+1),IF(OR(MINUTE(G376)&lt;=MINUTE(NOW()),HOUR(G376)&lt;=HOUR(NOW())),"!!!","")),""),"")),"")))</f>
        <v>#VALUE!</v>
      </c>
      <c r="G376" s="181" t="s">
        <v>4778</v>
      </c>
      <c r="H376" s="229" t="s">
        <v>687</v>
      </c>
      <c r="I376" s="39" t="s">
        <v>60</v>
      </c>
      <c r="J376" s="78"/>
      <c r="K376" s="41" t="s">
        <v>33</v>
      </c>
      <c r="L376" s="42">
        <v>4.5</v>
      </c>
      <c r="M376" s="43">
        <v>5.39</v>
      </c>
      <c r="N376" s="318">
        <v>0.05</v>
      </c>
      <c r="O376" s="44" t="s">
        <v>889</v>
      </c>
      <c r="P376" s="45" t="s">
        <v>3745</v>
      </c>
      <c r="Q376" s="217" t="s">
        <v>4290</v>
      </c>
      <c r="R376" s="211">
        <v>0.1525</v>
      </c>
      <c r="S376" s="210" t="s">
        <v>1034</v>
      </c>
    </row>
    <row r="377" spans="1:19" s="1" customFormat="1" ht="14.65" customHeight="1">
      <c r="A377" s="227"/>
      <c r="B377" s="236"/>
      <c r="C377" s="49" t="s">
        <v>28</v>
      </c>
      <c r="D377" s="274"/>
      <c r="E377" s="282"/>
      <c r="F377" s="285"/>
      <c r="G377" s="182"/>
      <c r="H377" s="230"/>
      <c r="I377" s="50" t="s">
        <v>63</v>
      </c>
      <c r="J377" s="85" t="str">
        <f>IF(OR(I376="TO",I376="TU",I376="TO1",I376="TU1",I376="TO2",I376="TU2"),J376,IF(OR(I376="AH1",I376="AH2"),IF(OR(I377="AH1",I377="AH2"),-J376,IF(OR(I377="EH1",I377="EH2"),-J376+0.5,"")),IF(OR(I376="EH1",I376="EH2"),IF(OR(I377="AH1",I377="AH2"),-J376+0.5,IF(OR(I377="EH1",I377="EH2"),-J376+1,"")),IF(AND(OR(I376="DNB1",I376="DNB2"),OR(I377="AH1",I377="AH2")),0,IF(AND(I376="Not ScoreBoth",OR(I377="TO1",I377="TO2")),0.5,"")))))</f>
        <v/>
      </c>
      <c r="K377" s="52" t="s">
        <v>18</v>
      </c>
      <c r="L377" s="53">
        <v>1.55</v>
      </c>
      <c r="M377" s="54">
        <v>15.66</v>
      </c>
      <c r="N377" s="233"/>
      <c r="O377" s="55" t="s">
        <v>2597</v>
      </c>
      <c r="P377" s="56" t="s">
        <v>3746</v>
      </c>
      <c r="Q377" s="218"/>
      <c r="R377" s="212"/>
      <c r="S377" s="26"/>
    </row>
    <row r="378" spans="1:19" s="1" customFormat="1" ht="14.65" customHeight="1" thickBot="1">
      <c r="A378" s="228"/>
      <c r="B378" s="237"/>
      <c r="C378" s="57" t="s">
        <v>28</v>
      </c>
      <c r="D378" s="275"/>
      <c r="E378" s="283"/>
      <c r="F378" s="272"/>
      <c r="G378" s="183"/>
      <c r="H378" s="231"/>
      <c r="I378" s="115"/>
      <c r="J378" s="116"/>
      <c r="K378" s="117"/>
      <c r="L378" s="118"/>
      <c r="M378" s="119"/>
      <c r="N378" s="234"/>
      <c r="O378" s="63"/>
      <c r="P378" s="64"/>
      <c r="Q378" s="219"/>
      <c r="R378" s="213"/>
      <c r="S378" s="28"/>
    </row>
    <row r="379" spans="1:19" s="1" customFormat="1" ht="14.65" customHeight="1">
      <c r="A379" s="238">
        <f>$A376+1</f>
        <v>321</v>
      </c>
      <c r="B379" s="242" t="str">
        <f>IF(OR(C379="W",C380="W",C381="W",C379="1/2W",C380="1/2W",C381="1/2W",C379="1/2L",C380="1/2L",C381="1/2L"),"OK",IF(OR(C379="L",C380="L",C381="L"),"LOSS",IF(OR(C379="X",C380="X",C381="X"),"Anulado"," ")))</f>
        <v xml:space="preserve"> </v>
      </c>
      <c r="C379" s="65" t="s">
        <v>28</v>
      </c>
      <c r="D379" s="290" t="str">
        <f>IF(G379="","",$D376)</f>
        <v>25</v>
      </c>
      <c r="E379" s="295" t="str">
        <f>IF(G379=""," ","– "&amp;COUNTIF(D$4:D381,$D379))</f>
        <v>– 5</v>
      </c>
      <c r="F379" s="297" t="e">
        <f ca="1">IF(G379="","",IF(OR(AND($C379&lt;&gt;" ",$C380=" "),AND($C380&lt;&gt;" ",$C379=" "),AND(L381&gt;0,OR(AND($C381&lt;&gt;" ",OR($C379=" ",$C380=" ")),AND($C381=" ",OR($C379&lt;&gt;" ",$C380&lt;&gt;" "))))),IF(SUM(F$4:F378)=0,1,LARGE(F$4:F378,1)+1),IF(MONTH(G379)=MONTH(TODAY()),IF(AND(DAY(G379)&lt;DAY(TODAY()),$B379=" "),IF(SUM(F$4:F378)=0,1,LARGE(F$4:F378,1)+1),IF($B379=" ",IF(AND(DAY(G379)=DAY(TODAY()),HOUR(G379)&lt;=HOUR(NOW())+1),IF(AND(HOUR(G379)+2&lt;=HOUR(NOW()),DAY(G379)&lt;=DAY(TODAY()),MINUTE(G379)&lt;=MINUTE(NOW())),IF(SUM(F$4:F378)=0,1,LARGE(F$4:F378,1)+1),IF(OR(MINUTE(G379)&lt;=MINUTE(NOW()),HOUR(G379)&lt;=HOUR(NOW())),"!!!","")),""),"")),"")))</f>
        <v>#VALUE!</v>
      </c>
      <c r="G379" s="188" t="s">
        <v>4776</v>
      </c>
      <c r="H379" s="239" t="s">
        <v>688</v>
      </c>
      <c r="I379" s="120" t="s">
        <v>47</v>
      </c>
      <c r="J379" s="121"/>
      <c r="K379" s="122" t="s">
        <v>23</v>
      </c>
      <c r="L379" s="123">
        <v>2.95</v>
      </c>
      <c r="M379" s="124">
        <v>38.4</v>
      </c>
      <c r="N379" s="317">
        <v>0.01</v>
      </c>
      <c r="O379" s="71" t="s">
        <v>3121</v>
      </c>
      <c r="P379" s="72" t="s">
        <v>3747</v>
      </c>
      <c r="Q379" s="220" t="s">
        <v>3478</v>
      </c>
      <c r="R379" s="204">
        <v>4.9099999999999998E-2</v>
      </c>
      <c r="S379" s="203" t="s">
        <v>1034</v>
      </c>
    </row>
    <row r="380" spans="1:19" s="1" customFormat="1" ht="14.65" customHeight="1">
      <c r="A380" s="227"/>
      <c r="B380" s="236"/>
      <c r="C380" s="17" t="s">
        <v>28</v>
      </c>
      <c r="D380" s="274"/>
      <c r="E380" s="282"/>
      <c r="F380" s="285"/>
      <c r="G380" s="182"/>
      <c r="H380" s="230"/>
      <c r="I380" s="18" t="s">
        <v>48</v>
      </c>
      <c r="J380" s="81" t="str">
        <f>IF(OR(I379="TO",I379="TU",I379="TO1",I379="TU1",I379="TO2",I379="TU2"),J379,IF(OR(I379="AH1",I379="AH2"),IF(OR(I380="AH1",I380="AH2"),-J379,IF(OR(I380="EH1",I380="EH2"),-J379+0.5,"")),IF(OR(I379="EH1",I379="EH2"),IF(OR(I380="AH1",I380="AH2"),-J379+0.5,IF(OR(I380="EH1",I380="EH2"),-J379+1,"")),IF(AND(OR(I379="DNB1",I379="DNB2"),OR(I380="AH1",I380="AH2")),0,IF(AND(I379="Not ScoreBoth",OR(I380="TO1",I380="TO2")),0.5,"")))))</f>
        <v/>
      </c>
      <c r="K380" s="77" t="s">
        <v>22</v>
      </c>
      <c r="L380" s="21">
        <v>1.6279999999999999</v>
      </c>
      <c r="M380" s="22"/>
      <c r="N380" s="233"/>
      <c r="O380" s="23" t="s">
        <v>3748</v>
      </c>
      <c r="P380" s="24" t="s">
        <v>3747</v>
      </c>
      <c r="Q380" s="221"/>
      <c r="R380" s="205"/>
      <c r="S380" s="26"/>
    </row>
    <row r="381" spans="1:19" s="1" customFormat="1" ht="14.65" customHeight="1">
      <c r="A381" s="228"/>
      <c r="B381" s="237"/>
      <c r="C381" s="27" t="s">
        <v>28</v>
      </c>
      <c r="D381" s="275"/>
      <c r="E381" s="283"/>
      <c r="F381" s="272"/>
      <c r="G381" s="183"/>
      <c r="H381" s="231"/>
      <c r="I381" s="30"/>
      <c r="J381" s="31"/>
      <c r="K381" s="37"/>
      <c r="L381" s="32"/>
      <c r="M381" s="33"/>
      <c r="N381" s="234"/>
      <c r="O381" s="34"/>
      <c r="P381" s="35"/>
      <c r="Q381" s="222"/>
      <c r="R381" s="206"/>
      <c r="S381" s="28"/>
    </row>
    <row r="382" spans="1:19" s="1" customFormat="1" ht="14.65" customHeight="1">
      <c r="A382" s="226">
        <f>$A379+1</f>
        <v>322</v>
      </c>
      <c r="B382" s="235" t="str">
        <f>IF(OR(C382="W",C383="W",C384="W",C382="1/2W",C383="1/2W",C384="1/2W",C382="1/2L",C383="1/2L",C384="1/2L"),"OK",IF(OR(C382="L",C383="L",C384="L"),"LOSS",IF(OR(C382="X",C383="X",C384="X"),"Anulado"," ")))</f>
        <v xml:space="preserve"> </v>
      </c>
      <c r="C382" s="38" t="s">
        <v>28</v>
      </c>
      <c r="D382" s="273" t="str">
        <f>IF(G382="","",$D379)</f>
        <v>25</v>
      </c>
      <c r="E382" s="281" t="str">
        <f>IF(G382=""," ","– "&amp;COUNTIF(D$4:D384,$D382))</f>
        <v>– 6</v>
      </c>
      <c r="F382" s="284" t="e">
        <f ca="1">IF(G382="","",IF(OR(AND($C382&lt;&gt;" ",$C383=" "),AND($C383&lt;&gt;" ",$C382=" "),AND(L384&gt;0,OR(AND($C384&lt;&gt;" ",OR($C382=" ",$C383=" ")),AND($C384=" ",OR($C382&lt;&gt;" ",$C383&lt;&gt;" "))))),IF(SUM(F$4:F381)=0,1,LARGE(F$4:F381,1)+1),IF(MONTH(G382)=MONTH(TODAY()),IF(AND(DAY(G382)&lt;DAY(TODAY()),$B382=" "),IF(SUM(F$4:F381)=0,1,LARGE(F$4:F381,1)+1),IF($B382=" ",IF(AND(DAY(G382)=DAY(TODAY()),HOUR(G382)&lt;=HOUR(NOW())+1),IF(AND(HOUR(G382)+2&lt;=HOUR(NOW()),DAY(G382)&lt;=DAY(TODAY()),MINUTE(G382)&lt;=MINUTE(NOW())),IF(SUM(F$4:F381)=0,1,LARGE(F$4:F381,1)+1),IF(OR(MINUTE(G382)&lt;=MINUTE(NOW()),HOUR(G382)&lt;=HOUR(NOW())),"!!!","")),""),"")),"")))</f>
        <v>#VALUE!</v>
      </c>
      <c r="G382" s="181" t="s">
        <v>4779</v>
      </c>
      <c r="H382" s="229" t="s">
        <v>689</v>
      </c>
      <c r="I382" s="39" t="s">
        <v>47</v>
      </c>
      <c r="J382" s="78"/>
      <c r="K382" s="41" t="s">
        <v>23</v>
      </c>
      <c r="L382" s="42">
        <v>16.5</v>
      </c>
      <c r="M382" s="43">
        <v>1.61</v>
      </c>
      <c r="N382" s="318">
        <v>0.05</v>
      </c>
      <c r="O382" s="44" t="s">
        <v>1283</v>
      </c>
      <c r="P382" s="45" t="s">
        <v>3749</v>
      </c>
      <c r="Q382" s="217" t="s">
        <v>1254</v>
      </c>
      <c r="R382" s="211">
        <v>5.5399999999999998E-2</v>
      </c>
      <c r="S382" s="210" t="s">
        <v>1034</v>
      </c>
    </row>
    <row r="383" spans="1:19" s="1" customFormat="1" ht="14.65" customHeight="1">
      <c r="A383" s="227"/>
      <c r="B383" s="236"/>
      <c r="C383" s="49" t="s">
        <v>28</v>
      </c>
      <c r="D383" s="274"/>
      <c r="E383" s="282"/>
      <c r="F383" s="285"/>
      <c r="G383" s="182"/>
      <c r="H383" s="230"/>
      <c r="I383" s="50" t="s">
        <v>48</v>
      </c>
      <c r="J383" s="85" t="str">
        <f>IF(OR(I382="TO",I382="TU",I382="TO1",I382="TU1",I382="TO2",I382="TU2"),J382,IF(OR(I382="AH1",I382="AH2"),IF(OR(I383="AH1",I383="AH2"),-J382,IF(OR(I383="EH1",I383="EH2"),-J382+0.5,"")),IF(OR(I382="EH1",I382="EH2"),IF(OR(I383="AH1",I383="AH2"),-J382+0.5,IF(OR(I383="EH1",I383="EH2"),-J382+1,"")),IF(AND(OR(I382="DNB1",I382="DNB2"),OR(I383="AH1",I383="AH2")),0,IF(AND(I382="Not ScoreBoth",OR(I383="TO1",I383="TO2")),0.5,"")))))</f>
        <v/>
      </c>
      <c r="K383" s="52" t="s">
        <v>22</v>
      </c>
      <c r="L383" s="53">
        <v>1.1459999999999999</v>
      </c>
      <c r="M383" s="54">
        <v>24</v>
      </c>
      <c r="N383" s="233"/>
      <c r="O383" s="55" t="s">
        <v>2331</v>
      </c>
      <c r="P383" s="56" t="s">
        <v>3750</v>
      </c>
      <c r="Q383" s="218"/>
      <c r="R383" s="212"/>
      <c r="S383" s="26"/>
    </row>
    <row r="384" spans="1:19" s="1" customFormat="1" ht="14.65" customHeight="1">
      <c r="A384" s="228"/>
      <c r="B384" s="237"/>
      <c r="C384" s="57" t="s">
        <v>28</v>
      </c>
      <c r="D384" s="275"/>
      <c r="E384" s="283"/>
      <c r="F384" s="272"/>
      <c r="G384" s="183"/>
      <c r="H384" s="231"/>
      <c r="I384" s="58"/>
      <c r="J384" s="59"/>
      <c r="K384" s="60"/>
      <c r="L384" s="61"/>
      <c r="M384" s="62"/>
      <c r="N384" s="234"/>
      <c r="O384" s="63"/>
      <c r="P384" s="64"/>
      <c r="Q384" s="219"/>
      <c r="R384" s="213"/>
      <c r="S384" s="28"/>
    </row>
    <row r="385" spans="1:19" s="1" customFormat="1" ht="14.65" customHeight="1">
      <c r="A385" s="238">
        <f>$A382+1</f>
        <v>323</v>
      </c>
      <c r="B385" s="242" t="str">
        <f>IF(OR(C385="W",C386="W",C387="W",C385="1/2W",C386="1/2W",C387="1/2W",C385="1/2L",C386="1/2L",C387="1/2L"),"OK",IF(OR(C385="L",C386="L",C387="L"),"LOSS",IF(OR(C385="X",C386="X",C387="X"),"Anulado"," ")))</f>
        <v xml:space="preserve"> </v>
      </c>
      <c r="C385" s="65" t="s">
        <v>28</v>
      </c>
      <c r="D385" s="290" t="str">
        <f>IF(G385="","",$D382)</f>
        <v>25</v>
      </c>
      <c r="E385" s="295" t="str">
        <f>IF(G385=""," ","– "&amp;COUNTIF(D$4:D387,$D385))</f>
        <v>– 7</v>
      </c>
      <c r="F385" s="297" t="e">
        <f ca="1">IF(G385="","",IF(OR(AND($C385&lt;&gt;" ",$C386=" "),AND($C386&lt;&gt;" ",$C385=" "),AND(L387&gt;0,OR(AND($C387&lt;&gt;" ",OR($C385=" ",$C386=" ")),AND($C387=" ",OR($C385&lt;&gt;" ",$C386&lt;&gt;" "))))),IF(SUM(F$4:F384)=0,1,LARGE(F$4:F384,1)+1),IF(MONTH(G385)=MONTH(TODAY()),IF(AND(DAY(G385)&lt;DAY(TODAY()),$B385=" "),IF(SUM(F$4:F384)=0,1,LARGE(F$4:F384,1)+1),IF($B385=" ",IF(AND(DAY(G385)=DAY(TODAY()),HOUR(G385)&lt;=HOUR(NOW())+1),IF(AND(HOUR(G385)+2&lt;=HOUR(NOW()),DAY(G385)&lt;=DAY(TODAY()),MINUTE(G385)&lt;=MINUTE(NOW())),IF(SUM(F$4:F384)=0,1,LARGE(F$4:F384,1)+1),IF(OR(MINUTE(G385)&lt;=MINUTE(NOW()),HOUR(G385)&lt;=HOUR(NOW())),"!!!","")),""),"")),"")))</f>
        <v>#VALUE!</v>
      </c>
      <c r="G385" s="188" t="s">
        <v>4780</v>
      </c>
      <c r="H385" s="239" t="s">
        <v>690</v>
      </c>
      <c r="I385" s="66" t="s">
        <v>47</v>
      </c>
      <c r="J385" s="80"/>
      <c r="K385" s="68" t="s">
        <v>22</v>
      </c>
      <c r="L385" s="69">
        <v>2.25</v>
      </c>
      <c r="M385" s="70">
        <v>61</v>
      </c>
      <c r="N385" s="317">
        <v>0.05</v>
      </c>
      <c r="O385" s="71" t="s">
        <v>3751</v>
      </c>
      <c r="P385" s="72" t="s">
        <v>3752</v>
      </c>
      <c r="Q385" s="220" t="s">
        <v>4291</v>
      </c>
      <c r="R385" s="204">
        <v>0.12</v>
      </c>
      <c r="S385" s="203" t="s">
        <v>1034</v>
      </c>
    </row>
    <row r="386" spans="1:19" s="1" customFormat="1" ht="14.65" customHeight="1">
      <c r="A386" s="227"/>
      <c r="B386" s="236"/>
      <c r="C386" s="17" t="s">
        <v>28</v>
      </c>
      <c r="D386" s="274"/>
      <c r="E386" s="282"/>
      <c r="F386" s="285"/>
      <c r="G386" s="182"/>
      <c r="H386" s="230"/>
      <c r="I386" s="18" t="s">
        <v>48</v>
      </c>
      <c r="J386" s="81" t="str">
        <f>IF(OR(I385="TO",I385="TU",I385="TO1",I385="TU1",I385="TO2",I385="TU2"),J385,IF(OR(I385="AH1",I385="AH2"),IF(OR(I386="AH1",I386="AH2"),-J385,IF(OR(I386="EH1",I386="EH2"),-J385+0.5,"")),IF(OR(I385="EH1",I385="EH2"),IF(OR(I386="AH1",I386="AH2"),-J385+0.5,IF(OR(I386="EH1",I386="EH2"),-J385+1,"")),IF(AND(OR(I385="DNB1",I385="DNB2"),OR(I386="AH1",I386="AH2")),0,IF(AND(I385="Not ScoreBoth",OR(I386="TO1",I386="TO2")),0.5,"")))))</f>
        <v/>
      </c>
      <c r="K386" s="77" t="s">
        <v>23</v>
      </c>
      <c r="L386" s="21">
        <v>2.23</v>
      </c>
      <c r="M386" s="22">
        <v>60.88</v>
      </c>
      <c r="N386" s="233"/>
      <c r="O386" s="23" t="s">
        <v>3753</v>
      </c>
      <c r="P386" s="24" t="s">
        <v>3754</v>
      </c>
      <c r="Q386" s="221"/>
      <c r="R386" s="205"/>
      <c r="S386" s="26"/>
    </row>
    <row r="387" spans="1:19" s="1" customFormat="1" ht="14.65" customHeight="1">
      <c r="A387" s="228"/>
      <c r="B387" s="237"/>
      <c r="C387" s="27" t="s">
        <v>28</v>
      </c>
      <c r="D387" s="275"/>
      <c r="E387" s="283"/>
      <c r="F387" s="272"/>
      <c r="G387" s="183"/>
      <c r="H387" s="231"/>
      <c r="I387" s="30"/>
      <c r="J387" s="31"/>
      <c r="K387" s="37"/>
      <c r="L387" s="32"/>
      <c r="M387" s="33"/>
      <c r="N387" s="234"/>
      <c r="O387" s="34"/>
      <c r="P387" s="35"/>
      <c r="Q387" s="222"/>
      <c r="R387" s="206"/>
      <c r="S387" s="28"/>
    </row>
    <row r="388" spans="1:19" s="1" customFormat="1" ht="14.65" customHeight="1">
      <c r="A388" s="226">
        <f>$A385+1</f>
        <v>324</v>
      </c>
      <c r="B388" s="235" t="str">
        <f>IF(OR(C388="W",C389="W",C390="W",C388="1/2W",C389="1/2W",C390="1/2W",C388="1/2L",C389="1/2L",C390="1/2L"),"OK",IF(OR(C388="L",C389="L",C390="L"),"LOSS",IF(OR(C388="X",C389="X",C390="X"),"Anulado"," ")))</f>
        <v xml:space="preserve"> </v>
      </c>
      <c r="C388" s="38" t="s">
        <v>28</v>
      </c>
      <c r="D388" s="273" t="str">
        <f>IF(G388="","",$D385)</f>
        <v>25</v>
      </c>
      <c r="E388" s="281" t="str">
        <f>IF(G388=""," ","– "&amp;COUNTIF(D$4:D390,$D388))</f>
        <v>– 8</v>
      </c>
      <c r="F388" s="284" t="e">
        <f ca="1">IF(G388="","",IF(OR(AND($C388&lt;&gt;" ",$C389=" "),AND($C389&lt;&gt;" ",$C388=" "),AND(L390&gt;0,OR(AND($C390&lt;&gt;" ",OR($C388=" ",$C389=" ")),AND($C390=" ",OR($C388&lt;&gt;" ",$C389&lt;&gt;" "))))),IF(SUM(F$4:F387)=0,1,LARGE(F$4:F387,1)+1),IF(MONTH(G388)=MONTH(TODAY()),IF(AND(DAY(G388)&lt;DAY(TODAY()),$B388=" "),IF(SUM(F$4:F387)=0,1,LARGE(F$4:F387,1)+1),IF($B388=" ",IF(AND(DAY(G388)=DAY(TODAY()),HOUR(G388)&lt;=HOUR(NOW())+1),IF(AND(HOUR(G388)+2&lt;=HOUR(NOW()),DAY(G388)&lt;=DAY(TODAY()),MINUTE(G388)&lt;=MINUTE(NOW())),IF(SUM(F$4:F387)=0,1,LARGE(F$4:F387,1)+1),IF(OR(MINUTE(G388)&lt;=MINUTE(NOW()),HOUR(G388)&lt;=HOUR(NOW())),"!!!","")),""),"")),"")))</f>
        <v>#VALUE!</v>
      </c>
      <c r="G388" s="181" t="s">
        <v>4781</v>
      </c>
      <c r="H388" s="229" t="s">
        <v>691</v>
      </c>
      <c r="I388" s="39" t="s">
        <v>47</v>
      </c>
      <c r="J388" s="78"/>
      <c r="K388" s="41" t="s">
        <v>17</v>
      </c>
      <c r="L388" s="42">
        <v>1.28</v>
      </c>
      <c r="M388" s="43"/>
      <c r="N388" s="318">
        <v>0.05</v>
      </c>
      <c r="O388" s="44" t="s">
        <v>3755</v>
      </c>
      <c r="P388" s="45" t="s">
        <v>3756</v>
      </c>
      <c r="Q388" s="217" t="s">
        <v>4286</v>
      </c>
      <c r="R388" s="211">
        <v>3.8300000000000001E-2</v>
      </c>
      <c r="S388" s="210" t="s">
        <v>1034</v>
      </c>
    </row>
    <row r="389" spans="1:19" s="1" customFormat="1" ht="14.65" customHeight="1">
      <c r="A389" s="227"/>
      <c r="B389" s="236"/>
      <c r="C389" s="49" t="s">
        <v>28</v>
      </c>
      <c r="D389" s="274"/>
      <c r="E389" s="282"/>
      <c r="F389" s="285"/>
      <c r="G389" s="182"/>
      <c r="H389" s="230"/>
      <c r="I389" s="50" t="s">
        <v>48</v>
      </c>
      <c r="J389" s="85" t="str">
        <f>IF(OR(I388="TO",I388="TU",I388="TO1",I388="TU1",I388="TO2",I388="TU2"),J388,IF(OR(I388="AH1",I388="AH2"),IF(OR(I389="AH1",I389="AH2"),-J388,IF(OR(I389="EH1",I389="EH2"),-J388+0.5,"")),IF(OR(I388="EH1",I388="EH2"),IF(OR(I389="AH1",I389="AH2"),-J388+0.5,IF(OR(I389="EH1",I389="EH2"),-J388+1,"")),IF(AND(OR(I388="DNB1",I388="DNB2"),OR(I389="AH1",I389="AH2")),0,IF(AND(I388="Not ScoreBoth",OR(I389="TO1",I389="TO2")),0.5,"")))))</f>
        <v/>
      </c>
      <c r="K389" s="52" t="s">
        <v>23</v>
      </c>
      <c r="L389" s="53">
        <v>5.5</v>
      </c>
      <c r="M389" s="54">
        <v>16.64</v>
      </c>
      <c r="N389" s="233"/>
      <c r="O389" s="55" t="s">
        <v>3595</v>
      </c>
      <c r="P389" s="56" t="s">
        <v>3756</v>
      </c>
      <c r="Q389" s="218"/>
      <c r="R389" s="212"/>
      <c r="S389" s="26"/>
    </row>
    <row r="390" spans="1:19" s="1" customFormat="1" ht="14.65" customHeight="1" thickBot="1">
      <c r="A390" s="228"/>
      <c r="B390" s="237"/>
      <c r="C390" s="57" t="s">
        <v>28</v>
      </c>
      <c r="D390" s="275"/>
      <c r="E390" s="283"/>
      <c r="F390" s="272"/>
      <c r="G390" s="183"/>
      <c r="H390" s="240"/>
      <c r="I390" s="58"/>
      <c r="J390" s="59"/>
      <c r="K390" s="60"/>
      <c r="L390" s="61"/>
      <c r="M390" s="62"/>
      <c r="N390" s="234"/>
      <c r="O390" s="63"/>
      <c r="P390" s="64"/>
      <c r="Q390" s="219"/>
      <c r="R390" s="213"/>
      <c r="S390" s="28"/>
    </row>
    <row r="391" spans="1:19" s="1" customFormat="1" ht="14.65" customHeight="1">
      <c r="A391" s="238">
        <f>$A388+1</f>
        <v>325</v>
      </c>
      <c r="B391" s="242" t="str">
        <f>IF(OR(C391="W",C392="W",C393="W",C391="1/2W",C392="1/2W",C393="1/2W",C391="1/2L",C392="1/2L",C393="1/2L"),"OK",IF(OR(C391="L",C392="L",C393="L"),"LOSS",IF(OR(C391="X",C392="X",C393="X"),"Anulado"," ")))</f>
        <v xml:space="preserve"> </v>
      </c>
      <c r="C391" s="65" t="s">
        <v>28</v>
      </c>
      <c r="D391" s="290" t="str">
        <f>IF(G391="","",$D388)</f>
        <v>25</v>
      </c>
      <c r="E391" s="295" t="str">
        <f>IF(G391=""," ","– "&amp;COUNTIF(D$4:D393,$D391))</f>
        <v>– 9</v>
      </c>
      <c r="F391" s="297" t="e">
        <f ca="1">IF(G391="","",IF(OR(AND($C391&lt;&gt;" ",$C392=" "),AND($C392&lt;&gt;" ",$C391=" "),AND(L393&gt;0,OR(AND($C393&lt;&gt;" ",OR($C391=" ",$C392=" ")),AND($C393=" ",OR($C391&lt;&gt;" ",$C392&lt;&gt;" "))))),IF(SUM(F$4:F390)=0,1,LARGE(F$4:F390,1)+1),IF(MONTH(G391)=MONTH(TODAY()),IF(AND(DAY(G391)&lt;DAY(TODAY()),$B391=" "),IF(SUM(F$4:F390)=0,1,LARGE(F$4:F390,1)+1),IF($B391=" ",IF(AND(DAY(G391)=DAY(TODAY()),HOUR(G391)&lt;=HOUR(NOW())+1),IF(AND(HOUR(G391)+2&lt;=HOUR(NOW()),DAY(G391)&lt;=DAY(TODAY()),MINUTE(G391)&lt;=MINUTE(NOW())),IF(SUM(F$4:F390)=0,1,LARGE(F$4:F390,1)+1),IF(OR(MINUTE(G391)&lt;=MINUTE(NOW()),HOUR(G391)&lt;=HOUR(NOW())),"!!!","")),""),"")),"")))</f>
        <v>#VALUE!</v>
      </c>
      <c r="G391" s="188" t="s">
        <v>4782</v>
      </c>
      <c r="H391" s="303" t="s">
        <v>692</v>
      </c>
      <c r="I391" s="66" t="s">
        <v>42</v>
      </c>
      <c r="J391" s="67">
        <v>5.5</v>
      </c>
      <c r="K391" s="68" t="s">
        <v>45</v>
      </c>
      <c r="L391" s="69">
        <v>2.5499999999999998</v>
      </c>
      <c r="M391" s="70"/>
      <c r="N391" s="317">
        <v>0.05</v>
      </c>
      <c r="O391" s="71" t="s">
        <v>2695</v>
      </c>
      <c r="P391" s="72" t="s">
        <v>3757</v>
      </c>
      <c r="Q391" s="220" t="s">
        <v>2094</v>
      </c>
      <c r="R391" s="204">
        <v>0.15909999999999999</v>
      </c>
      <c r="S391" s="203" t="s">
        <v>1034</v>
      </c>
    </row>
    <row r="392" spans="1:19" s="1" customFormat="1" ht="14.65" customHeight="1">
      <c r="A392" s="227"/>
      <c r="B392" s="236"/>
      <c r="C392" s="17" t="s">
        <v>28</v>
      </c>
      <c r="D392" s="274"/>
      <c r="E392" s="282"/>
      <c r="F392" s="285"/>
      <c r="G392" s="182"/>
      <c r="H392" s="230"/>
      <c r="I392" s="18" t="s">
        <v>43</v>
      </c>
      <c r="J392" s="76">
        <f>IF(OR(I391="TO",I391="TU",I391="TO1",I391="TU1",I391="TO2",I391="TU2"),J391,IF(OR(I391="AH1",I391="AH2"),IF(OR(I392="AH1",I392="AH2"),-J391,IF(OR(I392="EH1",I392="EH2"),-J391+0.5,"")),IF(OR(I391="EH1",I391="EH2"),IF(OR(I392="AH1",I392="AH2"),-J391+0.5,IF(OR(I392="EH1",I392="EH2"),-J391+1,"")),IF(AND(OR(I391="DNB1",I391="DNB2"),OR(I392="AH1",I392="AH2")),0,IF(AND(I391="Not ScoreBoth",OR(I392="TO1",I392="TO2")),0.5,"")))))</f>
        <v>5.5</v>
      </c>
      <c r="K392" s="77" t="s">
        <v>17</v>
      </c>
      <c r="L392" s="21">
        <v>2.125</v>
      </c>
      <c r="M392" s="22">
        <v>24.89</v>
      </c>
      <c r="N392" s="233"/>
      <c r="O392" s="23" t="s">
        <v>3758</v>
      </c>
      <c r="P392" s="24" t="s">
        <v>3759</v>
      </c>
      <c r="Q392" s="221"/>
      <c r="R392" s="205"/>
      <c r="S392" s="26"/>
    </row>
    <row r="393" spans="1:19" s="1" customFormat="1" ht="14.65" customHeight="1">
      <c r="A393" s="228"/>
      <c r="B393" s="237"/>
      <c r="C393" s="27" t="s">
        <v>28</v>
      </c>
      <c r="D393" s="275"/>
      <c r="E393" s="283"/>
      <c r="F393" s="272"/>
      <c r="G393" s="183"/>
      <c r="H393" s="231"/>
      <c r="I393" s="30"/>
      <c r="J393" s="31"/>
      <c r="K393" s="37"/>
      <c r="L393" s="32"/>
      <c r="M393" s="33"/>
      <c r="N393" s="234"/>
      <c r="O393" s="34"/>
      <c r="P393" s="35"/>
      <c r="Q393" s="222"/>
      <c r="R393" s="206"/>
      <c r="S393" s="28"/>
    </row>
    <row r="394" spans="1:19" s="1" customFormat="1" ht="14.65" customHeight="1">
      <c r="A394" s="226">
        <f>$A391+1</f>
        <v>326</v>
      </c>
      <c r="B394" s="235" t="str">
        <f>IF(OR(C394="W",C395="W",C396="W",C394="1/2W",C395="1/2W",C396="1/2W",C394="1/2L",C395="1/2L",C396="1/2L"),"OK",IF(OR(C394="L",C395="L",C396="L"),"LOSS",IF(OR(C394="X",C395="X",C396="X"),"Anulado"," ")))</f>
        <v xml:space="preserve"> </v>
      </c>
      <c r="C394" s="38" t="s">
        <v>28</v>
      </c>
      <c r="D394" s="273" t="str">
        <f>IF(G394="","",$D391)</f>
        <v>25</v>
      </c>
      <c r="E394" s="281" t="str">
        <f>IF(G394=""," ","– "&amp;COUNTIF(D$4:D396,$D394))</f>
        <v>– 10</v>
      </c>
      <c r="F394" s="284" t="e">
        <f ca="1">IF(G394="","",IF(OR(AND($C394&lt;&gt;" ",$C395=" "),AND($C395&lt;&gt;" ",$C394=" "),AND(L396&gt;0,OR(AND($C396&lt;&gt;" ",OR($C394=" ",$C395=" ")),AND($C396=" ",OR($C394&lt;&gt;" ",$C395&lt;&gt;" "))))),IF(SUM(F$4:F393)=0,1,LARGE(F$4:F393,1)+1),IF(MONTH(G394)=MONTH(TODAY()),IF(AND(DAY(G394)&lt;DAY(TODAY()),$B394=" "),IF(SUM(F$4:F393)=0,1,LARGE(F$4:F393,1)+1),IF($B394=" ",IF(AND(DAY(G394)=DAY(TODAY()),HOUR(G394)&lt;=HOUR(NOW())+1),IF(AND(HOUR(G394)+2&lt;=HOUR(NOW()),DAY(G394)&lt;=DAY(TODAY()),MINUTE(G394)&lt;=MINUTE(NOW())),IF(SUM(F$4:F393)=0,1,LARGE(F$4:F393,1)+1),IF(OR(MINUTE(G394)&lt;=MINUTE(NOW()),HOUR(G394)&lt;=HOUR(NOW())),"!!!","")),""),"")),"")))</f>
        <v>#VALUE!</v>
      </c>
      <c r="G394" s="181" t="s">
        <v>4783</v>
      </c>
      <c r="H394" s="229" t="s">
        <v>693</v>
      </c>
      <c r="I394" s="39" t="s">
        <v>31</v>
      </c>
      <c r="J394" s="40">
        <v>-2.5</v>
      </c>
      <c r="K394" s="41" t="s">
        <v>17</v>
      </c>
      <c r="L394" s="42">
        <v>1.3</v>
      </c>
      <c r="M394" s="43">
        <v>46.67</v>
      </c>
      <c r="N394" s="318">
        <v>0.01</v>
      </c>
      <c r="O394" s="44" t="s">
        <v>3562</v>
      </c>
      <c r="P394" s="45" t="s">
        <v>3760</v>
      </c>
      <c r="Q394" s="217" t="s">
        <v>1930</v>
      </c>
      <c r="R394" s="211">
        <v>2.0500000000000001E-2</v>
      </c>
      <c r="S394" s="210" t="s">
        <v>1034</v>
      </c>
    </row>
    <row r="395" spans="1:19" s="1" customFormat="1" ht="14.65" customHeight="1">
      <c r="A395" s="227"/>
      <c r="B395" s="236"/>
      <c r="C395" s="49" t="s">
        <v>28</v>
      </c>
      <c r="D395" s="274"/>
      <c r="E395" s="282"/>
      <c r="F395" s="285"/>
      <c r="G395" s="182"/>
      <c r="H395" s="230"/>
      <c r="I395" s="50" t="s">
        <v>30</v>
      </c>
      <c r="J395" s="51">
        <f>IF(OR(I394="TO",I394="TU",I394="TO1",I394="TU1",I394="TO2",I394="TU2"),J394,IF(OR(I394="AH1",I394="AH2"),IF(OR(I395="AH1",I395="AH2"),-J394,IF(OR(I395="EH1",I395="EH2"),-J394+0.5,"")),IF(OR(I394="EH1",I394="EH2"),IF(OR(I395="AH1",I395="AH2"),-J394+0.5,IF(OR(I395="EH1",I395="EH2"),-J394+1,"")),IF(AND(OR(I394="DNB1",I394="DNB2"),OR(I395="AH1",I395="AH2")),0,IF(AND(I394="Not ScoreBoth",OR(I395="TO1",I395="TO2")),0.5,"")))))</f>
        <v>2.5</v>
      </c>
      <c r="K395" s="52" t="s">
        <v>22</v>
      </c>
      <c r="L395" s="53">
        <v>4.75</v>
      </c>
      <c r="M395" s="54"/>
      <c r="N395" s="233"/>
      <c r="O395" s="55" t="s">
        <v>3761</v>
      </c>
      <c r="P395" s="56" t="s">
        <v>3762</v>
      </c>
      <c r="Q395" s="218"/>
      <c r="R395" s="212"/>
      <c r="S395" s="26"/>
    </row>
    <row r="396" spans="1:19" s="1" customFormat="1" ht="14.65" customHeight="1" thickBot="1">
      <c r="A396" s="228"/>
      <c r="B396" s="237"/>
      <c r="C396" s="57" t="s">
        <v>28</v>
      </c>
      <c r="D396" s="275"/>
      <c r="E396" s="283"/>
      <c r="F396" s="272"/>
      <c r="G396" s="183"/>
      <c r="H396" s="240"/>
      <c r="I396" s="58"/>
      <c r="J396" s="59"/>
      <c r="K396" s="60"/>
      <c r="L396" s="61"/>
      <c r="M396" s="62"/>
      <c r="N396" s="234"/>
      <c r="O396" s="63"/>
      <c r="P396" s="64"/>
      <c r="Q396" s="219"/>
      <c r="R396" s="213"/>
      <c r="S396" s="28"/>
    </row>
    <row r="397" spans="1:19" s="1" customFormat="1" ht="14.65" customHeight="1">
      <c r="A397" s="238">
        <f>$A394+1</f>
        <v>327</v>
      </c>
      <c r="B397" s="242" t="str">
        <f>IF(OR(C397="W",C398="W",C399="W",C397="1/2W",C398="1/2W",C399="1/2W",C397="1/2L",C398="1/2L",C399="1/2L"),"OK",IF(OR(C397="L",C398="L",C399="L"),"LOSS",IF(OR(C397="X",C398="X",C399="X"),"Anulado"," ")))</f>
        <v xml:space="preserve"> </v>
      </c>
      <c r="C397" s="65" t="s">
        <v>28</v>
      </c>
      <c r="D397" s="290" t="s">
        <v>572</v>
      </c>
      <c r="E397" s="295" t="str">
        <f>IF(G397=""," ","– "&amp;COUNTIF(D$4:D399,$D397))</f>
        <v>– 1</v>
      </c>
      <c r="F397" s="297" t="e">
        <f ca="1">IF(G397="","",IF(OR(AND($C397&lt;&gt;" ",$C398=" "),AND($C398&lt;&gt;" ",$C397=" "),AND(L399&gt;0,OR(AND($C399&lt;&gt;" ",OR($C397=" ",$C398=" ")),AND($C399=" ",OR($C397&lt;&gt;" ",$C398&lt;&gt;" "))))),IF(SUM(F$4:F396)=0,1,LARGE(F$4:F396,1)+1),IF(MONTH(G397)=MONTH(TODAY()),IF(AND(DAY(G397)&lt;DAY(TODAY()),$B397=" "),IF(SUM(F$4:F396)=0,1,LARGE(F$4:F396,1)+1),IF($B397=" ",IF(AND(DAY(G397)=DAY(TODAY()),HOUR(G397)&lt;=HOUR(NOW())+1),IF(AND(HOUR(G397)+2&lt;=HOUR(NOW()),DAY(G397)&lt;=DAY(TODAY()),MINUTE(G397)&lt;=MINUTE(NOW())),IF(SUM(F$4:F396)=0,1,LARGE(F$4:F396,1)+1),IF(OR(MINUTE(G397)&lt;=MINUTE(NOW()),HOUR(G397)&lt;=HOUR(NOW())),"!!!","")),""),"")),"")))</f>
        <v>#VALUE!</v>
      </c>
      <c r="G397" s="188" t="s">
        <v>4784</v>
      </c>
      <c r="H397" s="303" t="s">
        <v>694</v>
      </c>
      <c r="I397" s="66" t="s">
        <v>30</v>
      </c>
      <c r="J397" s="80"/>
      <c r="K397" s="68" t="s">
        <v>23</v>
      </c>
      <c r="L397" s="69">
        <v>1.62</v>
      </c>
      <c r="M397" s="70"/>
      <c r="N397" s="317">
        <v>0.05</v>
      </c>
      <c r="O397" s="71" t="s">
        <v>1287</v>
      </c>
      <c r="P397" s="72" t="s">
        <v>3763</v>
      </c>
      <c r="Q397" s="220" t="s">
        <v>3468</v>
      </c>
      <c r="R397" s="204">
        <v>5.1900000000000002E-2</v>
      </c>
      <c r="S397" s="203" t="s">
        <v>1034</v>
      </c>
    </row>
    <row r="398" spans="1:19" s="1" customFormat="1" ht="14.65" customHeight="1">
      <c r="A398" s="227"/>
      <c r="B398" s="236"/>
      <c r="C398" s="17" t="s">
        <v>28</v>
      </c>
      <c r="D398" s="274"/>
      <c r="E398" s="282"/>
      <c r="F398" s="285"/>
      <c r="G398" s="182"/>
      <c r="H398" s="230"/>
      <c r="I398" s="18" t="s">
        <v>48</v>
      </c>
      <c r="J398" s="81" t="str">
        <f>IF(OR(I397="TO",I397="TU",I397="TO1",I397="TU1",I397="TO2",I397="TU2"),J397,IF(OR(I397="AH1",I397="AH2"),IF(OR(I398="AH1",I398="AH2"),-J397,IF(OR(I398="EH1",I398="EH2"),-J397+0.5,"")),IF(OR(I397="EH1",I397="EH2"),IF(OR(I398="AH1",I398="AH2"),-J397+0.5,IF(OR(I398="EH1",I398="EH2"),-J397+1,"")),IF(AND(OR(I397="DNB1",I397="DNB2"),OR(I398="AH1",I398="AH2")),0,IF(AND(I397="Not ScoreBoth",OR(I398="TO1",I398="TO2")),0.5,"")))))</f>
        <v/>
      </c>
      <c r="K398" s="77" t="s">
        <v>17</v>
      </c>
      <c r="L398" s="21">
        <v>3</v>
      </c>
      <c r="M398" s="22">
        <v>17.5</v>
      </c>
      <c r="N398" s="233"/>
      <c r="O398" s="23" t="s">
        <v>2372</v>
      </c>
      <c r="P398" s="24" t="s">
        <v>1628</v>
      </c>
      <c r="Q398" s="221"/>
      <c r="R398" s="205"/>
      <c r="S398" s="26"/>
    </row>
    <row r="399" spans="1:19" s="1" customFormat="1" ht="14.65" customHeight="1" thickBot="1">
      <c r="A399" s="228"/>
      <c r="B399" s="237"/>
      <c r="C399" s="27" t="s">
        <v>28</v>
      </c>
      <c r="D399" s="275"/>
      <c r="E399" s="283"/>
      <c r="F399" s="272"/>
      <c r="G399" s="183"/>
      <c r="H399" s="240"/>
      <c r="I399" s="30"/>
      <c r="J399" s="31"/>
      <c r="K399" s="37"/>
      <c r="L399" s="32"/>
      <c r="M399" s="33"/>
      <c r="N399" s="234"/>
      <c r="O399" s="34"/>
      <c r="P399" s="35"/>
      <c r="Q399" s="222"/>
      <c r="R399" s="206"/>
      <c r="S399" s="28"/>
    </row>
    <row r="400" spans="1:19" s="1" customFormat="1" ht="14.65" customHeight="1">
      <c r="A400" s="226">
        <f>$A397+1</f>
        <v>328</v>
      </c>
      <c r="B400" s="235" t="str">
        <f>IF(OR(C400="W",C401="W",C402="W",C400="1/2W",C401="1/2W",C402="1/2W",C400="1/2L",C401="1/2L",C402="1/2L"),"OK",IF(OR(C400="L",C401="L",C402="L"),"LOSS",IF(OR(C400="X",C401="X",C402="X"),"Anulado"," ")))</f>
        <v xml:space="preserve"> </v>
      </c>
      <c r="C400" s="38" t="s">
        <v>28</v>
      </c>
      <c r="D400" s="273" t="str">
        <f>IF(G400="","",$D397)</f>
        <v>26</v>
      </c>
      <c r="E400" s="281" t="str">
        <f>IF(G400=""," ","– "&amp;COUNTIF(D$4:D402,$D400))</f>
        <v>– 2</v>
      </c>
      <c r="F400" s="284" t="e">
        <f ca="1">IF(G400="","",IF(OR(AND($C400&lt;&gt;" ",$C401=" "),AND($C401&lt;&gt;" ",$C400=" "),AND(L402&gt;0,OR(AND($C402&lt;&gt;" ",OR($C400=" ",$C401=" ")),AND($C402=" ",OR($C400&lt;&gt;" ",$C401&lt;&gt;" "))))),IF(SUM(F$4:F399)=0,1,LARGE(F$4:F399,1)+1),IF(MONTH(G400)=MONTH(TODAY()),IF(AND(DAY(G400)&lt;DAY(TODAY()),$B400=" "),IF(SUM(F$4:F399)=0,1,LARGE(F$4:F399,1)+1),IF($B400=" ",IF(AND(DAY(G400)=DAY(TODAY()),HOUR(G400)&lt;=HOUR(NOW())+1),IF(AND(HOUR(G400)+2&lt;=HOUR(NOW()),DAY(G400)&lt;=DAY(TODAY()),MINUTE(G400)&lt;=MINUTE(NOW())),IF(SUM(F$4:F399)=0,1,LARGE(F$4:F399,1)+1),IF(OR(MINUTE(G400)&lt;=MINUTE(NOW()),HOUR(G400)&lt;=HOUR(NOW())),"!!!","")),""),"")),"")))</f>
        <v>#VALUE!</v>
      </c>
      <c r="G400" s="181" t="s">
        <v>4785</v>
      </c>
      <c r="H400" s="302" t="s">
        <v>695</v>
      </c>
      <c r="I400" s="39" t="s">
        <v>48</v>
      </c>
      <c r="J400" s="78"/>
      <c r="K400" s="41" t="s">
        <v>22</v>
      </c>
      <c r="L400" s="42">
        <v>4.3600000000000003</v>
      </c>
      <c r="M400" s="43"/>
      <c r="N400" s="318">
        <v>0.01</v>
      </c>
      <c r="O400" s="44" t="s">
        <v>1229</v>
      </c>
      <c r="P400" s="45" t="s">
        <v>3764</v>
      </c>
      <c r="Q400" s="217" t="s">
        <v>1774</v>
      </c>
      <c r="R400" s="211">
        <v>0.10489999999999999</v>
      </c>
      <c r="S400" s="210" t="s">
        <v>1034</v>
      </c>
    </row>
    <row r="401" spans="1:19" s="1" customFormat="1" ht="14.65" customHeight="1">
      <c r="A401" s="227"/>
      <c r="B401" s="236"/>
      <c r="C401" s="49" t="s">
        <v>28</v>
      </c>
      <c r="D401" s="274"/>
      <c r="E401" s="282"/>
      <c r="F401" s="285"/>
      <c r="G401" s="182"/>
      <c r="H401" s="230"/>
      <c r="I401" s="50" t="s">
        <v>47</v>
      </c>
      <c r="J401" s="85" t="str">
        <f>IF(OR(I400="TO",I400="TU",I400="TO1",I400="TU1",I400="TO2",I400="TU2"),J400,IF(OR(I400="AH1",I400="AH2"),IF(OR(I401="AH1",I401="AH2"),-J400,IF(OR(I401="EH1",I401="EH2"),-J400+0.5,"")),IF(OR(I400="EH1",I400="EH2"),IF(OR(I401="AH1",I401="AH2"),-J400+0.5,IF(OR(I401="EH1",I401="EH2"),-J400+1,"")),IF(AND(OR(I400="DNB1",I400="DNB2"),OR(I401="AH1",I401="AH2")),0,IF(AND(I400="Not ScoreBoth",OR(I401="TO1",I401="TO2")),0.5,"")))))</f>
        <v/>
      </c>
      <c r="K401" s="52" t="s">
        <v>45</v>
      </c>
      <c r="L401" s="53">
        <v>1.48</v>
      </c>
      <c r="M401" s="54">
        <v>150</v>
      </c>
      <c r="N401" s="233"/>
      <c r="O401" s="55" t="s">
        <v>3565</v>
      </c>
      <c r="P401" s="56" t="s">
        <v>3765</v>
      </c>
      <c r="Q401" s="218"/>
      <c r="R401" s="212"/>
      <c r="S401" s="26"/>
    </row>
    <row r="402" spans="1:19" s="1" customFormat="1" ht="14.65" customHeight="1">
      <c r="A402" s="228"/>
      <c r="B402" s="237"/>
      <c r="C402" s="57" t="s">
        <v>28</v>
      </c>
      <c r="D402" s="275"/>
      <c r="E402" s="283"/>
      <c r="F402" s="272"/>
      <c r="G402" s="183"/>
      <c r="H402" s="231"/>
      <c r="I402" s="58"/>
      <c r="J402" s="59"/>
      <c r="K402" s="60"/>
      <c r="L402" s="61"/>
      <c r="M402" s="62"/>
      <c r="N402" s="234"/>
      <c r="O402" s="63"/>
      <c r="P402" s="64"/>
      <c r="Q402" s="219"/>
      <c r="R402" s="213"/>
      <c r="S402" s="28"/>
    </row>
    <row r="403" spans="1:19" s="1" customFormat="1" ht="14.65" customHeight="1">
      <c r="A403" s="238">
        <f>$A400+1</f>
        <v>329</v>
      </c>
      <c r="B403" s="242" t="str">
        <f>IF(OR(C403="W",C404="W",C405="W",C403="1/2W",C404="1/2W",C405="1/2W",C403="1/2L",C404="1/2L",C405="1/2L"),"OK",IF(OR(C403="L",C404="L",C405="L"),"LOSS",IF(OR(C403="X",C404="X",C405="X"),"Anulado"," ")))</f>
        <v xml:space="preserve"> </v>
      </c>
      <c r="C403" s="65" t="s">
        <v>28</v>
      </c>
      <c r="D403" s="290" t="str">
        <f>IF(G403="","",$D400)</f>
        <v>26</v>
      </c>
      <c r="E403" s="295" t="str">
        <f>IF(G403=""," ","– "&amp;COUNTIF(D$4:D405,$D403))</f>
        <v>– 3</v>
      </c>
      <c r="F403" s="297" t="e">
        <f ca="1">IF(G403="","",IF(OR(AND($C403&lt;&gt;" ",$C404=" "),AND($C404&lt;&gt;" ",$C403=" "),AND(L405&gt;0,OR(AND($C405&lt;&gt;" ",OR($C403=" ",$C404=" ")),AND($C405=" ",OR($C403&lt;&gt;" ",$C404&lt;&gt;" "))))),IF(SUM(F$4:F402)=0,1,LARGE(F$4:F402,1)+1),IF(MONTH(G403)=MONTH(TODAY()),IF(AND(DAY(G403)&lt;DAY(TODAY()),$B403=" "),IF(SUM(F$4:F402)=0,1,LARGE(F$4:F402,1)+1),IF($B403=" ",IF(AND(DAY(G403)=DAY(TODAY()),HOUR(G403)&lt;=HOUR(NOW())+1),IF(AND(HOUR(G403)+2&lt;=HOUR(NOW()),DAY(G403)&lt;=DAY(TODAY()),MINUTE(G403)&lt;=MINUTE(NOW())),IF(SUM(F$4:F402)=0,1,LARGE(F$4:F402,1)+1),IF(OR(MINUTE(G403)&lt;=MINUTE(NOW()),HOUR(G403)&lt;=HOUR(NOW())),"!!!","")),""),"")),"")))</f>
        <v>#VALUE!</v>
      </c>
      <c r="G403" s="188" t="s">
        <v>4786</v>
      </c>
      <c r="H403" s="239" t="s">
        <v>696</v>
      </c>
      <c r="I403" s="66" t="s">
        <v>30</v>
      </c>
      <c r="J403" s="67">
        <v>-3</v>
      </c>
      <c r="K403" s="68" t="s">
        <v>22</v>
      </c>
      <c r="L403" s="69">
        <v>2.2999999999999998</v>
      </c>
      <c r="M403" s="70"/>
      <c r="N403" s="317">
        <v>0.01</v>
      </c>
      <c r="O403" s="71" t="s">
        <v>3766</v>
      </c>
      <c r="P403" s="72" t="s">
        <v>3426</v>
      </c>
      <c r="Q403" s="220" t="s">
        <v>4292</v>
      </c>
      <c r="R403" s="204">
        <v>8.3900000000000002E-2</v>
      </c>
      <c r="S403" s="203" t="s">
        <v>1034</v>
      </c>
    </row>
    <row r="404" spans="1:19" s="1" customFormat="1" ht="14.65" customHeight="1">
      <c r="A404" s="227"/>
      <c r="B404" s="236"/>
      <c r="C404" s="17" t="s">
        <v>28</v>
      </c>
      <c r="D404" s="274"/>
      <c r="E404" s="282"/>
      <c r="F404" s="285"/>
      <c r="G404" s="182"/>
      <c r="H404" s="230"/>
      <c r="I404" s="18" t="s">
        <v>57</v>
      </c>
      <c r="J404" s="76">
        <f>IF(OR(I403="TO",I403="TU",I403="TO1",I403="TU1",I403="TO2",I403="TU2"),J403,IF(OR(I403="AH1",I403="AH2"),IF(OR(I404="AH1",I404="AH2"),-J403,IF(OR(I404="EH1",I404="EH2"),-J403+0.5,"")),IF(OR(I403="EH1",I403="EH2"),IF(OR(I404="AH1",I404="AH2"),-J403+0.5,IF(OR(I404="EH1",I404="EH2"),-J403+1,"")),IF(AND(OR(I403="DNB1",I403="DNB2"),OR(I404="AH1",I404="AH2")),0,IF(AND(I403="Not ScoreBoth",OR(I404="TO1",I404="TO2")),0.5,"")))))</f>
        <v>3.5</v>
      </c>
      <c r="K404" s="77" t="s">
        <v>17</v>
      </c>
      <c r="L404" s="21">
        <v>2.0499999999999998</v>
      </c>
      <c r="M404" s="22">
        <v>100</v>
      </c>
      <c r="N404" s="233"/>
      <c r="O404" s="23" t="s">
        <v>1541</v>
      </c>
      <c r="P404" s="24" t="s">
        <v>3426</v>
      </c>
      <c r="Q404" s="221"/>
      <c r="R404" s="205"/>
      <c r="S404" s="26"/>
    </row>
    <row r="405" spans="1:19" s="1" customFormat="1" ht="14.65" customHeight="1">
      <c r="A405" s="228"/>
      <c r="B405" s="237"/>
      <c r="C405" s="27" t="s">
        <v>28</v>
      </c>
      <c r="D405" s="275"/>
      <c r="E405" s="283"/>
      <c r="F405" s="272"/>
      <c r="G405" s="183"/>
      <c r="H405" s="231"/>
      <c r="I405" s="30"/>
      <c r="J405" s="31"/>
      <c r="K405" s="37"/>
      <c r="L405" s="32"/>
      <c r="M405" s="33"/>
      <c r="N405" s="234"/>
      <c r="O405" s="34"/>
      <c r="P405" s="35"/>
      <c r="Q405" s="222"/>
      <c r="R405" s="206"/>
      <c r="S405" s="28"/>
    </row>
    <row r="406" spans="1:19" s="1" customFormat="1" ht="14.65" customHeight="1">
      <c r="A406" s="226">
        <f>$A403+1</f>
        <v>330</v>
      </c>
      <c r="B406" s="235" t="str">
        <f>IF(OR(C406="W",C407="W",C408="W",C406="1/2W",C407="1/2W",C408="1/2W",C406="1/2L",C407="1/2L",C408="1/2L"),"OK",IF(OR(C406="L",C407="L",C408="L"),"LOSS",IF(OR(C406="X",C407="X",C408="X"),"Anulado"," ")))</f>
        <v xml:space="preserve"> </v>
      </c>
      <c r="C406" s="38" t="s">
        <v>28</v>
      </c>
      <c r="D406" s="273" t="str">
        <f>IF(G406="","",$D403)</f>
        <v>26</v>
      </c>
      <c r="E406" s="281" t="str">
        <f>IF(G406=""," ","– "&amp;COUNTIF(D$4:D408,$D406))</f>
        <v>– 4</v>
      </c>
      <c r="F406" s="284" t="e">
        <f ca="1">IF(G406="","",IF(OR(AND($C406&lt;&gt;" ",$C407=" "),AND($C407&lt;&gt;" ",$C406=" "),AND(L408&gt;0,OR(AND($C408&lt;&gt;" ",OR($C406=" ",$C407=" ")),AND($C408=" ",OR($C406&lt;&gt;" ",$C407&lt;&gt;" "))))),IF(SUM(F$4:F405)=0,1,LARGE(F$4:F405,1)+1),IF(MONTH(G406)=MONTH(TODAY()),IF(AND(DAY(G406)&lt;DAY(TODAY()),$B406=" "),IF(SUM(F$4:F405)=0,1,LARGE(F$4:F405,1)+1),IF($B406=" ",IF(AND(DAY(G406)=DAY(TODAY()),HOUR(G406)&lt;=HOUR(NOW())+1),IF(AND(HOUR(G406)+2&lt;=HOUR(NOW()),DAY(G406)&lt;=DAY(TODAY()),MINUTE(G406)&lt;=MINUTE(NOW())),IF(SUM(F$4:F405)=0,1,LARGE(F$4:F405,1)+1),IF(OR(MINUTE(G406)&lt;=MINUTE(NOW()),HOUR(G406)&lt;=HOUR(NOW())),"!!!","")),""),"")),"")))</f>
        <v>#VALUE!</v>
      </c>
      <c r="G406" s="181" t="s">
        <v>4787</v>
      </c>
      <c r="H406" s="229" t="s">
        <v>697</v>
      </c>
      <c r="I406" s="108">
        <v>1</v>
      </c>
      <c r="J406" s="78"/>
      <c r="K406" s="41" t="s">
        <v>17</v>
      </c>
      <c r="L406" s="42">
        <v>2.5</v>
      </c>
      <c r="M406" s="43">
        <v>35</v>
      </c>
      <c r="N406" s="318">
        <v>0.01</v>
      </c>
      <c r="O406" s="44" t="s">
        <v>2373</v>
      </c>
      <c r="P406" s="45" t="s">
        <v>3767</v>
      </c>
      <c r="Q406" s="217" t="s">
        <v>4293</v>
      </c>
      <c r="R406" s="211">
        <v>3.39E-2</v>
      </c>
      <c r="S406" s="210" t="s">
        <v>1034</v>
      </c>
    </row>
    <row r="407" spans="1:19" s="1" customFormat="1" ht="14.65" customHeight="1">
      <c r="A407" s="227"/>
      <c r="B407" s="236"/>
      <c r="C407" s="49" t="s">
        <v>28</v>
      </c>
      <c r="D407" s="274"/>
      <c r="E407" s="282"/>
      <c r="F407" s="285"/>
      <c r="G407" s="182"/>
      <c r="H407" s="230"/>
      <c r="I407" s="50" t="s">
        <v>31</v>
      </c>
      <c r="J407" s="51">
        <v>0.5</v>
      </c>
      <c r="K407" s="52" t="s">
        <v>22</v>
      </c>
      <c r="L407" s="53">
        <v>1.7629999999999999</v>
      </c>
      <c r="M407" s="54"/>
      <c r="N407" s="233"/>
      <c r="O407" s="55" t="s">
        <v>3768</v>
      </c>
      <c r="P407" s="56" t="s">
        <v>3767</v>
      </c>
      <c r="Q407" s="218"/>
      <c r="R407" s="212"/>
      <c r="S407" s="26"/>
    </row>
    <row r="408" spans="1:19" s="1" customFormat="1" ht="14.65" customHeight="1">
      <c r="A408" s="228"/>
      <c r="B408" s="237"/>
      <c r="C408" s="57" t="s">
        <v>28</v>
      </c>
      <c r="D408" s="275"/>
      <c r="E408" s="283"/>
      <c r="F408" s="272"/>
      <c r="G408" s="183"/>
      <c r="H408" s="231"/>
      <c r="I408" s="58"/>
      <c r="J408" s="59"/>
      <c r="K408" s="60"/>
      <c r="L408" s="61"/>
      <c r="M408" s="62"/>
      <c r="N408" s="234"/>
      <c r="O408" s="63"/>
      <c r="P408" s="64"/>
      <c r="Q408" s="219"/>
      <c r="R408" s="213"/>
      <c r="S408" s="28"/>
    </row>
    <row r="409" spans="1:19" s="1" customFormat="1" ht="14.65" customHeight="1">
      <c r="A409" s="238">
        <f>$A406+1</f>
        <v>331</v>
      </c>
      <c r="B409" s="242" t="str">
        <f>IF(OR(C409="W",C410="W",C411="W",C409="1/2W",C410="1/2W",C411="1/2W",C409="1/2L",C410="1/2L",C411="1/2L"),"OK",IF(OR(C409="L",C410="L",C411="L"),"LOSS",IF(OR(C409="X",C410="X",C411="X"),"Anulado"," ")))</f>
        <v xml:space="preserve"> </v>
      </c>
      <c r="C409" s="65" t="s">
        <v>28</v>
      </c>
      <c r="D409" s="290" t="str">
        <f>IF(G409="","",$D406)</f>
        <v>26</v>
      </c>
      <c r="E409" s="295" t="str">
        <f>IF(G409=""," ","– "&amp;COUNTIF(D$4:D411,$D409))</f>
        <v>– 5</v>
      </c>
      <c r="F409" s="297" t="e">
        <f ca="1">IF(G409="","",IF(OR(AND($C409&lt;&gt;" ",$C410=" "),AND($C410&lt;&gt;" ",$C409=" "),AND(L411&gt;0,OR(AND($C411&lt;&gt;" ",OR($C409=" ",$C410=" ")),AND($C411=" ",OR($C409&lt;&gt;" ",$C410&lt;&gt;" "))))),IF(SUM(F$4:F408)=0,1,LARGE(F$4:F408,1)+1),IF(MONTH(G409)=MONTH(TODAY()),IF(AND(DAY(G409)&lt;DAY(TODAY()),$B409=" "),IF(SUM(F$4:F408)=0,1,LARGE(F$4:F408,1)+1),IF($B409=" ",IF(AND(DAY(G409)=DAY(TODAY()),HOUR(G409)&lt;=HOUR(NOW())+1),IF(AND(HOUR(G409)+2&lt;=HOUR(NOW()),DAY(G409)&lt;=DAY(TODAY()),MINUTE(G409)&lt;=MINUTE(NOW())),IF(SUM(F$4:F408)=0,1,LARGE(F$4:F408,1)+1),IF(OR(MINUTE(G409)&lt;=MINUTE(NOW()),HOUR(G409)&lt;=HOUR(NOW())),"!!!","")),""),"")),"")))</f>
        <v>#VALUE!</v>
      </c>
      <c r="G409" s="188" t="s">
        <v>4786</v>
      </c>
      <c r="H409" s="239" t="s">
        <v>696</v>
      </c>
      <c r="I409" s="66" t="s">
        <v>42</v>
      </c>
      <c r="J409" s="67">
        <v>6.5</v>
      </c>
      <c r="K409" s="68" t="s">
        <v>23</v>
      </c>
      <c r="L409" s="69">
        <v>2.13</v>
      </c>
      <c r="M409" s="70">
        <v>11.05</v>
      </c>
      <c r="N409" s="317">
        <v>0.05</v>
      </c>
      <c r="O409" s="71" t="s">
        <v>2283</v>
      </c>
      <c r="P409" s="72" t="s">
        <v>3769</v>
      </c>
      <c r="Q409" s="220" t="s">
        <v>4172</v>
      </c>
      <c r="R409" s="204">
        <v>5.7500000000000002E-2</v>
      </c>
      <c r="S409" s="203" t="s">
        <v>1034</v>
      </c>
    </row>
    <row r="410" spans="1:19" s="1" customFormat="1" ht="14.65" customHeight="1">
      <c r="A410" s="227"/>
      <c r="B410" s="236"/>
      <c r="C410" s="17" t="s">
        <v>28</v>
      </c>
      <c r="D410" s="274"/>
      <c r="E410" s="282"/>
      <c r="F410" s="285"/>
      <c r="G410" s="182"/>
      <c r="H410" s="230"/>
      <c r="I410" s="18" t="s">
        <v>43</v>
      </c>
      <c r="J410" s="76">
        <f>IF(OR(I409="TO",I409="TU",I409="TO1",I409="TU1",I409="TO2",I409="TU2"),J409,IF(OR(I409="AH1",I409="AH2"),IF(OR(I410="AH1",I410="AH2"),-J409,IF(OR(I410="EH1",I410="EH2"),-J409+0.5,"")),IF(OR(I409="EH1",I409="EH2"),IF(OR(I410="AH1",I410="AH2"),-J409+0.5,IF(OR(I410="EH1",I410="EH2"),-J409+1,"")),IF(AND(OR(I409="DNB1",I409="DNB2"),OR(I410="AH1",I410="AH2")),0,IF(AND(I409="Not ScoreBoth",OR(I410="TO1",I410="TO2")),0.5,"")))))</f>
        <v>6.5</v>
      </c>
      <c r="K410" s="77" t="s">
        <v>17</v>
      </c>
      <c r="L410" s="21">
        <v>2.1</v>
      </c>
      <c r="M410" s="22"/>
      <c r="N410" s="233"/>
      <c r="O410" s="23" t="s">
        <v>1206</v>
      </c>
      <c r="P410" s="24" t="s">
        <v>3770</v>
      </c>
      <c r="Q410" s="221"/>
      <c r="R410" s="205"/>
      <c r="S410" s="26"/>
    </row>
    <row r="411" spans="1:19" s="1" customFormat="1" ht="14.65" customHeight="1">
      <c r="A411" s="228"/>
      <c r="B411" s="237"/>
      <c r="C411" s="27" t="s">
        <v>28</v>
      </c>
      <c r="D411" s="275"/>
      <c r="E411" s="283"/>
      <c r="F411" s="272"/>
      <c r="G411" s="183"/>
      <c r="H411" s="231"/>
      <c r="I411" s="30"/>
      <c r="J411" s="31"/>
      <c r="K411" s="37"/>
      <c r="L411" s="32"/>
      <c r="M411" s="33"/>
      <c r="N411" s="234"/>
      <c r="O411" s="34"/>
      <c r="P411" s="35"/>
      <c r="Q411" s="222"/>
      <c r="R411" s="206"/>
      <c r="S411" s="28"/>
    </row>
    <row r="412" spans="1:19" s="1" customFormat="1" ht="14.65" customHeight="1">
      <c r="A412" s="226">
        <f>$A409+1</f>
        <v>332</v>
      </c>
      <c r="B412" s="235" t="str">
        <f>IF(OR(C412="W",C413="W",C414="W",C412="1/2W",C413="1/2W",C414="1/2W",C412="1/2L",C413="1/2L",C414="1/2L"),"OK",IF(OR(C412="L",C413="L",C414="L"),"LOSS",IF(OR(C412="X",C413="X",C414="X"),"Anulado"," ")))</f>
        <v xml:space="preserve"> </v>
      </c>
      <c r="C412" s="38" t="s">
        <v>28</v>
      </c>
      <c r="D412" s="273" t="str">
        <f>IF(G412="","",$D409)</f>
        <v>26</v>
      </c>
      <c r="E412" s="281" t="str">
        <f>IF(G412=""," ","– "&amp;COUNTIF(D$4:D414,$D412))</f>
        <v>– 6</v>
      </c>
      <c r="F412" s="284" t="e">
        <f ca="1">IF(G412="","",IF(OR(AND($C412&lt;&gt;" ",$C413=" "),AND($C413&lt;&gt;" ",$C412=" "),AND(L414&gt;0,OR(AND($C414&lt;&gt;" ",OR($C412=" ",$C413=" ")),AND($C414=" ",OR($C412&lt;&gt;" ",$C413&lt;&gt;" "))))),IF(SUM(F$4:F411)=0,1,LARGE(F$4:F411,1)+1),IF(MONTH(G412)=MONTH(TODAY()),IF(AND(DAY(G412)&lt;DAY(TODAY()),$B412=" "),IF(SUM(F$4:F411)=0,1,LARGE(F$4:F411,1)+1),IF($B412=" ",IF(AND(DAY(G412)=DAY(TODAY()),HOUR(G412)&lt;=HOUR(NOW())+1),IF(AND(HOUR(G412)+2&lt;=HOUR(NOW()),DAY(G412)&lt;=DAY(TODAY()),MINUTE(G412)&lt;=MINUTE(NOW())),IF(SUM(F$4:F411)=0,1,LARGE(F$4:F411,1)+1),IF(OR(MINUTE(G412)&lt;=MINUTE(NOW()),HOUR(G412)&lt;=HOUR(NOW())),"!!!","")),""),"")),"")))</f>
        <v>#VALUE!</v>
      </c>
      <c r="G412" s="181" t="s">
        <v>4788</v>
      </c>
      <c r="H412" s="229" t="s">
        <v>698</v>
      </c>
      <c r="I412" s="108">
        <v>2</v>
      </c>
      <c r="J412" s="78"/>
      <c r="K412" s="41" t="s">
        <v>17</v>
      </c>
      <c r="L412" s="42">
        <v>50</v>
      </c>
      <c r="M412" s="43">
        <v>0.57999999999999996</v>
      </c>
      <c r="N412" s="318">
        <v>0.05</v>
      </c>
      <c r="O412" s="44" t="s">
        <v>3393</v>
      </c>
      <c r="P412" s="45" t="s">
        <v>2676</v>
      </c>
      <c r="Q412" s="217" t="s">
        <v>4294</v>
      </c>
      <c r="R412" s="211">
        <v>0.1439</v>
      </c>
      <c r="S412" s="210" t="s">
        <v>1034</v>
      </c>
    </row>
    <row r="413" spans="1:19" s="1" customFormat="1" ht="14.65" customHeight="1">
      <c r="A413" s="227"/>
      <c r="B413" s="236"/>
      <c r="C413" s="49" t="s">
        <v>28</v>
      </c>
      <c r="D413" s="274"/>
      <c r="E413" s="282"/>
      <c r="F413" s="285"/>
      <c r="G413" s="182"/>
      <c r="H413" s="230"/>
      <c r="I413" s="50" t="s">
        <v>52</v>
      </c>
      <c r="J413" s="85" t="str">
        <f>IF(OR(I412="TO",I412="TU",I412="TO1",I412="TU1",I412="TO2",I412="TU2"),J412,IF(OR(I412="AH1",I412="AH2"),IF(OR(I413="AH1",I413="AH2"),-J412,IF(OR(I413="EH1",I413="EH2"),-J412+0.5,"")),IF(OR(I412="EH1",I412="EH2"),IF(OR(I413="AH1",I413="AH2"),-J412+0.5,IF(OR(I413="EH1",I413="EH2"),-J412+1,"")),IF(AND(OR(I412="DNB1",I412="DNB2"),OR(I413="AH1",I413="AH2")),0,IF(AND(I412="Not ScoreBoth",OR(I413="TO1",I413="TO2")),0.5,"")))))</f>
        <v/>
      </c>
      <c r="K413" s="52" t="s">
        <v>17</v>
      </c>
      <c r="L413" s="53">
        <v>16</v>
      </c>
      <c r="M413" s="54">
        <v>1.45</v>
      </c>
      <c r="N413" s="233"/>
      <c r="O413" s="55" t="s">
        <v>3771</v>
      </c>
      <c r="P413" s="56" t="s">
        <v>2056</v>
      </c>
      <c r="Q413" s="218"/>
      <c r="R413" s="212"/>
      <c r="S413" s="26"/>
    </row>
    <row r="414" spans="1:19" s="1" customFormat="1" ht="14.65" customHeight="1">
      <c r="A414" s="228"/>
      <c r="B414" s="237"/>
      <c r="C414" s="57" t="s">
        <v>28</v>
      </c>
      <c r="D414" s="275"/>
      <c r="E414" s="283"/>
      <c r="F414" s="272"/>
      <c r="G414" s="183"/>
      <c r="H414" s="231"/>
      <c r="I414" s="134">
        <v>1</v>
      </c>
      <c r="J414" s="59"/>
      <c r="K414" s="103" t="s">
        <v>23</v>
      </c>
      <c r="L414" s="104">
        <v>1.17</v>
      </c>
      <c r="M414" s="62">
        <v>20</v>
      </c>
      <c r="N414" s="234"/>
      <c r="O414" s="105" t="s">
        <v>2675</v>
      </c>
      <c r="P414" s="106" t="s">
        <v>3178</v>
      </c>
      <c r="Q414" s="219"/>
      <c r="R414" s="213"/>
      <c r="S414" s="28"/>
    </row>
    <row r="415" spans="1:19" s="1" customFormat="1" ht="14.65" customHeight="1">
      <c r="A415" s="238">
        <f>$A412+1</f>
        <v>333</v>
      </c>
      <c r="B415" s="242" t="str">
        <f>IF(OR(C415="W",C416="W",C417="W",C415="1/2W",C416="1/2W",C417="1/2W",C415="1/2L",C416="1/2L",C417="1/2L"),"OK",IF(OR(C415="L",C416="L",C417="L"),"LOSS",IF(OR(C415="X",C416="X",C417="X"),"Anulado"," ")))</f>
        <v xml:space="preserve"> </v>
      </c>
      <c r="C415" s="65" t="s">
        <v>28</v>
      </c>
      <c r="D415" s="290" t="str">
        <f>IF(G415="","",$D412)</f>
        <v>26</v>
      </c>
      <c r="E415" s="295" t="str">
        <f>IF(G415=""," ","– "&amp;COUNTIF(D$4:D417,$D415))</f>
        <v>– 7</v>
      </c>
      <c r="F415" s="297" t="e">
        <f ca="1">IF(G415="","",IF(OR(AND($C415&lt;&gt;" ",$C416=" "),AND($C416&lt;&gt;" ",$C415=" "),AND(L417&gt;0,OR(AND($C417&lt;&gt;" ",OR($C415=" ",$C416=" ")),AND($C417=" ",OR($C415&lt;&gt;" ",$C416&lt;&gt;" "))))),IF(SUM(F$4:F414)=0,1,LARGE(F$4:F414,1)+1),IF(MONTH(G415)=MONTH(TODAY()),IF(AND(DAY(G415)&lt;DAY(TODAY()),$B415=" "),IF(SUM(F$4:F414)=0,1,LARGE(F$4:F414,1)+1),IF($B415=" ",IF(AND(DAY(G415)=DAY(TODAY()),HOUR(G415)&lt;=HOUR(NOW())+1),IF(AND(HOUR(G415)+2&lt;=HOUR(NOW()),DAY(G415)&lt;=DAY(TODAY()),MINUTE(G415)&lt;=MINUTE(NOW())),IF(SUM(F$4:F414)=0,1,LARGE(F$4:F414,1)+1),IF(OR(MINUTE(G415)&lt;=MINUTE(NOW()),HOUR(G415)&lt;=HOUR(NOW())),"!!!","")),""),"")),"")))</f>
        <v>#VALUE!</v>
      </c>
      <c r="G415" s="188" t="s">
        <v>4786</v>
      </c>
      <c r="H415" s="239" t="s">
        <v>696</v>
      </c>
      <c r="I415" s="66" t="s">
        <v>31</v>
      </c>
      <c r="J415" s="67">
        <v>4</v>
      </c>
      <c r="K415" s="68" t="s">
        <v>17</v>
      </c>
      <c r="L415" s="69">
        <v>1.925</v>
      </c>
      <c r="M415" s="70">
        <v>18.920000000000002</v>
      </c>
      <c r="N415" s="317">
        <v>0.05</v>
      </c>
      <c r="O415" s="71" t="s">
        <v>1219</v>
      </c>
      <c r="P415" s="72" t="s">
        <v>1220</v>
      </c>
      <c r="Q415" s="220" t="s">
        <v>1067</v>
      </c>
      <c r="R415" s="204">
        <v>4.1799999999999997E-2</v>
      </c>
      <c r="S415" s="203" t="s">
        <v>1034</v>
      </c>
    </row>
    <row r="416" spans="1:19" s="1" customFormat="1" ht="14.65" customHeight="1">
      <c r="A416" s="227"/>
      <c r="B416" s="236"/>
      <c r="C416" s="17" t="s">
        <v>28</v>
      </c>
      <c r="D416" s="274"/>
      <c r="E416" s="282"/>
      <c r="F416" s="285"/>
      <c r="G416" s="182"/>
      <c r="H416" s="230"/>
      <c r="I416" s="18" t="s">
        <v>30</v>
      </c>
      <c r="J416" s="76">
        <f>IF(OR(I415="TO",I415="TU",I415="TO1",I415="TU1",I415="TO2",I415="TU2"),J415,IF(OR(I415="AH1",I415="AH2"),IF(OR(I416="AH1",I416="AH2"),-J415,IF(OR(I416="EH1",I416="EH2"),-J415+0.5,"")),IF(OR(I415="EH1",I415="EH2"),IF(OR(I416="AH1",I416="AH2"),-J415+0.5,IF(OR(I416="EH1",I416="EH2"),-J415+1,"")),IF(AND(OR(I415="DNB1",I415="DNB2"),OR(I416="AH1",I416="AH2")),0,IF(AND(I415="Not ScoreBoth",OR(I416="TO1",I416="TO2")),0.5,"")))))</f>
        <v>-4</v>
      </c>
      <c r="K416" s="77" t="s">
        <v>22</v>
      </c>
      <c r="L416" s="21">
        <v>2.27</v>
      </c>
      <c r="M416" s="22"/>
      <c r="N416" s="233"/>
      <c r="O416" s="23" t="s">
        <v>1363</v>
      </c>
      <c r="P416" s="24" t="s">
        <v>1217</v>
      </c>
      <c r="Q416" s="221"/>
      <c r="R416" s="205"/>
      <c r="S416" s="26"/>
    </row>
    <row r="417" spans="1:19" s="1" customFormat="1" ht="14.65" customHeight="1">
      <c r="A417" s="228"/>
      <c r="B417" s="237"/>
      <c r="C417" s="27" t="s">
        <v>28</v>
      </c>
      <c r="D417" s="275"/>
      <c r="E417" s="283"/>
      <c r="F417" s="272"/>
      <c r="G417" s="183"/>
      <c r="H417" s="231"/>
      <c r="I417" s="30"/>
      <c r="J417" s="31"/>
      <c r="K417" s="37"/>
      <c r="L417" s="32"/>
      <c r="M417" s="33"/>
      <c r="N417" s="234"/>
      <c r="O417" s="34"/>
      <c r="P417" s="35"/>
      <c r="Q417" s="222"/>
      <c r="R417" s="206"/>
      <c r="S417" s="28"/>
    </row>
    <row r="418" spans="1:19" s="1" customFormat="1" ht="14.65" customHeight="1">
      <c r="A418" s="226">
        <f>$A415+1</f>
        <v>334</v>
      </c>
      <c r="B418" s="235" t="str">
        <f>IF(OR(C418="W",C419="W",C420="W",C418="1/2W",C419="1/2W",C420="1/2W",C418="1/2L",C419="1/2L",C420="1/2L"),"OK",IF(OR(C418="L",C419="L",C420="L"),"LOSS",IF(OR(C418="X",C419="X",C420="X"),"Anulado"," ")))</f>
        <v xml:space="preserve"> </v>
      </c>
      <c r="C418" s="38" t="s">
        <v>28</v>
      </c>
      <c r="D418" s="273" t="str">
        <f>IF(G418="","",$D415)</f>
        <v>26</v>
      </c>
      <c r="E418" s="281" t="str">
        <f>IF(G418=""," ","– "&amp;COUNTIF(D$4:D420,$D418))</f>
        <v>– 8</v>
      </c>
      <c r="F418" s="284" t="e">
        <f ca="1">IF(G418="","",IF(OR(AND($C418&lt;&gt;" ",$C419=" "),AND($C419&lt;&gt;" ",$C418=" "),AND(L420&gt;0,OR(AND($C420&lt;&gt;" ",OR($C418=" ",$C419=" ")),AND($C420=" ",OR($C418&lt;&gt;" ",$C419&lt;&gt;" "))))),IF(SUM(F$4:F417)=0,1,LARGE(F$4:F417,1)+1),IF(MONTH(G418)=MONTH(TODAY()),IF(AND(DAY(G418)&lt;DAY(TODAY()),$B418=" "),IF(SUM(F$4:F417)=0,1,LARGE(F$4:F417,1)+1),IF($B418=" ",IF(AND(DAY(G418)=DAY(TODAY()),HOUR(G418)&lt;=HOUR(NOW())+1),IF(AND(HOUR(G418)+2&lt;=HOUR(NOW()),DAY(G418)&lt;=DAY(TODAY()),MINUTE(G418)&lt;=MINUTE(NOW())),IF(SUM(F$4:F417)=0,1,LARGE(F$4:F417,1)+1),IF(OR(MINUTE(G418)&lt;=MINUTE(NOW()),HOUR(G418)&lt;=HOUR(NOW())),"!!!","")),""),"")),"")))</f>
        <v>#VALUE!</v>
      </c>
      <c r="G418" s="181" t="s">
        <v>4789</v>
      </c>
      <c r="H418" s="229" t="s">
        <v>699</v>
      </c>
      <c r="I418" s="39" t="s">
        <v>30</v>
      </c>
      <c r="J418" s="40">
        <v>-3</v>
      </c>
      <c r="K418" s="41" t="s">
        <v>17</v>
      </c>
      <c r="L418" s="42">
        <v>2</v>
      </c>
      <c r="M418" s="43">
        <v>17.5</v>
      </c>
      <c r="N418" s="318">
        <v>0.05</v>
      </c>
      <c r="O418" s="44" t="s">
        <v>2372</v>
      </c>
      <c r="P418" s="45" t="s">
        <v>2373</v>
      </c>
      <c r="Q418" s="217" t="s">
        <v>1781</v>
      </c>
      <c r="R418" s="211">
        <v>5.6000000000000001E-2</v>
      </c>
      <c r="S418" s="210" t="s">
        <v>1034</v>
      </c>
    </row>
    <row r="419" spans="1:19" s="1" customFormat="1" ht="14.65" customHeight="1">
      <c r="A419" s="227"/>
      <c r="B419" s="236"/>
      <c r="C419" s="49" t="s">
        <v>28</v>
      </c>
      <c r="D419" s="274"/>
      <c r="E419" s="282"/>
      <c r="F419" s="285"/>
      <c r="G419" s="182"/>
      <c r="H419" s="230"/>
      <c r="I419" s="50" t="s">
        <v>31</v>
      </c>
      <c r="J419" s="51">
        <f>IF(OR(I418="TO",I418="TU",I418="TO1",I418="TU1",I418="TO2",I418="TU2"),J418,IF(OR(I418="AH1",I418="AH2"),IF(OR(I419="AH1",I419="AH2"),-J418,IF(OR(I419="EH1",I419="EH2"),-J418+0.5,"")),IF(OR(I418="EH1",I418="EH2"),IF(OR(I419="AH1",I419="AH2"),-J418+0.5,IF(OR(I419="EH1",I419="EH2"),-J418+1,"")),IF(AND(OR(I418="DNB1",I418="DNB2"),OR(I419="AH1",I419="AH2")),0,IF(AND(I418="Not ScoreBoth",OR(I419="TO1",I419="TO2")),0.5,"")))))</f>
        <v>3</v>
      </c>
      <c r="K419" s="52" t="s">
        <v>22</v>
      </c>
      <c r="L419" s="53">
        <v>2.2400000000000002</v>
      </c>
      <c r="M419" s="54">
        <v>15.35</v>
      </c>
      <c r="N419" s="233"/>
      <c r="O419" s="55" t="s">
        <v>2681</v>
      </c>
      <c r="P419" s="56" t="s">
        <v>3772</v>
      </c>
      <c r="Q419" s="218"/>
      <c r="R419" s="212"/>
      <c r="S419" s="26"/>
    </row>
    <row r="420" spans="1:19" s="1" customFormat="1" ht="14.65" customHeight="1">
      <c r="A420" s="228"/>
      <c r="B420" s="237"/>
      <c r="C420" s="57" t="s">
        <v>28</v>
      </c>
      <c r="D420" s="275"/>
      <c r="E420" s="283"/>
      <c r="F420" s="272"/>
      <c r="G420" s="183"/>
      <c r="H420" s="231"/>
      <c r="I420" s="58"/>
      <c r="J420" s="59"/>
      <c r="K420" s="60"/>
      <c r="L420" s="61"/>
      <c r="M420" s="62"/>
      <c r="N420" s="234"/>
      <c r="O420" s="63"/>
      <c r="P420" s="64"/>
      <c r="Q420" s="219"/>
      <c r="R420" s="213"/>
      <c r="S420" s="28"/>
    </row>
    <row r="421" spans="1:19" s="1" customFormat="1" ht="14.65" customHeight="1">
      <c r="A421" s="238">
        <f>$A418+1</f>
        <v>335</v>
      </c>
      <c r="B421" s="242" t="str">
        <f>IF(OR(C421="W",C422="W",C423="W",C421="1/2W",C422="1/2W",C423="1/2W",C421="1/2L",C422="1/2L",C423="1/2L"),"OK",IF(OR(C421="L",C422="L",C423="L"),"LOSS",IF(OR(C421="X",C422="X",C423="X"),"Anulado"," ")))</f>
        <v xml:space="preserve"> </v>
      </c>
      <c r="C421" s="65" t="s">
        <v>28</v>
      </c>
      <c r="D421" s="290" t="str">
        <f>IF(G421="","",$D418)</f>
        <v>26</v>
      </c>
      <c r="E421" s="295" t="str">
        <f>IF(G421=""," ","– "&amp;COUNTIF(D$4:D423,$D421))</f>
        <v>– 9</v>
      </c>
      <c r="F421" s="297" t="e">
        <f ca="1">IF(G421="","",IF(OR(AND($C421&lt;&gt;" ",$C422=" "),AND($C422&lt;&gt;" ",$C421=" "),AND(L423&gt;0,OR(AND($C423&lt;&gt;" ",OR($C421=" ",$C422=" ")),AND($C423=" ",OR($C421&lt;&gt;" ",$C422&lt;&gt;" "))))),IF(SUM(F$4:F420)=0,1,LARGE(F$4:F420,1)+1),IF(MONTH(G421)=MONTH(TODAY()),IF(AND(DAY(G421)&lt;DAY(TODAY()),$B421=" "),IF(SUM(F$4:F420)=0,1,LARGE(F$4:F420,1)+1),IF($B421=" ",IF(AND(DAY(G421)=DAY(TODAY()),HOUR(G421)&lt;=HOUR(NOW())+1),IF(AND(HOUR(G421)+2&lt;=HOUR(NOW()),DAY(G421)&lt;=DAY(TODAY()),MINUTE(G421)&lt;=MINUTE(NOW())),IF(SUM(F$4:F420)=0,1,LARGE(F$4:F420,1)+1),IF(OR(MINUTE(G421)&lt;=MINUTE(NOW()),HOUR(G421)&lt;=HOUR(NOW())),"!!!","")),""),"")),"")))</f>
        <v>#VALUE!</v>
      </c>
      <c r="G421" s="188" t="s">
        <v>4787</v>
      </c>
      <c r="H421" s="239" t="s">
        <v>697</v>
      </c>
      <c r="I421" s="66" t="s">
        <v>42</v>
      </c>
      <c r="J421" s="67">
        <v>4.5</v>
      </c>
      <c r="K421" s="68" t="s">
        <v>17</v>
      </c>
      <c r="L421" s="69">
        <v>2.2000000000000002</v>
      </c>
      <c r="M421" s="70"/>
      <c r="N421" s="317">
        <v>0.05</v>
      </c>
      <c r="O421" s="71" t="s">
        <v>3773</v>
      </c>
      <c r="P421" s="72" t="s">
        <v>1724</v>
      </c>
      <c r="Q421" s="220" t="s">
        <v>1834</v>
      </c>
      <c r="R421" s="204">
        <v>5.3100000000000001E-2</v>
      </c>
      <c r="S421" s="203" t="s">
        <v>1034</v>
      </c>
    </row>
    <row r="422" spans="1:19" s="1" customFormat="1" ht="14.65" customHeight="1">
      <c r="A422" s="227"/>
      <c r="B422" s="236"/>
      <c r="C422" s="17" t="s">
        <v>28</v>
      </c>
      <c r="D422" s="274"/>
      <c r="E422" s="282"/>
      <c r="F422" s="285"/>
      <c r="G422" s="182"/>
      <c r="H422" s="230"/>
      <c r="I422" s="18" t="s">
        <v>43</v>
      </c>
      <c r="J422" s="76">
        <f>IF(OR(I421="TO",I421="TU",I421="TO1",I421="TU1",I421="TO2",I421="TU2"),J421,IF(OR(I421="AH1",I421="AH2"),IF(OR(I422="AH1",I422="AH2"),-J421,IF(OR(I422="EH1",I422="EH2"),-J421+0.5,"")),IF(OR(I421="EH1",I421="EH2"),IF(OR(I422="AH1",I422="AH2"),-J421+0.5,IF(OR(I422="EH1",I422="EH2"),-J421+1,"")),IF(AND(OR(I421="DNB1",I421="DNB2"),OR(I422="AH1",I422="AH2")),0,IF(AND(I421="Not ScoreBoth",OR(I422="TO1",I422="TO2")),0.5,"")))))</f>
        <v>4.5</v>
      </c>
      <c r="K422" s="77" t="s">
        <v>23</v>
      </c>
      <c r="L422" s="21">
        <v>2.02</v>
      </c>
      <c r="M422" s="22">
        <v>24.45</v>
      </c>
      <c r="N422" s="233"/>
      <c r="O422" s="23" t="s">
        <v>3774</v>
      </c>
      <c r="P422" s="24" t="s">
        <v>1724</v>
      </c>
      <c r="Q422" s="221"/>
      <c r="R422" s="205"/>
      <c r="S422" s="26"/>
    </row>
    <row r="423" spans="1:19" s="1" customFormat="1" ht="14.65" customHeight="1">
      <c r="A423" s="228"/>
      <c r="B423" s="237"/>
      <c r="C423" s="27" t="s">
        <v>28</v>
      </c>
      <c r="D423" s="275"/>
      <c r="E423" s="283"/>
      <c r="F423" s="272"/>
      <c r="G423" s="183"/>
      <c r="H423" s="231"/>
      <c r="I423" s="30"/>
      <c r="J423" s="31"/>
      <c r="K423" s="37"/>
      <c r="L423" s="32"/>
      <c r="M423" s="33"/>
      <c r="N423" s="234"/>
      <c r="O423" s="34"/>
      <c r="P423" s="35"/>
      <c r="Q423" s="222"/>
      <c r="R423" s="206"/>
      <c r="S423" s="28"/>
    </row>
    <row r="424" spans="1:19" s="1" customFormat="1" ht="14.65" customHeight="1">
      <c r="A424" s="226">
        <f>$A421+1</f>
        <v>336</v>
      </c>
      <c r="B424" s="235" t="str">
        <f>IF(OR(C424="W",C425="W",C426="W",C424="1/2W",C425="1/2W",C426="1/2W",C424="1/2L",C425="1/2L",C426="1/2L"),"OK",IF(OR(C424="L",C425="L",C426="L"),"LOSS",IF(OR(C424="X",C425="X",C426="X"),"Anulado"," ")))</f>
        <v xml:space="preserve"> </v>
      </c>
      <c r="C424" s="38" t="s">
        <v>28</v>
      </c>
      <c r="D424" s="273" t="str">
        <f>IF(G424="","",$D421)</f>
        <v>26</v>
      </c>
      <c r="E424" s="281" t="str">
        <f>IF(G424=""," ","– "&amp;COUNTIF(D$4:D426,$D424))</f>
        <v>– 10</v>
      </c>
      <c r="F424" s="284" t="e">
        <f ca="1">IF(G424="","",IF(OR(AND($C424&lt;&gt;" ",$C425=" "),AND($C425&lt;&gt;" ",$C424=" "),AND(L426&gt;0,OR(AND($C426&lt;&gt;" ",OR($C424=" ",$C425=" ")),AND($C426=" ",OR($C424&lt;&gt;" ",$C425&lt;&gt;" "))))),IF(SUM(F$4:F423)=0,1,LARGE(F$4:F423,1)+1),IF(MONTH(G424)=MONTH(TODAY()),IF(AND(DAY(G424)&lt;DAY(TODAY()),$B424=" "),IF(SUM(F$4:F423)=0,1,LARGE(F$4:F423,1)+1),IF($B424=" ",IF(AND(DAY(G424)=DAY(TODAY()),HOUR(G424)&lt;=HOUR(NOW())+1),IF(AND(HOUR(G424)+2&lt;=HOUR(NOW()),DAY(G424)&lt;=DAY(TODAY()),MINUTE(G424)&lt;=MINUTE(NOW())),IF(SUM(F$4:F423)=0,1,LARGE(F$4:F423,1)+1),IF(OR(MINUTE(G424)&lt;=MINUTE(NOW()),HOUR(G424)&lt;=HOUR(NOW())),"!!!","")),""),"")),"")))</f>
        <v>#VALUE!</v>
      </c>
      <c r="G424" s="181" t="s">
        <v>4790</v>
      </c>
      <c r="H424" s="229" t="s">
        <v>700</v>
      </c>
      <c r="I424" s="39" t="s">
        <v>30</v>
      </c>
      <c r="J424" s="40">
        <v>-2.5</v>
      </c>
      <c r="K424" s="41" t="s">
        <v>45</v>
      </c>
      <c r="L424" s="42">
        <v>2</v>
      </c>
      <c r="M424" s="43"/>
      <c r="N424" s="318">
        <v>0.05</v>
      </c>
      <c r="O424" s="44" t="s">
        <v>2964</v>
      </c>
      <c r="P424" s="45" t="s">
        <v>3775</v>
      </c>
      <c r="Q424" s="217" t="s">
        <v>2892</v>
      </c>
      <c r="R424" s="211">
        <v>2.92E-2</v>
      </c>
      <c r="S424" s="210" t="s">
        <v>1034</v>
      </c>
    </row>
    <row r="425" spans="1:19" s="1" customFormat="1" ht="14.65" customHeight="1">
      <c r="A425" s="227"/>
      <c r="B425" s="236"/>
      <c r="C425" s="49" t="s">
        <v>28</v>
      </c>
      <c r="D425" s="274"/>
      <c r="E425" s="282"/>
      <c r="F425" s="285"/>
      <c r="G425" s="182"/>
      <c r="H425" s="230"/>
      <c r="I425" s="50" t="s">
        <v>31</v>
      </c>
      <c r="J425" s="51">
        <f>IF(OR(I424="TO",I424="TU",I424="TO1",I424="TU1",I424="TO2",I424="TU2"),J424,IF(OR(I424="AH1",I424="AH2"),IF(OR(I425="AH1",I425="AH2"),-J424,IF(OR(I425="EH1",I425="EH2"),-J424+0.5,"")),IF(OR(I424="EH1",I424="EH2"),IF(OR(I425="AH1",I425="AH2"),-J424+0.5,IF(OR(I425="EH1",I425="EH2"),-J424+1,"")),IF(AND(OR(I424="DNB1",I424="DNB2"),OR(I425="AH1",I425="AH2")),0,IF(AND(I424="Not ScoreBoth",OR(I425="TO1",I425="TO2")),0.5,"")))))</f>
        <v>2.5</v>
      </c>
      <c r="K425" s="52" t="s">
        <v>23</v>
      </c>
      <c r="L425" s="53">
        <v>2.12</v>
      </c>
      <c r="M425" s="54">
        <v>22.29</v>
      </c>
      <c r="N425" s="233"/>
      <c r="O425" s="55" t="s">
        <v>3262</v>
      </c>
      <c r="P425" s="56" t="s">
        <v>3776</v>
      </c>
      <c r="Q425" s="218"/>
      <c r="R425" s="212"/>
      <c r="S425" s="26"/>
    </row>
    <row r="426" spans="1:19" s="1" customFormat="1" ht="14.65" customHeight="1">
      <c r="A426" s="228"/>
      <c r="B426" s="237"/>
      <c r="C426" s="57" t="s">
        <v>28</v>
      </c>
      <c r="D426" s="275"/>
      <c r="E426" s="283"/>
      <c r="F426" s="272"/>
      <c r="G426" s="183"/>
      <c r="H426" s="231"/>
      <c r="I426" s="58"/>
      <c r="J426" s="59"/>
      <c r="K426" s="60"/>
      <c r="L426" s="61"/>
      <c r="M426" s="62"/>
      <c r="N426" s="234"/>
      <c r="O426" s="63"/>
      <c r="P426" s="64"/>
      <c r="Q426" s="219"/>
      <c r="R426" s="213"/>
      <c r="S426" s="28"/>
    </row>
    <row r="427" spans="1:19" s="1" customFormat="1" ht="14.65" customHeight="1">
      <c r="A427" s="238">
        <f>$A424+1</f>
        <v>337</v>
      </c>
      <c r="B427" s="242" t="str">
        <f>IF(OR(C427="W",C428="W",C429="W",C427="1/2W",C428="1/2W",C429="1/2W",C427="1/2L",C428="1/2L",C429="1/2L"),"OK",IF(OR(C427="L",C428="L",C429="L"),"LOSS",IF(OR(C427="X",C428="X",C429="X"),"Anulado"," ")))</f>
        <v xml:space="preserve"> </v>
      </c>
      <c r="C427" s="65" t="s">
        <v>28</v>
      </c>
      <c r="D427" s="290" t="str">
        <f>IF(G427="","",$D424)</f>
        <v>26</v>
      </c>
      <c r="E427" s="295" t="str">
        <f>IF(G427=""," ","– "&amp;COUNTIF(D$4:D429,$D427))</f>
        <v>– 11</v>
      </c>
      <c r="F427" s="297" t="e">
        <f ca="1">IF(G427="","",IF(OR(AND($C427&lt;&gt;" ",$C428=" "),AND($C428&lt;&gt;" ",$C427=" "),AND(L429&gt;0,OR(AND($C429&lt;&gt;" ",OR($C427=" ",$C428=" ")),AND($C429=" ",OR($C427&lt;&gt;" ",$C428&lt;&gt;" "))))),IF(SUM(F$4:F426)=0,1,LARGE(F$4:F426,1)+1),IF(MONTH(G427)=MONTH(TODAY()),IF(AND(DAY(G427)&lt;DAY(TODAY()),$B427=" "),IF(SUM(F$4:F426)=0,1,LARGE(F$4:F426,1)+1),IF($B427=" ",IF(AND(DAY(G427)=DAY(TODAY()),HOUR(G427)&lt;=HOUR(NOW())+1),IF(AND(HOUR(G427)+2&lt;=HOUR(NOW()),DAY(G427)&lt;=DAY(TODAY()),MINUTE(G427)&lt;=MINUTE(NOW())),IF(SUM(F$4:F426)=0,1,LARGE(F$4:F426,1)+1),IF(OR(MINUTE(G427)&lt;=MINUTE(NOW()),HOUR(G427)&lt;=HOUR(NOW())),"!!!","")),""),"")),"")))</f>
        <v>#VALUE!</v>
      </c>
      <c r="G427" s="188" t="s">
        <v>4791</v>
      </c>
      <c r="H427" s="239" t="s">
        <v>701</v>
      </c>
      <c r="I427" s="66" t="s">
        <v>30</v>
      </c>
      <c r="J427" s="67">
        <v>0.5</v>
      </c>
      <c r="K427" s="68" t="s">
        <v>22</v>
      </c>
      <c r="L427" s="69">
        <v>1.8540000000000001</v>
      </c>
      <c r="M427" s="70"/>
      <c r="N427" s="317">
        <v>0.01</v>
      </c>
      <c r="O427" s="71" t="s">
        <v>3777</v>
      </c>
      <c r="P427" s="72" t="s">
        <v>3778</v>
      </c>
      <c r="Q427" s="220" t="s">
        <v>1941</v>
      </c>
      <c r="R427" s="204">
        <v>4.1300000000000003E-2</v>
      </c>
      <c r="S427" s="203" t="s">
        <v>1034</v>
      </c>
    </row>
    <row r="428" spans="1:19" s="1" customFormat="1" ht="14.65" customHeight="1">
      <c r="A428" s="227"/>
      <c r="B428" s="236"/>
      <c r="C428" s="17" t="s">
        <v>28</v>
      </c>
      <c r="D428" s="274"/>
      <c r="E428" s="282"/>
      <c r="F428" s="285"/>
      <c r="G428" s="182"/>
      <c r="H428" s="230"/>
      <c r="I428" s="83">
        <v>2</v>
      </c>
      <c r="J428" s="81" t="str">
        <f>IF(OR(I427="TO",I427="TU",I427="TO1",I427="TU1",I427="TO2",I427="TU2"),J427,IF(OR(I427="AH1",I427="AH2"),IF(OR(I428="AH1",I428="AH2"),-J427,IF(OR(I428="EH1",I428="EH2"),-J427+0.5,"")),IF(OR(I427="EH1",I427="EH2"),IF(OR(I428="AH1",I428="AH2"),-J427+0.5,IF(OR(I428="EH1",I428="EH2"),-J427+1,"")),IF(AND(OR(I427="DNB1",I427="DNB2"),OR(I428="AH1",I428="AH2")),0,IF(AND(I427="Not ScoreBoth",OR(I428="TO1",I428="TO2")),0.5,"")))))</f>
        <v/>
      </c>
      <c r="K428" s="77" t="s">
        <v>17</v>
      </c>
      <c r="L428" s="21">
        <v>2.375</v>
      </c>
      <c r="M428" s="22">
        <v>50.91</v>
      </c>
      <c r="N428" s="233"/>
      <c r="O428" s="23" t="s">
        <v>1229</v>
      </c>
      <c r="P428" s="24" t="s">
        <v>1230</v>
      </c>
      <c r="Q428" s="221"/>
      <c r="R428" s="205"/>
      <c r="S428" s="26"/>
    </row>
    <row r="429" spans="1:19" s="1" customFormat="1" ht="14.65" customHeight="1">
      <c r="A429" s="228"/>
      <c r="B429" s="237"/>
      <c r="C429" s="27" t="s">
        <v>28</v>
      </c>
      <c r="D429" s="275"/>
      <c r="E429" s="283"/>
      <c r="F429" s="272"/>
      <c r="G429" s="183"/>
      <c r="H429" s="231"/>
      <c r="I429" s="30"/>
      <c r="J429" s="31"/>
      <c r="K429" s="37"/>
      <c r="L429" s="32"/>
      <c r="M429" s="33"/>
      <c r="N429" s="234"/>
      <c r="O429" s="34"/>
      <c r="P429" s="35"/>
      <c r="Q429" s="222"/>
      <c r="R429" s="206"/>
      <c r="S429" s="28"/>
    </row>
    <row r="430" spans="1:19" s="1" customFormat="1" ht="14.65" customHeight="1">
      <c r="A430" s="226">
        <f>$A427+1</f>
        <v>338</v>
      </c>
      <c r="B430" s="235" t="str">
        <f>IF(OR(C430="W",C431="W",C432="W",C430="1/2W",C431="1/2W",C432="1/2W",C430="1/2L",C431="1/2L",C432="1/2L"),"OK",IF(OR(C430="L",C431="L",C432="L"),"LOSS",IF(OR(C430="X",C431="X",C432="X"),"Anulado"," ")))</f>
        <v xml:space="preserve"> </v>
      </c>
      <c r="C430" s="38" t="s">
        <v>28</v>
      </c>
      <c r="D430" s="273" t="str">
        <f>IF(G430="","",$D427)</f>
        <v>26</v>
      </c>
      <c r="E430" s="281" t="str">
        <f>IF(G430=""," ","– "&amp;COUNTIF(D$4:D432,$D430))</f>
        <v>– 12</v>
      </c>
      <c r="F430" s="284" t="e">
        <f ca="1">IF(G430="","",IF(OR(AND($C430&lt;&gt;" ",$C431=" "),AND($C431&lt;&gt;" ",$C430=" "),AND(L432&gt;0,OR(AND($C432&lt;&gt;" ",OR($C430=" ",$C431=" ")),AND($C432=" ",OR($C430&lt;&gt;" ",$C431&lt;&gt;" "))))),IF(SUM(F$4:F429)=0,1,LARGE(F$4:F429,1)+1),IF(MONTH(G430)=MONTH(TODAY()),IF(AND(DAY(G430)&lt;DAY(TODAY()),$B430=" "),IF(SUM(F$4:F429)=0,1,LARGE(F$4:F429,1)+1),IF($B430=" ",IF(AND(DAY(G430)=DAY(TODAY()),HOUR(G430)&lt;=HOUR(NOW())+1),IF(AND(HOUR(G430)+2&lt;=HOUR(NOW()),DAY(G430)&lt;=DAY(TODAY()),MINUTE(G430)&lt;=MINUTE(NOW())),IF(SUM(F$4:F429)=0,1,LARGE(F$4:F429,1)+1),IF(OR(MINUTE(G430)&lt;=MINUTE(NOW()),HOUR(G430)&lt;=HOUR(NOW())),"!!!","")),""),"")),"")))</f>
        <v>#VALUE!</v>
      </c>
      <c r="G430" s="181" t="s">
        <v>4791</v>
      </c>
      <c r="H430" s="229" t="s">
        <v>701</v>
      </c>
      <c r="I430" s="39" t="s">
        <v>30</v>
      </c>
      <c r="J430" s="40">
        <v>0</v>
      </c>
      <c r="K430" s="41" t="s">
        <v>22</v>
      </c>
      <c r="L430" s="42">
        <v>2.68</v>
      </c>
      <c r="M430" s="43"/>
      <c r="N430" s="318">
        <v>0.01</v>
      </c>
      <c r="O430" s="44" t="s">
        <v>3779</v>
      </c>
      <c r="P430" s="45" t="s">
        <v>3780</v>
      </c>
      <c r="Q430" s="217" t="s">
        <v>2422</v>
      </c>
      <c r="R430" s="211">
        <v>4.0099999999999997E-2</v>
      </c>
      <c r="S430" s="210" t="s">
        <v>1034</v>
      </c>
    </row>
    <row r="431" spans="1:19" s="1" customFormat="1" ht="14.65" customHeight="1">
      <c r="A431" s="227"/>
      <c r="B431" s="236"/>
      <c r="C431" s="49" t="s">
        <v>28</v>
      </c>
      <c r="D431" s="274"/>
      <c r="E431" s="282"/>
      <c r="F431" s="285"/>
      <c r="G431" s="182"/>
      <c r="H431" s="230"/>
      <c r="I431" s="50" t="s">
        <v>31</v>
      </c>
      <c r="J431" s="51">
        <f>IF(OR(I430="TO",I430="TU",I430="TO1",I430="TU1",I430="TO2",I430="TU2"),J430,IF(OR(I430="AH1",I430="AH2"),IF(OR(I431="AH1",I431="AH2"),-J430,IF(OR(I431="EH1",I431="EH2"),-J430+0.5,"")),IF(OR(I430="EH1",I430="EH2"),IF(OR(I431="AH1",I431="AH2"),-J430+0.5,IF(OR(I431="EH1",I431="EH2"),-J430+1,"")),IF(AND(OR(I430="DNB1",I430="DNB2"),OR(I431="AH1",I431="AH2")),0,IF(AND(I430="Not ScoreBoth",OR(I431="TO1",I431="TO2")),0.5,"")))))</f>
        <v>0</v>
      </c>
      <c r="K431" s="52" t="s">
        <v>17</v>
      </c>
      <c r="L431" s="53">
        <v>1.7</v>
      </c>
      <c r="M431" s="54">
        <v>50</v>
      </c>
      <c r="N431" s="233"/>
      <c r="O431" s="55" t="s">
        <v>1087</v>
      </c>
      <c r="P431" s="56" t="s">
        <v>3781</v>
      </c>
      <c r="Q431" s="218"/>
      <c r="R431" s="212"/>
      <c r="S431" s="26"/>
    </row>
    <row r="432" spans="1:19" s="1" customFormat="1" ht="14.65" customHeight="1">
      <c r="A432" s="228"/>
      <c r="B432" s="237"/>
      <c r="C432" s="57" t="s">
        <v>28</v>
      </c>
      <c r="D432" s="275"/>
      <c r="E432" s="283"/>
      <c r="F432" s="272"/>
      <c r="G432" s="183"/>
      <c r="H432" s="231"/>
      <c r="I432" s="58"/>
      <c r="J432" s="59"/>
      <c r="K432" s="60"/>
      <c r="L432" s="61"/>
      <c r="M432" s="62"/>
      <c r="N432" s="234"/>
      <c r="O432" s="63"/>
      <c r="P432" s="64"/>
      <c r="Q432" s="219"/>
      <c r="R432" s="213"/>
      <c r="S432" s="28"/>
    </row>
    <row r="433" spans="1:19" s="1" customFormat="1" ht="14.65" customHeight="1">
      <c r="A433" s="238">
        <f>$A430+1</f>
        <v>339</v>
      </c>
      <c r="B433" s="242" t="str">
        <f>IF(OR(C433="W",C434="W",C435="W",C433="1/2W",C434="1/2W",C435="1/2W",C433="1/2L",C434="1/2L",C435="1/2L"),"OK",IF(OR(C433="L",C434="L",C435="L"),"LOSS",IF(OR(C433="X",C434="X",C435="X"),"Anulado"," ")))</f>
        <v xml:space="preserve"> </v>
      </c>
      <c r="C433" s="65" t="s">
        <v>28</v>
      </c>
      <c r="D433" s="290" t="str">
        <f>IF(G433="","",$D430)</f>
        <v>26</v>
      </c>
      <c r="E433" s="295" t="str">
        <f>IF(G433=""," ","– "&amp;COUNTIF(D$4:D435,$D433))</f>
        <v>– 13</v>
      </c>
      <c r="F433" s="297" t="e">
        <f ca="1">IF(G433="","",IF(OR(AND($C433&lt;&gt;" ",$C434=" "),AND($C434&lt;&gt;" ",$C433=" "),AND(L435&gt;0,OR(AND($C435&lt;&gt;" ",OR($C433=" ",$C434=" ")),AND($C435=" ",OR($C433&lt;&gt;" ",$C434&lt;&gt;" "))))),IF(SUM(F$4:F432)=0,1,LARGE(F$4:F432,1)+1),IF(MONTH(G433)=MONTH(TODAY()),IF(AND(DAY(G433)&lt;DAY(TODAY()),$B433=" "),IF(SUM(F$4:F432)=0,1,LARGE(F$4:F432,1)+1),IF($B433=" ",IF(AND(DAY(G433)=DAY(TODAY()),HOUR(G433)&lt;=HOUR(NOW())+1),IF(AND(HOUR(G433)+2&lt;=HOUR(NOW()),DAY(G433)&lt;=DAY(TODAY()),MINUTE(G433)&lt;=MINUTE(NOW())),IF(SUM(F$4:F432)=0,1,LARGE(F$4:F432,1)+1),IF(OR(MINUTE(G433)&lt;=MINUTE(NOW()),HOUR(G433)&lt;=HOUR(NOW())),"!!!","")),""),"")),"")))</f>
        <v>#VALUE!</v>
      </c>
      <c r="G433" s="188" t="s">
        <v>4791</v>
      </c>
      <c r="H433" s="239" t="s">
        <v>702</v>
      </c>
      <c r="I433" s="66" t="s">
        <v>48</v>
      </c>
      <c r="J433" s="80"/>
      <c r="K433" s="68" t="s">
        <v>17</v>
      </c>
      <c r="L433" s="69">
        <v>3.4</v>
      </c>
      <c r="M433" s="70"/>
      <c r="N433" s="317">
        <v>0.05</v>
      </c>
      <c r="O433" s="71" t="s">
        <v>3782</v>
      </c>
      <c r="P433" s="72" t="s">
        <v>3783</v>
      </c>
      <c r="Q433" s="220" t="s">
        <v>3598</v>
      </c>
      <c r="R433" s="204">
        <v>5.04E-2</v>
      </c>
      <c r="S433" s="203" t="s">
        <v>1034</v>
      </c>
    </row>
    <row r="434" spans="1:19" s="1" customFormat="1" ht="14.65" customHeight="1">
      <c r="A434" s="227"/>
      <c r="B434" s="236"/>
      <c r="C434" s="17" t="s">
        <v>28</v>
      </c>
      <c r="D434" s="274"/>
      <c r="E434" s="282"/>
      <c r="F434" s="285"/>
      <c r="G434" s="182"/>
      <c r="H434" s="230"/>
      <c r="I434" s="18" t="s">
        <v>30</v>
      </c>
      <c r="J434" s="76">
        <f>IF(OR(I433="TO",I433="TU",I433="TO1",I433="TU1",I433="TO2",I433="TU2"),J433,IF(OR(I433="AH1",I433="AH2"),IF(OR(I434="AH1",I434="AH2"),-J433,IF(OR(I434="EH1",I434="EH2"),-J433+0.5,"")),IF(OR(I433="EH1",I433="EH2"),IF(OR(I434="AH1",I434="AH2"),-J433+0.5,IF(OR(I434="EH1",I434="EH2"),-J433+1,"")),IF(AND(OR(I433="DNB1",I433="DNB2"),OR(I434="AH1",I434="AH2")),0,IF(AND(I433="Not ScoreBoth",OR(I434="TO1",I434="TO2")),0.5,"")))))</f>
        <v>0</v>
      </c>
      <c r="K434" s="77" t="s">
        <v>23</v>
      </c>
      <c r="L434" s="21">
        <v>1.52</v>
      </c>
      <c r="M434" s="22">
        <v>48</v>
      </c>
      <c r="N434" s="233"/>
      <c r="O434" s="23" t="s">
        <v>3096</v>
      </c>
      <c r="P434" s="24" t="s">
        <v>3784</v>
      </c>
      <c r="Q434" s="221"/>
      <c r="R434" s="205"/>
      <c r="S434" s="26"/>
    </row>
    <row r="435" spans="1:19" s="1" customFormat="1" ht="14.65" customHeight="1">
      <c r="A435" s="228"/>
      <c r="B435" s="237"/>
      <c r="C435" s="27" t="s">
        <v>28</v>
      </c>
      <c r="D435" s="275"/>
      <c r="E435" s="283"/>
      <c r="F435" s="272"/>
      <c r="G435" s="183"/>
      <c r="H435" s="231"/>
      <c r="I435" s="30"/>
      <c r="J435" s="31"/>
      <c r="K435" s="37"/>
      <c r="L435" s="32"/>
      <c r="M435" s="33"/>
      <c r="N435" s="234"/>
      <c r="O435" s="34"/>
      <c r="P435" s="35"/>
      <c r="Q435" s="222"/>
      <c r="R435" s="206"/>
      <c r="S435" s="28"/>
    </row>
    <row r="436" spans="1:19" s="1" customFormat="1" ht="14.65" customHeight="1">
      <c r="A436" s="226">
        <f>$A433+1</f>
        <v>340</v>
      </c>
      <c r="B436" s="235" t="str">
        <f>IF(OR(C436="W",C437="W",C438="W",C436="1/2W",C437="1/2W",C438="1/2W",C436="1/2L",C437="1/2L",C438="1/2L"),"OK",IF(OR(C436="L",C437="L",C438="L"),"LOSS",IF(OR(C436="X",C437="X",C438="X"),"Anulado"," ")))</f>
        <v xml:space="preserve"> </v>
      </c>
      <c r="C436" s="38" t="s">
        <v>28</v>
      </c>
      <c r="D436" s="273" t="str">
        <f>IF(G436="","",$D433)</f>
        <v>26</v>
      </c>
      <c r="E436" s="281" t="str">
        <f>IF(G436=""," ","– "&amp;COUNTIF(D$4:D438,$D436))</f>
        <v>– 14</v>
      </c>
      <c r="F436" s="284" t="e">
        <f ca="1">IF(G436="","",IF(OR(AND($C436&lt;&gt;" ",$C437=" "),AND($C437&lt;&gt;" ",$C436=" "),AND(L438&gt;0,OR(AND($C438&lt;&gt;" ",OR($C436=" ",$C437=" ")),AND($C438=" ",OR($C436&lt;&gt;" ",$C437&lt;&gt;" "))))),IF(SUM(F$4:F435)=0,1,LARGE(F$4:F435,1)+1),IF(MONTH(G436)=MONTH(TODAY()),IF(AND(DAY(G436)&lt;DAY(TODAY()),$B436=" "),IF(SUM(F$4:F435)=0,1,LARGE(F$4:F435,1)+1),IF($B436=" ",IF(AND(DAY(G436)=DAY(TODAY()),HOUR(G436)&lt;=HOUR(NOW())+1),IF(AND(HOUR(G436)+2&lt;=HOUR(NOW()),DAY(G436)&lt;=DAY(TODAY()),MINUTE(G436)&lt;=MINUTE(NOW())),IF(SUM(F$4:F435)=0,1,LARGE(F$4:F435,1)+1),IF(OR(MINUTE(G436)&lt;=MINUTE(NOW()),HOUR(G436)&lt;=HOUR(NOW())),"!!!","")),""),"")),"")))</f>
        <v>#VALUE!</v>
      </c>
      <c r="G436" s="181" t="s">
        <v>4791</v>
      </c>
      <c r="H436" s="229" t="s">
        <v>702</v>
      </c>
      <c r="I436" s="39" t="s">
        <v>48</v>
      </c>
      <c r="J436" s="78"/>
      <c r="K436" s="41" t="s">
        <v>17</v>
      </c>
      <c r="L436" s="42">
        <v>3.4</v>
      </c>
      <c r="M436" s="43">
        <v>7.72</v>
      </c>
      <c r="N436" s="318">
        <v>0.05</v>
      </c>
      <c r="O436" s="44" t="s">
        <v>2673</v>
      </c>
      <c r="P436" s="45" t="s">
        <v>1990</v>
      </c>
      <c r="Q436" s="217" t="s">
        <v>1139</v>
      </c>
      <c r="R436" s="211">
        <v>0.05</v>
      </c>
      <c r="S436" s="210" t="s">
        <v>1034</v>
      </c>
    </row>
    <row r="437" spans="1:19" s="1" customFormat="1" ht="14.65" customHeight="1">
      <c r="A437" s="227"/>
      <c r="B437" s="236"/>
      <c r="C437" s="49" t="s">
        <v>28</v>
      </c>
      <c r="D437" s="274"/>
      <c r="E437" s="282"/>
      <c r="F437" s="285"/>
      <c r="G437" s="182"/>
      <c r="H437" s="230"/>
      <c r="I437" s="50" t="s">
        <v>47</v>
      </c>
      <c r="J437" s="85" t="str">
        <f>IF(OR(I436="TO",I436="TU",I436="TO1",I436="TU1",I436="TO2",I436="TU2"),J436,IF(OR(I436="AH1",I436="AH2"),IF(OR(I437="AH1",I437="AH2"),-J436,IF(OR(I437="EH1",I437="EH2"),-J436+0.5,"")),IF(OR(I436="EH1",I436="EH2"),IF(OR(I437="AH1",I437="AH2"),-J436+0.5,IF(OR(I437="EH1",I437="EH2"),-J436+1,"")),IF(AND(OR(I436="DNB1",I436="DNB2"),OR(I437="AH1",I437="AH2")),0,IF(AND(I436="Not ScoreBoth",OR(I437="TO1",I437="TO2")),0.5,"")))))</f>
        <v/>
      </c>
      <c r="K437" s="52" t="s">
        <v>23</v>
      </c>
      <c r="L437" s="53">
        <v>1.52</v>
      </c>
      <c r="M437" s="54">
        <v>17.3</v>
      </c>
      <c r="N437" s="233"/>
      <c r="O437" s="55" t="s">
        <v>2132</v>
      </c>
      <c r="P437" s="56" t="s">
        <v>3785</v>
      </c>
      <c r="Q437" s="218"/>
      <c r="R437" s="212"/>
      <c r="S437" s="26"/>
    </row>
    <row r="438" spans="1:19" s="1" customFormat="1" ht="14.65" customHeight="1" thickBot="1">
      <c r="A438" s="228"/>
      <c r="B438" s="237"/>
      <c r="C438" s="57" t="s">
        <v>28</v>
      </c>
      <c r="D438" s="275"/>
      <c r="E438" s="283"/>
      <c r="F438" s="272"/>
      <c r="G438" s="183"/>
      <c r="H438" s="240"/>
      <c r="I438" s="58"/>
      <c r="J438" s="59"/>
      <c r="K438" s="60"/>
      <c r="L438" s="61"/>
      <c r="M438" s="62"/>
      <c r="N438" s="234"/>
      <c r="O438" s="63"/>
      <c r="P438" s="64"/>
      <c r="Q438" s="219"/>
      <c r="R438" s="213"/>
      <c r="S438" s="28"/>
    </row>
    <row r="439" spans="1:19" s="1" customFormat="1" ht="14.65" customHeight="1">
      <c r="A439" s="238">
        <f>$A436+1</f>
        <v>341</v>
      </c>
      <c r="B439" s="242" t="str">
        <f>IF(OR(C439="W",C440="W",C441="W",C439="1/2W",C440="1/2W",C441="1/2W",C439="1/2L",C440="1/2L",C441="1/2L"),"OK",IF(OR(C439="L",C440="L",C441="L"),"LOSS",IF(OR(C439="X",C440="X",C441="X"),"Anulado"," ")))</f>
        <v xml:space="preserve"> </v>
      </c>
      <c r="C439" s="65" t="s">
        <v>28</v>
      </c>
      <c r="D439" s="290" t="str">
        <f>IF(G439="","",$D436)</f>
        <v>26</v>
      </c>
      <c r="E439" s="295" t="str">
        <f>IF(G439=""," ","– "&amp;COUNTIF(D$4:D441,$D439))</f>
        <v>– 15</v>
      </c>
      <c r="F439" s="297" t="e">
        <f ca="1">IF(G439="","",IF(OR(AND($C439&lt;&gt;" ",$C440=" "),AND($C440&lt;&gt;" ",$C439=" "),AND(L441&gt;0,OR(AND($C441&lt;&gt;" ",OR($C439=" ",$C440=" ")),AND($C441=" ",OR($C439&lt;&gt;" ",$C440&lt;&gt;" "))))),IF(SUM(F$4:F438)=0,1,LARGE(F$4:F438,1)+1),IF(MONTH(G439)=MONTH(TODAY()),IF(AND(DAY(G439)&lt;DAY(TODAY()),$B439=" "),IF(SUM(F$4:F438)=0,1,LARGE(F$4:F438,1)+1),IF($B439=" ",IF(AND(DAY(G439)=DAY(TODAY()),HOUR(G439)&lt;=HOUR(NOW())+1),IF(AND(HOUR(G439)+2&lt;=HOUR(NOW()),DAY(G439)&lt;=DAY(TODAY()),MINUTE(G439)&lt;=MINUTE(NOW())),IF(SUM(F$4:F438)=0,1,LARGE(F$4:F438,1)+1),IF(OR(MINUTE(G439)&lt;=MINUTE(NOW()),HOUR(G439)&lt;=HOUR(NOW())),"!!!","")),""),"")),"")))</f>
        <v>#VALUE!</v>
      </c>
      <c r="G439" s="188" t="s">
        <v>4792</v>
      </c>
      <c r="H439" s="303" t="s">
        <v>703</v>
      </c>
      <c r="I439" s="66" t="s">
        <v>43</v>
      </c>
      <c r="J439" s="67">
        <v>3.25</v>
      </c>
      <c r="K439" s="68" t="s">
        <v>17</v>
      </c>
      <c r="L439" s="69">
        <v>1.95</v>
      </c>
      <c r="M439" s="70">
        <v>18.149999999999999</v>
      </c>
      <c r="N439" s="317">
        <v>0.05</v>
      </c>
      <c r="O439" s="71" t="s">
        <v>2624</v>
      </c>
      <c r="P439" s="72" t="s">
        <v>3786</v>
      </c>
      <c r="Q439" s="220" t="s">
        <v>4262</v>
      </c>
      <c r="R439" s="204">
        <v>7.8E-2</v>
      </c>
      <c r="S439" s="203" t="s">
        <v>1034</v>
      </c>
    </row>
    <row r="440" spans="1:19" s="1" customFormat="1" ht="14.65" customHeight="1">
      <c r="A440" s="227"/>
      <c r="B440" s="236"/>
      <c r="C440" s="17" t="s">
        <v>28</v>
      </c>
      <c r="D440" s="274"/>
      <c r="E440" s="282"/>
      <c r="F440" s="285"/>
      <c r="G440" s="182"/>
      <c r="H440" s="230"/>
      <c r="I440" s="18" t="s">
        <v>42</v>
      </c>
      <c r="J440" s="76">
        <v>2.5</v>
      </c>
      <c r="K440" s="77" t="s">
        <v>18</v>
      </c>
      <c r="L440" s="21">
        <v>1.68</v>
      </c>
      <c r="M440" s="22">
        <v>5.13</v>
      </c>
      <c r="N440" s="233"/>
      <c r="O440" s="23" t="s">
        <v>2198</v>
      </c>
      <c r="P440" s="24" t="s">
        <v>1312</v>
      </c>
      <c r="Q440" s="221"/>
      <c r="R440" s="205"/>
      <c r="S440" s="26"/>
    </row>
    <row r="441" spans="1:19" s="1" customFormat="1" ht="14.65" customHeight="1">
      <c r="A441" s="228"/>
      <c r="B441" s="237"/>
      <c r="C441" s="27" t="s">
        <v>28</v>
      </c>
      <c r="D441" s="275"/>
      <c r="E441" s="283"/>
      <c r="F441" s="272"/>
      <c r="G441" s="183"/>
      <c r="H441" s="231"/>
      <c r="I441" s="86" t="s">
        <v>42</v>
      </c>
      <c r="J441" s="107">
        <v>3.5</v>
      </c>
      <c r="K441" s="87" t="s">
        <v>18</v>
      </c>
      <c r="L441" s="88">
        <v>2.8</v>
      </c>
      <c r="M441" s="33">
        <v>9.5500000000000007</v>
      </c>
      <c r="N441" s="234"/>
      <c r="O441" s="89" t="s">
        <v>1999</v>
      </c>
      <c r="P441" s="90" t="s">
        <v>3787</v>
      </c>
      <c r="Q441" s="222"/>
      <c r="R441" s="206"/>
      <c r="S441" s="28"/>
    </row>
    <row r="442" spans="1:19" s="1" customFormat="1" ht="14.65" customHeight="1">
      <c r="A442" s="226">
        <f>$A439+1</f>
        <v>342</v>
      </c>
      <c r="B442" s="235" t="str">
        <f>IF(OR(C442="W",C443="W",C444="W",C442="1/2W",C443="1/2W",C444="1/2W",C442="1/2L",C443="1/2L",C444="1/2L"),"OK",IF(OR(C442="L",C443="L",C444="L"),"LOSS",IF(OR(C442="X",C443="X",C444="X"),"Anulado"," ")))</f>
        <v xml:space="preserve"> </v>
      </c>
      <c r="C442" s="38" t="s">
        <v>28</v>
      </c>
      <c r="D442" s="273" t="str">
        <f>IF(G442="","",$D439)</f>
        <v>26</v>
      </c>
      <c r="E442" s="281" t="str">
        <f>IF(G442=""," ","– "&amp;COUNTIF(D$4:D444,$D442))</f>
        <v>– 16</v>
      </c>
      <c r="F442" s="284" t="e">
        <f ca="1">IF(G442="","",IF(OR(AND($C442&lt;&gt;" ",$C443=" "),AND($C443&lt;&gt;" ",$C442=" "),AND(L444&gt;0,OR(AND($C444&lt;&gt;" ",OR($C442=" ",$C443=" ")),AND($C444=" ",OR($C442&lt;&gt;" ",$C443&lt;&gt;" "))))),IF(SUM(F$4:F441)=0,1,LARGE(F$4:F441,1)+1),IF(MONTH(G442)=MONTH(TODAY()),IF(AND(DAY(G442)&lt;DAY(TODAY()),$B442=" "),IF(SUM(F$4:F441)=0,1,LARGE(F$4:F441,1)+1),IF($B442=" ",IF(AND(DAY(G442)=DAY(TODAY()),HOUR(G442)&lt;=HOUR(NOW())+1),IF(AND(HOUR(G442)+2&lt;=HOUR(NOW()),DAY(G442)&lt;=DAY(TODAY()),MINUTE(G442)&lt;=MINUTE(NOW())),IF(SUM(F$4:F441)=0,1,LARGE(F$4:F441,1)+1),IF(OR(MINUTE(G442)&lt;=MINUTE(NOW()),HOUR(G442)&lt;=HOUR(NOW())),"!!!","")),""),"")),"")))</f>
        <v>#VALUE!</v>
      </c>
      <c r="G442" s="181" t="s">
        <v>4793</v>
      </c>
      <c r="H442" s="229" t="s">
        <v>704</v>
      </c>
      <c r="I442" s="39" t="s">
        <v>31</v>
      </c>
      <c r="J442" s="40">
        <v>0.5</v>
      </c>
      <c r="K442" s="41" t="s">
        <v>23</v>
      </c>
      <c r="L442" s="42">
        <v>2.95</v>
      </c>
      <c r="M442" s="43"/>
      <c r="N442" s="318">
        <v>0.05</v>
      </c>
      <c r="O442" s="44" t="s">
        <v>2320</v>
      </c>
      <c r="P442" s="45" t="s">
        <v>3788</v>
      </c>
      <c r="Q442" s="217" t="s">
        <v>4295</v>
      </c>
      <c r="R442" s="211">
        <v>5.8000000000000003E-2</v>
      </c>
      <c r="S442" s="210" t="s">
        <v>1034</v>
      </c>
    </row>
    <row r="443" spans="1:19" s="1" customFormat="1" ht="14.65" customHeight="1">
      <c r="A443" s="227"/>
      <c r="B443" s="236"/>
      <c r="C443" s="49" t="s">
        <v>28</v>
      </c>
      <c r="D443" s="274"/>
      <c r="E443" s="282"/>
      <c r="F443" s="285"/>
      <c r="G443" s="182"/>
      <c r="H443" s="230"/>
      <c r="I443" s="84">
        <v>1</v>
      </c>
      <c r="J443" s="85" t="str">
        <f>IF(OR(I442="TO",I442="TU",I442="TO1",I442="TU1",I442="TO2",I442="TU2"),J442,IF(OR(I442="AH1",I442="AH2"),IF(OR(I443="AH1",I443="AH2"),-J442,IF(OR(I443="EH1",I443="EH2"),-J442+0.5,"")),IF(OR(I442="EH1",I442="EH2"),IF(OR(I443="AH1",I443="AH2"),-J442+0.5,IF(OR(I443="EH1",I443="EH2"),-J442+1,"")),IF(AND(OR(I442="DNB1",I442="DNB2"),OR(I443="AH1",I443="AH2")),0,IF(AND(I442="Not ScoreBoth",OR(I443="TO1",I443="TO2")),0.5,"")))))</f>
        <v/>
      </c>
      <c r="K443" s="52" t="s">
        <v>18</v>
      </c>
      <c r="L443" s="53">
        <v>1.65</v>
      </c>
      <c r="M443" s="54">
        <v>35.61</v>
      </c>
      <c r="N443" s="233"/>
      <c r="O443" s="55" t="s">
        <v>3532</v>
      </c>
      <c r="P443" s="56" t="s">
        <v>3789</v>
      </c>
      <c r="Q443" s="218"/>
      <c r="R443" s="212"/>
      <c r="S443" s="26"/>
    </row>
    <row r="444" spans="1:19" s="1" customFormat="1" ht="14.65" customHeight="1">
      <c r="A444" s="228"/>
      <c r="B444" s="237"/>
      <c r="C444" s="57" t="s">
        <v>28</v>
      </c>
      <c r="D444" s="275"/>
      <c r="E444" s="283"/>
      <c r="F444" s="272"/>
      <c r="G444" s="183"/>
      <c r="H444" s="231"/>
      <c r="I444" s="58"/>
      <c r="J444" s="59"/>
      <c r="K444" s="60"/>
      <c r="L444" s="61"/>
      <c r="M444" s="62"/>
      <c r="N444" s="234"/>
      <c r="O444" s="63"/>
      <c r="P444" s="64"/>
      <c r="Q444" s="219"/>
      <c r="R444" s="213"/>
      <c r="S444" s="28"/>
    </row>
    <row r="445" spans="1:19" s="1" customFormat="1" ht="14.65" customHeight="1">
      <c r="A445" s="238">
        <f>$A442+1</f>
        <v>343</v>
      </c>
      <c r="B445" s="242" t="str">
        <f>IF(OR(C445="W",C446="W",C447="W",C445="1/2W",C446="1/2W",C447="1/2W",C445="1/2L",C446="1/2L",C447="1/2L"),"OK",IF(OR(C445="L",C446="L",C447="L"),"LOSS",IF(OR(C445="X",C446="X",C447="X"),"Anulado"," ")))</f>
        <v xml:space="preserve"> </v>
      </c>
      <c r="C445" s="65" t="s">
        <v>28</v>
      </c>
      <c r="D445" s="290" t="str">
        <f>IF(G445="","",$D442)</f>
        <v>26</v>
      </c>
      <c r="E445" s="295" t="str">
        <f>IF(G445=""," ","– "&amp;COUNTIF(D$4:D447,$D445))</f>
        <v>– 17</v>
      </c>
      <c r="F445" s="297" t="e">
        <f ca="1">IF(G445="","",IF(OR(AND($C445&lt;&gt;" ",$C446=" "),AND($C446&lt;&gt;" ",$C445=" "),AND(L447&gt;0,OR(AND($C447&lt;&gt;" ",OR($C445=" ",$C446=" ")),AND($C447=" ",OR($C445&lt;&gt;" ",$C446&lt;&gt;" "))))),IF(SUM(F$4:F444)=0,1,LARGE(F$4:F444,1)+1),IF(MONTH(G445)=MONTH(TODAY()),IF(AND(DAY(G445)&lt;DAY(TODAY()),$B445=" "),IF(SUM(F$4:F444)=0,1,LARGE(F$4:F444,1)+1),IF($B445=" ",IF(AND(DAY(G445)=DAY(TODAY()),HOUR(G445)&lt;=HOUR(NOW())+1),IF(AND(HOUR(G445)+2&lt;=HOUR(NOW()),DAY(G445)&lt;=DAY(TODAY()),MINUTE(G445)&lt;=MINUTE(NOW())),IF(SUM(F$4:F444)=0,1,LARGE(F$4:F444,1)+1),IF(OR(MINUTE(G445)&lt;=MINUTE(NOW()),HOUR(G445)&lt;=HOUR(NOW())),"!!!","")),""),"")),"")))</f>
        <v>#VALUE!</v>
      </c>
      <c r="G445" s="188" t="s">
        <v>4794</v>
      </c>
      <c r="H445" s="239" t="s">
        <v>705</v>
      </c>
      <c r="I445" s="66" t="s">
        <v>42</v>
      </c>
      <c r="J445" s="67">
        <v>1.5</v>
      </c>
      <c r="K445" s="68" t="s">
        <v>18</v>
      </c>
      <c r="L445" s="69">
        <v>2.5</v>
      </c>
      <c r="M445" s="70">
        <v>12.74</v>
      </c>
      <c r="N445" s="317">
        <v>0.01</v>
      </c>
      <c r="O445" s="71" t="s">
        <v>1706</v>
      </c>
      <c r="P445" s="72" t="s">
        <v>2285</v>
      </c>
      <c r="Q445" s="220" t="s">
        <v>4285</v>
      </c>
      <c r="R445" s="204">
        <v>7.7100000000000002E-2</v>
      </c>
      <c r="S445" s="203" t="s">
        <v>1034</v>
      </c>
    </row>
    <row r="446" spans="1:19" s="1" customFormat="1" ht="14.65" customHeight="1">
      <c r="A446" s="227"/>
      <c r="B446" s="236"/>
      <c r="C446" s="17" t="s">
        <v>28</v>
      </c>
      <c r="D446" s="274"/>
      <c r="E446" s="282"/>
      <c r="F446" s="285"/>
      <c r="G446" s="182"/>
      <c r="H446" s="230"/>
      <c r="I446" s="18" t="s">
        <v>43</v>
      </c>
      <c r="J446" s="76">
        <f>IF(OR(I445="TO",I445="TU",I445="TO1",I445="TU1",I445="TO2",I445="TU2"),J445,IF(OR(I445="AH1",I445="AH2"),IF(OR(I446="AH1",I446="AH2"),-J445,IF(OR(I446="EH1",I446="EH2"),-J445+0.5,"")),IF(OR(I445="EH1",I445="EH2"),IF(OR(I446="AH1",I446="AH2"),-J445+0.5,IF(OR(I446="EH1",I446="EH2"),-J445+1,"")),IF(AND(OR(I445="DNB1",I445="DNB2"),OR(I446="AH1",I446="AH2")),0,IF(AND(I445="Not ScoreBoth",OR(I446="TO1",I446="TO2")),0.5,"")))))</f>
        <v>1.5</v>
      </c>
      <c r="K446" s="77" t="s">
        <v>22</v>
      </c>
      <c r="L446" s="21">
        <v>1.8919999999999999</v>
      </c>
      <c r="M446" s="22"/>
      <c r="N446" s="233"/>
      <c r="O446" s="23" t="s">
        <v>3790</v>
      </c>
      <c r="P446" s="24" t="s">
        <v>2167</v>
      </c>
      <c r="Q446" s="221"/>
      <c r="R446" s="205"/>
      <c r="S446" s="26"/>
    </row>
    <row r="447" spans="1:19" s="1" customFormat="1" ht="14.65" customHeight="1">
      <c r="A447" s="228"/>
      <c r="B447" s="237"/>
      <c r="C447" s="27" t="s">
        <v>28</v>
      </c>
      <c r="D447" s="275"/>
      <c r="E447" s="283"/>
      <c r="F447" s="272"/>
      <c r="G447" s="183"/>
      <c r="H447" s="231"/>
      <c r="I447" s="30"/>
      <c r="J447" s="31"/>
      <c r="K447" s="37"/>
      <c r="L447" s="32"/>
      <c r="M447" s="33"/>
      <c r="N447" s="234"/>
      <c r="O447" s="34"/>
      <c r="P447" s="35"/>
      <c r="Q447" s="222"/>
      <c r="R447" s="206"/>
      <c r="S447" s="28"/>
    </row>
    <row r="448" spans="1:19" s="1" customFormat="1" ht="14.65" customHeight="1">
      <c r="A448" s="226">
        <f>$A445+1</f>
        <v>344</v>
      </c>
      <c r="B448" s="235" t="str">
        <f>IF(OR(C448="W",C449="W",C450="W",C448="1/2W",C449="1/2W",C450="1/2W",C448="1/2L",C449="1/2L",C450="1/2L"),"OK",IF(OR(C448="L",C449="L",C450="L"),"LOSS",IF(OR(C448="X",C449="X",C450="X"),"Anulado"," ")))</f>
        <v xml:space="preserve"> </v>
      </c>
      <c r="C448" s="38" t="s">
        <v>28</v>
      </c>
      <c r="D448" s="273" t="s">
        <v>385</v>
      </c>
      <c r="E448" s="281" t="str">
        <f>IF(G448=""," ","– "&amp;COUNTIF(D$4:D450,$D448))</f>
        <v>– 1</v>
      </c>
      <c r="F448" s="284" t="e">
        <f ca="1">IF(G448="","",IF(OR(AND($C448&lt;&gt;" ",$C449=" "),AND($C449&lt;&gt;" ",$C448=" "),AND(L450&gt;0,OR(AND($C450&lt;&gt;" ",OR($C448=" ",$C449=" ")),AND($C450=" ",OR($C448&lt;&gt;" ",$C449&lt;&gt;" "))))),IF(SUM(F$4:F447)=0,1,LARGE(F$4:F447,1)+1),IF(MONTH(G448)=MONTH(TODAY()),IF(AND(DAY(G448)&lt;DAY(TODAY()),$B448=" "),IF(SUM(F$4:F447)=0,1,LARGE(F$4:F447,1)+1),IF($B448=" ",IF(AND(DAY(G448)=DAY(TODAY()),HOUR(G448)&lt;=HOUR(NOW())+1),IF(AND(HOUR(G448)+2&lt;=HOUR(NOW()),DAY(G448)&lt;=DAY(TODAY()),MINUTE(G448)&lt;=MINUTE(NOW())),IF(SUM(F$4:F447)=0,1,LARGE(F$4:F447,1)+1),IF(OR(MINUTE(G448)&lt;=MINUTE(NOW()),HOUR(G448)&lt;=HOUR(NOW())),"!!!","")),""),"")),"")))</f>
        <v>#VALUE!</v>
      </c>
      <c r="G448" s="181" t="s">
        <v>4795</v>
      </c>
      <c r="H448" s="229" t="s">
        <v>706</v>
      </c>
      <c r="I448" s="108">
        <v>2</v>
      </c>
      <c r="J448" s="78"/>
      <c r="K448" s="41" t="s">
        <v>23</v>
      </c>
      <c r="L448" s="42">
        <v>2.5499999999999998</v>
      </c>
      <c r="M448" s="43">
        <v>28.25</v>
      </c>
      <c r="N448" s="318">
        <v>0.05</v>
      </c>
      <c r="O448" s="44" t="s">
        <v>3791</v>
      </c>
      <c r="P448" s="45" t="s">
        <v>3792</v>
      </c>
      <c r="Q448" s="217" t="s">
        <v>3203</v>
      </c>
      <c r="R448" s="211">
        <v>0.1855</v>
      </c>
      <c r="S448" s="210" t="s">
        <v>1034</v>
      </c>
    </row>
    <row r="449" spans="1:19" s="1" customFormat="1" ht="14.65" customHeight="1">
      <c r="A449" s="227"/>
      <c r="B449" s="236"/>
      <c r="C449" s="49" t="s">
        <v>28</v>
      </c>
      <c r="D449" s="274"/>
      <c r="E449" s="282"/>
      <c r="F449" s="285"/>
      <c r="G449" s="182"/>
      <c r="H449" s="230"/>
      <c r="I449" s="50" t="s">
        <v>52</v>
      </c>
      <c r="J449" s="85" t="str">
        <f>IF(OR(I448="TO",I448="TU",I448="TO1",I448="TU1",I448="TO2",I448="TU2"),J448,IF(OR(I448="AH1",I448="AH2"),IF(OR(I449="AH1",I449="AH2"),-J448,IF(OR(I449="EH1",I449="EH2"),-J448+0.5,"")),IF(OR(I448="EH1",I448="EH2"),IF(OR(I449="AH1",I449="AH2"),-J448+0.5,IF(OR(I449="EH1",I449="EH2"),-J448+1,"")),IF(AND(OR(I448="DNB1",I448="DNB2"),OR(I449="AH1",I449="AH2")),0,IF(AND(I448="Not ScoreBoth",OR(I449="TO1",I449="TO2")),0.5,"")))))</f>
        <v/>
      </c>
      <c r="K449" s="52" t="s">
        <v>23</v>
      </c>
      <c r="L449" s="53">
        <v>31</v>
      </c>
      <c r="M449" s="54">
        <v>2.2999999999999998</v>
      </c>
      <c r="N449" s="233"/>
      <c r="O449" s="55" t="s">
        <v>1260</v>
      </c>
      <c r="P449" s="56" t="s">
        <v>3793</v>
      </c>
      <c r="Q449" s="218"/>
      <c r="R449" s="212"/>
      <c r="S449" s="26"/>
    </row>
    <row r="450" spans="1:19" s="1" customFormat="1" ht="14.65" customHeight="1">
      <c r="A450" s="228"/>
      <c r="B450" s="237"/>
      <c r="C450" s="57" t="s">
        <v>28</v>
      </c>
      <c r="D450" s="275"/>
      <c r="E450" s="283"/>
      <c r="F450" s="272"/>
      <c r="G450" s="183"/>
      <c r="H450" s="231"/>
      <c r="I450" s="134">
        <v>2</v>
      </c>
      <c r="J450" s="59"/>
      <c r="K450" s="103" t="s">
        <v>45</v>
      </c>
      <c r="L450" s="104">
        <v>2.4</v>
      </c>
      <c r="M450" s="62">
        <v>30</v>
      </c>
      <c r="N450" s="234"/>
      <c r="O450" s="105" t="s">
        <v>2129</v>
      </c>
      <c r="P450" s="106" t="s">
        <v>3794</v>
      </c>
      <c r="Q450" s="219"/>
      <c r="R450" s="213"/>
      <c r="S450" s="28"/>
    </row>
    <row r="451" spans="1:19" s="1" customFormat="1" ht="14.65" customHeight="1">
      <c r="A451" s="238">
        <f>$A448+1</f>
        <v>345</v>
      </c>
      <c r="B451" s="242" t="str">
        <f>IF(OR(C451="W",C452="W",C453="W",C451="1/2W",C452="1/2W",C453="1/2W",C451="1/2L",C452="1/2L",C453="1/2L"),"OK",IF(OR(C451="L",C452="L",C453="L"),"LOSS",IF(OR(C451="X",C452="X",C453="X"),"Anulado"," ")))</f>
        <v xml:space="preserve"> </v>
      </c>
      <c r="C451" s="65" t="s">
        <v>28</v>
      </c>
      <c r="D451" s="290" t="str">
        <f>IF(G451="","",$D448)</f>
        <v>27</v>
      </c>
      <c r="E451" s="295" t="str">
        <f>IF(G451=""," ","– "&amp;COUNTIF(D$4:D453,$D451))</f>
        <v>– 2</v>
      </c>
      <c r="F451" s="297" t="e">
        <f ca="1">IF(G451="","",IF(OR(AND($C451&lt;&gt;" ",$C452=" "),AND($C452&lt;&gt;" ",$C451=" "),AND(L453&gt;0,OR(AND($C453&lt;&gt;" ",OR($C451=" ",$C452=" ")),AND($C453=" ",OR($C451&lt;&gt;" ",$C452&lt;&gt;" "))))),IF(SUM(F$4:F450)=0,1,LARGE(F$4:F450,1)+1),IF(MONTH(G451)=MONTH(TODAY()),IF(AND(DAY(G451)&lt;DAY(TODAY()),$B451=" "),IF(SUM(F$4:F450)=0,1,LARGE(F$4:F450,1)+1),IF($B451=" ",IF(AND(DAY(G451)=DAY(TODAY()),HOUR(G451)&lt;=HOUR(NOW())+1),IF(AND(HOUR(G451)+2&lt;=HOUR(NOW()),DAY(G451)&lt;=DAY(TODAY()),MINUTE(G451)&lt;=MINUTE(NOW())),IF(SUM(F$4:F450)=0,1,LARGE(F$4:F450,1)+1),IF(OR(MINUTE(G451)&lt;=MINUTE(NOW()),HOUR(G451)&lt;=HOUR(NOW())),"!!!","")),""),"")),"")))</f>
        <v>#VALUE!</v>
      </c>
      <c r="G451" s="188" t="s">
        <v>4796</v>
      </c>
      <c r="H451" s="239" t="s">
        <v>707</v>
      </c>
      <c r="I451" s="66" t="s">
        <v>30</v>
      </c>
      <c r="J451" s="67">
        <v>0</v>
      </c>
      <c r="K451" s="68" t="s">
        <v>17</v>
      </c>
      <c r="L451" s="69">
        <v>2.0499999999999998</v>
      </c>
      <c r="M451" s="70">
        <v>16.670000000000002</v>
      </c>
      <c r="N451" s="317">
        <v>0.05</v>
      </c>
      <c r="O451" s="71" t="s">
        <v>3551</v>
      </c>
      <c r="P451" s="72" t="s">
        <v>3795</v>
      </c>
      <c r="Q451" s="220" t="s">
        <v>4296</v>
      </c>
      <c r="R451" s="204">
        <v>7.9600000000000004E-2</v>
      </c>
      <c r="S451" s="203" t="s">
        <v>1034</v>
      </c>
    </row>
    <row r="452" spans="1:19" s="1" customFormat="1" ht="14.65" customHeight="1">
      <c r="A452" s="227"/>
      <c r="B452" s="236"/>
      <c r="C452" s="17" t="s">
        <v>28</v>
      </c>
      <c r="D452" s="274"/>
      <c r="E452" s="282"/>
      <c r="F452" s="285"/>
      <c r="G452" s="182"/>
      <c r="H452" s="230"/>
      <c r="I452" s="18" t="s">
        <v>48</v>
      </c>
      <c r="J452" s="81" t="str">
        <f>IF(OR(I451="TO",I451="TU",I451="TO1",I451="TU1",I451="TO2",I451="TU2"),J451,IF(OR(I451="AH1",I451="AH2"),IF(OR(I452="AH1",I452="AH2"),-J451,IF(OR(I452="EH1",I452="EH2"),-J451+0.5,"")),IF(OR(I451="EH1",I451="EH2"),IF(OR(I452="AH1",I452="AH2"),-J451+0.5,IF(OR(I452="EH1",I452="EH2"),-J451+1,"")),IF(AND(OR(I451="DNB1",I451="DNB2"),OR(I452="AH1",I452="AH2")),0,IF(AND(I451="Not ScoreBoth",OR(I452="TO1",I452="TO2")),0.5,"")))))</f>
        <v/>
      </c>
      <c r="K452" s="77" t="s">
        <v>45</v>
      </c>
      <c r="L452" s="21">
        <v>2.2799999999999998</v>
      </c>
      <c r="M452" s="22"/>
      <c r="N452" s="233"/>
      <c r="O452" s="23" t="s">
        <v>2003</v>
      </c>
      <c r="P452" s="24" t="s">
        <v>3796</v>
      </c>
      <c r="Q452" s="221"/>
      <c r="R452" s="205"/>
      <c r="S452" s="26"/>
    </row>
    <row r="453" spans="1:19" s="1" customFormat="1" ht="14.65" customHeight="1">
      <c r="A453" s="228"/>
      <c r="B453" s="237"/>
      <c r="C453" s="27" t="s">
        <v>28</v>
      </c>
      <c r="D453" s="275"/>
      <c r="E453" s="283"/>
      <c r="F453" s="272"/>
      <c r="G453" s="183"/>
      <c r="H453" s="231"/>
      <c r="I453" s="30"/>
      <c r="J453" s="31"/>
      <c r="K453" s="37"/>
      <c r="L453" s="32"/>
      <c r="M453" s="33"/>
      <c r="N453" s="234"/>
      <c r="O453" s="34"/>
      <c r="P453" s="35"/>
      <c r="Q453" s="222"/>
      <c r="R453" s="206"/>
      <c r="S453" s="28"/>
    </row>
    <row r="454" spans="1:19" s="1" customFormat="1" ht="14.65" customHeight="1">
      <c r="A454" s="226">
        <f>$A451+1</f>
        <v>346</v>
      </c>
      <c r="B454" s="235" t="str">
        <f>IF(OR(C454="W",C455="W",C456="W",C454="1/2W",C455="1/2W",C456="1/2W",C454="1/2L",C455="1/2L",C456="1/2L"),"OK",IF(OR(C454="L",C455="L",C456="L"),"LOSS",IF(OR(C454="X",C455="X",C456="X"),"Anulado"," ")))</f>
        <v xml:space="preserve"> </v>
      </c>
      <c r="C454" s="38" t="s">
        <v>28</v>
      </c>
      <c r="D454" s="273" t="str">
        <f>IF(G454="","",$D451)</f>
        <v>27</v>
      </c>
      <c r="E454" s="281" t="str">
        <f>IF(G454=""," ","– "&amp;COUNTIF(D$4:D456,$D454))</f>
        <v>– 3</v>
      </c>
      <c r="F454" s="284" t="e">
        <f ca="1">IF(G454="","",IF(OR(AND($C454&lt;&gt;" ",$C455=" "),AND($C455&lt;&gt;" ",$C454=" "),AND(L456&gt;0,OR(AND($C456&lt;&gt;" ",OR($C454=" ",$C455=" ")),AND($C456=" ",OR($C454&lt;&gt;" ",$C455&lt;&gt;" "))))),IF(SUM(F$4:F453)=0,1,LARGE(F$4:F453,1)+1),IF(MONTH(G454)=MONTH(TODAY()),IF(AND(DAY(G454)&lt;DAY(TODAY()),$B454=" "),IF(SUM(F$4:F453)=0,1,LARGE(F$4:F453,1)+1),IF($B454=" ",IF(AND(DAY(G454)=DAY(TODAY()),HOUR(G454)&lt;=HOUR(NOW())+1),IF(AND(HOUR(G454)+2&lt;=HOUR(NOW()),DAY(G454)&lt;=DAY(TODAY()),MINUTE(G454)&lt;=MINUTE(NOW())),IF(SUM(F$4:F453)=0,1,LARGE(F$4:F453,1)+1),IF(OR(MINUTE(G454)&lt;=MINUTE(NOW()),HOUR(G454)&lt;=HOUR(NOW())),"!!!","")),""),"")),"")))</f>
        <v>#VALUE!</v>
      </c>
      <c r="G454" s="181" t="s">
        <v>4789</v>
      </c>
      <c r="H454" s="229" t="s">
        <v>708</v>
      </c>
      <c r="I454" s="39" t="s">
        <v>48</v>
      </c>
      <c r="J454" s="78"/>
      <c r="K454" s="41" t="s">
        <v>45</v>
      </c>
      <c r="L454" s="42">
        <v>1.48</v>
      </c>
      <c r="M454" s="43"/>
      <c r="N454" s="318">
        <v>0.05</v>
      </c>
      <c r="O454" s="44" t="s">
        <v>895</v>
      </c>
      <c r="P454" s="45" t="s">
        <v>2339</v>
      </c>
      <c r="Q454" s="217" t="s">
        <v>1041</v>
      </c>
      <c r="R454" s="211">
        <v>8.0600000000000005E-2</v>
      </c>
      <c r="S454" s="210" t="s">
        <v>1034</v>
      </c>
    </row>
    <row r="455" spans="1:19" s="1" customFormat="1" ht="14.65" customHeight="1">
      <c r="A455" s="227"/>
      <c r="B455" s="236"/>
      <c r="C455" s="49" t="s">
        <v>28</v>
      </c>
      <c r="D455" s="274"/>
      <c r="E455" s="282"/>
      <c r="F455" s="285"/>
      <c r="G455" s="182"/>
      <c r="H455" s="230"/>
      <c r="I455" s="50" t="s">
        <v>47</v>
      </c>
      <c r="J455" s="85" t="str">
        <f>IF(OR(I454="TO",I454="TU",I454="TO1",I454="TU1",I454="TO2",I454="TU2"),J454,IF(OR(I454="AH1",I454="AH2"),IF(OR(I455="AH1",I455="AH2"),-J454,IF(OR(I455="EH1",I455="EH2"),-J454+0.5,"")),IF(OR(I454="EH1",I454="EH2"),IF(OR(I455="AH1",I455="AH2"),-J454+0.5,IF(OR(I455="EH1",I455="EH2"),-J454+1,"")),IF(AND(OR(I454="DNB1",I454="DNB2"),OR(I455="AH1",I455="AH2")),0,IF(AND(I454="Not ScoreBoth",OR(I455="TO1",I455="TO2")),0.5,"")))))</f>
        <v/>
      </c>
      <c r="K455" s="52" t="s">
        <v>17</v>
      </c>
      <c r="L455" s="53">
        <v>4</v>
      </c>
      <c r="M455" s="54">
        <v>5.83</v>
      </c>
      <c r="N455" s="233"/>
      <c r="O455" s="55" t="s">
        <v>1391</v>
      </c>
      <c r="P455" s="56" t="s">
        <v>1330</v>
      </c>
      <c r="Q455" s="218"/>
      <c r="R455" s="212"/>
      <c r="S455" s="26"/>
    </row>
    <row r="456" spans="1:19" s="1" customFormat="1" ht="14.65" customHeight="1">
      <c r="A456" s="228"/>
      <c r="B456" s="237"/>
      <c r="C456" s="57" t="s">
        <v>28</v>
      </c>
      <c r="D456" s="275"/>
      <c r="E456" s="283"/>
      <c r="F456" s="272"/>
      <c r="G456" s="183"/>
      <c r="H456" s="231"/>
      <c r="I456" s="58"/>
      <c r="J456" s="59"/>
      <c r="K456" s="60"/>
      <c r="L456" s="61"/>
      <c r="M456" s="62"/>
      <c r="N456" s="234"/>
      <c r="O456" s="63"/>
      <c r="P456" s="64"/>
      <c r="Q456" s="219"/>
      <c r="R456" s="213"/>
      <c r="S456" s="28"/>
    </row>
    <row r="457" spans="1:19" s="1" customFormat="1" ht="14.65" customHeight="1">
      <c r="A457" s="238">
        <f>$A454+1</f>
        <v>347</v>
      </c>
      <c r="B457" s="242" t="str">
        <f>IF(OR(C457="W",C458="W",C459="W",C457="1/2W",C458="1/2W",C459="1/2W",C457="1/2L",C458="1/2L",C459="1/2L"),"OK",IF(OR(C457="L",C458="L",C459="L"),"LOSS",IF(OR(C457="X",C458="X",C459="X"),"Anulado"," ")))</f>
        <v xml:space="preserve"> </v>
      </c>
      <c r="C457" s="65" t="s">
        <v>28</v>
      </c>
      <c r="D457" s="290" t="str">
        <f>IF(G457="","",$D454)</f>
        <v>27</v>
      </c>
      <c r="E457" s="295" t="str">
        <f>IF(G457=""," ","– "&amp;COUNTIF(D$4:D459,$D457))</f>
        <v>– 4</v>
      </c>
      <c r="F457" s="297" t="e">
        <f ca="1">IF(G457="","",IF(OR(AND($C457&lt;&gt;" ",$C458=" "),AND($C458&lt;&gt;" ",$C457=" "),AND(L459&gt;0,OR(AND($C459&lt;&gt;" ",OR($C457=" ",$C458=" ")),AND($C459=" ",OR($C457&lt;&gt;" ",$C458&lt;&gt;" "))))),IF(SUM(F$4:F456)=0,1,LARGE(F$4:F456,1)+1),IF(MONTH(G457)=MONTH(TODAY()),IF(AND(DAY(G457)&lt;DAY(TODAY()),$B457=" "),IF(SUM(F$4:F456)=0,1,LARGE(F$4:F456,1)+1),IF($B457=" ",IF(AND(DAY(G457)=DAY(TODAY()),HOUR(G457)&lt;=HOUR(NOW())+1),IF(AND(HOUR(G457)+2&lt;=HOUR(NOW()),DAY(G457)&lt;=DAY(TODAY()),MINUTE(G457)&lt;=MINUTE(NOW())),IF(SUM(F$4:F456)=0,1,LARGE(F$4:F456,1)+1),IF(OR(MINUTE(G457)&lt;=MINUTE(NOW()),HOUR(G457)&lt;=HOUR(NOW())),"!!!","")),""),"")),"")))</f>
        <v>#VALUE!</v>
      </c>
      <c r="G457" s="188" t="s">
        <v>4789</v>
      </c>
      <c r="H457" s="239" t="s">
        <v>708</v>
      </c>
      <c r="I457" s="100">
        <v>2</v>
      </c>
      <c r="J457" s="80"/>
      <c r="K457" s="68" t="s">
        <v>45</v>
      </c>
      <c r="L457" s="69">
        <v>2.1</v>
      </c>
      <c r="M457" s="70"/>
      <c r="N457" s="317">
        <v>0.05</v>
      </c>
      <c r="O457" s="71" t="s">
        <v>2211</v>
      </c>
      <c r="P457" s="72" t="s">
        <v>3691</v>
      </c>
      <c r="Q457" s="220" t="s">
        <v>1641</v>
      </c>
      <c r="R457" s="204">
        <v>0.05</v>
      </c>
      <c r="S457" s="203" t="s">
        <v>1034</v>
      </c>
    </row>
    <row r="458" spans="1:19" s="1" customFormat="1" ht="14.65" customHeight="1">
      <c r="A458" s="227"/>
      <c r="B458" s="236"/>
      <c r="C458" s="17" t="s">
        <v>28</v>
      </c>
      <c r="D458" s="274"/>
      <c r="E458" s="282"/>
      <c r="F458" s="285"/>
      <c r="G458" s="182"/>
      <c r="H458" s="230"/>
      <c r="I458" s="18" t="s">
        <v>54</v>
      </c>
      <c r="J458" s="81" t="str">
        <f>IF(OR(I457="TO",I457="TU",I457="TO1",I457="TU1",I457="TO2",I457="TU2"),J457,IF(OR(I457="AH1",I457="AH2"),IF(OR(I458="AH1",I458="AH2"),-J457,IF(OR(I458="EH1",I458="EH2"),-J457+0.5,"")),IF(OR(I457="EH1",I457="EH2"),IF(OR(I458="AH1",I458="AH2"),-J457+0.5,IF(OR(I458="EH1",I458="EH2"),-J457+1,"")),IF(AND(OR(I457="DNB1",I457="DNB2"),OR(I458="AH1",I458="AH2")),0,IF(AND(I457="Not ScoreBoth",OR(I458="TO1",I458="TO2")),0.5,"")))))</f>
        <v/>
      </c>
      <c r="K458" s="77" t="s">
        <v>17</v>
      </c>
      <c r="L458" s="21">
        <v>2.1</v>
      </c>
      <c r="M458" s="22">
        <v>15.9</v>
      </c>
      <c r="N458" s="233"/>
      <c r="O458" s="23" t="s">
        <v>2211</v>
      </c>
      <c r="P458" s="24" t="s">
        <v>3691</v>
      </c>
      <c r="Q458" s="221"/>
      <c r="R458" s="205"/>
      <c r="S458" s="26"/>
    </row>
    <row r="459" spans="1:19" s="1" customFormat="1" ht="14.65" customHeight="1">
      <c r="A459" s="228"/>
      <c r="B459" s="237"/>
      <c r="C459" s="27" t="s">
        <v>28</v>
      </c>
      <c r="D459" s="275"/>
      <c r="E459" s="283"/>
      <c r="F459" s="272"/>
      <c r="G459" s="183"/>
      <c r="H459" s="231"/>
      <c r="I459" s="30"/>
      <c r="J459" s="31"/>
      <c r="K459" s="37"/>
      <c r="L459" s="32"/>
      <c r="M459" s="33"/>
      <c r="N459" s="234"/>
      <c r="O459" s="34"/>
      <c r="P459" s="35"/>
      <c r="Q459" s="222"/>
      <c r="R459" s="206"/>
      <c r="S459" s="28"/>
    </row>
    <row r="460" spans="1:19" s="1" customFormat="1" ht="14.65" customHeight="1">
      <c r="A460" s="226">
        <f>$A457+1</f>
        <v>348</v>
      </c>
      <c r="B460" s="235" t="str">
        <f>IF(OR(C460="W",C461="W",C462="W",C460="1/2W",C461="1/2W",C462="1/2W",C460="1/2L",C461="1/2L",C462="1/2L"),"OK",IF(OR(C460="L",C461="L",C462="L"),"LOSS",IF(OR(C460="X",C461="X",C462="X"),"Anulado"," ")))</f>
        <v xml:space="preserve"> </v>
      </c>
      <c r="C460" s="38" t="s">
        <v>28</v>
      </c>
      <c r="D460" s="273" t="str">
        <f>IF(G460="","",$D457)</f>
        <v>27</v>
      </c>
      <c r="E460" s="281" t="str">
        <f>IF(G460=""," ","– "&amp;COUNTIF(D$4:D462,$D460))</f>
        <v>– 5</v>
      </c>
      <c r="F460" s="284" t="e">
        <f ca="1">IF(G460="","",IF(OR(AND($C460&lt;&gt;" ",$C461=" "),AND($C461&lt;&gt;" ",$C460=" "),AND(L462&gt;0,OR(AND($C462&lt;&gt;" ",OR($C460=" ",$C461=" ")),AND($C462=" ",OR($C460&lt;&gt;" ",$C461&lt;&gt;" "))))),IF(SUM(F$4:F459)=0,1,LARGE(F$4:F459,1)+1),IF(MONTH(G460)=MONTH(TODAY()),IF(AND(DAY(G460)&lt;DAY(TODAY()),$B460=" "),IF(SUM(F$4:F459)=0,1,LARGE(F$4:F459,1)+1),IF($B460=" ",IF(AND(DAY(G460)=DAY(TODAY()),HOUR(G460)&lt;=HOUR(NOW())+1),IF(AND(HOUR(G460)+2&lt;=HOUR(NOW()),DAY(G460)&lt;=DAY(TODAY()),MINUTE(G460)&lt;=MINUTE(NOW())),IF(SUM(F$4:F459)=0,1,LARGE(F$4:F459,1)+1),IF(OR(MINUTE(G460)&lt;=MINUTE(NOW()),HOUR(G460)&lt;=HOUR(NOW())),"!!!","")),""),"")),"")))</f>
        <v>#VALUE!</v>
      </c>
      <c r="G460" s="181" t="s">
        <v>4789</v>
      </c>
      <c r="H460" s="229" t="s">
        <v>709</v>
      </c>
      <c r="I460" s="39" t="s">
        <v>42</v>
      </c>
      <c r="J460" s="40">
        <v>12.5</v>
      </c>
      <c r="K460" s="41" t="s">
        <v>18</v>
      </c>
      <c r="L460" s="42">
        <v>2.88</v>
      </c>
      <c r="M460" s="43">
        <v>9.26</v>
      </c>
      <c r="N460" s="318">
        <v>0.05</v>
      </c>
      <c r="O460" s="44" t="s">
        <v>1296</v>
      </c>
      <c r="P460" s="45" t="s">
        <v>1414</v>
      </c>
      <c r="Q460" s="217" t="s">
        <v>1415</v>
      </c>
      <c r="R460" s="211">
        <v>7.9699999999999993E-2</v>
      </c>
      <c r="S460" s="210" t="s">
        <v>1034</v>
      </c>
    </row>
    <row r="461" spans="1:19" s="1" customFormat="1" ht="14.65" customHeight="1">
      <c r="A461" s="227"/>
      <c r="B461" s="236"/>
      <c r="C461" s="49" t="s">
        <v>28</v>
      </c>
      <c r="D461" s="274"/>
      <c r="E461" s="282"/>
      <c r="F461" s="285"/>
      <c r="G461" s="182"/>
      <c r="H461" s="230"/>
      <c r="I461" s="50" t="s">
        <v>43</v>
      </c>
      <c r="J461" s="51">
        <f>IF(OR(I460="TO",I460="TU",I460="TO1",I460="TU1",I460="TO2",I460="TU2"),J460,IF(OR(I460="AH1",I460="AH2"),IF(OR(I461="AH1",I461="AH2"),-J460,IF(OR(I461="EH1",I461="EH2"),-J460+0.5,"")),IF(OR(I460="EH1",I460="EH2"),IF(OR(I461="AH1",I461="AH2"),-J460+0.5,IF(OR(I461="EH1",I461="EH2"),-J460+1,"")),IF(AND(OR(I460="DNB1",I460="DNB2"),OR(I461="AH1",I461="AH2")),0,IF(AND(I460="Not ScoreBoth",OR(I461="TO1",I461="TO2")),0.5,"")))))</f>
        <v>12.5</v>
      </c>
      <c r="K461" s="52" t="s">
        <v>17</v>
      </c>
      <c r="L461" s="53">
        <v>1.7270000000000001</v>
      </c>
      <c r="M461" s="54"/>
      <c r="N461" s="233"/>
      <c r="O461" s="55" t="s">
        <v>939</v>
      </c>
      <c r="P461" s="56" t="s">
        <v>1417</v>
      </c>
      <c r="Q461" s="218"/>
      <c r="R461" s="212"/>
      <c r="S461" s="26"/>
    </row>
    <row r="462" spans="1:19" s="1" customFormat="1" ht="14.65" customHeight="1">
      <c r="A462" s="228"/>
      <c r="B462" s="237"/>
      <c r="C462" s="57" t="s">
        <v>28</v>
      </c>
      <c r="D462" s="275"/>
      <c r="E462" s="283"/>
      <c r="F462" s="272"/>
      <c r="G462" s="183"/>
      <c r="H462" s="231"/>
      <c r="I462" s="58"/>
      <c r="J462" s="59"/>
      <c r="K462" s="60"/>
      <c r="L462" s="61"/>
      <c r="M462" s="62"/>
      <c r="N462" s="234"/>
      <c r="O462" s="63"/>
      <c r="P462" s="64"/>
      <c r="Q462" s="219"/>
      <c r="R462" s="213"/>
      <c r="S462" s="28"/>
    </row>
    <row r="463" spans="1:19" s="1" customFormat="1" ht="14.65" customHeight="1">
      <c r="A463" s="238">
        <f>$A460+1</f>
        <v>349</v>
      </c>
      <c r="B463" s="242" t="str">
        <f>IF(OR(C463="W",C464="W",C465="W",C463="1/2W",C464="1/2W",C465="1/2W",C463="1/2L",C464="1/2L",C465="1/2L"),"OK",IF(OR(C463="L",C464="L",C465="L"),"LOSS",IF(OR(C463="X",C464="X",C465="X"),"Anulado"," ")))</f>
        <v xml:space="preserve"> </v>
      </c>
      <c r="C463" s="65" t="s">
        <v>28</v>
      </c>
      <c r="D463" s="290" t="str">
        <f>IF(G463="","",$D460)</f>
        <v>27</v>
      </c>
      <c r="E463" s="295" t="str">
        <f>IF(G463=""," ","– "&amp;COUNTIF(D$4:D465,$D463))</f>
        <v>– 6</v>
      </c>
      <c r="F463" s="297" t="e">
        <f ca="1">IF(G463="","",IF(OR(AND($C463&lt;&gt;" ",$C464=" "),AND($C464&lt;&gt;" ",$C463=" "),AND(L465&gt;0,OR(AND($C465&lt;&gt;" ",OR($C463=" ",$C464=" ")),AND($C465=" ",OR($C463&lt;&gt;" ",$C464&lt;&gt;" "))))),IF(SUM(F$4:F462)=0,1,LARGE(F$4:F462,1)+1),IF(MONTH(G463)=MONTH(TODAY()),IF(AND(DAY(G463)&lt;DAY(TODAY()),$B463=" "),IF(SUM(F$4:F462)=0,1,LARGE(F$4:F462,1)+1),IF($B463=" ",IF(AND(DAY(G463)=DAY(TODAY()),HOUR(G463)&lt;=HOUR(NOW())+1),IF(AND(HOUR(G463)+2&lt;=HOUR(NOW()),DAY(G463)&lt;=DAY(TODAY()),MINUTE(G463)&lt;=MINUTE(NOW())),IF(SUM(F$4:F462)=0,1,LARGE(F$4:F462,1)+1),IF(OR(MINUTE(G463)&lt;=MINUTE(NOW()),HOUR(G463)&lt;=HOUR(NOW())),"!!!","")),""),"")),"")))</f>
        <v>#VALUE!</v>
      </c>
      <c r="G463" s="188" t="s">
        <v>4789</v>
      </c>
      <c r="H463" s="239" t="s">
        <v>710</v>
      </c>
      <c r="I463" s="66" t="s">
        <v>30</v>
      </c>
      <c r="J463" s="80"/>
      <c r="K463" s="68" t="s">
        <v>22</v>
      </c>
      <c r="L463" s="69">
        <v>1.99</v>
      </c>
      <c r="M463" s="70">
        <v>55.47</v>
      </c>
      <c r="N463" s="317">
        <v>0.05</v>
      </c>
      <c r="O463" s="71" t="s">
        <v>3718</v>
      </c>
      <c r="P463" s="72" t="s">
        <v>3797</v>
      </c>
      <c r="Q463" s="220" t="s">
        <v>4297</v>
      </c>
      <c r="R463" s="204">
        <v>6.8500000000000005E-2</v>
      </c>
      <c r="S463" s="203" t="s">
        <v>1034</v>
      </c>
    </row>
    <row r="464" spans="1:19" s="1" customFormat="1" ht="14.65" customHeight="1">
      <c r="A464" s="227"/>
      <c r="B464" s="236"/>
      <c r="C464" s="17" t="s">
        <v>28</v>
      </c>
      <c r="D464" s="274"/>
      <c r="E464" s="282"/>
      <c r="F464" s="285"/>
      <c r="G464" s="182"/>
      <c r="H464" s="230"/>
      <c r="I464" s="83">
        <v>2</v>
      </c>
      <c r="J464" s="81" t="str">
        <f>IF(OR(I463="TO",I463="TU",I463="TO1",I463="TU1",I463="TO2",I463="TU2"),J463,IF(OR(I463="AH1",I463="AH2"),IF(OR(I464="AH1",I464="AH2"),-J463,IF(OR(I464="EH1",I464="EH2"),-J463+0.5,"")),IF(OR(I463="EH1",I463="EH2"),IF(OR(I464="AH1",I464="AH2"),-J463+0.5,IF(OR(I464="EH1",I464="EH2"),-J463+1,"")),IF(AND(OR(I463="DNB1",I463="DNB2"),OR(I464="AH1",I464="AH2")),0,IF(AND(I463="Not ScoreBoth",OR(I464="TO1",I464="TO2")),0.5,"")))))</f>
        <v/>
      </c>
      <c r="K464" s="77" t="s">
        <v>45</v>
      </c>
      <c r="L464" s="21">
        <v>2.2999999999999998</v>
      </c>
      <c r="M464" s="22">
        <v>50</v>
      </c>
      <c r="N464" s="233"/>
      <c r="O464" s="23" t="s">
        <v>1087</v>
      </c>
      <c r="P464" s="24" t="s">
        <v>3798</v>
      </c>
      <c r="Q464" s="221"/>
      <c r="R464" s="205"/>
      <c r="S464" s="26"/>
    </row>
    <row r="465" spans="1:19" s="1" customFormat="1" ht="14.65" customHeight="1">
      <c r="A465" s="228"/>
      <c r="B465" s="237"/>
      <c r="C465" s="27" t="s">
        <v>28</v>
      </c>
      <c r="D465" s="275"/>
      <c r="E465" s="283"/>
      <c r="F465" s="272"/>
      <c r="G465" s="183"/>
      <c r="H465" s="231"/>
      <c r="I465" s="30"/>
      <c r="J465" s="31"/>
      <c r="K465" s="37"/>
      <c r="L465" s="32"/>
      <c r="M465" s="33"/>
      <c r="N465" s="234"/>
      <c r="O465" s="34"/>
      <c r="P465" s="35"/>
      <c r="Q465" s="222"/>
      <c r="R465" s="206"/>
      <c r="S465" s="28"/>
    </row>
    <row r="466" spans="1:19" s="1" customFormat="1" ht="14.65" customHeight="1">
      <c r="A466" s="226">
        <f>$A463+1</f>
        <v>350</v>
      </c>
      <c r="B466" s="235" t="str">
        <f>IF(OR(C466="W",C467="W",C468="W",C466="1/2W",C467="1/2W",C468="1/2W",C466="1/2L",C467="1/2L",C468="1/2L"),"OK",IF(OR(C466="L",C467="L",C468="L"),"LOSS",IF(OR(C466="X",C467="X",C468="X"),"Anulado"," ")))</f>
        <v xml:space="preserve"> </v>
      </c>
      <c r="C466" s="38" t="s">
        <v>28</v>
      </c>
      <c r="D466" s="273" t="str">
        <f>IF(G466="","",$D463)</f>
        <v>27</v>
      </c>
      <c r="E466" s="281" t="str">
        <f>IF(G466=""," ","– "&amp;COUNTIF(D$4:D468,$D466))</f>
        <v>– 7</v>
      </c>
      <c r="F466" s="284" t="e">
        <f ca="1">IF(G466="","",IF(OR(AND($C466&lt;&gt;" ",$C467=" "),AND($C467&lt;&gt;" ",$C466=" "),AND(L468&gt;0,OR(AND($C468&lt;&gt;" ",OR($C466=" ",$C467=" ")),AND($C468=" ",OR($C466&lt;&gt;" ",$C467&lt;&gt;" "))))),IF(SUM(F$4:F465)=0,1,LARGE(F$4:F465,1)+1),IF(MONTH(G466)=MONTH(TODAY()),IF(AND(DAY(G466)&lt;DAY(TODAY()),$B466=" "),IF(SUM(F$4:F465)=0,1,LARGE(F$4:F465,1)+1),IF($B466=" ",IF(AND(DAY(G466)=DAY(TODAY()),HOUR(G466)&lt;=HOUR(NOW())+1),IF(AND(HOUR(G466)+2&lt;=HOUR(NOW()),DAY(G466)&lt;=DAY(TODAY()),MINUTE(G466)&lt;=MINUTE(NOW())),IF(SUM(F$4:F465)=0,1,LARGE(F$4:F465,1)+1),IF(OR(MINUTE(G466)&lt;=MINUTE(NOW()),HOUR(G466)&lt;=HOUR(NOW())),"!!!","")),""),"")),"")))</f>
        <v>#VALUE!</v>
      </c>
      <c r="G466" s="181" t="s">
        <v>4797</v>
      </c>
      <c r="H466" s="229" t="s">
        <v>711</v>
      </c>
      <c r="I466" s="39" t="s">
        <v>48</v>
      </c>
      <c r="J466" s="78"/>
      <c r="K466" s="41" t="s">
        <v>17</v>
      </c>
      <c r="L466" s="42">
        <v>4</v>
      </c>
      <c r="M466" s="43">
        <v>5.83</v>
      </c>
      <c r="N466" s="318">
        <v>0.05</v>
      </c>
      <c r="O466" s="44" t="s">
        <v>1391</v>
      </c>
      <c r="P466" s="45" t="s">
        <v>1330</v>
      </c>
      <c r="Q466" s="217" t="s">
        <v>993</v>
      </c>
      <c r="R466" s="211">
        <v>0.21690000000000001</v>
      </c>
      <c r="S466" s="210" t="s">
        <v>1034</v>
      </c>
    </row>
    <row r="467" spans="1:19" s="1" customFormat="1" ht="14.65" customHeight="1">
      <c r="A467" s="227"/>
      <c r="B467" s="236"/>
      <c r="C467" s="49" t="s">
        <v>28</v>
      </c>
      <c r="D467" s="274"/>
      <c r="E467" s="282"/>
      <c r="F467" s="285"/>
      <c r="G467" s="182"/>
      <c r="H467" s="230"/>
      <c r="I467" s="50" t="s">
        <v>30</v>
      </c>
      <c r="J467" s="51">
        <f>IF(OR(I466="TO",I466="TU",I466="TO1",I466="TU1",I466="TO2",I466="TU2"),J466,IF(OR(I466="AH1",I466="AH2"),IF(OR(I467="AH1",I467="AH2"),-J466,IF(OR(I467="EH1",I467="EH2"),-J466+0.5,"")),IF(OR(I466="EH1",I466="EH2"),IF(OR(I467="AH1",I467="AH2"),-J466+0.5,IF(OR(I467="EH1",I467="EH2"),-J466+1,"")),IF(AND(OR(I466="DNB1",I466="DNB2"),OR(I467="AH1",I467="AH2")),0,IF(AND(I466="Not ScoreBoth",OR(I467="TO1",I467="TO2")),0.5,"")))))</f>
        <v>0</v>
      </c>
      <c r="K467" s="52" t="s">
        <v>23</v>
      </c>
      <c r="L467" s="53">
        <v>1.75</v>
      </c>
      <c r="M467" s="54"/>
      <c r="N467" s="233"/>
      <c r="O467" s="55" t="s">
        <v>3799</v>
      </c>
      <c r="P467" s="56" t="s">
        <v>3800</v>
      </c>
      <c r="Q467" s="218"/>
      <c r="R467" s="212"/>
      <c r="S467" s="26"/>
    </row>
    <row r="468" spans="1:19" s="1" customFormat="1" ht="24.6" customHeight="1">
      <c r="A468" s="228"/>
      <c r="B468" s="237"/>
      <c r="C468" s="57" t="s">
        <v>28</v>
      </c>
      <c r="D468" s="275"/>
      <c r="E468" s="283"/>
      <c r="F468" s="272"/>
      <c r="G468" s="183"/>
      <c r="H468" s="231"/>
      <c r="I468" s="58"/>
      <c r="J468" s="59"/>
      <c r="K468" s="60"/>
      <c r="L468" s="61"/>
      <c r="M468" s="62"/>
      <c r="N468" s="234"/>
      <c r="O468" s="63"/>
      <c r="P468" s="64"/>
      <c r="Q468" s="219"/>
      <c r="R468" s="213"/>
      <c r="S468" s="28"/>
    </row>
    <row r="469" spans="1:19" s="1" customFormat="1" ht="14.65" customHeight="1">
      <c r="A469" s="238">
        <f>$A466+1</f>
        <v>351</v>
      </c>
      <c r="B469" s="242" t="str">
        <f>IF(OR(C469="W",C470="W",C471="W",C469="1/2W",C470="1/2W",C471="1/2W",C469="1/2L",C470="1/2L",C471="1/2L"),"OK",IF(OR(C469="L",C470="L",C471="L"),"LOSS",IF(OR(C469="X",C470="X",C471="X"),"Anulado"," ")))</f>
        <v xml:space="preserve"> </v>
      </c>
      <c r="C469" s="65" t="s">
        <v>28</v>
      </c>
      <c r="D469" s="290" t="str">
        <f>IF(G469="","",$D466)</f>
        <v>27</v>
      </c>
      <c r="E469" s="295" t="str">
        <f>IF(G469=""," ","– "&amp;COUNTIF(D$4:D471,$D469))</f>
        <v>– 8</v>
      </c>
      <c r="F469" s="297" t="e">
        <f ca="1">IF(G469="","",IF(OR(AND($C469&lt;&gt;" ",$C470=" "),AND($C470&lt;&gt;" ",$C469=" "),AND(L471&gt;0,OR(AND($C471&lt;&gt;" ",OR($C469=" ",$C470=" ")),AND($C471=" ",OR($C469&lt;&gt;" ",$C470&lt;&gt;" "))))),IF(SUM(F$4:F468)=0,1,LARGE(F$4:F468,1)+1),IF(MONTH(G469)=MONTH(TODAY()),IF(AND(DAY(G469)&lt;DAY(TODAY()),$B469=" "),IF(SUM(F$4:F468)=0,1,LARGE(F$4:F468,1)+1),IF($B469=" ",IF(AND(DAY(G469)=DAY(TODAY()),HOUR(G469)&lt;=HOUR(NOW())+1),IF(AND(HOUR(G469)+2&lt;=HOUR(NOW()),DAY(G469)&lt;=DAY(TODAY()),MINUTE(G469)&lt;=MINUTE(NOW())),IF(SUM(F$4:F468)=0,1,LARGE(F$4:F468,1)+1),IF(OR(MINUTE(G469)&lt;=MINUTE(NOW()),HOUR(G469)&lt;=HOUR(NOW())),"!!!","")),""),"")),"")))</f>
        <v>#VALUE!</v>
      </c>
      <c r="G469" s="188" t="s">
        <v>4798</v>
      </c>
      <c r="H469" s="239" t="s">
        <v>712</v>
      </c>
      <c r="I469" s="66" t="s">
        <v>48</v>
      </c>
      <c r="J469" s="80"/>
      <c r="K469" s="68" t="s">
        <v>22</v>
      </c>
      <c r="L469" s="69">
        <v>3.29</v>
      </c>
      <c r="M469" s="70"/>
      <c r="N469" s="317">
        <v>0.01</v>
      </c>
      <c r="O469" s="71" t="s">
        <v>3801</v>
      </c>
      <c r="P469" s="72" t="s">
        <v>3802</v>
      </c>
      <c r="Q469" s="220" t="s">
        <v>1834</v>
      </c>
      <c r="R469" s="204">
        <v>6.7400000000000002E-2</v>
      </c>
      <c r="S469" s="203" t="s">
        <v>1034</v>
      </c>
    </row>
    <row r="470" spans="1:19" s="1" customFormat="1" ht="14.65" customHeight="1">
      <c r="A470" s="227"/>
      <c r="B470" s="236"/>
      <c r="C470" s="17" t="s">
        <v>28</v>
      </c>
      <c r="D470" s="274"/>
      <c r="E470" s="282"/>
      <c r="F470" s="285"/>
      <c r="G470" s="182"/>
      <c r="H470" s="230"/>
      <c r="I470" s="18" t="s">
        <v>47</v>
      </c>
      <c r="J470" s="81" t="str">
        <f>IF(OR(I469="TO",I469="TU",I469="TO1",I469="TU1",I469="TO2",I469="TU2"),J469,IF(OR(I469="AH1",I469="AH2"),IF(OR(I470="AH1",I470="AH2"),-J469,IF(OR(I470="EH1",I470="EH2"),-J469+0.5,"")),IF(OR(I469="EH1",I469="EH2"),IF(OR(I470="AH1",I470="AH2"),-J469+0.5,IF(OR(I470="EH1",I470="EH2"),-J469+1,"")),IF(AND(OR(I469="DNB1",I469="DNB2"),OR(I470="AH1",I470="AH2")),0,IF(AND(I469="Not ScoreBoth",OR(I470="TO1",I470="TO2")),0.5,"")))))</f>
        <v/>
      </c>
      <c r="K470" s="77" t="s">
        <v>18</v>
      </c>
      <c r="L470" s="21">
        <v>1.58</v>
      </c>
      <c r="M470" s="22">
        <v>24.95</v>
      </c>
      <c r="N470" s="233"/>
      <c r="O470" s="23" t="s">
        <v>3803</v>
      </c>
      <c r="P470" s="24" t="s">
        <v>3804</v>
      </c>
      <c r="Q470" s="221"/>
      <c r="R470" s="205"/>
      <c r="S470" s="26"/>
    </row>
    <row r="471" spans="1:19" s="1" customFormat="1" ht="14.65" customHeight="1">
      <c r="A471" s="228"/>
      <c r="B471" s="237"/>
      <c r="C471" s="27" t="s">
        <v>28</v>
      </c>
      <c r="D471" s="275"/>
      <c r="E471" s="283"/>
      <c r="F471" s="272"/>
      <c r="G471" s="183"/>
      <c r="H471" s="231"/>
      <c r="I471" s="30"/>
      <c r="J471" s="31"/>
      <c r="K471" s="37"/>
      <c r="L471" s="32"/>
      <c r="M471" s="33"/>
      <c r="N471" s="234"/>
      <c r="O471" s="34"/>
      <c r="P471" s="35"/>
      <c r="Q471" s="222"/>
      <c r="R471" s="206"/>
      <c r="S471" s="28"/>
    </row>
    <row r="472" spans="1:19" s="1" customFormat="1" ht="14.65" customHeight="1">
      <c r="A472" s="226">
        <f>$A469+1</f>
        <v>352</v>
      </c>
      <c r="B472" s="235" t="str">
        <f>IF(OR(C472="W",C473="W",C474="W",C472="1/2W",C473="1/2W",C474="1/2W",C472="1/2L",C473="1/2L",C474="1/2L"),"OK",IF(OR(C472="L",C473="L",C474="L"),"LOSS",IF(OR(C472="X",C473="X",C474="X"),"Anulado"," ")))</f>
        <v xml:space="preserve"> </v>
      </c>
      <c r="C472" s="38" t="s">
        <v>28</v>
      </c>
      <c r="D472" s="273" t="str">
        <f>IF(G472="","",$D469)</f>
        <v>27</v>
      </c>
      <c r="E472" s="281" t="str">
        <f>IF(G472=""," ","– "&amp;COUNTIF(D$4:D474,$D472))</f>
        <v>– 9</v>
      </c>
      <c r="F472" s="284" t="e">
        <f ca="1">IF(G472="","",IF(OR(AND($C472&lt;&gt;" ",$C473=" "),AND($C473&lt;&gt;" ",$C472=" "),AND(L474&gt;0,OR(AND($C474&lt;&gt;" ",OR($C472=" ",$C473=" ")),AND($C474=" ",OR($C472&lt;&gt;" ",$C473&lt;&gt;" "))))),IF(SUM(F$4:F471)=0,1,LARGE(F$4:F471,1)+1),IF(MONTH(G472)=MONTH(TODAY()),IF(AND(DAY(G472)&lt;DAY(TODAY()),$B472=" "),IF(SUM(F$4:F471)=0,1,LARGE(F$4:F471,1)+1),IF($B472=" ",IF(AND(DAY(G472)=DAY(TODAY()),HOUR(G472)&lt;=HOUR(NOW())+1),IF(AND(HOUR(G472)+2&lt;=HOUR(NOW()),DAY(G472)&lt;=DAY(TODAY()),MINUTE(G472)&lt;=MINUTE(NOW())),IF(SUM(F$4:F471)=0,1,LARGE(F$4:F471,1)+1),IF(OR(MINUTE(G472)&lt;=MINUTE(NOW()),HOUR(G472)&lt;=HOUR(NOW())),"!!!","")),""),"")),"")))</f>
        <v>#VALUE!</v>
      </c>
      <c r="G472" s="181" t="s">
        <v>4799</v>
      </c>
      <c r="H472" s="229" t="s">
        <v>713</v>
      </c>
      <c r="I472" s="39" t="s">
        <v>42</v>
      </c>
      <c r="J472" s="78"/>
      <c r="K472" s="41" t="s">
        <v>23</v>
      </c>
      <c r="L472" s="42">
        <v>3.25</v>
      </c>
      <c r="M472" s="43">
        <v>11.08</v>
      </c>
      <c r="N472" s="318">
        <v>0.05</v>
      </c>
      <c r="O472" s="44" t="s">
        <v>3805</v>
      </c>
      <c r="P472" s="45" t="s">
        <v>3806</v>
      </c>
      <c r="Q472" s="217" t="s">
        <v>1630</v>
      </c>
      <c r="R472" s="211">
        <v>0.1162</v>
      </c>
      <c r="S472" s="210" t="s">
        <v>1034</v>
      </c>
    </row>
    <row r="473" spans="1:19" s="1" customFormat="1" ht="14.65" customHeight="1">
      <c r="A473" s="227"/>
      <c r="B473" s="236"/>
      <c r="C473" s="49" t="s">
        <v>28</v>
      </c>
      <c r="D473" s="274"/>
      <c r="E473" s="282"/>
      <c r="F473" s="285"/>
      <c r="G473" s="182"/>
      <c r="H473" s="230"/>
      <c r="I473" s="50" t="s">
        <v>43</v>
      </c>
      <c r="J473" s="51">
        <f>IF(OR(I472="TO",I472="TU",I472="TO1",I472="TU1",I472="TO2",I472="TU2"),J472,IF(OR(I472="AH1",I472="AH2"),IF(OR(I473="AH1",I473="AH2"),-J472,IF(OR(I473="EH1",I473="EH2"),-J472+0.5,"")),IF(OR(I472="EH1",I472="EH2"),IF(OR(I473="AH1",I473="AH2"),-J472+0.5,IF(OR(I473="EH1",I473="EH2"),-J472+1,"")),IF(AND(OR(I472="DNB1",I472="DNB2"),OR(I473="AH1",I473="AH2")),0,IF(AND(I472="Not ScoreBoth",OR(I473="TO1",I473="TO2")),0.5,"")))))</f>
        <v>0</v>
      </c>
      <c r="K473" s="52" t="s">
        <v>45</v>
      </c>
      <c r="L473" s="53">
        <v>1.7</v>
      </c>
      <c r="M473" s="54"/>
      <c r="N473" s="233"/>
      <c r="O473" s="55" t="s">
        <v>2902</v>
      </c>
      <c r="P473" s="56" t="s">
        <v>3680</v>
      </c>
      <c r="Q473" s="218"/>
      <c r="R473" s="212"/>
      <c r="S473" s="26"/>
    </row>
    <row r="474" spans="1:19" s="1" customFormat="1" ht="14.65" customHeight="1">
      <c r="A474" s="228"/>
      <c r="B474" s="237"/>
      <c r="C474" s="57" t="s">
        <v>28</v>
      </c>
      <c r="D474" s="275"/>
      <c r="E474" s="283"/>
      <c r="F474" s="272"/>
      <c r="G474" s="183"/>
      <c r="H474" s="231"/>
      <c r="I474" s="58"/>
      <c r="J474" s="59"/>
      <c r="K474" s="60"/>
      <c r="L474" s="61"/>
      <c r="M474" s="62"/>
      <c r="N474" s="234"/>
      <c r="O474" s="63"/>
      <c r="P474" s="64"/>
      <c r="Q474" s="219"/>
      <c r="R474" s="213"/>
      <c r="S474" s="28"/>
    </row>
    <row r="475" spans="1:19" s="1" customFormat="1" ht="14.65" customHeight="1">
      <c r="A475" s="238">
        <f>$A472+1</f>
        <v>353</v>
      </c>
      <c r="B475" s="242" t="str">
        <f>IF(OR(C475="W",C476="W",C477="W",C475="1/2W",C476="1/2W",C477="1/2W",C475="1/2L",C476="1/2L",C477="1/2L"),"OK",IF(OR(C475="L",C476="L",C477="L"),"LOSS",IF(OR(C475="X",C476="X",C477="X"),"Anulado"," ")))</f>
        <v xml:space="preserve"> </v>
      </c>
      <c r="C475" s="65" t="s">
        <v>28</v>
      </c>
      <c r="D475" s="290" t="str">
        <f>IF(G475="","",$D472)</f>
        <v>27</v>
      </c>
      <c r="E475" s="295" t="str">
        <f>IF(G475=""," ","– "&amp;COUNTIF(D$4:D477,$D475))</f>
        <v>– 10</v>
      </c>
      <c r="F475" s="297" t="e">
        <f ca="1">IF(G475="","",IF(OR(AND($C475&lt;&gt;" ",$C476=" "),AND($C476&lt;&gt;" ",$C475=" "),AND(L477&gt;0,OR(AND($C477&lt;&gt;" ",OR($C475=" ",$C476=" ")),AND($C477=" ",OR($C475&lt;&gt;" ",$C476&lt;&gt;" "))))),IF(SUM(F$4:F474)=0,1,LARGE(F$4:F474,1)+1),IF(MONTH(G475)=MONTH(TODAY()),IF(AND(DAY(G475)&lt;DAY(TODAY()),$B475=" "),IF(SUM(F$4:F474)=0,1,LARGE(F$4:F474,1)+1),IF($B475=" ",IF(AND(DAY(G475)=DAY(TODAY()),HOUR(G475)&lt;=HOUR(NOW())+1),IF(AND(HOUR(G475)+2&lt;=HOUR(NOW()),DAY(G475)&lt;=DAY(TODAY()),MINUTE(G475)&lt;=MINUTE(NOW())),IF(SUM(F$4:F474)=0,1,LARGE(F$4:F474,1)+1),IF(OR(MINUTE(G475)&lt;=MINUTE(NOW()),HOUR(G475)&lt;=HOUR(NOW())),"!!!","")),""),"")),"")))</f>
        <v>#VALUE!</v>
      </c>
      <c r="G475" s="188" t="s">
        <v>4800</v>
      </c>
      <c r="H475" s="239" t="s">
        <v>714</v>
      </c>
      <c r="I475" s="66" t="s">
        <v>47</v>
      </c>
      <c r="J475" s="80"/>
      <c r="K475" s="68" t="s">
        <v>45</v>
      </c>
      <c r="L475" s="69">
        <v>1.46</v>
      </c>
      <c r="M475" s="70">
        <v>50</v>
      </c>
      <c r="N475" s="317">
        <v>0.01</v>
      </c>
      <c r="O475" s="71" t="s">
        <v>1087</v>
      </c>
      <c r="P475" s="72" t="s">
        <v>3697</v>
      </c>
      <c r="Q475" s="220" t="s">
        <v>2656</v>
      </c>
      <c r="R475" s="204">
        <v>6.5100000000000005E-2</v>
      </c>
      <c r="S475" s="203" t="s">
        <v>1034</v>
      </c>
    </row>
    <row r="476" spans="1:19" s="1" customFormat="1" ht="14.65" customHeight="1">
      <c r="A476" s="227"/>
      <c r="B476" s="236"/>
      <c r="C476" s="17" t="s">
        <v>28</v>
      </c>
      <c r="D476" s="274"/>
      <c r="E476" s="282"/>
      <c r="F476" s="285"/>
      <c r="G476" s="182"/>
      <c r="H476" s="230"/>
      <c r="I476" s="18" t="s">
        <v>48</v>
      </c>
      <c r="J476" s="81" t="str">
        <f>IF(OR(I475="TO",I475="TU",I475="TO1",I475="TU1",I475="TO2",I475="TU2"),J475,IF(OR(I475="AH1",I475="AH2"),IF(OR(I476="AH1",I476="AH2"),-J475,IF(OR(I476="EH1",I476="EH2"),-J475+0.5,"")),IF(OR(I475="EH1",I475="EH2"),IF(OR(I476="AH1",I476="AH2"),-J475+0.5,IF(OR(I476="EH1",I476="EH2"),-J475+1,"")),IF(AND(OR(I475="DNB1",I475="DNB2"),OR(I476="AH1",I476="AH2")),0,IF(AND(I475="Not ScoreBoth",OR(I476="TO1",I476="TO2")),0.5,"")))))</f>
        <v/>
      </c>
      <c r="K476" s="77" t="s">
        <v>22</v>
      </c>
      <c r="L476" s="21">
        <v>3.94</v>
      </c>
      <c r="M476" s="22"/>
      <c r="N476" s="233"/>
      <c r="O476" s="23" t="s">
        <v>2304</v>
      </c>
      <c r="P476" s="24" t="s">
        <v>3807</v>
      </c>
      <c r="Q476" s="221"/>
      <c r="R476" s="205"/>
      <c r="S476" s="26"/>
    </row>
    <row r="477" spans="1:19" s="1" customFormat="1" ht="14.65" customHeight="1">
      <c r="A477" s="228"/>
      <c r="B477" s="237"/>
      <c r="C477" s="27" t="s">
        <v>28</v>
      </c>
      <c r="D477" s="275"/>
      <c r="E477" s="283"/>
      <c r="F477" s="272"/>
      <c r="G477" s="183"/>
      <c r="H477" s="231"/>
      <c r="I477" s="30"/>
      <c r="J477" s="31"/>
      <c r="K477" s="37"/>
      <c r="L477" s="32"/>
      <c r="M477" s="33"/>
      <c r="N477" s="234"/>
      <c r="O477" s="34"/>
      <c r="P477" s="35"/>
      <c r="Q477" s="222"/>
      <c r="R477" s="206"/>
      <c r="S477" s="28"/>
    </row>
    <row r="478" spans="1:19" s="1" customFormat="1" ht="14.65" customHeight="1">
      <c r="A478" s="226">
        <f>$A475+1</f>
        <v>354</v>
      </c>
      <c r="B478" s="235" t="str">
        <f>IF(OR(C478="W",C479="W",C480="W",C478="1/2W",C479="1/2W",C480="1/2W",C478="1/2L",C479="1/2L",C480="1/2L"),"OK",IF(OR(C478="L",C479="L",C480="L"),"LOSS",IF(OR(C478="X",C479="X",C480="X"),"Anulado"," ")))</f>
        <v xml:space="preserve"> </v>
      </c>
      <c r="C478" s="38" t="s">
        <v>28</v>
      </c>
      <c r="D478" s="273" t="s">
        <v>403</v>
      </c>
      <c r="E478" s="281" t="str">
        <f>IF(G478=""," ","– "&amp;COUNTIF(D$4:D480,$D478))</f>
        <v>– 1</v>
      </c>
      <c r="F478" s="284" t="e">
        <f ca="1">IF(G478="","",IF(OR(AND($C478&lt;&gt;" ",$C479=" "),AND($C479&lt;&gt;" ",$C478=" "),AND(L480&gt;0,OR(AND($C480&lt;&gt;" ",OR($C478=" ",$C479=" ")),AND($C480=" ",OR($C478&lt;&gt;" ",$C479&lt;&gt;" "))))),IF(SUM(F$4:F477)=0,1,LARGE(F$4:F477,1)+1),IF(MONTH(G478)=MONTH(TODAY()),IF(AND(DAY(G478)&lt;DAY(TODAY()),$B478=" "),IF(SUM(F$4:F477)=0,1,LARGE(F$4:F477,1)+1),IF($B478=" ",IF(AND(DAY(G478)=DAY(TODAY()),HOUR(G478)&lt;=HOUR(NOW())+1),IF(AND(HOUR(G478)+2&lt;=HOUR(NOW()),DAY(G478)&lt;=DAY(TODAY()),MINUTE(G478)&lt;=MINUTE(NOW())),IF(SUM(F$4:F477)=0,1,LARGE(F$4:F477,1)+1),IF(OR(MINUTE(G478)&lt;=MINUTE(NOW()),HOUR(G478)&lt;=HOUR(NOW())),"!!!","")),""),"")),"")))</f>
        <v>#VALUE!</v>
      </c>
      <c r="G478" s="181" t="s">
        <v>4801</v>
      </c>
      <c r="H478" s="229" t="s">
        <v>715</v>
      </c>
      <c r="I478" s="39" t="s">
        <v>30</v>
      </c>
      <c r="J478" s="40">
        <v>0</v>
      </c>
      <c r="K478" s="41" t="s">
        <v>22</v>
      </c>
      <c r="L478" s="42">
        <v>1.909</v>
      </c>
      <c r="M478" s="43">
        <v>40.630000000000003</v>
      </c>
      <c r="N478" s="318">
        <v>0.05</v>
      </c>
      <c r="O478" s="44" t="s">
        <v>3808</v>
      </c>
      <c r="P478" s="45" t="s">
        <v>3809</v>
      </c>
      <c r="Q478" s="217" t="s">
        <v>1941</v>
      </c>
      <c r="R478" s="211">
        <v>6.5799999999999997E-2</v>
      </c>
      <c r="S478" s="210" t="s">
        <v>1034</v>
      </c>
    </row>
    <row r="479" spans="1:19" s="1" customFormat="1" ht="14.65" customHeight="1">
      <c r="A479" s="227"/>
      <c r="B479" s="236"/>
      <c r="C479" s="49" t="s">
        <v>28</v>
      </c>
      <c r="D479" s="274"/>
      <c r="E479" s="282"/>
      <c r="F479" s="285"/>
      <c r="G479" s="182"/>
      <c r="H479" s="230"/>
      <c r="I479" s="50" t="s">
        <v>31</v>
      </c>
      <c r="J479" s="51">
        <v>0.5</v>
      </c>
      <c r="K479" s="52" t="s">
        <v>17</v>
      </c>
      <c r="L479" s="53">
        <v>1.9</v>
      </c>
      <c r="M479" s="54">
        <v>19.440000000000001</v>
      </c>
      <c r="N479" s="233"/>
      <c r="O479" s="55" t="s">
        <v>885</v>
      </c>
      <c r="P479" s="56" t="s">
        <v>886</v>
      </c>
      <c r="Q479" s="218"/>
      <c r="R479" s="212"/>
      <c r="S479" s="26"/>
    </row>
    <row r="480" spans="1:19" s="1" customFormat="1" ht="14.65" customHeight="1" thickBot="1">
      <c r="A480" s="228"/>
      <c r="B480" s="237"/>
      <c r="C480" s="57" t="s">
        <v>28</v>
      </c>
      <c r="D480" s="275"/>
      <c r="E480" s="283"/>
      <c r="F480" s="272"/>
      <c r="G480" s="183"/>
      <c r="H480" s="240"/>
      <c r="I480" s="101" t="s">
        <v>57</v>
      </c>
      <c r="J480" s="102">
        <v>0</v>
      </c>
      <c r="K480" s="103" t="s">
        <v>17</v>
      </c>
      <c r="L480" s="104">
        <v>3.2</v>
      </c>
      <c r="M480" s="62">
        <v>12.7</v>
      </c>
      <c r="N480" s="234"/>
      <c r="O480" s="105" t="s">
        <v>3810</v>
      </c>
      <c r="P480" s="106" t="s">
        <v>3811</v>
      </c>
      <c r="Q480" s="219"/>
      <c r="R480" s="213"/>
      <c r="S480" s="28"/>
    </row>
    <row r="481" spans="1:19" s="1" customFormat="1" ht="14.65" customHeight="1">
      <c r="A481" s="238">
        <f>$A478+1</f>
        <v>355</v>
      </c>
      <c r="B481" s="242" t="str">
        <f>IF(OR(C481="W",C482="W",C483="W",C481="1/2W",C482="1/2W",C483="1/2W",C481="1/2L",C482="1/2L",C483="1/2L"),"OK",IF(OR(C481="L",C482="L",C483="L"),"LOSS",IF(OR(C481="X",C482="X",C483="X"),"Anulado"," ")))</f>
        <v xml:space="preserve"> </v>
      </c>
      <c r="C481" s="65" t="s">
        <v>28</v>
      </c>
      <c r="D481" s="290" t="str">
        <f>IF(G481="","",$D478)</f>
        <v>29</v>
      </c>
      <c r="E481" s="295" t="str">
        <f>IF(G481=""," ","– "&amp;COUNTIF(D$4:D483,$D481))</f>
        <v>– 2</v>
      </c>
      <c r="F481" s="297" t="e">
        <f ca="1">IF(G481="","",IF(OR(AND($C481&lt;&gt;" ",$C482=" "),AND($C482&lt;&gt;" ",$C481=" "),AND(L483&gt;0,OR(AND($C483&lt;&gt;" ",OR($C481=" ",$C482=" ")),AND($C483=" ",OR($C481&lt;&gt;" ",$C482&lt;&gt;" "))))),IF(SUM(F$4:F480)=0,1,LARGE(F$4:F480,1)+1),IF(MONTH(G481)=MONTH(TODAY()),IF(AND(DAY(G481)&lt;DAY(TODAY()),$B481=" "),IF(SUM(F$4:F480)=0,1,LARGE(F$4:F480,1)+1),IF($B481=" ",IF(AND(DAY(G481)=DAY(TODAY()),HOUR(G481)&lt;=HOUR(NOW())+1),IF(AND(HOUR(G481)+2&lt;=HOUR(NOW()),DAY(G481)&lt;=DAY(TODAY()),MINUTE(G481)&lt;=MINUTE(NOW())),IF(SUM(F$4:F480)=0,1,LARGE(F$4:F480,1)+1),IF(OR(MINUTE(G481)&lt;=MINUTE(NOW()),HOUR(G481)&lt;=HOUR(NOW())),"!!!","")),""),"")),"")))</f>
        <v>#VALUE!</v>
      </c>
      <c r="G481" s="188" t="s">
        <v>4801</v>
      </c>
      <c r="H481" s="303" t="s">
        <v>716</v>
      </c>
      <c r="I481" s="66" t="s">
        <v>42</v>
      </c>
      <c r="J481" s="67">
        <v>5.5</v>
      </c>
      <c r="K481" s="68" t="s">
        <v>18</v>
      </c>
      <c r="L481" s="69">
        <v>2.8</v>
      </c>
      <c r="M481" s="70">
        <v>9.67</v>
      </c>
      <c r="N481" s="317">
        <v>0.05</v>
      </c>
      <c r="O481" s="71" t="s">
        <v>1425</v>
      </c>
      <c r="P481" s="72" t="s">
        <v>3380</v>
      </c>
      <c r="Q481" s="220" t="s">
        <v>1013</v>
      </c>
      <c r="R481" s="204">
        <v>6.7799999999999999E-2</v>
      </c>
      <c r="S481" s="203" t="s">
        <v>1034</v>
      </c>
    </row>
    <row r="482" spans="1:19" s="1" customFormat="1" ht="14.65" customHeight="1">
      <c r="A482" s="227"/>
      <c r="B482" s="236"/>
      <c r="C482" s="17" t="s">
        <v>28</v>
      </c>
      <c r="D482" s="274"/>
      <c r="E482" s="282"/>
      <c r="F482" s="285"/>
      <c r="G482" s="182"/>
      <c r="H482" s="230"/>
      <c r="I482" s="18" t="s">
        <v>43</v>
      </c>
      <c r="J482" s="76">
        <f>IF(OR(I481="TO",I481="TU",I481="TO1",I481="TU1",I481="TO2",I481="TU2"),J481,IF(OR(I481="AH1",I481="AH2"),IF(OR(I482="AH1",I482="AH2"),-J481,IF(OR(I482="EH1",I482="EH2"),-J481+0.5,"")),IF(OR(I481="EH1",I481="EH2"),IF(OR(I482="AH1",I482="AH2"),-J481+0.5,IF(OR(I482="EH1",I482="EH2"),-J481+1,"")),IF(AND(OR(I481="DNB1",I481="DNB2"),OR(I482="AH1",I482="AH2")),0,IF(AND(I481="Not ScoreBoth",OR(I482="TO1",I482="TO2")),0.5,"")))))</f>
        <v>5.5</v>
      </c>
      <c r="K482" s="77" t="s">
        <v>17</v>
      </c>
      <c r="L482" s="21">
        <v>1.7270000000000001</v>
      </c>
      <c r="M482" s="22"/>
      <c r="N482" s="233"/>
      <c r="O482" s="23" t="s">
        <v>3812</v>
      </c>
      <c r="P482" s="24" t="s">
        <v>3813</v>
      </c>
      <c r="Q482" s="221"/>
      <c r="R482" s="205"/>
      <c r="S482" s="26"/>
    </row>
    <row r="483" spans="1:19" s="1" customFormat="1" ht="14.65" customHeight="1">
      <c r="A483" s="228"/>
      <c r="B483" s="237"/>
      <c r="C483" s="27" t="s">
        <v>28</v>
      </c>
      <c r="D483" s="275"/>
      <c r="E483" s="283"/>
      <c r="F483" s="272"/>
      <c r="G483" s="183"/>
      <c r="H483" s="231"/>
      <c r="I483" s="30"/>
      <c r="J483" s="31"/>
      <c r="K483" s="37"/>
      <c r="L483" s="32"/>
      <c r="M483" s="33"/>
      <c r="N483" s="234"/>
      <c r="O483" s="34"/>
      <c r="P483" s="35"/>
      <c r="Q483" s="222"/>
      <c r="R483" s="206"/>
      <c r="S483" s="28"/>
    </row>
    <row r="484" spans="1:19" s="1" customFormat="1" ht="14.65" customHeight="1">
      <c r="A484" s="226">
        <f>$A481+1</f>
        <v>356</v>
      </c>
      <c r="B484" s="235" t="str">
        <f>IF(OR(C484="W",C485="W",C486="W",C484="1/2W",C485="1/2W",C486="1/2W",C484="1/2L",C485="1/2L",C486="1/2L"),"OK",IF(OR(C484="L",C485="L",C486="L"),"LOSS",IF(OR(C484="X",C485="X",C486="X"),"Anulado"," ")))</f>
        <v xml:space="preserve"> </v>
      </c>
      <c r="C484" s="38" t="s">
        <v>28</v>
      </c>
      <c r="D484" s="273" t="str">
        <f>IF(G484="","",$D481)</f>
        <v>29</v>
      </c>
      <c r="E484" s="281" t="str">
        <f>IF(G484=""," ","– "&amp;COUNTIF(D$4:D486,$D484))</f>
        <v>– 3</v>
      </c>
      <c r="F484" s="284" t="e">
        <f ca="1">IF(G484="","",IF(OR(AND($C484&lt;&gt;" ",$C485=" "),AND($C485&lt;&gt;" ",$C484=" "),AND(L486&gt;0,OR(AND($C486&lt;&gt;" ",OR($C484=" ",$C485=" ")),AND($C486=" ",OR($C484&lt;&gt;" ",$C485&lt;&gt;" "))))),IF(SUM(F$4:F483)=0,1,LARGE(F$4:F483,1)+1),IF(MONTH(G484)=MONTH(TODAY()),IF(AND(DAY(G484)&lt;DAY(TODAY()),$B484=" "),IF(SUM(F$4:F483)=0,1,LARGE(F$4:F483,1)+1),IF($B484=" ",IF(AND(DAY(G484)=DAY(TODAY()),HOUR(G484)&lt;=HOUR(NOW())+1),IF(AND(HOUR(G484)+2&lt;=HOUR(NOW()),DAY(G484)&lt;=DAY(TODAY()),MINUTE(G484)&lt;=MINUTE(NOW())),IF(SUM(F$4:F483)=0,1,LARGE(F$4:F483,1)+1),IF(OR(MINUTE(G484)&lt;=MINUTE(NOW()),HOUR(G484)&lt;=HOUR(NOW())),"!!!","")),""),"")),"")))</f>
        <v>#VALUE!</v>
      </c>
      <c r="G484" s="181" t="s">
        <v>4767</v>
      </c>
      <c r="H484" s="229" t="s">
        <v>717</v>
      </c>
      <c r="I484" s="39" t="s">
        <v>42</v>
      </c>
      <c r="J484" s="40">
        <v>4.5</v>
      </c>
      <c r="K484" s="41" t="s">
        <v>18</v>
      </c>
      <c r="L484" s="42">
        <v>2.5</v>
      </c>
      <c r="M484" s="43">
        <v>12.74</v>
      </c>
      <c r="N484" s="318">
        <v>0.05</v>
      </c>
      <c r="O484" s="44" t="s">
        <v>1706</v>
      </c>
      <c r="P484" s="45" t="s">
        <v>2285</v>
      </c>
      <c r="Q484" s="217" t="s">
        <v>1254</v>
      </c>
      <c r="R484" s="211">
        <v>4.6600000000000003E-2</v>
      </c>
      <c r="S484" s="210" t="s">
        <v>1034</v>
      </c>
    </row>
    <row r="485" spans="1:19" s="1" customFormat="1" ht="14.65" customHeight="1">
      <c r="A485" s="227"/>
      <c r="B485" s="236"/>
      <c r="C485" s="49" t="s">
        <v>28</v>
      </c>
      <c r="D485" s="274"/>
      <c r="E485" s="282"/>
      <c r="F485" s="285"/>
      <c r="G485" s="182"/>
      <c r="H485" s="230"/>
      <c r="I485" s="50" t="s">
        <v>43</v>
      </c>
      <c r="J485" s="51">
        <f>IF(OR(I484="TO",I484="TU",I484="TO1",I484="TU1",I484="TO2",I484="TU2"),J484,IF(OR(I484="AH1",I484="AH2"),IF(OR(I485="AH1",I485="AH2"),-J484,IF(OR(I485="EH1",I485="EH2"),-J484+0.5,"")),IF(OR(I484="EH1",I484="EH2"),IF(OR(I485="AH1",I485="AH2"),-J484+0.5,IF(OR(I485="EH1",I485="EH2"),-J484+1,"")),IF(AND(OR(I484="DNB1",I484="DNB2"),OR(I485="AH1",I485="AH2")),0,IF(AND(I484="Not ScoreBoth",OR(I485="TO1",I485="TO2")),0.5,"")))))</f>
        <v>4.5</v>
      </c>
      <c r="K485" s="52" t="s">
        <v>23</v>
      </c>
      <c r="L485" s="53">
        <v>1.8</v>
      </c>
      <c r="M485" s="54"/>
      <c r="N485" s="233"/>
      <c r="O485" s="55" t="s">
        <v>1776</v>
      </c>
      <c r="P485" s="56" t="s">
        <v>3814</v>
      </c>
      <c r="Q485" s="218"/>
      <c r="R485" s="212"/>
      <c r="S485" s="26"/>
    </row>
    <row r="486" spans="1:19" s="1" customFormat="1" ht="14.65" customHeight="1" thickBot="1">
      <c r="A486" s="228"/>
      <c r="B486" s="237"/>
      <c r="C486" s="57" t="s">
        <v>28</v>
      </c>
      <c r="D486" s="275"/>
      <c r="E486" s="283"/>
      <c r="F486" s="272"/>
      <c r="G486" s="183"/>
      <c r="H486" s="240"/>
      <c r="I486" s="58"/>
      <c r="J486" s="59"/>
      <c r="K486" s="60"/>
      <c r="L486" s="61"/>
      <c r="M486" s="62"/>
      <c r="N486" s="234"/>
      <c r="O486" s="63"/>
      <c r="P486" s="64"/>
      <c r="Q486" s="219"/>
      <c r="R486" s="213"/>
      <c r="S486" s="28"/>
    </row>
    <row r="487" spans="1:19" s="1" customFormat="1" ht="14.65" customHeight="1">
      <c r="A487" s="238">
        <f>$A484+1</f>
        <v>357</v>
      </c>
      <c r="B487" s="242" t="str">
        <f>IF(OR(C487="W",C488="W",C489="W",C487="1/2W",C488="1/2W",C489="1/2W",C487="1/2L",C488="1/2L",C489="1/2L"),"OK",IF(OR(C487="L",C488="L",C489="L"),"LOSS",IF(OR(C487="X",C488="X",C489="X"),"Anulado"," ")))</f>
        <v xml:space="preserve"> </v>
      </c>
      <c r="C487" s="65" t="s">
        <v>28</v>
      </c>
      <c r="D487" s="290" t="s">
        <v>36</v>
      </c>
      <c r="E487" s="295" t="str">
        <f>IF(G487=""," ","– "&amp;COUNTIF(D$4:D489,$D487))</f>
        <v>– 1</v>
      </c>
      <c r="F487" s="297" t="e">
        <f ca="1">IF(G487="","",IF(OR(AND($C487&lt;&gt;" ",$C488=" "),AND($C488&lt;&gt;" ",$C487=" "),AND(L489&gt;0,OR(AND($C489&lt;&gt;" ",OR($C487=" ",$C488=" ")),AND($C489=" ",OR($C487&lt;&gt;" ",$C488&lt;&gt;" "))))),IF(SUM(F$4:F486)=0,1,LARGE(F$4:F486,1)+1),IF(MONTH(G487)=MONTH(TODAY()),IF(AND(DAY(G487)&lt;DAY(TODAY()),$B487=" "),IF(SUM(F$4:F486)=0,1,LARGE(F$4:F486,1)+1),IF($B487=" ",IF(AND(DAY(G487)=DAY(TODAY()),HOUR(G487)&lt;=HOUR(NOW())+1),IF(AND(HOUR(G487)+2&lt;=HOUR(NOW()),DAY(G487)&lt;=DAY(TODAY()),MINUTE(G487)&lt;=MINUTE(NOW())),IF(SUM(F$4:F486)=0,1,LARGE(F$4:F486,1)+1),IF(OR(MINUTE(G487)&lt;=MINUTE(NOW()),HOUR(G487)&lt;=HOUR(NOW())),"!!!","")),""),"")),"")))</f>
        <v>#VALUE!</v>
      </c>
      <c r="G487" s="188" t="s">
        <v>4802</v>
      </c>
      <c r="H487" s="303" t="s">
        <v>718</v>
      </c>
      <c r="I487" s="66" t="s">
        <v>42</v>
      </c>
      <c r="J487" s="67">
        <v>5.5</v>
      </c>
      <c r="K487" s="68" t="s">
        <v>33</v>
      </c>
      <c r="L487" s="69">
        <v>2.2000000000000002</v>
      </c>
      <c r="M487" s="70">
        <v>5.39</v>
      </c>
      <c r="N487" s="317">
        <v>0.01</v>
      </c>
      <c r="O487" s="71" t="s">
        <v>889</v>
      </c>
      <c r="P487" s="72" t="s">
        <v>2115</v>
      </c>
      <c r="Q487" s="220" t="s">
        <v>1930</v>
      </c>
      <c r="R487" s="204">
        <v>0.1147</v>
      </c>
      <c r="S487" s="203" t="s">
        <v>1034</v>
      </c>
    </row>
    <row r="488" spans="1:19" s="1" customFormat="1" ht="14.65" customHeight="1">
      <c r="A488" s="227"/>
      <c r="B488" s="236"/>
      <c r="C488" s="17" t="s">
        <v>28</v>
      </c>
      <c r="D488" s="274"/>
      <c r="E488" s="282"/>
      <c r="F488" s="285"/>
      <c r="G488" s="182"/>
      <c r="H488" s="230"/>
      <c r="I488" s="18" t="s">
        <v>43</v>
      </c>
      <c r="J488" s="76">
        <v>6</v>
      </c>
      <c r="K488" s="77" t="s">
        <v>22</v>
      </c>
      <c r="L488" s="21">
        <v>2.2599999999999998</v>
      </c>
      <c r="M488" s="22">
        <v>5.25</v>
      </c>
      <c r="N488" s="233"/>
      <c r="O488" s="23" t="s">
        <v>2100</v>
      </c>
      <c r="P488" s="24" t="s">
        <v>2610</v>
      </c>
      <c r="Q488" s="221"/>
      <c r="R488" s="205"/>
      <c r="S488" s="26"/>
    </row>
    <row r="489" spans="1:19" s="1" customFormat="1" ht="14.65" customHeight="1">
      <c r="A489" s="228"/>
      <c r="B489" s="237"/>
      <c r="C489" s="27" t="s">
        <v>28</v>
      </c>
      <c r="D489" s="275"/>
      <c r="E489" s="283"/>
      <c r="F489" s="272"/>
      <c r="G489" s="183"/>
      <c r="H489" s="231"/>
      <c r="I489" s="30"/>
      <c r="J489" s="31"/>
      <c r="K489" s="37"/>
      <c r="L489" s="32"/>
      <c r="M489" s="33"/>
      <c r="N489" s="234"/>
      <c r="O489" s="34"/>
      <c r="P489" s="35"/>
      <c r="Q489" s="222"/>
      <c r="R489" s="206"/>
      <c r="S489" s="28"/>
    </row>
    <row r="490" spans="1:19" s="1" customFormat="1" ht="14.65" customHeight="1">
      <c r="A490" s="226">
        <f>$A487+1</f>
        <v>358</v>
      </c>
      <c r="B490" s="235" t="str">
        <f>IF(OR(C490="W",C491="W",C492="W",C490="1/2W",C491="1/2W",C492="1/2W",C490="1/2L",C491="1/2L",C492="1/2L"),"OK",IF(OR(C490="L",C491="L",C492="L"),"LOSS",IF(OR(C490="X",C491="X",C492="X"),"Anulado"," ")))</f>
        <v xml:space="preserve"> </v>
      </c>
      <c r="C490" s="38" t="s">
        <v>28</v>
      </c>
      <c r="D490" s="273" t="str">
        <f>IF(G490="","",$D487)</f>
        <v>30</v>
      </c>
      <c r="E490" s="281" t="str">
        <f>IF(G490=""," ","– "&amp;COUNTIF(D$4:D492,$D490))</f>
        <v>– 2</v>
      </c>
      <c r="F490" s="284" t="e">
        <f ca="1">IF(G490="","",IF(OR(AND($C490&lt;&gt;" ",$C491=" "),AND($C491&lt;&gt;" ",$C490=" "),AND(L492&gt;0,OR(AND($C492&lt;&gt;" ",OR($C490=" ",$C491=" ")),AND($C492=" ",OR($C490&lt;&gt;" ",$C491&lt;&gt;" "))))),IF(SUM(F$4:F489)=0,1,LARGE(F$4:F489,1)+1),IF(MONTH(G490)=MONTH(TODAY()),IF(AND(DAY(G490)&lt;DAY(TODAY()),$B490=" "),IF(SUM(F$4:F489)=0,1,LARGE(F$4:F489,1)+1),IF($B490=" ",IF(AND(DAY(G490)=DAY(TODAY()),HOUR(G490)&lt;=HOUR(NOW())+1),IF(AND(HOUR(G490)+2&lt;=HOUR(NOW()),DAY(G490)&lt;=DAY(TODAY()),MINUTE(G490)&lt;=MINUTE(NOW())),IF(SUM(F$4:F489)=0,1,LARGE(F$4:F489,1)+1),IF(OR(MINUTE(G490)&lt;=MINUTE(NOW()),HOUR(G490)&lt;=HOUR(NOW())),"!!!","")),""),"")),"")))</f>
        <v>#VALUE!</v>
      </c>
      <c r="G490" s="181" t="s">
        <v>4803</v>
      </c>
      <c r="H490" s="229" t="s">
        <v>719</v>
      </c>
      <c r="I490" s="39" t="s">
        <v>48</v>
      </c>
      <c r="J490" s="78"/>
      <c r="K490" s="41" t="s">
        <v>45</v>
      </c>
      <c r="L490" s="42">
        <v>1.64</v>
      </c>
      <c r="M490" s="43">
        <v>100</v>
      </c>
      <c r="N490" s="318">
        <v>0.01</v>
      </c>
      <c r="O490" s="44" t="s">
        <v>1541</v>
      </c>
      <c r="P490" s="45" t="s">
        <v>3815</v>
      </c>
      <c r="Q490" s="217" t="s">
        <v>3235</v>
      </c>
      <c r="R490" s="211">
        <v>6.4100000000000004E-2</v>
      </c>
      <c r="S490" s="210" t="s">
        <v>1034</v>
      </c>
    </row>
    <row r="491" spans="1:19" s="1" customFormat="1" ht="14.65" customHeight="1">
      <c r="A491" s="227"/>
      <c r="B491" s="236"/>
      <c r="C491" s="49" t="s">
        <v>28</v>
      </c>
      <c r="D491" s="274"/>
      <c r="E491" s="282"/>
      <c r="F491" s="285"/>
      <c r="G491" s="182"/>
      <c r="H491" s="230"/>
      <c r="I491" s="50" t="s">
        <v>47</v>
      </c>
      <c r="J491" s="85" t="str">
        <f>IF(OR(I490="TO",I490="TU",I490="TO1",I490="TU1",I490="TO2",I490="TU2"),J490,IF(OR(I490="AH1",I490="AH2"),IF(OR(I491="AH1",I491="AH2"),-J490,IF(OR(I491="EH1",I491="EH2"),-J490+0.5,"")),IF(OR(I490="EH1",I490="EH2"),IF(OR(I491="AH1",I491="AH2"),-J490+0.5,IF(OR(I491="EH1",I491="EH2"),-J490+1,"")),IF(AND(OR(I490="DNB1",I490="DNB2"),OR(I491="AH1",I491="AH2")),0,IF(AND(I490="Not ScoreBoth",OR(I491="TO1",I491="TO2")),0.5,"")))))</f>
        <v/>
      </c>
      <c r="K491" s="52" t="s">
        <v>22</v>
      </c>
      <c r="L491" s="53">
        <v>3.03</v>
      </c>
      <c r="M491" s="54">
        <v>54.13</v>
      </c>
      <c r="N491" s="233"/>
      <c r="O491" s="55" t="s">
        <v>3816</v>
      </c>
      <c r="P491" s="56" t="s">
        <v>3817</v>
      </c>
      <c r="Q491" s="218"/>
      <c r="R491" s="212"/>
      <c r="S491" s="26"/>
    </row>
    <row r="492" spans="1:19" s="1" customFormat="1" ht="14.65" customHeight="1" thickBot="1">
      <c r="A492" s="228"/>
      <c r="B492" s="237"/>
      <c r="C492" s="136" t="s">
        <v>28</v>
      </c>
      <c r="D492" s="275"/>
      <c r="E492" s="283"/>
      <c r="F492" s="272"/>
      <c r="G492" s="183"/>
      <c r="H492" s="231"/>
      <c r="I492" s="58"/>
      <c r="J492" s="59"/>
      <c r="K492" s="60"/>
      <c r="L492" s="61"/>
      <c r="M492" s="62"/>
      <c r="N492" s="234"/>
      <c r="O492" s="63"/>
      <c r="P492" s="64"/>
      <c r="Q492" s="219"/>
      <c r="R492" s="213"/>
      <c r="S492" s="28"/>
    </row>
    <row r="493" spans="1:19" s="1" customFormat="1" ht="14.65" customHeight="1">
      <c r="A493" s="238">
        <f>$A490+1</f>
        <v>359</v>
      </c>
      <c r="B493" s="242" t="str">
        <f>IF(OR(C493="W",C494="W",C495="W",C493="1/2W",C494="1/2W",C495="1/2W",C493="1/2L",C494="1/2L",C495="1/2L"),"OK",IF(OR(C493="L",C494="L",C495="L"),"LOSS",IF(OR(C493="X",C494="X",C495="X"),"Anulado"," ")))</f>
        <v xml:space="preserve"> </v>
      </c>
      <c r="C493" s="137" t="s">
        <v>28</v>
      </c>
      <c r="D493" s="290" t="str">
        <f>IF(G493="","",$D490)</f>
        <v>30</v>
      </c>
      <c r="E493" s="295" t="str">
        <f>IF(G493=""," ","– "&amp;COUNTIF(D$4:D495,$D493))</f>
        <v>– 3</v>
      </c>
      <c r="F493" s="297" t="e">
        <f ca="1">IF(G493="","",IF(OR(AND($C493&lt;&gt;" ",$C494=" "),AND($C494&lt;&gt;" ",$C493=" "),AND(L495&gt;0,OR(AND($C495&lt;&gt;" ",OR($C493=" ",$C494=" ")),AND($C495=" ",OR($C493&lt;&gt;" ",$C494&lt;&gt;" "))))),IF(SUM(F$4:F492)=0,1,LARGE(F$4:F492,1)+1),IF(MONTH(G493)=MONTH(TODAY()),IF(AND(DAY(G493)&lt;DAY(TODAY()),$B493=" "),IF(SUM(F$4:F492)=0,1,LARGE(F$4:F492,1)+1),IF($B493=" ",IF(AND(DAY(G493)=DAY(TODAY()),HOUR(G493)&lt;=HOUR(NOW())+1),IF(AND(HOUR(G493)+2&lt;=HOUR(NOW()),DAY(G493)&lt;=DAY(TODAY()),MINUTE(G493)&lt;=MINUTE(NOW())),IF(SUM(F$4:F492)=0,1,LARGE(F$4:F492,1)+1),IF(OR(MINUTE(G493)&lt;=MINUTE(NOW()),HOUR(G493)&lt;=HOUR(NOW())),"!!!","")),""),"")),"")))</f>
        <v>#VALUE!</v>
      </c>
      <c r="G493" s="188" t="s">
        <v>4804</v>
      </c>
      <c r="H493" s="239" t="s">
        <v>720</v>
      </c>
      <c r="I493" s="66" t="s">
        <v>42</v>
      </c>
      <c r="J493" s="67">
        <v>3.5</v>
      </c>
      <c r="K493" s="68" t="s">
        <v>23</v>
      </c>
      <c r="L493" s="69">
        <v>1.58</v>
      </c>
      <c r="M493" s="70">
        <v>57</v>
      </c>
      <c r="N493" s="241">
        <v>1</v>
      </c>
      <c r="O493" s="71" t="s">
        <v>1175</v>
      </c>
      <c r="P493" s="72" t="s">
        <v>3818</v>
      </c>
      <c r="Q493" s="220" t="s">
        <v>1418</v>
      </c>
      <c r="R493" s="204">
        <v>3.4799999999999998E-2</v>
      </c>
      <c r="S493" s="203" t="s">
        <v>1034</v>
      </c>
    </row>
    <row r="494" spans="1:19" s="1" customFormat="1" ht="14.65" customHeight="1">
      <c r="A494" s="227"/>
      <c r="B494" s="236"/>
      <c r="C494" s="17" t="s">
        <v>28</v>
      </c>
      <c r="D494" s="274"/>
      <c r="E494" s="282"/>
      <c r="F494" s="285"/>
      <c r="G494" s="182"/>
      <c r="H494" s="230"/>
      <c r="I494" s="18" t="s">
        <v>43</v>
      </c>
      <c r="J494" s="76">
        <f>IF(OR(I493="TO",I493="TU",I493="TO1",I493="TU1",I493="TO2",I493="TU2"),J493,IF(OR(I493="AH1",I493="AH2"),IF(OR(I494="AH1",I494="AH2"),-J493,IF(OR(I494="EH1",I494="EH2"),-J493+0.5,"")),IF(OR(I493="EH1",I493="EH2"),IF(OR(I494="AH1",I494="AH2"),-J493+0.5,IF(OR(I494="EH1",I494="EH2"),-J493+1,"")),IF(AND(OR(I493="DNB1",I493="DNB2"),OR(I494="AH1",I494="AH2")),0,IF(AND(I493="Not ScoreBoth",OR(I494="TO1",I494="TO2")),0.5,"")))))</f>
        <v>3.5</v>
      </c>
      <c r="K494" s="77" t="s">
        <v>45</v>
      </c>
      <c r="L494" s="21">
        <v>3</v>
      </c>
      <c r="M494" s="22">
        <v>30</v>
      </c>
      <c r="N494" s="233"/>
      <c r="O494" s="23" t="s">
        <v>2129</v>
      </c>
      <c r="P494" s="24" t="s">
        <v>3325</v>
      </c>
      <c r="Q494" s="221"/>
      <c r="R494" s="205"/>
      <c r="S494" s="26"/>
    </row>
    <row r="495" spans="1:19" s="1" customFormat="1" ht="14.65" customHeight="1">
      <c r="A495" s="228"/>
      <c r="B495" s="237"/>
      <c r="C495" s="27" t="s">
        <v>28</v>
      </c>
      <c r="D495" s="275"/>
      <c r="E495" s="283"/>
      <c r="F495" s="272"/>
      <c r="G495" s="183"/>
      <c r="H495" s="231"/>
      <c r="I495" s="30"/>
      <c r="J495" s="31"/>
      <c r="K495" s="37"/>
      <c r="L495" s="32"/>
      <c r="M495" s="33"/>
      <c r="N495" s="234"/>
      <c r="O495" s="34"/>
      <c r="P495" s="35"/>
      <c r="Q495" s="222"/>
      <c r="R495" s="206"/>
      <c r="S495" s="28"/>
    </row>
    <row r="496" spans="1:19" s="1" customFormat="1" ht="14.65" customHeight="1">
      <c r="A496" s="226">
        <f>$A493+1</f>
        <v>360</v>
      </c>
      <c r="B496" s="235" t="str">
        <f>IF(OR(C496="W",C497="W",C498="W",C496="1/2W",C497="1/2W",C498="1/2W",C496="1/2L",C497="1/2L",C498="1/2L"),"OK",IF(OR(C496="L",C497="L",C498="L"),"LOSS",IF(OR(C496="X",C497="X",C498="X"),"Anulado"," ")))</f>
        <v xml:space="preserve"> </v>
      </c>
      <c r="C496" s="38" t="s">
        <v>28</v>
      </c>
      <c r="D496" s="273" t="str">
        <f>IF(G496="","",$D493)</f>
        <v>30</v>
      </c>
      <c r="E496" s="281" t="str">
        <f>IF(G496=""," ","– "&amp;COUNTIF(D$4:D498,$D496))</f>
        <v>– 4</v>
      </c>
      <c r="F496" s="284" t="e">
        <f ca="1">IF(G496="","",IF(OR(AND($C496&lt;&gt;" ",$C497=" "),AND($C497&lt;&gt;" ",$C496=" "),AND(L498&gt;0,OR(AND($C498&lt;&gt;" ",OR($C496=" ",$C497=" ")),AND($C498=" ",OR($C496&lt;&gt;" ",$C497&lt;&gt;" "))))),IF(SUM(F$4:F495)=0,1,LARGE(F$4:F495,1)+1),IF(MONTH(G496)=MONTH(TODAY()),IF(AND(DAY(G496)&lt;DAY(TODAY()),$B496=" "),IF(SUM(F$4:F495)=0,1,LARGE(F$4:F495,1)+1),IF($B496=" ",IF(AND(DAY(G496)=DAY(TODAY()),HOUR(G496)&lt;=HOUR(NOW())+1),IF(AND(HOUR(G496)+2&lt;=HOUR(NOW()),DAY(G496)&lt;=DAY(TODAY()),MINUTE(G496)&lt;=MINUTE(NOW())),IF(SUM(F$4:F495)=0,1,LARGE(F$4:F495,1)+1),IF(OR(MINUTE(G496)&lt;=MINUTE(NOW()),HOUR(G496)&lt;=HOUR(NOW())),"!!!","")),""),"")),"")))</f>
        <v>#VALUE!</v>
      </c>
      <c r="G496" s="181" t="s">
        <v>4777</v>
      </c>
      <c r="H496" s="229" t="s">
        <v>721</v>
      </c>
      <c r="I496" s="39" t="s">
        <v>42</v>
      </c>
      <c r="J496" s="40">
        <v>6.5</v>
      </c>
      <c r="K496" s="41" t="s">
        <v>18</v>
      </c>
      <c r="L496" s="42">
        <v>2.5</v>
      </c>
      <c r="M496" s="43"/>
      <c r="N496" s="318">
        <v>0.05</v>
      </c>
      <c r="O496" s="44" t="s">
        <v>3202</v>
      </c>
      <c r="P496" s="45" t="s">
        <v>3819</v>
      </c>
      <c r="Q496" s="217" t="s">
        <v>4286</v>
      </c>
      <c r="R496" s="211">
        <v>7.6200000000000004E-2</v>
      </c>
      <c r="S496" s="210" t="s">
        <v>1034</v>
      </c>
    </row>
    <row r="497" spans="1:19" s="1" customFormat="1" ht="14.65" customHeight="1">
      <c r="A497" s="227"/>
      <c r="B497" s="236"/>
      <c r="C497" s="49" t="s">
        <v>28</v>
      </c>
      <c r="D497" s="274"/>
      <c r="E497" s="282"/>
      <c r="F497" s="285"/>
      <c r="G497" s="182"/>
      <c r="H497" s="230"/>
      <c r="I497" s="50" t="s">
        <v>43</v>
      </c>
      <c r="J497" s="51">
        <f>IF(OR(I496="TO",I496="TU",I496="TO1",I496="TU1",I496="TO2",I496="TU2"),J496,IF(OR(I496="AH1",I496="AH2"),IF(OR(I497="AH1",I497="AH2"),-J496,IF(OR(I497="EH1",I497="EH2"),-J496+0.5,"")),IF(OR(I496="EH1",I496="EH2"),IF(OR(I497="AH1",I497="AH2"),-J496+0.5,IF(OR(I497="EH1",I497="EH2"),-J496+1,"")),IF(AND(OR(I496="DNB1",I496="DNB2"),OR(I497="AH1",I497="AH2")),0,IF(AND(I496="Not ScoreBoth",OR(I497="TO1",I497="TO2")),0.5,"")))))</f>
        <v>6.5</v>
      </c>
      <c r="K497" s="52" t="s">
        <v>21</v>
      </c>
      <c r="L497" s="53">
        <v>1.89</v>
      </c>
      <c r="M497" s="54">
        <v>25.28</v>
      </c>
      <c r="N497" s="233"/>
      <c r="O497" s="55" t="s">
        <v>3601</v>
      </c>
      <c r="P497" s="56" t="s">
        <v>3602</v>
      </c>
      <c r="Q497" s="218"/>
      <c r="R497" s="212"/>
      <c r="S497" s="26"/>
    </row>
    <row r="498" spans="1:19" s="1" customFormat="1" ht="14.65" customHeight="1" thickBot="1">
      <c r="A498" s="228"/>
      <c r="B498" s="237"/>
      <c r="C498" s="136" t="s">
        <v>28</v>
      </c>
      <c r="D498" s="275"/>
      <c r="E498" s="283"/>
      <c r="F498" s="272"/>
      <c r="G498" s="183"/>
      <c r="H498" s="231"/>
      <c r="I498" s="58"/>
      <c r="J498" s="59"/>
      <c r="K498" s="60"/>
      <c r="L498" s="61"/>
      <c r="M498" s="62"/>
      <c r="N498" s="234"/>
      <c r="O498" s="63"/>
      <c r="P498" s="64"/>
      <c r="Q498" s="219"/>
      <c r="R498" s="213"/>
      <c r="S498" s="28"/>
    </row>
    <row r="499" spans="1:19" s="1" customFormat="1" ht="14.65" customHeight="1">
      <c r="A499" s="238">
        <f>$A496+1</f>
        <v>361</v>
      </c>
      <c r="B499" s="242" t="str">
        <f>IF(OR(C499="W",C500="W",C501="W",C499="1/2W",C500="1/2W",C501="1/2W",C499="1/2L",C500="1/2L",C501="1/2L"),"OK",IF(OR(C499="L",C500="L",C501="L"),"LOSS",IF(OR(C499="X",C500="X",C501="X"),"Anulado"," ")))</f>
        <v xml:space="preserve"> </v>
      </c>
      <c r="C499" s="137" t="s">
        <v>28</v>
      </c>
      <c r="D499" s="290" t="str">
        <f>IF(G499="","",$D496)</f>
        <v>30</v>
      </c>
      <c r="E499" s="295" t="str">
        <f>IF(G499=""," ","– "&amp;COUNTIF(D$4:D501,$D499))</f>
        <v>– 5</v>
      </c>
      <c r="F499" s="297" t="e">
        <f ca="1">IF(G499="","",IF(OR(AND($C499&lt;&gt;" ",$C500=" "),AND($C500&lt;&gt;" ",$C499=" "),AND(L501&gt;0,OR(AND($C501&lt;&gt;" ",OR($C499=" ",$C500=" ")),AND($C501=" ",OR($C499&lt;&gt;" ",$C500&lt;&gt;" "))))),IF(SUM(F$4:F498)=0,1,LARGE(F$4:F498,1)+1),IF(MONTH(G499)=MONTH(TODAY()),IF(AND(DAY(G499)&lt;DAY(TODAY()),$B499=" "),IF(SUM(F$4:F498)=0,1,LARGE(F$4:F498,1)+1),IF($B499=" ",IF(AND(DAY(G499)=DAY(TODAY()),HOUR(G499)&lt;=HOUR(NOW())+1),IF(AND(HOUR(G499)+2&lt;=HOUR(NOW()),DAY(G499)&lt;=DAY(TODAY()),MINUTE(G499)&lt;=MINUTE(NOW())),IF(SUM(F$4:F498)=0,1,LARGE(F$4:F498,1)+1),IF(OR(MINUTE(G499)&lt;=MINUTE(NOW()),HOUR(G499)&lt;=HOUR(NOW())),"!!!","")),""),"")),"")))</f>
        <v>#VALUE!</v>
      </c>
      <c r="G499" s="188" t="s">
        <v>4777</v>
      </c>
      <c r="H499" s="239" t="s">
        <v>721</v>
      </c>
      <c r="I499" s="66" t="s">
        <v>43</v>
      </c>
      <c r="J499" s="67">
        <v>7</v>
      </c>
      <c r="K499" s="68" t="s">
        <v>21</v>
      </c>
      <c r="L499" s="69">
        <v>1.61</v>
      </c>
      <c r="M499" s="70">
        <v>16.649999999999999</v>
      </c>
      <c r="N499" s="317">
        <v>0.05</v>
      </c>
      <c r="O499" s="71" t="s">
        <v>3820</v>
      </c>
      <c r="P499" s="72" t="s">
        <v>1928</v>
      </c>
      <c r="Q499" s="220" t="s">
        <v>1809</v>
      </c>
      <c r="R499" s="204">
        <v>5.2999999999999999E-2</v>
      </c>
      <c r="S499" s="203" t="s">
        <v>1034</v>
      </c>
    </row>
    <row r="500" spans="1:19" s="1" customFormat="1" ht="14.65" customHeight="1">
      <c r="A500" s="227"/>
      <c r="B500" s="236"/>
      <c r="C500" s="17" t="s">
        <v>28</v>
      </c>
      <c r="D500" s="274"/>
      <c r="E500" s="282"/>
      <c r="F500" s="285"/>
      <c r="G500" s="182"/>
      <c r="H500" s="230"/>
      <c r="I500" s="18" t="s">
        <v>42</v>
      </c>
      <c r="J500" s="76">
        <v>6.5</v>
      </c>
      <c r="K500" s="77" t="s">
        <v>18</v>
      </c>
      <c r="L500" s="21">
        <v>2.5</v>
      </c>
      <c r="M500" s="22">
        <v>4.0599999999999996</v>
      </c>
      <c r="N500" s="233"/>
      <c r="O500" s="23" t="s">
        <v>1241</v>
      </c>
      <c r="P500" s="24" t="s">
        <v>3063</v>
      </c>
      <c r="Q500" s="221"/>
      <c r="R500" s="205"/>
      <c r="S500" s="26"/>
    </row>
    <row r="501" spans="1:19" s="1" customFormat="1" ht="14.65" customHeight="1">
      <c r="A501" s="228"/>
      <c r="B501" s="237"/>
      <c r="C501" s="27" t="s">
        <v>28</v>
      </c>
      <c r="D501" s="275"/>
      <c r="E501" s="283"/>
      <c r="F501" s="272"/>
      <c r="G501" s="183"/>
      <c r="H501" s="231"/>
      <c r="I501" s="86" t="s">
        <v>42</v>
      </c>
      <c r="J501" s="107">
        <v>7.5</v>
      </c>
      <c r="K501" s="87" t="s">
        <v>18</v>
      </c>
      <c r="L501" s="88">
        <v>3.5</v>
      </c>
      <c r="M501" s="33">
        <v>4.75</v>
      </c>
      <c r="N501" s="234"/>
      <c r="O501" s="89" t="s">
        <v>1978</v>
      </c>
      <c r="P501" s="90" t="s">
        <v>3671</v>
      </c>
      <c r="Q501" s="222"/>
      <c r="R501" s="206"/>
      <c r="S501" s="28"/>
    </row>
    <row r="502" spans="1:19" s="1" customFormat="1" ht="14.65" customHeight="1">
      <c r="A502" s="226">
        <f>$A499+1</f>
        <v>362</v>
      </c>
      <c r="B502" s="235" t="str">
        <f>IF(OR(C502="W",C503="W",C504="W",C502="1/2W",C503="1/2W",C504="1/2W",C502="1/2L",C503="1/2L",C504="1/2L"),"OK",IF(OR(C502="L",C503="L",C504="L"),"LOSS",IF(OR(C502="X",C503="X",C504="X"),"Anulado"," ")))</f>
        <v xml:space="preserve"> </v>
      </c>
      <c r="C502" s="38" t="s">
        <v>28</v>
      </c>
      <c r="D502" s="273" t="str">
        <f>IF(G502="","",$D499)</f>
        <v>30</v>
      </c>
      <c r="E502" s="281" t="str">
        <f>IF(G502=""," ","– "&amp;COUNTIF(D$4:D504,$D502))</f>
        <v>– 6</v>
      </c>
      <c r="F502" s="284" t="e">
        <f ca="1">IF(G502="","",IF(OR(AND($C502&lt;&gt;" ",$C503=" "),AND($C503&lt;&gt;" ",$C502=" "),AND(L504&gt;0,OR(AND($C504&lt;&gt;" ",OR($C502=" ",$C503=" ")),AND($C504=" ",OR($C502&lt;&gt;" ",$C503&lt;&gt;" "))))),IF(SUM(F$4:F501)=0,1,LARGE(F$4:F501,1)+1),IF(MONTH(G502)=MONTH(TODAY()),IF(AND(DAY(G502)&lt;DAY(TODAY()),$B502=" "),IF(SUM(F$4:F501)=0,1,LARGE(F$4:F501,1)+1),IF($B502=" ",IF(AND(DAY(G502)=DAY(TODAY()),HOUR(G502)&lt;=HOUR(NOW())+1),IF(AND(HOUR(G502)+2&lt;=HOUR(NOW()),DAY(G502)&lt;=DAY(TODAY()),MINUTE(G502)&lt;=MINUTE(NOW())),IF(SUM(F$4:F501)=0,1,LARGE(F$4:F501,1)+1),IF(OR(MINUTE(G502)&lt;=MINUTE(NOW()),HOUR(G502)&lt;=HOUR(NOW())),"!!!","")),""),"")),"")))</f>
        <v>#VALUE!</v>
      </c>
      <c r="G502" s="181" t="s">
        <v>4805</v>
      </c>
      <c r="H502" s="229" t="s">
        <v>722</v>
      </c>
      <c r="I502" s="39" t="s">
        <v>60</v>
      </c>
      <c r="J502" s="78"/>
      <c r="K502" s="41" t="s">
        <v>17</v>
      </c>
      <c r="L502" s="42">
        <v>3</v>
      </c>
      <c r="M502" s="43">
        <v>17.5</v>
      </c>
      <c r="N502" s="318">
        <v>0.05</v>
      </c>
      <c r="O502" s="44" t="s">
        <v>2372</v>
      </c>
      <c r="P502" s="45" t="s">
        <v>1628</v>
      </c>
      <c r="Q502" s="217" t="s">
        <v>4298</v>
      </c>
      <c r="R502" s="211">
        <v>4.7699999999999999E-2</v>
      </c>
      <c r="S502" s="210" t="s">
        <v>1034</v>
      </c>
    </row>
    <row r="503" spans="1:19" s="1" customFormat="1" ht="14.65" customHeight="1">
      <c r="A503" s="227"/>
      <c r="B503" s="236"/>
      <c r="C503" s="49" t="s">
        <v>28</v>
      </c>
      <c r="D503" s="274"/>
      <c r="E503" s="282"/>
      <c r="F503" s="285"/>
      <c r="G503" s="182"/>
      <c r="H503" s="230"/>
      <c r="I503" s="50" t="s">
        <v>63</v>
      </c>
      <c r="J503" s="85" t="str">
        <f>IF(OR(I502="TO",I502="TU",I502="TO1",I502="TU1",I502="TO2",I502="TU2"),J502,IF(OR(I502="AH1",I502="AH2"),IF(OR(I503="AH1",I503="AH2"),-J502,IF(OR(I503="EH1",I503="EH2"),-J502+0.5,"")),IF(OR(I502="EH1",I502="EH2"),IF(OR(I503="AH1",I503="AH2"),-J502+0.5,IF(OR(I503="EH1",I503="EH2"),-J502+1,"")),IF(AND(OR(I502="DNB1",I502="DNB2"),OR(I503="AH1",I503="AH2")),0,IF(AND(I502="Not ScoreBoth",OR(I503="TO1",I503="TO2")),0.5,"")))))</f>
        <v/>
      </c>
      <c r="K503" s="52" t="s">
        <v>21</v>
      </c>
      <c r="L503" s="53">
        <v>1.61</v>
      </c>
      <c r="M503" s="54"/>
      <c r="N503" s="233"/>
      <c r="O503" s="55" t="s">
        <v>3190</v>
      </c>
      <c r="P503" s="56" t="s">
        <v>3763</v>
      </c>
      <c r="Q503" s="218"/>
      <c r="R503" s="212"/>
      <c r="S503" s="26"/>
    </row>
    <row r="504" spans="1:19" s="1" customFormat="1" ht="14.65" customHeight="1">
      <c r="A504" s="228"/>
      <c r="B504" s="237"/>
      <c r="C504" s="57" t="s">
        <v>28</v>
      </c>
      <c r="D504" s="275"/>
      <c r="E504" s="283"/>
      <c r="F504" s="272"/>
      <c r="G504" s="183"/>
      <c r="H504" s="231"/>
      <c r="I504" s="58"/>
      <c r="J504" s="59"/>
      <c r="K504" s="60"/>
      <c r="L504" s="61"/>
      <c r="M504" s="62"/>
      <c r="N504" s="234"/>
      <c r="O504" s="63"/>
      <c r="P504" s="64"/>
      <c r="Q504" s="219"/>
      <c r="R504" s="213"/>
      <c r="S504" s="28"/>
    </row>
    <row r="505" spans="1:19" s="1" customFormat="1" ht="14.65" customHeight="1">
      <c r="A505" s="238">
        <f>$A502+1</f>
        <v>363</v>
      </c>
      <c r="B505" s="242" t="str">
        <f>IF(OR(C505="W",C506="W",C507="W",C505="1/2W",C506="1/2W",C507="1/2W",C505="1/2L",C506="1/2L",C507="1/2L"),"OK",IF(OR(C505="L",C506="L",C507="L"),"LOSS",IF(OR(C505="X",C506="X",C507="X"),"Anulado"," ")))</f>
        <v xml:space="preserve"> </v>
      </c>
      <c r="C505" s="65" t="s">
        <v>28</v>
      </c>
      <c r="D505" s="290" t="str">
        <f>IF(G505="","",$D502)</f>
        <v>30</v>
      </c>
      <c r="E505" s="295" t="str">
        <f>IF(G505=""," ","– "&amp;COUNTIF(D$4:D507,$D505))</f>
        <v>– 7</v>
      </c>
      <c r="F505" s="297" t="e">
        <f ca="1">IF(G505="","",IF(OR(AND($C505&lt;&gt;" ",$C506=" "),AND($C506&lt;&gt;" ",$C505=" "),AND(L507&gt;0,OR(AND($C507&lt;&gt;" ",OR($C505=" ",$C506=" ")),AND($C507=" ",OR($C505&lt;&gt;" ",$C506&lt;&gt;" "))))),IF(SUM(F$4:F504)=0,1,LARGE(F$4:F504,1)+1),IF(MONTH(G505)=MONTH(TODAY()),IF(AND(DAY(G505)&lt;DAY(TODAY()),$B505=" "),IF(SUM(F$4:F504)=0,1,LARGE(F$4:F504,1)+1),IF($B505=" ",IF(AND(DAY(G505)=DAY(TODAY()),HOUR(G505)&lt;=HOUR(NOW())+1),IF(AND(HOUR(G505)+2&lt;=HOUR(NOW()),DAY(G505)&lt;=DAY(TODAY()),MINUTE(G505)&lt;=MINUTE(NOW())),IF(SUM(F$4:F504)=0,1,LARGE(F$4:F504,1)+1),IF(OR(MINUTE(G505)&lt;=MINUTE(NOW()),HOUR(G505)&lt;=HOUR(NOW())),"!!!","")),""),"")),"")))</f>
        <v>#VALUE!</v>
      </c>
      <c r="G505" s="188" t="s">
        <v>4801</v>
      </c>
      <c r="H505" s="239" t="s">
        <v>716</v>
      </c>
      <c r="I505" s="66" t="s">
        <v>42</v>
      </c>
      <c r="J505" s="67">
        <v>24.5</v>
      </c>
      <c r="K505" s="68" t="s">
        <v>21</v>
      </c>
      <c r="L505" s="69">
        <v>2.08</v>
      </c>
      <c r="M505" s="70">
        <v>6.25</v>
      </c>
      <c r="N505" s="317">
        <v>0.05</v>
      </c>
      <c r="O505" s="71" t="s">
        <v>2157</v>
      </c>
      <c r="P505" s="72" t="s">
        <v>2143</v>
      </c>
      <c r="Q505" s="220" t="s">
        <v>1117</v>
      </c>
      <c r="R505" s="204">
        <v>8.5800000000000001E-2</v>
      </c>
      <c r="S505" s="203" t="s">
        <v>1034</v>
      </c>
    </row>
    <row r="506" spans="1:19" s="1" customFormat="1" ht="14.65" customHeight="1">
      <c r="A506" s="227"/>
      <c r="B506" s="236"/>
      <c r="C506" s="17" t="s">
        <v>28</v>
      </c>
      <c r="D506" s="274"/>
      <c r="E506" s="282"/>
      <c r="F506" s="285"/>
      <c r="G506" s="182"/>
      <c r="H506" s="230"/>
      <c r="I506" s="18" t="s">
        <v>43</v>
      </c>
      <c r="J506" s="76">
        <f>IF(OR(I505="TO",I505="TU",I505="TO1",I505="TU1",I505="TO2",I505="TU2"),J505,IF(OR(I505="AH1",I505="AH2"),IF(OR(I506="AH1",I506="AH2"),-J505,IF(OR(I506="EH1",I506="EH2"),-J505+0.5,"")),IF(OR(I505="EH1",I505="EH2"),IF(OR(I506="AH1",I506="AH2"),-J505+0.5,IF(OR(I506="EH1",I506="EH2"),-J505+1,"")),IF(AND(OR(I505="DNB1",I505="DNB2"),OR(I506="AH1",I506="AH2")),0,IF(AND(I505="Not ScoreBoth",OR(I506="TO1",I506="TO2")),0.5,"")))))</f>
        <v>24.5</v>
      </c>
      <c r="K506" s="77" t="s">
        <v>23</v>
      </c>
      <c r="L506" s="21">
        <v>2.27</v>
      </c>
      <c r="M506" s="22"/>
      <c r="N506" s="233"/>
      <c r="O506" s="23" t="s">
        <v>1170</v>
      </c>
      <c r="P506" s="24" t="s">
        <v>1196</v>
      </c>
      <c r="Q506" s="221"/>
      <c r="R506" s="205"/>
      <c r="S506" s="26"/>
    </row>
    <row r="507" spans="1:19" s="1" customFormat="1" ht="14.65" customHeight="1">
      <c r="A507" s="228"/>
      <c r="B507" s="237"/>
      <c r="C507" s="27" t="s">
        <v>28</v>
      </c>
      <c r="D507" s="275"/>
      <c r="E507" s="283"/>
      <c r="F507" s="272"/>
      <c r="G507" s="183"/>
      <c r="H507" s="231"/>
      <c r="I507" s="30"/>
      <c r="J507" s="31"/>
      <c r="K507" s="37"/>
      <c r="L507" s="32"/>
      <c r="M507" s="33"/>
      <c r="N507" s="234"/>
      <c r="O507" s="34"/>
      <c r="P507" s="35"/>
      <c r="Q507" s="222"/>
      <c r="R507" s="206"/>
      <c r="S507" s="28"/>
    </row>
    <row r="508" spans="1:19" s="1" customFormat="1" ht="14.65" customHeight="1">
      <c r="A508" s="226">
        <f>$A505+1</f>
        <v>364</v>
      </c>
      <c r="B508" s="235" t="str">
        <f>IF(OR(C508="W",C509="W",C510="W",C508="1/2W",C509="1/2W",C510="1/2W",C508="1/2L",C509="1/2L",C510="1/2L"),"OK",IF(OR(C508="L",C509="L",C510="L"),"LOSS",IF(OR(C508="X",C509="X",C510="X"),"Anulado"," ")))</f>
        <v xml:space="preserve"> </v>
      </c>
      <c r="C508" s="38" t="s">
        <v>28</v>
      </c>
      <c r="D508" s="273" t="s">
        <v>50</v>
      </c>
      <c r="E508" s="281" t="str">
        <f>IF(G508=""," ","– "&amp;COUNTIF(D$4:D510,$D508))</f>
        <v>– 1</v>
      </c>
      <c r="F508" s="284" t="e">
        <f ca="1">IF(G508="","",IF(OR(AND($C508&lt;&gt;" ",$C509=" "),AND($C509&lt;&gt;" ",$C508=" "),AND(L510&gt;0,OR(AND($C510&lt;&gt;" ",OR($C508=" ",$C509=" ")),AND($C510=" ",OR($C508&lt;&gt;" ",$C509&lt;&gt;" "))))),IF(SUM(F$4:F507)=0,1,LARGE(F$4:F507,1)+1),IF(MONTH(G508)=MONTH(TODAY()),IF(AND(DAY(G508)&lt;DAY(TODAY()),$B508=" "),IF(SUM(F$4:F507)=0,1,LARGE(F$4:F507,1)+1),IF($B508=" ",IF(AND(DAY(G508)=DAY(TODAY()),HOUR(G508)&lt;=HOUR(NOW())+1),IF(AND(HOUR(G508)+2&lt;=HOUR(NOW()),DAY(G508)&lt;=DAY(TODAY()),MINUTE(G508)&lt;=MINUTE(NOW())),IF(SUM(F$4:F507)=0,1,LARGE(F$4:F507,1)+1),IF(OR(MINUTE(G508)&lt;=MINUTE(NOW()),HOUR(G508)&lt;=HOUR(NOW())),"!!!","")),""),"")),"")))</f>
        <v>#VALUE!</v>
      </c>
      <c r="G508" s="181" t="s">
        <v>4806</v>
      </c>
      <c r="H508" s="229" t="s">
        <v>723</v>
      </c>
      <c r="I508" s="39" t="s">
        <v>42</v>
      </c>
      <c r="J508" s="40">
        <v>22</v>
      </c>
      <c r="K508" s="41" t="s">
        <v>21</v>
      </c>
      <c r="L508" s="42">
        <v>1.83</v>
      </c>
      <c r="M508" s="43">
        <v>60.99</v>
      </c>
      <c r="N508" s="318">
        <v>0.05</v>
      </c>
      <c r="O508" s="44" t="s">
        <v>3821</v>
      </c>
      <c r="P508" s="45" t="s">
        <v>3822</v>
      </c>
      <c r="Q508" s="217" t="s">
        <v>2576</v>
      </c>
      <c r="R508" s="211">
        <v>3.8300000000000001E-2</v>
      </c>
      <c r="S508" s="210" t="s">
        <v>1034</v>
      </c>
    </row>
    <row r="509" spans="1:19" s="1" customFormat="1" ht="14.65" customHeight="1">
      <c r="A509" s="227"/>
      <c r="B509" s="236"/>
      <c r="C509" s="49" t="s">
        <v>28</v>
      </c>
      <c r="D509" s="274"/>
      <c r="E509" s="282"/>
      <c r="F509" s="285"/>
      <c r="G509" s="182"/>
      <c r="H509" s="230"/>
      <c r="I509" s="50" t="s">
        <v>43</v>
      </c>
      <c r="J509" s="51">
        <f>IF(OR(I508="TO",I508="TU",I508="TO1",I508="TU1",I508="TO2",I508="TU2"),J508,IF(OR(I508="AH1",I508="AH2"),IF(OR(I509="AH1",I509="AH2"),-J508,IF(OR(I509="EH1",I509="EH2"),-J508+0.5,"")),IF(OR(I508="EH1",I508="EH2"),IF(OR(I509="AH1",I509="AH2"),-J508+0.5,IF(OR(I509="EH1",I509="EH2"),-J508+1,"")),IF(AND(OR(I508="DNB1",I508="DNB2"),OR(I509="AH1",I509="AH2")),0,IF(AND(I508="Not ScoreBoth",OR(I509="TO1",I509="TO2")),0.5,"")))))</f>
        <v>22</v>
      </c>
      <c r="K509" s="52" t="s">
        <v>23</v>
      </c>
      <c r="L509" s="53">
        <v>2.4</v>
      </c>
      <c r="M509" s="54"/>
      <c r="N509" s="233"/>
      <c r="O509" s="55" t="s">
        <v>3823</v>
      </c>
      <c r="P509" s="56" t="s">
        <v>3824</v>
      </c>
      <c r="Q509" s="218"/>
      <c r="R509" s="212"/>
      <c r="S509" s="26"/>
    </row>
    <row r="510" spans="1:19" s="1" customFormat="1" ht="14.65" customHeight="1">
      <c r="A510" s="228"/>
      <c r="B510" s="237"/>
      <c r="C510" s="57" t="s">
        <v>28</v>
      </c>
      <c r="D510" s="275"/>
      <c r="E510" s="283"/>
      <c r="F510" s="272"/>
      <c r="G510" s="183"/>
      <c r="H510" s="231"/>
      <c r="I510" s="58"/>
      <c r="J510" s="59"/>
      <c r="K510" s="60"/>
      <c r="L510" s="61"/>
      <c r="M510" s="62"/>
      <c r="N510" s="234"/>
      <c r="O510" s="63"/>
      <c r="P510" s="64"/>
      <c r="Q510" s="219"/>
      <c r="R510" s="213"/>
      <c r="S510" s="28"/>
    </row>
    <row r="511" spans="1:19" s="1" customFormat="1" ht="14.65" customHeight="1">
      <c r="A511" s="238">
        <f>$A508+1</f>
        <v>365</v>
      </c>
      <c r="B511" s="242" t="str">
        <f>IF(OR(C511="W",C512="W",C513="W",C511="1/2W",C512="1/2W",C513="1/2W",C511="1/2L",C512="1/2L",C513="1/2L"),"OK",IF(OR(C511="L",C512="L",C513="L"),"LOSS",IF(OR(C511="X",C512="X",C513="X"),"Anulado"," ")))</f>
        <v xml:space="preserve"> </v>
      </c>
      <c r="C511" s="65" t="s">
        <v>28</v>
      </c>
      <c r="D511" s="290" t="str">
        <f>IF(G511="","",$D508)</f>
        <v>31</v>
      </c>
      <c r="E511" s="295" t="str">
        <f>IF(G511=""," ","– "&amp;COUNTIF(D$4:D513,$D511))</f>
        <v>– 2</v>
      </c>
      <c r="F511" s="297" t="e">
        <f ca="1">IF(G511="","",IF(OR(AND($C511&lt;&gt;" ",$C512=" "),AND($C512&lt;&gt;" ",$C511=" "),AND(L513&gt;0,OR(AND($C513&lt;&gt;" ",OR($C511=" ",$C512=" ")),AND($C513=" ",OR($C511&lt;&gt;" ",$C512&lt;&gt;" "))))),IF(SUM(F$4:F510)=0,1,LARGE(F$4:F510,1)+1),IF(MONTH(G511)=MONTH(TODAY()),IF(AND(DAY(G511)&lt;DAY(TODAY()),$B511=" "),IF(SUM(F$4:F510)=0,1,LARGE(F$4:F510,1)+1),IF($B511=" ",IF(AND(DAY(G511)=DAY(TODAY()),HOUR(G511)&lt;=HOUR(NOW())+1),IF(AND(HOUR(G511)+2&lt;=HOUR(NOW()),DAY(G511)&lt;=DAY(TODAY()),MINUTE(G511)&lt;=MINUTE(NOW())),IF(SUM(F$4:F510)=0,1,LARGE(F$4:F510,1)+1),IF(OR(MINUTE(G511)&lt;=MINUTE(NOW()),HOUR(G511)&lt;=HOUR(NOW())),"!!!","")),""),"")),"")))</f>
        <v>#VALUE!</v>
      </c>
      <c r="G511" s="188" t="s">
        <v>4807</v>
      </c>
      <c r="H511" s="239" t="s">
        <v>724</v>
      </c>
      <c r="I511" s="66" t="s">
        <v>30</v>
      </c>
      <c r="J511" s="67">
        <v>0</v>
      </c>
      <c r="K511" s="68" t="s">
        <v>22</v>
      </c>
      <c r="L511" s="69">
        <v>1.8260000000000001</v>
      </c>
      <c r="M511" s="70"/>
      <c r="N511" s="317">
        <v>0.05</v>
      </c>
      <c r="O511" s="71" t="s">
        <v>3825</v>
      </c>
      <c r="P511" s="72" t="s">
        <v>3826</v>
      </c>
      <c r="Q511" s="220" t="s">
        <v>2804</v>
      </c>
      <c r="R511" s="204">
        <v>4.6300000000000001E-2</v>
      </c>
      <c r="S511" s="203" t="s">
        <v>1034</v>
      </c>
    </row>
    <row r="512" spans="1:19" s="1" customFormat="1" ht="14.65" customHeight="1">
      <c r="A512" s="227"/>
      <c r="B512" s="236"/>
      <c r="C512" s="17" t="s">
        <v>28</v>
      </c>
      <c r="D512" s="274"/>
      <c r="E512" s="282"/>
      <c r="F512" s="285"/>
      <c r="G512" s="182"/>
      <c r="H512" s="230"/>
      <c r="I512" s="18" t="s">
        <v>48</v>
      </c>
      <c r="J512" s="81" t="str">
        <f>IF(OR(I511="TO",I511="TU",I511="TO1",I511="TU1",I511="TO2",I511="TU2"),J511,IF(OR(I511="AH1",I511="AH2"),IF(OR(I512="AH1",I512="AH2"),-J511,IF(OR(I512="EH1",I512="EH2"),-J511+0.5,"")),IF(OR(I511="EH1",I511="EH2"),IF(OR(I512="AH1",I512="AH2"),-J511+0.5,IF(OR(I512="EH1",I512="EH2"),-J511+1,"")),IF(AND(OR(I511="DNB1",I511="DNB2"),OR(I512="AH1",I512="AH2")),0,IF(AND(I511="Not ScoreBoth",OR(I512="TO1",I512="TO2")),0.5,"")))))</f>
        <v/>
      </c>
      <c r="K512" s="77" t="s">
        <v>45</v>
      </c>
      <c r="L512" s="21">
        <v>2.4500000000000002</v>
      </c>
      <c r="M512" s="22">
        <v>30</v>
      </c>
      <c r="N512" s="233"/>
      <c r="O512" s="23" t="s">
        <v>2129</v>
      </c>
      <c r="P512" s="24" t="s">
        <v>3826</v>
      </c>
      <c r="Q512" s="221"/>
      <c r="R512" s="205"/>
      <c r="S512" s="26"/>
    </row>
    <row r="513" spans="1:19" s="1" customFormat="1" ht="14.65" customHeight="1">
      <c r="A513" s="228"/>
      <c r="B513" s="237"/>
      <c r="C513" s="27" t="s">
        <v>28</v>
      </c>
      <c r="D513" s="275"/>
      <c r="E513" s="283"/>
      <c r="F513" s="272"/>
      <c r="G513" s="183"/>
      <c r="H513" s="231"/>
      <c r="I513" s="30"/>
      <c r="J513" s="31"/>
      <c r="K513" s="37"/>
      <c r="L513" s="32"/>
      <c r="M513" s="33"/>
      <c r="N513" s="234"/>
      <c r="O513" s="34"/>
      <c r="P513" s="35"/>
      <c r="Q513" s="222"/>
      <c r="R513" s="206"/>
      <c r="S513" s="28"/>
    </row>
    <row r="514" spans="1:19" s="1" customFormat="1" ht="14.65" customHeight="1">
      <c r="A514" s="226">
        <f>$A511+1</f>
        <v>366</v>
      </c>
      <c r="B514" s="235" t="str">
        <f>IF(OR(C514="W",C515="W",C516="W",C514="1/2W",C515="1/2W",C516="1/2W",C514="1/2L",C515="1/2L",C516="1/2L"),"OK",IF(OR(C514="L",C515="L",C516="L"),"LOSS",IF(OR(C514="X",C515="X",C516="X"),"Anulado"," ")))</f>
        <v xml:space="preserve"> </v>
      </c>
      <c r="C514" s="38" t="s">
        <v>28</v>
      </c>
      <c r="D514" s="273" t="str">
        <f>IF(G514="","",$D511)</f>
        <v>31</v>
      </c>
      <c r="E514" s="281" t="str">
        <f>IF(G514=""," ","– "&amp;COUNTIF(D$4:D516,$D514))</f>
        <v>– 3</v>
      </c>
      <c r="F514" s="284" t="e">
        <f ca="1">IF(G514="","",IF(OR(AND($C514&lt;&gt;" ",$C515=" "),AND($C515&lt;&gt;" ",$C514=" "),AND(L516&gt;0,OR(AND($C516&lt;&gt;" ",OR($C514=" ",$C515=" ")),AND($C516=" ",OR($C514&lt;&gt;" ",$C515&lt;&gt;" "))))),IF(SUM(F$4:F513)=0,1,LARGE(F$4:F513,1)+1),IF(MONTH(G514)=MONTH(TODAY()),IF(AND(DAY(G514)&lt;DAY(TODAY()),$B514=" "),IF(SUM(F$4:F513)=0,1,LARGE(F$4:F513,1)+1),IF($B514=" ",IF(AND(DAY(G514)=DAY(TODAY()),HOUR(G514)&lt;=HOUR(NOW())+1),IF(AND(HOUR(G514)+2&lt;=HOUR(NOW()),DAY(G514)&lt;=DAY(TODAY()),MINUTE(G514)&lt;=MINUTE(NOW())),IF(SUM(F$4:F513)=0,1,LARGE(F$4:F513,1)+1),IF(OR(MINUTE(G514)&lt;=MINUTE(NOW()),HOUR(G514)&lt;=HOUR(NOW())),"!!!","")),""),"")),"")))</f>
        <v>#VALUE!</v>
      </c>
      <c r="G514" s="181" t="s">
        <v>4808</v>
      </c>
      <c r="H514" s="229" t="s">
        <v>725</v>
      </c>
      <c r="I514" s="39" t="s">
        <v>42</v>
      </c>
      <c r="J514" s="40">
        <v>6</v>
      </c>
      <c r="K514" s="41" t="s">
        <v>21</v>
      </c>
      <c r="L514" s="42">
        <v>2.35</v>
      </c>
      <c r="M514" s="43">
        <v>18.75</v>
      </c>
      <c r="N514" s="318">
        <v>0.01</v>
      </c>
      <c r="O514" s="44" t="s">
        <v>1938</v>
      </c>
      <c r="P514" s="45" t="s">
        <v>3827</v>
      </c>
      <c r="Q514" s="217" t="s">
        <v>1041</v>
      </c>
      <c r="R514" s="211">
        <v>4.1099999999999998E-2</v>
      </c>
      <c r="S514" s="210" t="s">
        <v>1034</v>
      </c>
    </row>
    <row r="515" spans="1:19" s="1" customFormat="1" ht="14.65" customHeight="1">
      <c r="A515" s="227"/>
      <c r="B515" s="236"/>
      <c r="C515" s="49" t="s">
        <v>28</v>
      </c>
      <c r="D515" s="274"/>
      <c r="E515" s="282"/>
      <c r="F515" s="285"/>
      <c r="G515" s="182"/>
      <c r="H515" s="230"/>
      <c r="I515" s="50" t="s">
        <v>43</v>
      </c>
      <c r="J515" s="51">
        <f>IF(OR(I514="TO",I514="TU",I514="TO1",I514="TU1",I514="TO2",I514="TU2"),J514,IF(OR(I514="AH1",I514="AH2"),IF(OR(I515="AH1",I515="AH2"),-J514,IF(OR(I515="EH1",I515="EH2"),-J514+0.5,"")),IF(OR(I514="EH1",I514="EH2"),IF(OR(I515="AH1",I515="AH2"),-J514+0.5,IF(OR(I515="EH1",I515="EH2"),-J514+1,"")),IF(AND(OR(I514="DNB1",I514="DNB2"),OR(I515="AH1",I515="AH2")),0,IF(AND(I514="Not ScoreBoth",OR(I515="TO1",I515="TO2")),0.5,"")))))</f>
        <v>6</v>
      </c>
      <c r="K515" s="52" t="s">
        <v>22</v>
      </c>
      <c r="L515" s="53">
        <v>1.869</v>
      </c>
      <c r="M515" s="54"/>
      <c r="N515" s="233"/>
      <c r="O515" s="55" t="s">
        <v>3828</v>
      </c>
      <c r="P515" s="56" t="s">
        <v>3829</v>
      </c>
      <c r="Q515" s="218"/>
      <c r="R515" s="212"/>
      <c r="S515" s="26"/>
    </row>
    <row r="516" spans="1:19" s="1" customFormat="1" ht="14.65" customHeight="1" thickBot="1">
      <c r="A516" s="228"/>
      <c r="B516" s="237"/>
      <c r="C516" s="57" t="s">
        <v>28</v>
      </c>
      <c r="D516" s="275"/>
      <c r="E516" s="283"/>
      <c r="F516" s="272"/>
      <c r="G516" s="183"/>
      <c r="H516" s="240"/>
      <c r="I516" s="58"/>
      <c r="J516" s="59"/>
      <c r="K516" s="60"/>
      <c r="L516" s="61"/>
      <c r="M516" s="62"/>
      <c r="N516" s="234"/>
      <c r="O516" s="63"/>
      <c r="P516" s="64"/>
      <c r="Q516" s="219"/>
      <c r="R516" s="213"/>
      <c r="S516" s="28"/>
    </row>
    <row r="517" spans="1:19" s="1" customFormat="1" ht="14.65" customHeight="1">
      <c r="A517" s="238">
        <f>$A514+1</f>
        <v>367</v>
      </c>
      <c r="B517" s="242" t="str">
        <f>IF(OR(C517="W",C518="W",C519="W",C517="1/2W",C518="1/2W",C519="1/2W",C517="1/2L",C518="1/2L",C519="1/2L"),"OK",IF(OR(C517="L",C518="L",C519="L"),"LOSS",IF(OR(C517="X",C518="X",C519="X"),"Anulado"," ")))</f>
        <v xml:space="preserve"> </v>
      </c>
      <c r="C517" s="65" t="s">
        <v>28</v>
      </c>
      <c r="D517" s="290" t="str">
        <f>IF(G517="","",$D514)</f>
        <v>31</v>
      </c>
      <c r="E517" s="295" t="str">
        <f>IF(G517=""," ","– "&amp;COUNTIF(D$4:D519,$D517))</f>
        <v>– 4</v>
      </c>
      <c r="F517" s="297" t="e">
        <f ca="1">IF(G517="","",IF(OR(AND($C517&lt;&gt;" ",$C518=" "),AND($C518&lt;&gt;" ",$C517=" "),AND(L519&gt;0,OR(AND($C519&lt;&gt;" ",OR($C517=" ",$C518=" ")),AND($C519=" ",OR($C517&lt;&gt;" ",$C518&lt;&gt;" "))))),IF(SUM(F$4:F516)=0,1,LARGE(F$4:F516,1)+1),IF(MONTH(G517)=MONTH(TODAY()),IF(AND(DAY(G517)&lt;DAY(TODAY()),$B517=" "),IF(SUM(F$4:F516)=0,1,LARGE(F$4:F516,1)+1),IF($B517=" ",IF(AND(DAY(G517)=DAY(TODAY()),HOUR(G517)&lt;=HOUR(NOW())+1),IF(AND(HOUR(G517)+2&lt;=HOUR(NOW()),DAY(G517)&lt;=DAY(TODAY()),MINUTE(G517)&lt;=MINUTE(NOW())),IF(SUM(F$4:F516)=0,1,LARGE(F$4:F516,1)+1),IF(OR(MINUTE(G517)&lt;=MINUTE(NOW()),HOUR(G517)&lt;=HOUR(NOW())),"!!!","")),""),"")),"")))</f>
        <v>#VALUE!</v>
      </c>
      <c r="G517" s="188" t="s">
        <v>4809</v>
      </c>
      <c r="H517" s="303" t="s">
        <v>726</v>
      </c>
      <c r="I517" s="66" t="s">
        <v>42</v>
      </c>
      <c r="J517" s="67">
        <v>0.5</v>
      </c>
      <c r="K517" s="68" t="s">
        <v>17</v>
      </c>
      <c r="L517" s="69">
        <v>2.2000000000000002</v>
      </c>
      <c r="M517" s="70"/>
      <c r="N517" s="317">
        <v>0.05</v>
      </c>
      <c r="O517" s="71" t="s">
        <v>3499</v>
      </c>
      <c r="P517" s="72" t="s">
        <v>2831</v>
      </c>
      <c r="Q517" s="220" t="s">
        <v>1171</v>
      </c>
      <c r="R517" s="204">
        <v>4.7899999999999998E-2</v>
      </c>
      <c r="S517" s="203" t="s">
        <v>1034</v>
      </c>
    </row>
    <row r="518" spans="1:19" s="1" customFormat="1" ht="14.65" customHeight="1">
      <c r="A518" s="227"/>
      <c r="B518" s="236"/>
      <c r="C518" s="17" t="s">
        <v>28</v>
      </c>
      <c r="D518" s="274"/>
      <c r="E518" s="282"/>
      <c r="F518" s="285"/>
      <c r="G518" s="182"/>
      <c r="H518" s="230"/>
      <c r="I518" s="18" t="s">
        <v>43</v>
      </c>
      <c r="J518" s="76">
        <f>IF(OR(I517="TO",I517="TU",I517="TO1",I517="TU1",I517="TO2",I517="TU2"),J517,IF(OR(I517="AH1",I517="AH2"),IF(OR(I518="AH1",I518="AH2"),-J517,IF(OR(I518="EH1",I518="EH2"),-J517+0.5,"")),IF(OR(I517="EH1",I517="EH2"),IF(OR(I518="AH1",I518="AH2"),-J517+0.5,IF(OR(I518="EH1",I518="EH2"),-J517+1,"")),IF(AND(OR(I517="DNB1",I517="DNB2"),OR(I518="AH1",I518="AH2")),0,IF(AND(I517="Not ScoreBoth",OR(I518="TO1",I518="TO2")),0.5,"")))))</f>
        <v>0.5</v>
      </c>
      <c r="K518" s="77" t="s">
        <v>18</v>
      </c>
      <c r="L518" s="21">
        <v>2</v>
      </c>
      <c r="M518" s="22">
        <v>11.58</v>
      </c>
      <c r="N518" s="233"/>
      <c r="O518" s="23" t="s">
        <v>1281</v>
      </c>
      <c r="P518" s="24" t="s">
        <v>1355</v>
      </c>
      <c r="Q518" s="221"/>
      <c r="R518" s="205"/>
      <c r="S518" s="26"/>
    </row>
    <row r="519" spans="1:19" s="1" customFormat="1" ht="14.65" customHeight="1">
      <c r="A519" s="228"/>
      <c r="B519" s="237"/>
      <c r="C519" s="27" t="s">
        <v>28</v>
      </c>
      <c r="D519" s="275"/>
      <c r="E519" s="283"/>
      <c r="F519" s="272"/>
      <c r="G519" s="183"/>
      <c r="H519" s="231"/>
      <c r="I519" s="30"/>
      <c r="J519" s="31"/>
      <c r="K519" s="37"/>
      <c r="L519" s="32"/>
      <c r="M519" s="33"/>
      <c r="N519" s="234"/>
      <c r="O519" s="34"/>
      <c r="P519" s="35"/>
      <c r="Q519" s="222"/>
      <c r="R519" s="206"/>
      <c r="S519" s="28"/>
    </row>
    <row r="520" spans="1:19" s="1" customFormat="1" ht="14.65" customHeight="1">
      <c r="A520" s="226">
        <f>$A517+1</f>
        <v>368</v>
      </c>
      <c r="B520" s="235" t="str">
        <f>IF(OR(C520="W",C521="W",C522="W",C520="1/2W",C521="1/2W",C522="1/2W",C520="1/2L",C521="1/2L",C522="1/2L"),"OK",IF(OR(C520="L",C521="L",C522="L"),"LOSS",IF(OR(C520="X",C521="X",C522="X"),"Anulado"," ")))</f>
        <v>Anulado</v>
      </c>
      <c r="C520" s="38" t="s">
        <v>52</v>
      </c>
      <c r="D520" s="273" t="str">
        <f>IF(G520="","",$D517)</f>
        <v>31</v>
      </c>
      <c r="E520" s="281" t="str">
        <f>IF(G520=""," ","– "&amp;COUNTIF(D$4:D522,$D520))</f>
        <v>– 5</v>
      </c>
      <c r="F520" s="284" t="e">
        <f ca="1">IF(G520="","",IF(OR(AND($C520&lt;&gt;" ",$C521=" "),AND($C521&lt;&gt;" ",$C520=" "),AND(L522&gt;0,OR(AND($C522&lt;&gt;" ",OR($C520=" ",$C521=" ")),AND($C522=" ",OR($C520&lt;&gt;" ",$C521&lt;&gt;" "))))),IF(SUM(F$4:F519)=0,1,LARGE(F$4:F519,1)+1),IF(MONTH(G520)=MONTH(TODAY()),IF(AND(DAY(G520)&lt;DAY(TODAY()),$B520=" "),IF(SUM(F$4:F519)=0,1,LARGE(F$4:F519,1)+1),IF($B520=" ",IF(AND(DAY(G520)=DAY(TODAY()),HOUR(G520)&lt;=HOUR(NOW())+1),IF(AND(HOUR(G520)+2&lt;=HOUR(NOW()),DAY(G520)&lt;=DAY(TODAY()),MINUTE(G520)&lt;=MINUTE(NOW())),IF(SUM(F$4:F519)=0,1,LARGE(F$4:F519,1)+1),IF(OR(MINUTE(G520)&lt;=MINUTE(NOW()),HOUR(G520)&lt;=HOUR(NOW())),"!!!","")),""),"")),"")))</f>
        <v>#VALUE!</v>
      </c>
      <c r="G520" s="181" t="s">
        <v>4806</v>
      </c>
      <c r="H520" s="229" t="s">
        <v>727</v>
      </c>
      <c r="I520" s="39" t="s">
        <v>31</v>
      </c>
      <c r="J520" s="40">
        <v>1</v>
      </c>
      <c r="K520" s="41" t="s">
        <v>21</v>
      </c>
      <c r="L520" s="42">
        <v>2.64</v>
      </c>
      <c r="M520" s="43">
        <v>6.89</v>
      </c>
      <c r="N520" s="318">
        <v>0.05</v>
      </c>
      <c r="O520" s="44" t="s">
        <v>3830</v>
      </c>
      <c r="P520" s="45" t="s">
        <v>3831</v>
      </c>
      <c r="Q520" s="217" t="s">
        <v>1034</v>
      </c>
      <c r="R520" s="211">
        <v>0</v>
      </c>
      <c r="S520" s="210" t="s">
        <v>1034</v>
      </c>
    </row>
    <row r="521" spans="1:19" s="1" customFormat="1" ht="14.65" customHeight="1">
      <c r="A521" s="227"/>
      <c r="B521" s="236"/>
      <c r="C521" s="49" t="s">
        <v>52</v>
      </c>
      <c r="D521" s="274"/>
      <c r="E521" s="282"/>
      <c r="F521" s="285"/>
      <c r="G521" s="182"/>
      <c r="H521" s="230"/>
      <c r="I521" s="50" t="s">
        <v>30</v>
      </c>
      <c r="J521" s="51">
        <f>IF(OR(I520="TO",I520="TU",I520="TO1",I520="TU1",I520="TO2",I520="TU2"),J520,IF(OR(I520="AH1",I520="AH2"),IF(OR(I521="AH1",I521="AH2"),-J520,IF(OR(I521="EH1",I521="EH2"),-J520+0.5,"")),IF(OR(I520="EH1",I520="EH2"),IF(OR(I521="AH1",I521="AH2"),-J520+0.5,IF(OR(I521="EH1",I521="EH2"),-J520+1,"")),IF(AND(OR(I520="DNB1",I520="DNB2"),OR(I521="AH1",I521="AH2")),0,IF(AND(I520="Not ScoreBoth",OR(I521="TO1",I521="TO2")),0.5,"")))))</f>
        <v>-1</v>
      </c>
      <c r="K521" s="52" t="s">
        <v>22</v>
      </c>
      <c r="L521" s="53">
        <v>1.6990000000000001</v>
      </c>
      <c r="M521" s="54">
        <v>105</v>
      </c>
      <c r="N521" s="233"/>
      <c r="O521" s="55" t="s">
        <v>1483</v>
      </c>
      <c r="P521" s="56" t="s">
        <v>3832</v>
      </c>
      <c r="Q521" s="218"/>
      <c r="R521" s="212"/>
      <c r="S521" s="26"/>
    </row>
    <row r="522" spans="1:19" s="1" customFormat="1" ht="14.65" customHeight="1">
      <c r="A522" s="228"/>
      <c r="B522" s="237"/>
      <c r="C522" s="57" t="s">
        <v>28</v>
      </c>
      <c r="D522" s="275"/>
      <c r="E522" s="283"/>
      <c r="F522" s="272"/>
      <c r="G522" s="183"/>
      <c r="H522" s="231"/>
      <c r="I522" s="58"/>
      <c r="J522" s="59"/>
      <c r="K522" s="60"/>
      <c r="L522" s="61"/>
      <c r="M522" s="62"/>
      <c r="N522" s="234"/>
      <c r="O522" s="63"/>
      <c r="P522" s="64"/>
      <c r="Q522" s="219"/>
      <c r="R522" s="213"/>
      <c r="S522" s="28"/>
    </row>
    <row r="523" spans="1:19" s="1" customFormat="1" ht="14.65" customHeight="1">
      <c r="A523" s="238">
        <f>$A520+1</f>
        <v>369</v>
      </c>
      <c r="B523" s="242" t="str">
        <f>IF(OR(C523="W",C524="W",C525="W",C523="1/2W",C524="1/2W",C525="1/2W",C523="1/2L",C524="1/2L",C525="1/2L"),"OK",IF(OR(C523="L",C524="L",C525="L"),"LOSS",IF(OR(C523="X",C524="X",C525="X"),"Anulado"," ")))</f>
        <v xml:space="preserve"> </v>
      </c>
      <c r="C523" s="65" t="s">
        <v>28</v>
      </c>
      <c r="D523" s="290" t="str">
        <f>IF(G523="","",$D520)</f>
        <v>31</v>
      </c>
      <c r="E523" s="295" t="str">
        <f>IF(G523=""," ","– "&amp;COUNTIF(D$4:D525,$D523))</f>
        <v>– 6</v>
      </c>
      <c r="F523" s="297" t="e">
        <f ca="1">IF(G523="","",IF(OR(AND($C523&lt;&gt;" ",$C524=" "),AND($C524&lt;&gt;" ",$C523=" "),AND(L525&gt;0,OR(AND($C525&lt;&gt;" ",OR($C523=" ",$C524=" ")),AND($C525=" ",OR($C523&lt;&gt;" ",$C524&lt;&gt;" "))))),IF(SUM(F$4:F522)=0,1,LARGE(F$4:F522,1)+1),IF(MONTH(G523)=MONTH(TODAY()),IF(AND(DAY(G523)&lt;DAY(TODAY()),$B523=" "),IF(SUM(F$4:F522)=0,1,LARGE(F$4:F522,1)+1),IF($B523=" ",IF(AND(DAY(G523)=DAY(TODAY()),HOUR(G523)&lt;=HOUR(NOW())+1),IF(AND(HOUR(G523)+2&lt;=HOUR(NOW()),DAY(G523)&lt;=DAY(TODAY()),MINUTE(G523)&lt;=MINUTE(NOW())),IF(SUM(F$4:F522)=0,1,LARGE(F$4:F522,1)+1),IF(OR(MINUTE(G523)&lt;=MINUTE(NOW()),HOUR(G523)&lt;=HOUR(NOW())),"!!!","")),""),"")),"")))</f>
        <v>#VALUE!</v>
      </c>
      <c r="G523" s="188" t="s">
        <v>4810</v>
      </c>
      <c r="H523" s="239" t="s">
        <v>728</v>
      </c>
      <c r="I523" s="100">
        <v>2</v>
      </c>
      <c r="J523" s="80"/>
      <c r="K523" s="68" t="s">
        <v>21</v>
      </c>
      <c r="L523" s="69">
        <v>2.99</v>
      </c>
      <c r="M523" s="70">
        <v>10.18</v>
      </c>
      <c r="N523" s="317">
        <v>0.05</v>
      </c>
      <c r="O523" s="71" t="s">
        <v>1289</v>
      </c>
      <c r="P523" s="72" t="s">
        <v>3833</v>
      </c>
      <c r="Q523" s="220" t="s">
        <v>1602</v>
      </c>
      <c r="R523" s="204">
        <v>3.5400000000000001E-2</v>
      </c>
      <c r="S523" s="203" t="s">
        <v>1034</v>
      </c>
    </row>
    <row r="524" spans="1:19" s="1" customFormat="1" ht="14.65" customHeight="1">
      <c r="A524" s="227"/>
      <c r="B524" s="236"/>
      <c r="C524" s="17" t="s">
        <v>28</v>
      </c>
      <c r="D524" s="274"/>
      <c r="E524" s="282"/>
      <c r="F524" s="285"/>
      <c r="G524" s="182"/>
      <c r="H524" s="230"/>
      <c r="I524" s="18" t="s">
        <v>71</v>
      </c>
      <c r="J524" s="81" t="str">
        <f>IF(OR(I523="TO",I523="TU",I523="TO1",I523="TU1",I523="TO2",I523="TU2"),J523,IF(OR(I523="AH1",I523="AH2"),IF(OR(I524="AH1",I524="AH2"),-J523,IF(OR(I524="EH1",I524="EH2"),-J523+0.5,"")),IF(OR(I523="EH1",I523="EH2"),IF(OR(I524="AH1",I524="AH2"),-J523+0.5,IF(OR(I524="EH1",I524="EH2"),-J523+1,"")),IF(AND(OR(I523="DNB1",I523="DNB2"),OR(I524="AH1",I524="AH2")),0,IF(AND(I523="Not ScoreBoth",OR(I524="TO1",I524="TO2")),0.5,"")))))</f>
        <v/>
      </c>
      <c r="K524" s="77" t="s">
        <v>19</v>
      </c>
      <c r="L524" s="21">
        <v>2.6</v>
      </c>
      <c r="M524" s="22">
        <v>19.22</v>
      </c>
      <c r="N524" s="233"/>
      <c r="O524" s="23" t="s">
        <v>3834</v>
      </c>
      <c r="P524" s="24" t="s">
        <v>3835</v>
      </c>
      <c r="Q524" s="221"/>
      <c r="R524" s="205"/>
      <c r="S524" s="26"/>
    </row>
    <row r="525" spans="1:19" s="1" customFormat="1" ht="14.65" customHeight="1">
      <c r="A525" s="228"/>
      <c r="B525" s="237"/>
      <c r="C525" s="27" t="s">
        <v>28</v>
      </c>
      <c r="D525" s="275"/>
      <c r="E525" s="283"/>
      <c r="F525" s="272"/>
      <c r="G525" s="183"/>
      <c r="H525" s="231"/>
      <c r="I525" s="30"/>
      <c r="J525" s="31"/>
      <c r="K525" s="37"/>
      <c r="L525" s="32"/>
      <c r="M525" s="33"/>
      <c r="N525" s="234"/>
      <c r="O525" s="34"/>
      <c r="P525" s="90" t="s">
        <v>3836</v>
      </c>
      <c r="Q525" s="222"/>
      <c r="R525" s="206"/>
      <c r="S525" s="28"/>
    </row>
    <row r="526" spans="1:19" s="1" customFormat="1" ht="14.65" customHeight="1">
      <c r="A526" s="226">
        <f>$A523+1</f>
        <v>370</v>
      </c>
      <c r="B526" s="235" t="str">
        <f>IF(OR(C526="W",C527="W",C528="W",C526="1/2W",C527="1/2W",C528="1/2W",C526="1/2L",C527="1/2L",C528="1/2L"),"OK",IF(OR(C526="L",C527="L",C528="L"),"LOSS",IF(OR(C526="X",C527="X",C528="X"),"Anulado"," ")))</f>
        <v>Anulado</v>
      </c>
      <c r="C526" s="38" t="s">
        <v>52</v>
      </c>
      <c r="D526" s="273" t="str">
        <f>IF(G526="","",$D523)</f>
        <v>31</v>
      </c>
      <c r="E526" s="281" t="str">
        <f>IF(G526=""," ","– "&amp;COUNTIF(D$4:D528,$D526))</f>
        <v>– 7</v>
      </c>
      <c r="F526" s="284" t="e">
        <f ca="1">IF(G526="","",IF(OR(AND($C526&lt;&gt;" ",$C527=" "),AND($C527&lt;&gt;" ",$C526=" "),AND(L528&gt;0,OR(AND($C528&lt;&gt;" ",OR($C526=" ",$C527=" ")),AND($C528=" ",OR($C526&lt;&gt;" ",$C527&lt;&gt;" "))))),IF(SUM(F$4:F525)=0,1,LARGE(F$4:F525,1)+1),IF(MONTH(G526)=MONTH(TODAY()),IF(AND(DAY(G526)&lt;DAY(TODAY()),$B526=" "),IF(SUM(F$4:F525)=0,1,LARGE(F$4:F525,1)+1),IF($B526=" ",IF(AND(DAY(G526)=DAY(TODAY()),HOUR(G526)&lt;=HOUR(NOW())+1),IF(AND(HOUR(G526)+2&lt;=HOUR(NOW()),DAY(G526)&lt;=DAY(TODAY()),MINUTE(G526)&lt;=MINUTE(NOW())),IF(SUM(F$4:F525)=0,1,LARGE(F$4:F525,1)+1),IF(OR(MINUTE(G526)&lt;=MINUTE(NOW()),HOUR(G526)&lt;=HOUR(NOW())),"!!!","")),""),"")),"")))</f>
        <v>#VALUE!</v>
      </c>
      <c r="G526" s="181" t="s">
        <v>4811</v>
      </c>
      <c r="H526" s="229" t="s">
        <v>729</v>
      </c>
      <c r="I526" s="39" t="s">
        <v>30</v>
      </c>
      <c r="J526" s="40">
        <v>1</v>
      </c>
      <c r="K526" s="41" t="s">
        <v>21</v>
      </c>
      <c r="L526" s="42">
        <v>3.1</v>
      </c>
      <c r="M526" s="43">
        <v>5.36</v>
      </c>
      <c r="N526" s="318">
        <v>0.01</v>
      </c>
      <c r="O526" s="44" t="s">
        <v>1923</v>
      </c>
      <c r="P526" s="45" t="s">
        <v>1920</v>
      </c>
      <c r="Q526" s="217" t="s">
        <v>1034</v>
      </c>
      <c r="R526" s="211">
        <v>0</v>
      </c>
      <c r="S526" s="210" t="s">
        <v>1034</v>
      </c>
    </row>
    <row r="527" spans="1:19" s="1" customFormat="1" ht="14.65" customHeight="1">
      <c r="A527" s="227"/>
      <c r="B527" s="236"/>
      <c r="C527" s="49" t="s">
        <v>52</v>
      </c>
      <c r="D527" s="274"/>
      <c r="E527" s="282"/>
      <c r="F527" s="285"/>
      <c r="G527" s="182"/>
      <c r="H527" s="230"/>
      <c r="I527" s="50" t="s">
        <v>31</v>
      </c>
      <c r="J527" s="51">
        <f>IF(OR(I526="TO",I526="TU",I526="TO1",I526="TU1",I526="TO2",I526="TU2"),J526,IF(OR(I526="AH1",I526="AH2"),IF(OR(I527="AH1",I527="AH2"),-J526,IF(OR(I527="EH1",I527="EH2"),-J526+0.5,"")),IF(OR(I526="EH1",I526="EH2"),IF(OR(I527="AH1",I527="AH2"),-J526+0.5,IF(OR(I527="EH1",I527="EH2"),-J526+1,"")),IF(AND(OR(I526="DNB1",I526="DNB2"),OR(I527="AH1",I527="AH2")),0,IF(AND(I526="Not ScoreBoth",OR(I527="TO1",I527="TO2")),0.5,"")))))</f>
        <v>-1</v>
      </c>
      <c r="K527" s="52" t="s">
        <v>22</v>
      </c>
      <c r="L527" s="53">
        <v>1.7290000000000001</v>
      </c>
      <c r="M527" s="54"/>
      <c r="N527" s="233"/>
      <c r="O527" s="55" t="s">
        <v>2104</v>
      </c>
      <c r="P527" s="56" t="s">
        <v>1920</v>
      </c>
      <c r="Q527" s="218"/>
      <c r="R527" s="212"/>
      <c r="S527" s="26"/>
    </row>
    <row r="528" spans="1:19" s="1" customFormat="1" ht="14.65" customHeight="1">
      <c r="A528" s="228"/>
      <c r="B528" s="237"/>
      <c r="C528" s="57" t="s">
        <v>28</v>
      </c>
      <c r="D528" s="275"/>
      <c r="E528" s="283"/>
      <c r="F528" s="272"/>
      <c r="G528" s="183"/>
      <c r="H528" s="231"/>
      <c r="I528" s="58"/>
      <c r="J528" s="59"/>
      <c r="K528" s="60"/>
      <c r="L528" s="61"/>
      <c r="M528" s="62"/>
      <c r="N528" s="234"/>
      <c r="O528" s="63"/>
      <c r="P528" s="64"/>
      <c r="Q528" s="219"/>
      <c r="R528" s="213"/>
      <c r="S528" s="28"/>
    </row>
    <row r="529" spans="1:19" s="1" customFormat="1" ht="14.65" customHeight="1">
      <c r="A529" s="238">
        <f>$A526+1</f>
        <v>371</v>
      </c>
      <c r="B529" s="242" t="str">
        <f>IF(OR(C529="W",C530="W",C531="W",C529="1/2W",C530="1/2W",C531="1/2W",C529="1/2L",C530="1/2L",C531="1/2L"),"OK",IF(OR(C529="L",C530="L",C531="L"),"LOSS",IF(OR(C529="X",C530="X",C531="X"),"Anulado"," ")))</f>
        <v xml:space="preserve"> </v>
      </c>
      <c r="C529" s="65" t="s">
        <v>28</v>
      </c>
      <c r="D529" s="290" t="str">
        <f>IF(G529="","",$D526)</f>
        <v>31</v>
      </c>
      <c r="E529" s="295" t="str">
        <f>IF(G529=""," ","– "&amp;COUNTIF(D$4:D531,$D529))</f>
        <v>– 8</v>
      </c>
      <c r="F529" s="297" t="e">
        <f ca="1">IF(G529="","",IF(OR(AND($C529&lt;&gt;" ",$C530=" "),AND($C530&lt;&gt;" ",$C529=" "),AND(L531&gt;0,OR(AND($C531&lt;&gt;" ",OR($C529=" ",$C530=" ")),AND($C531=" ",OR($C529&lt;&gt;" ",$C530&lt;&gt;" "))))),IF(SUM(F$4:F528)=0,1,LARGE(F$4:F528,1)+1),IF(MONTH(G529)=MONTH(TODAY()),IF(AND(DAY(G529)&lt;DAY(TODAY()),$B529=" "),IF(SUM(F$4:F528)=0,1,LARGE(F$4:F528,1)+1),IF($B529=" ",IF(AND(DAY(G529)=DAY(TODAY()),HOUR(G529)&lt;=HOUR(NOW())+1),IF(AND(HOUR(G529)+2&lt;=HOUR(NOW()),DAY(G529)&lt;=DAY(TODAY()),MINUTE(G529)&lt;=MINUTE(NOW())),IF(SUM(F$4:F528)=0,1,LARGE(F$4:F528,1)+1),IF(OR(MINUTE(G529)&lt;=MINUTE(NOW()),HOUR(G529)&lt;=HOUR(NOW())),"!!!","")),""),"")),"")))</f>
        <v>#VALUE!</v>
      </c>
      <c r="G529" s="188" t="s">
        <v>4812</v>
      </c>
      <c r="H529" s="239" t="s">
        <v>730</v>
      </c>
      <c r="I529" s="66" t="s">
        <v>30</v>
      </c>
      <c r="J529" s="67">
        <v>3.5</v>
      </c>
      <c r="K529" s="68" t="s">
        <v>21</v>
      </c>
      <c r="L529" s="69">
        <v>1.93</v>
      </c>
      <c r="M529" s="70"/>
      <c r="N529" s="317">
        <v>0.05</v>
      </c>
      <c r="O529" s="71" t="s">
        <v>2968</v>
      </c>
      <c r="P529" s="72" t="s">
        <v>1983</v>
      </c>
      <c r="Q529" s="220" t="s">
        <v>4243</v>
      </c>
      <c r="R529" s="204">
        <v>0.1744</v>
      </c>
      <c r="S529" s="203" t="s">
        <v>1034</v>
      </c>
    </row>
    <row r="530" spans="1:19" s="1" customFormat="1" ht="14.65" customHeight="1">
      <c r="A530" s="227"/>
      <c r="B530" s="236"/>
      <c r="C530" s="17" t="s">
        <v>28</v>
      </c>
      <c r="D530" s="274"/>
      <c r="E530" s="282"/>
      <c r="F530" s="285"/>
      <c r="G530" s="182"/>
      <c r="H530" s="230"/>
      <c r="I530" s="18" t="s">
        <v>57</v>
      </c>
      <c r="J530" s="76">
        <f>IF(OR(I529="TO",I529="TU",I529="TO1",I529="TU1",I529="TO2",I529="TU2"),J529,IF(OR(I529="AH1",I529="AH2"),IF(OR(I530="AH1",I530="AH2"),-J529,IF(OR(I530="EH1",I530="EH2"),-J529+0.5,"")),IF(OR(I529="EH1",I529="EH2"),IF(OR(I530="AH1",I530="AH2"),-J529+0.5,IF(OR(I530="EH1",I530="EH2"),-J529+1,"")),IF(AND(OR(I529="DNB1",I529="DNB2"),OR(I530="AH1",I530="AH2")),0,IF(AND(I529="Not ScoreBoth",OR(I530="TO1",I530="TO2")),0.5,"")))))</f>
        <v>-3</v>
      </c>
      <c r="K530" s="77" t="s">
        <v>18</v>
      </c>
      <c r="L530" s="21">
        <v>3</v>
      </c>
      <c r="M530" s="22">
        <v>8.69</v>
      </c>
      <c r="N530" s="233"/>
      <c r="O530" s="23" t="s">
        <v>1093</v>
      </c>
      <c r="P530" s="24" t="s">
        <v>1094</v>
      </c>
      <c r="Q530" s="221"/>
      <c r="R530" s="205"/>
      <c r="S530" s="26"/>
    </row>
    <row r="531" spans="1:19" s="1" customFormat="1" ht="14.65" customHeight="1">
      <c r="A531" s="228"/>
      <c r="B531" s="237"/>
      <c r="C531" s="27" t="s">
        <v>28</v>
      </c>
      <c r="D531" s="275"/>
      <c r="E531" s="283"/>
      <c r="F531" s="272"/>
      <c r="G531" s="183"/>
      <c r="H531" s="231"/>
      <c r="I531" s="30"/>
      <c r="J531" s="31"/>
      <c r="K531" s="37"/>
      <c r="L531" s="32"/>
      <c r="M531" s="33"/>
      <c r="N531" s="234"/>
      <c r="O531" s="34"/>
      <c r="P531" s="35"/>
      <c r="Q531" s="222"/>
      <c r="R531" s="206"/>
      <c r="S531" s="28"/>
    </row>
    <row r="532" spans="1:19" s="1" customFormat="1" ht="14.65" customHeight="1">
      <c r="A532" s="226">
        <f>$A529+1</f>
        <v>372</v>
      </c>
      <c r="B532" s="235" t="str">
        <f>IF(OR(C532="W",C533="W",C534="W",C532="1/2W",C533="1/2W",C534="1/2W",C532="1/2L",C533="1/2L",C534="1/2L"),"OK",IF(OR(C532="L",C533="L",C534="L"),"LOSS",IF(OR(C532="X",C533="X",C534="X"),"Anulado"," ")))</f>
        <v xml:space="preserve"> </v>
      </c>
      <c r="C532" s="38" t="s">
        <v>28</v>
      </c>
      <c r="D532" s="273" t="str">
        <f>IF(G532="","",$D529)</f>
        <v>31</v>
      </c>
      <c r="E532" s="281" t="str">
        <f>IF(G532=""," ","– "&amp;COUNTIF(D$4:D534,$D532))</f>
        <v>– 9</v>
      </c>
      <c r="F532" s="284" t="e">
        <f ca="1">IF(G532="","",IF(OR(AND($C532&lt;&gt;" ",$C533=" "),AND($C533&lt;&gt;" ",$C532=" "),AND(L534&gt;0,OR(AND($C534&lt;&gt;" ",OR($C532=" ",$C533=" ")),AND($C534=" ",OR($C532&lt;&gt;" ",$C533&lt;&gt;" "))))),IF(SUM(F$4:F531)=0,1,LARGE(F$4:F531,1)+1),IF(MONTH(G532)=MONTH(TODAY()),IF(AND(DAY(G532)&lt;DAY(TODAY()),$B532=" "),IF(SUM(F$4:F531)=0,1,LARGE(F$4:F531,1)+1),IF($B532=" ",IF(AND(DAY(G532)=DAY(TODAY()),HOUR(G532)&lt;=HOUR(NOW())+1),IF(AND(HOUR(G532)+2&lt;=HOUR(NOW()),DAY(G532)&lt;=DAY(TODAY()),MINUTE(G532)&lt;=MINUTE(NOW())),IF(SUM(F$4:F531)=0,1,LARGE(F$4:F531,1)+1),IF(OR(MINUTE(G532)&lt;=MINUTE(NOW()),HOUR(G532)&lt;=HOUR(NOW())),"!!!","")),""),"")),"")))</f>
        <v>#VALUE!</v>
      </c>
      <c r="G532" s="181" t="s">
        <v>4812</v>
      </c>
      <c r="H532" s="229" t="s">
        <v>730</v>
      </c>
      <c r="I532" s="39" t="s">
        <v>43</v>
      </c>
      <c r="J532" s="40">
        <v>4</v>
      </c>
      <c r="K532" s="41" t="s">
        <v>21</v>
      </c>
      <c r="L532" s="42">
        <v>2.1</v>
      </c>
      <c r="M532" s="43">
        <v>30.68</v>
      </c>
      <c r="N532" s="318">
        <v>0.05</v>
      </c>
      <c r="O532" s="44" t="s">
        <v>2617</v>
      </c>
      <c r="P532" s="45" t="s">
        <v>3837</v>
      </c>
      <c r="Q532" s="217" t="s">
        <v>2755</v>
      </c>
      <c r="R532" s="211">
        <v>4.3700000000000003E-2</v>
      </c>
      <c r="S532" s="210" t="s">
        <v>1034</v>
      </c>
    </row>
    <row r="533" spans="1:19" s="1" customFormat="1" ht="14.65" customHeight="1">
      <c r="A533" s="227"/>
      <c r="B533" s="236"/>
      <c r="C533" s="49" t="s">
        <v>28</v>
      </c>
      <c r="D533" s="274"/>
      <c r="E533" s="282"/>
      <c r="F533" s="285"/>
      <c r="G533" s="182"/>
      <c r="H533" s="230"/>
      <c r="I533" s="50" t="s">
        <v>42</v>
      </c>
      <c r="J533" s="51">
        <v>3.5</v>
      </c>
      <c r="K533" s="52" t="s">
        <v>18</v>
      </c>
      <c r="L533" s="53">
        <v>1.68</v>
      </c>
      <c r="M533" s="54">
        <v>20.100000000000001</v>
      </c>
      <c r="N533" s="233"/>
      <c r="O533" s="55" t="s">
        <v>1885</v>
      </c>
      <c r="P533" s="56" t="s">
        <v>3838</v>
      </c>
      <c r="Q533" s="218"/>
      <c r="R533" s="212"/>
      <c r="S533" s="26"/>
    </row>
    <row r="534" spans="1:19" s="1" customFormat="1" ht="14.65" customHeight="1">
      <c r="A534" s="228"/>
      <c r="B534" s="237"/>
      <c r="C534" s="57" t="s">
        <v>28</v>
      </c>
      <c r="D534" s="275"/>
      <c r="E534" s="283"/>
      <c r="F534" s="272"/>
      <c r="G534" s="183"/>
      <c r="H534" s="231"/>
      <c r="I534" s="101" t="s">
        <v>42</v>
      </c>
      <c r="J534" s="102">
        <v>4.5</v>
      </c>
      <c r="K534" s="103" t="s">
        <v>18</v>
      </c>
      <c r="L534" s="104">
        <v>2.8</v>
      </c>
      <c r="M534" s="62">
        <v>10.95</v>
      </c>
      <c r="N534" s="234"/>
      <c r="O534" s="105" t="s">
        <v>1157</v>
      </c>
      <c r="P534" s="106" t="s">
        <v>3839</v>
      </c>
      <c r="Q534" s="219"/>
      <c r="R534" s="213"/>
      <c r="S534" s="28"/>
    </row>
    <row r="535" spans="1:19" s="1" customFormat="1" ht="14.65" customHeight="1">
      <c r="A535" s="238">
        <f>$A532+1</f>
        <v>373</v>
      </c>
      <c r="B535" s="242" t="str">
        <f>IF(OR(C535="W",C536="W",C537="W",C535="1/2W",C536="1/2W",C537="1/2W",C535="1/2L",C536="1/2L",C537="1/2L"),"OK",IF(OR(C535="L",C536="L",C537="L"),"LOSS",IF(OR(C535="X",C536="X",C537="X"),"Anulado"," ")))</f>
        <v xml:space="preserve"> </v>
      </c>
      <c r="C535" s="65" t="s">
        <v>28</v>
      </c>
      <c r="D535" s="290" t="str">
        <f>IF(G535="","",$D532)</f>
        <v>31</v>
      </c>
      <c r="E535" s="295" t="str">
        <f>IF(G535=""," ","– "&amp;COUNTIF(D$4:D537,$D535))</f>
        <v>– 10</v>
      </c>
      <c r="F535" s="297" t="e">
        <f ca="1">IF(G535="","",IF(OR(AND($C535&lt;&gt;" ",$C536=" "),AND($C536&lt;&gt;" ",$C535=" "),AND(L537&gt;0,OR(AND($C537&lt;&gt;" ",OR($C535=" ",$C536=" ")),AND($C537=" ",OR($C535&lt;&gt;" ",$C536&lt;&gt;" "))))),IF(SUM(F$4:F534)=0,1,LARGE(F$4:F534,1)+1),IF(MONTH(G535)=MONTH(TODAY()),IF(AND(DAY(G535)&lt;DAY(TODAY()),$B535=" "),IF(SUM(F$4:F534)=0,1,LARGE(F$4:F534,1)+1),IF($B535=" ",IF(AND(DAY(G535)=DAY(TODAY()),HOUR(G535)&lt;=HOUR(NOW())+1),IF(AND(HOUR(G535)+2&lt;=HOUR(NOW()),DAY(G535)&lt;=DAY(TODAY()),MINUTE(G535)&lt;=MINUTE(NOW())),IF(SUM(F$4:F534)=0,1,LARGE(F$4:F534,1)+1),IF(OR(MINUTE(G535)&lt;=MINUTE(NOW()),HOUR(G535)&lt;=HOUR(NOW())),"!!!","")),""),"")),"")))</f>
        <v>#VALUE!</v>
      </c>
      <c r="G535" s="188" t="s">
        <v>4812</v>
      </c>
      <c r="H535" s="239" t="s">
        <v>730</v>
      </c>
      <c r="I535" s="66" t="s">
        <v>30</v>
      </c>
      <c r="J535" s="67">
        <v>4.5</v>
      </c>
      <c r="K535" s="68" t="s">
        <v>21</v>
      </c>
      <c r="L535" s="69">
        <v>1.49</v>
      </c>
      <c r="M535" s="70"/>
      <c r="N535" s="317">
        <v>0.05</v>
      </c>
      <c r="O535" s="71" t="s">
        <v>3204</v>
      </c>
      <c r="P535" s="72" t="s">
        <v>3840</v>
      </c>
      <c r="Q535" s="220" t="s">
        <v>4280</v>
      </c>
      <c r="R535" s="204">
        <v>8.5300000000000001E-2</v>
      </c>
      <c r="S535" s="203" t="s">
        <v>1034</v>
      </c>
    </row>
    <row r="536" spans="1:19" s="1" customFormat="1" ht="14.65" customHeight="1">
      <c r="A536" s="227"/>
      <c r="B536" s="236"/>
      <c r="C536" s="17" t="s">
        <v>28</v>
      </c>
      <c r="D536" s="274"/>
      <c r="E536" s="282"/>
      <c r="F536" s="285"/>
      <c r="G536" s="182"/>
      <c r="H536" s="230"/>
      <c r="I536" s="18" t="s">
        <v>57</v>
      </c>
      <c r="J536" s="76">
        <f>IF(OR(I535="TO",I535="TU",I535="TO1",I535="TU1",I535="TO2",I535="TU2"),J535,IF(OR(I535="AH1",I535="AH2"),IF(OR(I536="AH1",I536="AH2"),-J535,IF(OR(I536="EH1",I536="EH2"),-J535+0.5,"")),IF(OR(I535="EH1",I535="EH2"),IF(OR(I536="AH1",I536="AH2"),-J535+0.5,IF(OR(I536="EH1",I536="EH2"),-J535+1,"")),IF(AND(OR(I535="DNB1",I535="DNB2"),OR(I536="AH1",I536="AH2")),0,IF(AND(I535="Not ScoreBoth",OR(I536="TO1",I536="TO2")),0.5,"")))))</f>
        <v>-4</v>
      </c>
      <c r="K536" s="77" t="s">
        <v>18</v>
      </c>
      <c r="L536" s="21">
        <v>4</v>
      </c>
      <c r="M536" s="22">
        <v>5.79</v>
      </c>
      <c r="N536" s="233"/>
      <c r="O536" s="23" t="s">
        <v>2083</v>
      </c>
      <c r="P536" s="24" t="s">
        <v>1355</v>
      </c>
      <c r="Q536" s="221"/>
      <c r="R536" s="205"/>
      <c r="S536" s="26"/>
    </row>
    <row r="537" spans="1:19" s="1" customFormat="1" ht="14.65" customHeight="1">
      <c r="A537" s="228"/>
      <c r="B537" s="237"/>
      <c r="C537" s="27" t="s">
        <v>28</v>
      </c>
      <c r="D537" s="275"/>
      <c r="E537" s="283"/>
      <c r="F537" s="272"/>
      <c r="G537" s="183"/>
      <c r="H537" s="231"/>
      <c r="I537" s="30"/>
      <c r="J537" s="31"/>
      <c r="K537" s="37"/>
      <c r="L537" s="32"/>
      <c r="M537" s="33"/>
      <c r="N537" s="234"/>
      <c r="O537" s="34"/>
      <c r="P537" s="35"/>
      <c r="Q537" s="222"/>
      <c r="R537" s="206"/>
      <c r="S537" s="28"/>
    </row>
    <row r="538" spans="1:19" s="1" customFormat="1" ht="14.65" customHeight="1">
      <c r="A538" s="226">
        <f>$A535+1</f>
        <v>374</v>
      </c>
      <c r="B538" s="235" t="str">
        <f>IF(OR(C538="W",C539="W",C540="W",C538="1/2W",C539="1/2W",C540="1/2W",C538="1/2L",C539="1/2L",C540="1/2L"),"OK",IF(OR(C538="L",C539="L",C540="L"),"LOSS",IF(OR(C538="X",C539="X",C540="X"),"Anulado"," ")))</f>
        <v xml:space="preserve"> </v>
      </c>
      <c r="C538" s="38" t="s">
        <v>28</v>
      </c>
      <c r="D538" s="273" t="str">
        <f>IF(G538="","",$D535)</f>
        <v>31</v>
      </c>
      <c r="E538" s="281" t="str">
        <f>IF(G538=""," ","– "&amp;COUNTIF(D$4:D540,$D538))</f>
        <v>– 11</v>
      </c>
      <c r="F538" s="284" t="e">
        <f ca="1">IF(G538="","",IF(OR(AND($C538&lt;&gt;" ",$C539=" "),AND($C539&lt;&gt;" ",$C538=" "),AND(L540&gt;0,OR(AND($C540&lt;&gt;" ",OR($C538=" ",$C539=" ")),AND($C540=" ",OR($C538&lt;&gt;" ",$C539&lt;&gt;" "))))),IF(SUM(F$4:F537)=0,1,LARGE(F$4:F537,1)+1),IF(MONTH(G538)=MONTH(TODAY()),IF(AND(DAY(G538)&lt;DAY(TODAY()),$B538=" "),IF(SUM(F$4:F537)=0,1,LARGE(F$4:F537,1)+1),IF($B538=" ",IF(AND(DAY(G538)=DAY(TODAY()),HOUR(G538)&lt;=HOUR(NOW())+1),IF(AND(HOUR(G538)+2&lt;=HOUR(NOW()),DAY(G538)&lt;=DAY(TODAY()),MINUTE(G538)&lt;=MINUTE(NOW())),IF(SUM(F$4:F537)=0,1,LARGE(F$4:F537,1)+1),IF(OR(MINUTE(G538)&lt;=MINUTE(NOW()),HOUR(G538)&lt;=HOUR(NOW())),"!!!","")),""),"")),"")))</f>
        <v>#VALUE!</v>
      </c>
      <c r="G538" s="181" t="s">
        <v>4813</v>
      </c>
      <c r="H538" s="229" t="s">
        <v>731</v>
      </c>
      <c r="I538" s="39" t="s">
        <v>60</v>
      </c>
      <c r="J538" s="78"/>
      <c r="K538" s="41" t="s">
        <v>33</v>
      </c>
      <c r="L538" s="42">
        <v>6</v>
      </c>
      <c r="M538" s="43">
        <v>3.99</v>
      </c>
      <c r="N538" s="318">
        <v>0.01</v>
      </c>
      <c r="O538" s="44" t="s">
        <v>3841</v>
      </c>
      <c r="P538" s="45" t="s">
        <v>2062</v>
      </c>
      <c r="Q538" s="217" t="s">
        <v>4280</v>
      </c>
      <c r="R538" s="211">
        <v>8.2299999999999998E-2</v>
      </c>
      <c r="S538" s="210" t="s">
        <v>1034</v>
      </c>
    </row>
    <row r="539" spans="1:19" s="1" customFormat="1" ht="14.65" customHeight="1">
      <c r="A539" s="227"/>
      <c r="B539" s="236"/>
      <c r="C539" s="49" t="s">
        <v>28</v>
      </c>
      <c r="D539" s="274"/>
      <c r="E539" s="282"/>
      <c r="F539" s="285"/>
      <c r="G539" s="182"/>
      <c r="H539" s="230"/>
      <c r="I539" s="50" t="s">
        <v>63</v>
      </c>
      <c r="J539" s="85" t="str">
        <f>IF(OR(I538="TO",I538="TU",I538="TO1",I538="TU1",I538="TO2",I538="TU2"),J538,IF(OR(I538="AH1",I538="AH2"),IF(OR(I539="AH1",I539="AH2"),-J538,IF(OR(I539="EH1",I539="EH2"),-J538+0.5,"")),IF(OR(I538="EH1",I538="EH2"),IF(OR(I539="AH1",I539="AH2"),-J538+0.5,IF(OR(I539="EH1",I539="EH2"),-J538+1,"")),IF(AND(OR(I538="DNB1",I538="DNB2"),OR(I539="AH1",I539="AH2")),0,IF(AND(I538="Not ScoreBoth",OR(I539="TO1",I539="TO2")),0.5,"")))))</f>
        <v/>
      </c>
      <c r="K539" s="52" t="s">
        <v>18</v>
      </c>
      <c r="L539" s="53">
        <v>1.32</v>
      </c>
      <c r="M539" s="54">
        <v>18.12</v>
      </c>
      <c r="N539" s="233"/>
      <c r="O539" s="55" t="s">
        <v>1370</v>
      </c>
      <c r="P539" s="56" t="s">
        <v>2067</v>
      </c>
      <c r="Q539" s="218"/>
      <c r="R539" s="212"/>
      <c r="S539" s="26"/>
    </row>
    <row r="540" spans="1:19" s="1" customFormat="1" ht="14.65" customHeight="1">
      <c r="A540" s="228"/>
      <c r="B540" s="237"/>
      <c r="C540" s="57" t="s">
        <v>28</v>
      </c>
      <c r="D540" s="275"/>
      <c r="E540" s="283"/>
      <c r="F540" s="272"/>
      <c r="G540" s="183"/>
      <c r="H540" s="231"/>
      <c r="I540" s="58"/>
      <c r="J540" s="59"/>
      <c r="K540" s="60"/>
      <c r="L540" s="61"/>
      <c r="M540" s="62"/>
      <c r="N540" s="234"/>
      <c r="O540" s="63"/>
      <c r="P540" s="64"/>
      <c r="Q540" s="219"/>
      <c r="R540" s="213"/>
      <c r="S540" s="28"/>
    </row>
    <row r="541" spans="1:19" s="1" customFormat="1" ht="14.65" customHeight="1">
      <c r="A541" s="238">
        <f>$A538+1</f>
        <v>375</v>
      </c>
      <c r="B541" s="242" t="str">
        <f>IF(OR(C541="W",C542="W",C543="W",C541="1/2W",C542="1/2W",C543="1/2W",C541="1/2L",C542="1/2L",C543="1/2L"),"OK",IF(OR(C541="L",C542="L",C543="L"),"LOSS",IF(OR(C541="X",C542="X",C543="X"),"Anulado"," ")))</f>
        <v xml:space="preserve"> </v>
      </c>
      <c r="C541" s="65" t="s">
        <v>28</v>
      </c>
      <c r="D541" s="290" t="str">
        <f>IF(G541="","",$D538)</f>
        <v>31</v>
      </c>
      <c r="E541" s="295" t="str">
        <f>IF(G541=""," ","– "&amp;COUNTIF(D$4:D543,$D541))</f>
        <v>– 12</v>
      </c>
      <c r="F541" s="297" t="e">
        <f ca="1">IF(G541="","",IF(OR(AND($C541&lt;&gt;" ",$C542=" "),AND($C542&lt;&gt;" ",$C541=" "),AND(L543&gt;0,OR(AND($C543&lt;&gt;" ",OR($C541=" ",$C542=" ")),AND($C543=" ",OR($C541&lt;&gt;" ",$C542&lt;&gt;" "))))),IF(SUM(F$4:F540)=0,1,LARGE(F$4:F540,1)+1),IF(MONTH(G541)=MONTH(TODAY()),IF(AND(DAY(G541)&lt;DAY(TODAY()),$B541=" "),IF(SUM(F$4:F540)=0,1,LARGE(F$4:F540,1)+1),IF($B541=" ",IF(AND(DAY(G541)=DAY(TODAY()),HOUR(G541)&lt;=HOUR(NOW())+1),IF(AND(HOUR(G541)+2&lt;=HOUR(NOW()),DAY(G541)&lt;=DAY(TODAY()),MINUTE(G541)&lt;=MINUTE(NOW())),IF(SUM(F$4:F540)=0,1,LARGE(F$4:F540,1)+1),IF(OR(MINUTE(G541)&lt;=MINUTE(NOW()),HOUR(G541)&lt;=HOUR(NOW())),"!!!","")),""),"")),"")))</f>
        <v>#VALUE!</v>
      </c>
      <c r="G541" s="188" t="s">
        <v>4814</v>
      </c>
      <c r="H541" s="239" t="s">
        <v>732</v>
      </c>
      <c r="I541" s="66" t="s">
        <v>30</v>
      </c>
      <c r="J541" s="67">
        <v>3.5</v>
      </c>
      <c r="K541" s="68" t="s">
        <v>22</v>
      </c>
      <c r="L541" s="69">
        <v>1.952</v>
      </c>
      <c r="M541" s="70">
        <v>14.88</v>
      </c>
      <c r="N541" s="317">
        <v>0.05</v>
      </c>
      <c r="O541" s="71" t="s">
        <v>1688</v>
      </c>
      <c r="P541" s="72" t="s">
        <v>3842</v>
      </c>
      <c r="Q541" s="220" t="s">
        <v>1271</v>
      </c>
      <c r="R541" s="204">
        <v>7.4099999999999999E-2</v>
      </c>
      <c r="S541" s="203" t="s">
        <v>1034</v>
      </c>
    </row>
    <row r="542" spans="1:19" s="1" customFormat="1" ht="14.65" customHeight="1">
      <c r="A542" s="227"/>
      <c r="B542" s="236"/>
      <c r="C542" s="17" t="s">
        <v>28</v>
      </c>
      <c r="D542" s="274"/>
      <c r="E542" s="282"/>
      <c r="F542" s="285"/>
      <c r="G542" s="182"/>
      <c r="H542" s="230"/>
      <c r="I542" s="18" t="s">
        <v>57</v>
      </c>
      <c r="J542" s="76">
        <f>IF(OR(I541="TO",I541="TU",I541="TO1",I541="TU1",I541="TO2",I541="TU2"),J541,IF(OR(I541="AH1",I541="AH2"),IF(OR(I542="AH1",I542="AH2"),-J541,IF(OR(I542="EH1",I542="EH2"),-J541+0.5,"")),IF(OR(I541="EH1",I541="EH2"),IF(OR(I542="AH1",I542="AH2"),-J541+0.5,IF(OR(I542="EH1",I542="EH2"),-J541+1,"")),IF(AND(OR(I541="DNB1",I541="DNB2"),OR(I542="AH1",I542="AH2")),0,IF(AND(I541="Not ScoreBoth",OR(I542="TO1",I542="TO2")),0.5,"")))))</f>
        <v>-3</v>
      </c>
      <c r="K542" s="77" t="s">
        <v>18</v>
      </c>
      <c r="L542" s="21">
        <v>2.4</v>
      </c>
      <c r="M542" s="22">
        <v>11.58</v>
      </c>
      <c r="N542" s="233"/>
      <c r="O542" s="23" t="s">
        <v>1281</v>
      </c>
      <c r="P542" s="24" t="s">
        <v>1808</v>
      </c>
      <c r="Q542" s="221"/>
      <c r="R542" s="205"/>
      <c r="S542" s="26"/>
    </row>
    <row r="543" spans="1:19" s="1" customFormat="1" ht="14.65" customHeight="1">
      <c r="A543" s="228"/>
      <c r="B543" s="237"/>
      <c r="C543" s="27" t="s">
        <v>28</v>
      </c>
      <c r="D543" s="275"/>
      <c r="E543" s="283"/>
      <c r="F543" s="272"/>
      <c r="G543" s="183"/>
      <c r="H543" s="231"/>
      <c r="I543" s="30"/>
      <c r="J543" s="31"/>
      <c r="K543" s="37"/>
      <c r="L543" s="32"/>
      <c r="M543" s="33"/>
      <c r="N543" s="234"/>
      <c r="O543" s="34"/>
      <c r="P543" s="35"/>
      <c r="Q543" s="222"/>
      <c r="R543" s="206"/>
      <c r="S543" s="28"/>
    </row>
    <row r="544" spans="1:19" s="1" customFormat="1" ht="14.65" customHeight="1">
      <c r="A544" s="226">
        <f>$A541+1</f>
        <v>376</v>
      </c>
      <c r="B544" s="235" t="str">
        <f>IF(OR(C544="W",C545="W",C546="W",C544="1/2W",C545="1/2W",C546="1/2W",C544="1/2L",C545="1/2L",C546="1/2L"),"OK",IF(OR(C544="L",C545="L",C546="L"),"LOSS",IF(OR(C544="X",C545="X",C546="X"),"Anulado"," ")))</f>
        <v xml:space="preserve"> </v>
      </c>
      <c r="C544" s="38" t="s">
        <v>28</v>
      </c>
      <c r="D544" s="273" t="str">
        <f>IF(G544="","",$D541)</f>
        <v>31</v>
      </c>
      <c r="E544" s="281" t="str">
        <f>IF(G544=""," ","– "&amp;COUNTIF(D$4:D546,$D544))</f>
        <v>– 13</v>
      </c>
      <c r="F544" s="284" t="e">
        <f ca="1">IF(G544="","",IF(OR(AND($C544&lt;&gt;" ",$C545=" "),AND($C545&lt;&gt;" ",$C544=" "),AND(L546&gt;0,OR(AND($C546&lt;&gt;" ",OR($C544=" ",$C545=" ")),AND($C546=" ",OR($C544&lt;&gt;" ",$C545&lt;&gt;" "))))),IF(SUM(F$4:F543)=0,1,LARGE(F$4:F543,1)+1),IF(MONTH(G544)=MONTH(TODAY()),IF(AND(DAY(G544)&lt;DAY(TODAY()),$B544=" "),IF(SUM(F$4:F543)=0,1,LARGE(F$4:F543,1)+1),IF($B544=" ",IF(AND(DAY(G544)=DAY(TODAY()),HOUR(G544)&lt;=HOUR(NOW())+1),IF(AND(HOUR(G544)+2&lt;=HOUR(NOW()),DAY(G544)&lt;=DAY(TODAY()),MINUTE(G544)&lt;=MINUTE(NOW())),IF(SUM(F$4:F543)=0,1,LARGE(F$4:F543,1)+1),IF(OR(MINUTE(G544)&lt;=MINUTE(NOW()),HOUR(G544)&lt;=HOUR(NOW())),"!!!","")),""),"")),"")))</f>
        <v>#VALUE!</v>
      </c>
      <c r="G544" s="181" t="s">
        <v>4812</v>
      </c>
      <c r="H544" s="229" t="s">
        <v>730</v>
      </c>
      <c r="I544" s="39" t="s">
        <v>42</v>
      </c>
      <c r="J544" s="40">
        <v>0.5</v>
      </c>
      <c r="K544" s="41" t="s">
        <v>18</v>
      </c>
      <c r="L544" s="42">
        <v>2.7</v>
      </c>
      <c r="M544" s="43">
        <v>20.440000000000001</v>
      </c>
      <c r="N544" s="318">
        <v>0.05</v>
      </c>
      <c r="O544" s="44" t="s">
        <v>1133</v>
      </c>
      <c r="P544" s="45" t="s">
        <v>3843</v>
      </c>
      <c r="Q544" s="217" t="s">
        <v>1524</v>
      </c>
      <c r="R544" s="211">
        <v>0.16520000000000001</v>
      </c>
      <c r="S544" s="210" t="s">
        <v>1034</v>
      </c>
    </row>
    <row r="545" spans="1:19" s="1" customFormat="1" ht="14.65" customHeight="1">
      <c r="A545" s="227"/>
      <c r="B545" s="236"/>
      <c r="C545" s="49" t="s">
        <v>28</v>
      </c>
      <c r="D545" s="274"/>
      <c r="E545" s="282"/>
      <c r="F545" s="285"/>
      <c r="G545" s="182"/>
      <c r="H545" s="230"/>
      <c r="I545" s="50" t="s">
        <v>43</v>
      </c>
      <c r="J545" s="51">
        <f>IF(OR(I544="TO",I544="TU",I544="TO1",I544="TU1",I544="TO2",I544="TU2"),J544,IF(OR(I544="AH1",I544="AH2"),IF(OR(I545="AH1",I545="AH2"),-J544,IF(OR(I545="EH1",I545="EH2"),-J544+0.5,"")),IF(OR(I544="EH1",I544="EH2"),IF(OR(I545="AH1",I545="AH2"),-J544+0.5,IF(OR(I545="EH1",I545="EH2"),-J544+1,"")),IF(AND(OR(I544="DNB1",I544="DNB2"),OR(I545="AH1",I545="AH2")),0,IF(AND(I544="Not ScoreBoth",OR(I545="TO1",I545="TO2")),0.5,"")))))</f>
        <v>0.5</v>
      </c>
      <c r="K545" s="52" t="s">
        <v>21</v>
      </c>
      <c r="L545" s="53">
        <v>2.0499999999999998</v>
      </c>
      <c r="M545" s="54">
        <v>26.95</v>
      </c>
      <c r="N545" s="233"/>
      <c r="O545" s="55" t="s">
        <v>3844</v>
      </c>
      <c r="P545" s="56" t="s">
        <v>3845</v>
      </c>
      <c r="Q545" s="218"/>
      <c r="R545" s="212"/>
      <c r="S545" s="26"/>
    </row>
    <row r="546" spans="1:19" s="1" customFormat="1" ht="14.65" customHeight="1">
      <c r="A546" s="228"/>
      <c r="B546" s="237"/>
      <c r="C546" s="57" t="s">
        <v>28</v>
      </c>
      <c r="D546" s="275"/>
      <c r="E546" s="283"/>
      <c r="F546" s="272"/>
      <c r="G546" s="183"/>
      <c r="H546" s="231"/>
      <c r="I546" s="58"/>
      <c r="J546" s="59"/>
      <c r="K546" s="60"/>
      <c r="L546" s="61"/>
      <c r="M546" s="62"/>
      <c r="N546" s="234"/>
      <c r="O546" s="63"/>
      <c r="P546" s="64"/>
      <c r="Q546" s="219"/>
      <c r="R546" s="213"/>
      <c r="S546" s="28"/>
    </row>
    <row r="547" spans="1:19" s="1" customFormat="1" ht="14.65" customHeight="1">
      <c r="A547" s="238">
        <f>$A544+1</f>
        <v>377</v>
      </c>
      <c r="B547" s="242" t="str">
        <f>IF(OR(C547="W",C548="W",C549="W",C547="1/2W",C548="1/2W",C549="1/2W",C547="1/2L",C548="1/2L",C549="1/2L"),"OK",IF(OR(C547="L",C548="L",C549="L"),"LOSS",IF(OR(C547="X",C548="X",C549="X"),"Anulado"," ")))</f>
        <v xml:space="preserve"> </v>
      </c>
      <c r="C547" s="65" t="s">
        <v>28</v>
      </c>
      <c r="D547" s="290" t="str">
        <f>IF(G547="","",$D544)</f>
        <v>31</v>
      </c>
      <c r="E547" s="295" t="str">
        <f>IF(G547=""," ","– "&amp;COUNTIF(D$4:D549,$D547))</f>
        <v>– 14</v>
      </c>
      <c r="F547" s="297" t="e">
        <f ca="1">IF(G547="","",IF(OR(AND($C547&lt;&gt;" ",$C548=" "),AND($C548&lt;&gt;" ",$C547=" "),AND(L549&gt;0,OR(AND($C549&lt;&gt;" ",OR($C547=" ",$C548=" ")),AND($C549=" ",OR($C547&lt;&gt;" ",$C548&lt;&gt;" "))))),IF(SUM(F$4:F546)=0,1,LARGE(F$4:F546,1)+1),IF(MONTH(G547)=MONTH(TODAY()),IF(AND(DAY(G547)&lt;DAY(TODAY()),$B547=" "),IF(SUM(F$4:F546)=0,1,LARGE(F$4:F546,1)+1),IF($B547=" ",IF(AND(DAY(G547)=DAY(TODAY()),HOUR(G547)&lt;=HOUR(NOW())+1),IF(AND(HOUR(G547)+2&lt;=HOUR(NOW()),DAY(G547)&lt;=DAY(TODAY()),MINUTE(G547)&lt;=MINUTE(NOW())),IF(SUM(F$4:F546)=0,1,LARGE(F$4:F546,1)+1),IF(OR(MINUTE(G547)&lt;=MINUTE(NOW()),HOUR(G547)&lt;=HOUR(NOW())),"!!!","")),""),"")),"")))</f>
        <v>#VALUE!</v>
      </c>
      <c r="G547" s="188" t="s">
        <v>4802</v>
      </c>
      <c r="H547" s="239" t="s">
        <v>733</v>
      </c>
      <c r="I547" s="66" t="s">
        <v>30</v>
      </c>
      <c r="J547" s="67">
        <v>4</v>
      </c>
      <c r="K547" s="68" t="s">
        <v>23</v>
      </c>
      <c r="L547" s="69">
        <v>1.79</v>
      </c>
      <c r="M547" s="70"/>
      <c r="N547" s="317">
        <v>0.05</v>
      </c>
      <c r="O547" s="71" t="s">
        <v>3846</v>
      </c>
      <c r="P547" s="72" t="s">
        <v>3847</v>
      </c>
      <c r="Q547" s="220" t="s">
        <v>1961</v>
      </c>
      <c r="R547" s="204">
        <v>6.6699999999999995E-2</v>
      </c>
      <c r="S547" s="203" t="s">
        <v>1034</v>
      </c>
    </row>
    <row r="548" spans="1:19" s="1" customFormat="1" ht="14.65" customHeight="1">
      <c r="A548" s="227"/>
      <c r="B548" s="236"/>
      <c r="C548" s="17" t="s">
        <v>28</v>
      </c>
      <c r="D548" s="274"/>
      <c r="E548" s="282"/>
      <c r="F548" s="285"/>
      <c r="G548" s="182"/>
      <c r="H548" s="230"/>
      <c r="I548" s="18" t="s">
        <v>31</v>
      </c>
      <c r="J548" s="76">
        <f>IF(OR(I547="TO",I547="TU",I547="TO1",I547="TU1",I547="TO2",I547="TU2"),J547,IF(OR(I547="AH1",I547="AH2"),IF(OR(I548="AH1",I548="AH2"),-J547,IF(OR(I548="EH1",I548="EH2"),-J547+0.5,"")),IF(OR(I547="EH1",I547="EH2"),IF(OR(I548="AH1",I548="AH2"),-J547+0.5,IF(OR(I548="EH1",I548="EH2"),-J547+1,"")),IF(AND(OR(I547="DNB1",I547="DNB2"),OR(I548="AH1",I548="AH2")),0,IF(AND(I547="Not ScoreBoth",OR(I548="TO1",I548="TO2")),0.5,"")))))</f>
        <v>-4</v>
      </c>
      <c r="K548" s="77" t="s">
        <v>21</v>
      </c>
      <c r="L548" s="21">
        <v>2.64</v>
      </c>
      <c r="M548" s="22">
        <v>41.15</v>
      </c>
      <c r="N548" s="233"/>
      <c r="O548" s="23" t="s">
        <v>3848</v>
      </c>
      <c r="P548" s="24" t="s">
        <v>3849</v>
      </c>
      <c r="Q548" s="221"/>
      <c r="R548" s="205"/>
      <c r="S548" s="26"/>
    </row>
    <row r="549" spans="1:19" s="1" customFormat="1" ht="14.65" customHeight="1">
      <c r="A549" s="228"/>
      <c r="B549" s="237"/>
      <c r="C549" s="27" t="s">
        <v>28</v>
      </c>
      <c r="D549" s="275"/>
      <c r="E549" s="283"/>
      <c r="F549" s="272"/>
      <c r="G549" s="183"/>
      <c r="H549" s="231"/>
      <c r="I549" s="30"/>
      <c r="J549" s="31"/>
      <c r="K549" s="37"/>
      <c r="L549" s="32"/>
      <c r="M549" s="33"/>
      <c r="N549" s="234"/>
      <c r="O549" s="34"/>
      <c r="P549" s="35"/>
      <c r="Q549" s="222"/>
      <c r="R549" s="206"/>
      <c r="S549" s="28"/>
    </row>
    <row r="550" spans="1:19" s="1" customFormat="1" ht="14.65" customHeight="1">
      <c r="A550" s="226">
        <f>$A547+1</f>
        <v>378</v>
      </c>
      <c r="B550" s="235" t="str">
        <f>IF(OR(C550="W",C551="W",C552="W",C550="1/2W",C551="1/2W",C552="1/2W",C550="1/2L",C551="1/2L",C552="1/2L"),"OK",IF(OR(C550="L",C551="L",C552="L"),"LOSS",IF(OR(C550="X",C551="X",C552="X"),"Anulado"," ")))</f>
        <v xml:space="preserve"> </v>
      </c>
      <c r="C550" s="38" t="s">
        <v>28</v>
      </c>
      <c r="D550" s="273" t="str">
        <f>IF(G550="","",$D547)</f>
        <v>31</v>
      </c>
      <c r="E550" s="281" t="str">
        <f>IF(G550=""," ","– "&amp;COUNTIF(D$4:D552,$D550))</f>
        <v>– 15</v>
      </c>
      <c r="F550" s="284" t="e">
        <f ca="1">IF(G550="","",IF(OR(AND($C550&lt;&gt;" ",$C551=" "),AND($C551&lt;&gt;" ",$C550=" "),AND(L552&gt;0,OR(AND($C552&lt;&gt;" ",OR($C550=" ",$C551=" ")),AND($C552=" ",OR($C550&lt;&gt;" ",$C551&lt;&gt;" "))))),IF(SUM(F$4:F549)=0,1,LARGE(F$4:F549,1)+1),IF(MONTH(G550)=MONTH(TODAY()),IF(AND(DAY(G550)&lt;DAY(TODAY()),$B550=" "),IF(SUM(F$4:F549)=0,1,LARGE(F$4:F549,1)+1),IF($B550=" ",IF(AND(DAY(G550)=DAY(TODAY()),HOUR(G550)&lt;=HOUR(NOW())+1),IF(AND(HOUR(G550)+2&lt;=HOUR(NOW()),DAY(G550)&lt;=DAY(TODAY()),MINUTE(G550)&lt;=MINUTE(NOW())),IF(SUM(F$4:F549)=0,1,LARGE(F$4:F549,1)+1),IF(OR(MINUTE(G550)&lt;=MINUTE(NOW()),HOUR(G550)&lt;=HOUR(NOW())),"!!!","")),""),"")),"")))</f>
        <v>#VALUE!</v>
      </c>
      <c r="G550" s="181" t="s">
        <v>4802</v>
      </c>
      <c r="H550" s="229" t="s">
        <v>733</v>
      </c>
      <c r="I550" s="39" t="s">
        <v>30</v>
      </c>
      <c r="J550" s="40">
        <v>3.75</v>
      </c>
      <c r="K550" s="41" t="s">
        <v>23</v>
      </c>
      <c r="L550" s="42">
        <v>1.98</v>
      </c>
      <c r="M550" s="43"/>
      <c r="N550" s="318">
        <v>0.05</v>
      </c>
      <c r="O550" s="44" t="s">
        <v>3432</v>
      </c>
      <c r="P550" s="45" t="s">
        <v>3850</v>
      </c>
      <c r="Q550" s="217" t="s">
        <v>1665</v>
      </c>
      <c r="R550" s="211">
        <v>5.3199999999999997E-2</v>
      </c>
      <c r="S550" s="210" t="s">
        <v>1034</v>
      </c>
    </row>
    <row r="551" spans="1:19" s="1" customFormat="1" ht="14.65" customHeight="1">
      <c r="A551" s="227"/>
      <c r="B551" s="236"/>
      <c r="C551" s="49" t="s">
        <v>28</v>
      </c>
      <c r="D551" s="274"/>
      <c r="E551" s="282"/>
      <c r="F551" s="285"/>
      <c r="G551" s="182"/>
      <c r="H551" s="230"/>
      <c r="I551" s="50" t="s">
        <v>31</v>
      </c>
      <c r="J551" s="51">
        <f>IF(OR(I550="TO",I550="TU",I550="TO1",I550="TU1",I550="TO2",I550="TU2"),J550,IF(OR(I550="AH1",I550="AH2"),IF(OR(I551="AH1",I551="AH2"),-J550,IF(OR(I551="EH1",I551="EH2"),-J550+0.5,"")),IF(OR(I550="EH1",I550="EH2"),IF(OR(I551="AH1",I551="AH2"),-J550+0.5,IF(OR(I551="EH1",I551="EH2"),-J550+1,"")),IF(AND(OR(I550="DNB1",I550="DNB2"),OR(I551="AH1",I551="AH2")),0,IF(AND(I550="Not ScoreBoth",OR(I551="TO1",I551="TO2")),0.5,"")))))</f>
        <v>-3.75</v>
      </c>
      <c r="K551" s="52" t="s">
        <v>21</v>
      </c>
      <c r="L551" s="53">
        <v>2.25</v>
      </c>
      <c r="M551" s="54">
        <v>27</v>
      </c>
      <c r="N551" s="233"/>
      <c r="O551" s="55" t="s">
        <v>1826</v>
      </c>
      <c r="P551" s="56" t="s">
        <v>3851</v>
      </c>
      <c r="Q551" s="218"/>
      <c r="R551" s="212"/>
      <c r="S551" s="26"/>
    </row>
    <row r="552" spans="1:19" s="1" customFormat="1" ht="14.65" customHeight="1">
      <c r="A552" s="228"/>
      <c r="B552" s="237"/>
      <c r="C552" s="57" t="s">
        <v>28</v>
      </c>
      <c r="D552" s="275"/>
      <c r="E552" s="283"/>
      <c r="F552" s="272"/>
      <c r="G552" s="183"/>
      <c r="H552" s="231"/>
      <c r="I552" s="58"/>
      <c r="J552" s="59"/>
      <c r="K552" s="60"/>
      <c r="L552" s="61"/>
      <c r="M552" s="62"/>
      <c r="N552" s="234"/>
      <c r="O552" s="63"/>
      <c r="P552" s="64"/>
      <c r="Q552" s="219"/>
      <c r="R552" s="213"/>
      <c r="S552" s="28"/>
    </row>
    <row r="553" spans="1:19" s="1" customFormat="1" ht="14.65" customHeight="1">
      <c r="A553" s="238">
        <f>$A550+1</f>
        <v>379</v>
      </c>
      <c r="B553" s="242" t="str">
        <f>IF(OR(C553="W",C554="W",C555="W",C553="1/2W",C554="1/2W",C555="1/2W",C553="1/2L",C554="1/2L",C555="1/2L"),"OK",IF(OR(C553="L",C554="L",C555="L"),"LOSS",IF(OR(C553="X",C554="X",C555="X"),"Anulado"," ")))</f>
        <v xml:space="preserve"> </v>
      </c>
      <c r="C553" s="65" t="s">
        <v>28</v>
      </c>
      <c r="D553" s="290" t="str">
        <f>IF(G553="","",$D550)</f>
        <v>31</v>
      </c>
      <c r="E553" s="295" t="str">
        <f>IF(G553=""," ","– "&amp;COUNTIF(D$4:D555,$D553))</f>
        <v>– 16</v>
      </c>
      <c r="F553" s="297" t="e">
        <f ca="1">IF(G553="","",IF(OR(AND($C553&lt;&gt;" ",$C554=" "),AND($C554&lt;&gt;" ",$C553=" "),AND(L555&gt;0,OR(AND($C555&lt;&gt;" ",OR($C553=" ",$C554=" ")),AND($C555=" ",OR($C553&lt;&gt;" ",$C554&lt;&gt;" "))))),IF(SUM(F$4:F552)=0,1,LARGE(F$4:F552,1)+1),IF(MONTH(G553)=MONTH(TODAY()),IF(AND(DAY(G553)&lt;DAY(TODAY()),$B553=" "),IF(SUM(F$4:F552)=0,1,LARGE(F$4:F552,1)+1),IF($B553=" ",IF(AND(DAY(G553)=DAY(TODAY()),HOUR(G553)&lt;=HOUR(NOW())+1),IF(AND(HOUR(G553)+2&lt;=HOUR(NOW()),DAY(G553)&lt;=DAY(TODAY()),MINUTE(G553)&lt;=MINUTE(NOW())),IF(SUM(F$4:F552)=0,1,LARGE(F$4:F552,1)+1),IF(OR(MINUTE(G553)&lt;=MINUTE(NOW()),HOUR(G553)&lt;=HOUR(NOW())),"!!!","")),""),"")),"")))</f>
        <v>#VALUE!</v>
      </c>
      <c r="G553" s="188" t="s">
        <v>4802</v>
      </c>
      <c r="H553" s="239" t="s">
        <v>733</v>
      </c>
      <c r="I553" s="66" t="s">
        <v>30</v>
      </c>
      <c r="J553" s="67">
        <v>1</v>
      </c>
      <c r="K553" s="68" t="s">
        <v>23</v>
      </c>
      <c r="L553" s="69">
        <v>4.1500000000000004</v>
      </c>
      <c r="M553" s="70">
        <v>28</v>
      </c>
      <c r="N553" s="317">
        <v>0.05</v>
      </c>
      <c r="O553" s="71" t="s">
        <v>3103</v>
      </c>
      <c r="P553" s="72" t="s">
        <v>3852</v>
      </c>
      <c r="Q553" s="220" t="s">
        <v>1858</v>
      </c>
      <c r="R553" s="204">
        <v>5.28E-2</v>
      </c>
      <c r="S553" s="203" t="s">
        <v>1034</v>
      </c>
    </row>
    <row r="554" spans="1:19" s="1" customFormat="1" ht="14.65" customHeight="1">
      <c r="A554" s="227"/>
      <c r="B554" s="236"/>
      <c r="C554" s="17" t="s">
        <v>28</v>
      </c>
      <c r="D554" s="274"/>
      <c r="E554" s="282"/>
      <c r="F554" s="285"/>
      <c r="G554" s="182"/>
      <c r="H554" s="230"/>
      <c r="I554" s="18" t="s">
        <v>31</v>
      </c>
      <c r="J554" s="76">
        <f>IF(OR(I553="TO",I553="TU",I553="TO1",I553="TU1",I553="TO2",I553="TU2"),J553,IF(OR(I553="AH1",I553="AH2"),IF(OR(I554="AH1",I554="AH2"),-J553,IF(OR(I554="EH1",I554="EH2"),-J553+0.5,"")),IF(OR(I553="EH1",I553="EH2"),IF(OR(I554="AH1",I554="AH2"),-J553+0.5,IF(OR(I554="EH1",I554="EH2"),-J553+1,"")),IF(AND(OR(I553="DNB1",I553="DNB2"),OR(I554="AH1",I554="AH2")),0,IF(AND(I553="Not ScoreBoth",OR(I554="TO1",I554="TO2")),0.5,"")))))</f>
        <v>-1</v>
      </c>
      <c r="K554" s="77" t="s">
        <v>21</v>
      </c>
      <c r="L554" s="21">
        <v>1.41</v>
      </c>
      <c r="M554" s="22">
        <v>82.32</v>
      </c>
      <c r="N554" s="233"/>
      <c r="O554" s="23" t="s">
        <v>3853</v>
      </c>
      <c r="P554" s="24" t="s">
        <v>3854</v>
      </c>
      <c r="Q554" s="221"/>
      <c r="R554" s="205"/>
      <c r="S554" s="26"/>
    </row>
    <row r="555" spans="1:19" s="1" customFormat="1" ht="14.65" customHeight="1">
      <c r="A555" s="228"/>
      <c r="B555" s="237"/>
      <c r="C555" s="27" t="s">
        <v>28</v>
      </c>
      <c r="D555" s="275"/>
      <c r="E555" s="283"/>
      <c r="F555" s="272"/>
      <c r="G555" s="183"/>
      <c r="H555" s="231"/>
      <c r="I555" s="30"/>
      <c r="J555" s="31"/>
      <c r="K555" s="37"/>
      <c r="L555" s="32"/>
      <c r="M555" s="33"/>
      <c r="N555" s="234"/>
      <c r="O555" s="34"/>
      <c r="P555" s="35"/>
      <c r="Q555" s="222"/>
      <c r="R555" s="206"/>
      <c r="S555" s="28"/>
    </row>
    <row r="556" spans="1:19" s="1" customFormat="1" ht="14.65" customHeight="1">
      <c r="A556" s="226">
        <f>$A553+1</f>
        <v>380</v>
      </c>
      <c r="B556" s="235" t="str">
        <f>IF(OR(C556="W",C557="W",C558="W",C556="1/2W",C557="1/2W",C558="1/2W",C556="1/2L",C557="1/2L",C558="1/2L"),"OK",IF(OR(C556="L",C557="L",C558="L"),"LOSS",IF(OR(C556="X",C557="X",C558="X"),"Anulado"," ")))</f>
        <v xml:space="preserve"> </v>
      </c>
      <c r="C556" s="38" t="s">
        <v>28</v>
      </c>
      <c r="D556" s="273" t="str">
        <f>IF(G556="","",$D553)</f>
        <v>31</v>
      </c>
      <c r="E556" s="281" t="str">
        <f>IF(G556=""," ","– "&amp;COUNTIF(D$4:D558,$D556))</f>
        <v>– 17</v>
      </c>
      <c r="F556" s="284" t="e">
        <f ca="1">IF(G556="","",IF(OR(AND($C556&lt;&gt;" ",$C557=" "),AND($C557&lt;&gt;" ",$C556=" "),AND(L558&gt;0,OR(AND($C558&lt;&gt;" ",OR($C556=" ",$C557=" ")),AND($C558=" ",OR($C556&lt;&gt;" ",$C557&lt;&gt;" "))))),IF(SUM(F$4:F555)=0,1,LARGE(F$4:F555,1)+1),IF(MONTH(G556)=MONTH(TODAY()),IF(AND(DAY(G556)&lt;DAY(TODAY()),$B556=" "),IF(SUM(F$4:F555)=0,1,LARGE(F$4:F555,1)+1),IF($B556=" ",IF(AND(DAY(G556)=DAY(TODAY()),HOUR(G556)&lt;=HOUR(NOW())+1),IF(AND(HOUR(G556)+2&lt;=HOUR(NOW()),DAY(G556)&lt;=DAY(TODAY()),MINUTE(G556)&lt;=MINUTE(NOW())),IF(SUM(F$4:F555)=0,1,LARGE(F$4:F555,1)+1),IF(OR(MINUTE(G556)&lt;=MINUTE(NOW()),HOUR(G556)&lt;=HOUR(NOW())),"!!!","")),""),"")),"")))</f>
        <v>#VALUE!</v>
      </c>
      <c r="G556" s="181" t="s">
        <v>4802</v>
      </c>
      <c r="H556" s="229" t="s">
        <v>733</v>
      </c>
      <c r="I556" s="39" t="s">
        <v>30</v>
      </c>
      <c r="J556" s="40">
        <v>4</v>
      </c>
      <c r="K556" s="41" t="s">
        <v>23</v>
      </c>
      <c r="L556" s="42">
        <v>1.79</v>
      </c>
      <c r="M556" s="43"/>
      <c r="N556" s="318">
        <v>0.05</v>
      </c>
      <c r="O556" s="44" t="s">
        <v>3846</v>
      </c>
      <c r="P556" s="45" t="s">
        <v>3847</v>
      </c>
      <c r="Q556" s="217" t="s">
        <v>3730</v>
      </c>
      <c r="R556" s="211">
        <v>6.6799999999999998E-2</v>
      </c>
      <c r="S556" s="210" t="s">
        <v>1034</v>
      </c>
    </row>
    <row r="557" spans="1:19" s="1" customFormat="1" ht="14.65" customHeight="1">
      <c r="A557" s="227"/>
      <c r="B557" s="236"/>
      <c r="C557" s="49" t="s">
        <v>28</v>
      </c>
      <c r="D557" s="274"/>
      <c r="E557" s="282"/>
      <c r="F557" s="285"/>
      <c r="G557" s="182"/>
      <c r="H557" s="230"/>
      <c r="I557" s="50" t="s">
        <v>31</v>
      </c>
      <c r="J557" s="51">
        <f>IF(OR(I556="TO",I556="TU",I556="TO1",I556="TU1",I556="TO2",I556="TU2"),J556,IF(OR(I556="AH1",I556="AH2"),IF(OR(I557="AH1",I557="AH2"),-J556,IF(OR(I557="EH1",I557="EH2"),-J556+0.5,"")),IF(OR(I556="EH1",I556="EH2"),IF(OR(I557="AH1",I557="AH2"),-J556+0.5,IF(OR(I557="EH1",I557="EH2"),-J556+1,"")),IF(AND(OR(I556="DNB1",I556="DNB2"),OR(I557="AH1",I557="AH2")),0,IF(AND(I556="Not ScoreBoth",OR(I557="TO1",I557="TO2")),0.5,"")))))</f>
        <v>-4</v>
      </c>
      <c r="K557" s="52" t="s">
        <v>21</v>
      </c>
      <c r="L557" s="53">
        <v>2.64</v>
      </c>
      <c r="M557" s="54">
        <v>41.16</v>
      </c>
      <c r="N557" s="233"/>
      <c r="O557" s="55" t="s">
        <v>3855</v>
      </c>
      <c r="P557" s="56" t="s">
        <v>3856</v>
      </c>
      <c r="Q557" s="218"/>
      <c r="R557" s="212"/>
      <c r="S557" s="26"/>
    </row>
    <row r="558" spans="1:19" s="1" customFormat="1" ht="14.65" customHeight="1" thickBot="1">
      <c r="A558" s="228"/>
      <c r="B558" s="237"/>
      <c r="C558" s="57" t="s">
        <v>28</v>
      </c>
      <c r="D558" s="275"/>
      <c r="E558" s="283"/>
      <c r="F558" s="272"/>
      <c r="G558" s="183"/>
      <c r="H558" s="240"/>
      <c r="I558" s="58"/>
      <c r="J558" s="59"/>
      <c r="K558" s="60"/>
      <c r="L558" s="61"/>
      <c r="M558" s="62"/>
      <c r="N558" s="234"/>
      <c r="O558" s="63"/>
      <c r="P558" s="64"/>
      <c r="Q558" s="219"/>
      <c r="R558" s="213"/>
      <c r="S558" s="28"/>
    </row>
    <row r="559" spans="1:19" s="1" customFormat="1" ht="14.65" customHeight="1">
      <c r="A559" s="238">
        <f>$A556+1</f>
        <v>381</v>
      </c>
      <c r="B559" s="242" t="str">
        <f>IF(OR(C559="W",C560="W",C561="W",C559="1/2W",C560="1/2W",C561="1/2W",C559="1/2L",C560="1/2L",C561="1/2L"),"OK",IF(OR(C559="L",C560="L",C561="L"),"LOSS",IF(OR(C559="X",C560="X",C561="X"),"Anulado"," ")))</f>
        <v xml:space="preserve"> </v>
      </c>
      <c r="C559" s="65" t="s">
        <v>28</v>
      </c>
      <c r="D559" s="290" t="str">
        <f>IF(G559="","",$D556)</f>
        <v>31</v>
      </c>
      <c r="E559" s="295" t="str">
        <f>IF(G559=""," ","– "&amp;COUNTIF(D$4:D561,$D559))</f>
        <v>– 18</v>
      </c>
      <c r="F559" s="297" t="e">
        <f ca="1">IF(G559="","",IF(OR(AND($C559&lt;&gt;" ",$C560=" "),AND($C560&lt;&gt;" ",$C559=" "),AND(L561&gt;0,OR(AND($C561&lt;&gt;" ",OR($C559=" ",$C560=" ")),AND($C561=" ",OR($C559&lt;&gt;" ",$C560&lt;&gt;" "))))),IF(SUM(F$4:F558)=0,1,LARGE(F$4:F558,1)+1),IF(MONTH(G559)=MONTH(TODAY()),IF(AND(DAY(G559)&lt;DAY(TODAY()),$B559=" "),IF(SUM(F$4:F558)=0,1,LARGE(F$4:F558,1)+1),IF($B559=" ",IF(AND(DAY(G559)=DAY(TODAY()),HOUR(G559)&lt;=HOUR(NOW())+1),IF(AND(HOUR(G559)+2&lt;=HOUR(NOW()),DAY(G559)&lt;=DAY(TODAY()),MINUTE(G559)&lt;=MINUTE(NOW())),IF(SUM(F$4:F558)=0,1,LARGE(F$4:F558,1)+1),IF(OR(MINUTE(G559)&lt;=MINUTE(NOW()),HOUR(G559)&lt;=HOUR(NOW())),"!!!","")),""),"")),"")))</f>
        <v>#VALUE!</v>
      </c>
      <c r="G559" s="188" t="s">
        <v>4815</v>
      </c>
      <c r="H559" s="303" t="s">
        <v>734</v>
      </c>
      <c r="I559" s="100">
        <v>2</v>
      </c>
      <c r="J559" s="80"/>
      <c r="K559" s="68" t="s">
        <v>23</v>
      </c>
      <c r="L559" s="69">
        <v>2.37</v>
      </c>
      <c r="M559" s="70"/>
      <c r="N559" s="317">
        <v>0.05</v>
      </c>
      <c r="O559" s="71" t="s">
        <v>3857</v>
      </c>
      <c r="P559" s="72" t="s">
        <v>3858</v>
      </c>
      <c r="Q559" s="220" t="s">
        <v>2754</v>
      </c>
      <c r="R559" s="204">
        <v>5.4600000000000003E-2</v>
      </c>
      <c r="S559" s="203" t="s">
        <v>1034</v>
      </c>
    </row>
    <row r="560" spans="1:19" s="1" customFormat="1" ht="14.65" customHeight="1">
      <c r="A560" s="227"/>
      <c r="B560" s="236"/>
      <c r="C560" s="17" t="s">
        <v>28</v>
      </c>
      <c r="D560" s="274"/>
      <c r="E560" s="282"/>
      <c r="F560" s="285"/>
      <c r="G560" s="182"/>
      <c r="H560" s="230"/>
      <c r="I560" s="18" t="s">
        <v>30</v>
      </c>
      <c r="J560" s="76">
        <v>0.5</v>
      </c>
      <c r="K560" s="77" t="s">
        <v>21</v>
      </c>
      <c r="L560" s="21">
        <v>1.9</v>
      </c>
      <c r="M560" s="22">
        <v>187.5</v>
      </c>
      <c r="N560" s="233"/>
      <c r="O560" s="23" t="s">
        <v>2525</v>
      </c>
      <c r="P560" s="24" t="s">
        <v>3859</v>
      </c>
      <c r="Q560" s="221"/>
      <c r="R560" s="205"/>
      <c r="S560" s="26"/>
    </row>
    <row r="561" spans="1:19" s="1" customFormat="1" ht="14.65" customHeight="1">
      <c r="A561" s="228"/>
      <c r="B561" s="237"/>
      <c r="C561" s="27" t="s">
        <v>28</v>
      </c>
      <c r="D561" s="275"/>
      <c r="E561" s="283"/>
      <c r="F561" s="272"/>
      <c r="G561" s="183"/>
      <c r="H561" s="231"/>
      <c r="I561" s="30"/>
      <c r="J561" s="31"/>
      <c r="K561" s="37"/>
      <c r="L561" s="32"/>
      <c r="M561" s="33"/>
      <c r="N561" s="234"/>
      <c r="O561" s="34"/>
      <c r="P561" s="35"/>
      <c r="Q561" s="222"/>
      <c r="R561" s="206"/>
      <c r="S561" s="28"/>
    </row>
    <row r="562" spans="1:19" s="1" customFormat="1" ht="14.65" customHeight="1">
      <c r="A562" s="226">
        <f>$A559+1</f>
        <v>382</v>
      </c>
      <c r="B562" s="235" t="str">
        <f>IF(OR(C562="W",C563="W",C564="W",C562="1/2W",C563="1/2W",C564="1/2W",C562="1/2L",C563="1/2L",C564="1/2L"),"OK",IF(OR(C562="L",C563="L",C564="L"),"LOSS",IF(OR(C562="X",C563="X",C564="X"),"Anulado"," ")))</f>
        <v xml:space="preserve"> </v>
      </c>
      <c r="C562" s="38" t="s">
        <v>28</v>
      </c>
      <c r="D562" s="273" t="str">
        <f>IF(G562="","",$D559)</f>
        <v>31</v>
      </c>
      <c r="E562" s="281" t="str">
        <f>IF(G562=""," ","– "&amp;COUNTIF(D$4:D564,$D562))</f>
        <v>– 19</v>
      </c>
      <c r="F562" s="284" t="e">
        <f ca="1">IF(G562="","",IF(OR(AND($C562&lt;&gt;" ",$C563=" "),AND($C563&lt;&gt;" ",$C562=" "),AND(L564&gt;0,OR(AND($C564&lt;&gt;" ",OR($C562=" ",$C563=" ")),AND($C564=" ",OR($C562&lt;&gt;" ",$C563&lt;&gt;" "))))),IF(SUM(F$4:F561)=0,1,LARGE(F$4:F561,1)+1),IF(MONTH(G562)=MONTH(TODAY()),IF(AND(DAY(G562)&lt;DAY(TODAY()),$B562=" "),IF(SUM(F$4:F561)=0,1,LARGE(F$4:F561,1)+1),IF($B562=" ",IF(AND(DAY(G562)=DAY(TODAY()),HOUR(G562)&lt;=HOUR(NOW())+1),IF(AND(HOUR(G562)+2&lt;=HOUR(NOW()),DAY(G562)&lt;=DAY(TODAY()),MINUTE(G562)&lt;=MINUTE(NOW())),IF(SUM(F$4:F561)=0,1,LARGE(F$4:F561,1)+1),IF(OR(MINUTE(G562)&lt;=MINUTE(NOW()),HOUR(G562)&lt;=HOUR(NOW())),"!!!","")),""),"")),"")))</f>
        <v>#VALUE!</v>
      </c>
      <c r="G562" s="181" t="s">
        <v>4816</v>
      </c>
      <c r="H562" s="229" t="s">
        <v>735</v>
      </c>
      <c r="I562" s="39" t="s">
        <v>60</v>
      </c>
      <c r="J562" s="78"/>
      <c r="K562" s="41" t="s">
        <v>23</v>
      </c>
      <c r="L562" s="42">
        <v>3.45</v>
      </c>
      <c r="M562" s="43">
        <v>8.56</v>
      </c>
      <c r="N562" s="318">
        <v>0.05</v>
      </c>
      <c r="O562" s="44" t="s">
        <v>3860</v>
      </c>
      <c r="P562" s="45" t="s">
        <v>1637</v>
      </c>
      <c r="Q562" s="217" t="s">
        <v>4285</v>
      </c>
      <c r="R562" s="211">
        <v>8.3599999999999994E-2</v>
      </c>
      <c r="S562" s="210" t="s">
        <v>1034</v>
      </c>
    </row>
    <row r="563" spans="1:19" s="1" customFormat="1" ht="14.65" customHeight="1">
      <c r="A563" s="227"/>
      <c r="B563" s="236"/>
      <c r="C563" s="49" t="s">
        <v>28</v>
      </c>
      <c r="D563" s="274"/>
      <c r="E563" s="282"/>
      <c r="F563" s="285"/>
      <c r="G563" s="182"/>
      <c r="H563" s="230"/>
      <c r="I563" s="50" t="s">
        <v>63</v>
      </c>
      <c r="J563" s="85" t="str">
        <f>IF(OR(I562="TO",I562="TU",I562="TO1",I562="TU1",I562="TO2",I562="TU2"),J562,IF(OR(I562="AH1",I562="AH2"),IF(OR(I563="AH1",I563="AH2"),-J562,IF(OR(I563="EH1",I563="EH2"),-J562+0.5,"")),IF(OR(I562="EH1",I562="EH2"),IF(OR(I563="AH1",I563="AH2"),-J562+0.5,IF(OR(I563="EH1",I563="EH2"),-J562+1,"")),IF(AND(OR(I562="DNB1",I562="DNB2"),OR(I563="AH1",I563="AH2")),0,IF(AND(I562="Not ScoreBoth",OR(I563="TO1",I563="TO2")),0.5,"")))))</f>
        <v/>
      </c>
      <c r="K563" s="52" t="s">
        <v>18</v>
      </c>
      <c r="L563" s="53">
        <v>1.58</v>
      </c>
      <c r="M563" s="54">
        <v>18.7</v>
      </c>
      <c r="N563" s="233"/>
      <c r="O563" s="55" t="s">
        <v>3436</v>
      </c>
      <c r="P563" s="56" t="s">
        <v>2267</v>
      </c>
      <c r="Q563" s="218"/>
      <c r="R563" s="212"/>
      <c r="S563" s="26"/>
    </row>
    <row r="564" spans="1:19" s="1" customFormat="1" ht="14.65" customHeight="1">
      <c r="A564" s="228"/>
      <c r="B564" s="237"/>
      <c r="C564" s="57" t="s">
        <v>28</v>
      </c>
      <c r="D564" s="275"/>
      <c r="E564" s="283"/>
      <c r="F564" s="272"/>
      <c r="G564" s="183"/>
      <c r="H564" s="231"/>
      <c r="I564" s="58"/>
      <c r="J564" s="59"/>
      <c r="K564" s="60"/>
      <c r="L564" s="61"/>
      <c r="M564" s="62"/>
      <c r="N564" s="234"/>
      <c r="O564" s="63"/>
      <c r="P564" s="64"/>
      <c r="Q564" s="219"/>
      <c r="R564" s="213"/>
      <c r="S564" s="28"/>
    </row>
    <row r="565" spans="1:19" s="1" customFormat="1" ht="14.65" customHeight="1">
      <c r="A565" s="238">
        <f>$A562+1</f>
        <v>383</v>
      </c>
      <c r="B565" s="242" t="str">
        <f>IF(OR(C565="W",C566="W",C567="W",C565="1/2W",C566="1/2W",C567="1/2W",C565="1/2L",C566="1/2L",C567="1/2L"),"OK",IF(OR(C565="L",C566="L",C567="L"),"LOSS",IF(OR(C565="X",C566="X",C567="X"),"Anulado"," ")))</f>
        <v xml:space="preserve"> </v>
      </c>
      <c r="C565" s="65" t="s">
        <v>28</v>
      </c>
      <c r="D565" s="290" t="str">
        <f>IF(G565="","",$D562)</f>
        <v>31</v>
      </c>
      <c r="E565" s="295" t="str">
        <f>IF(G565=""," ","– "&amp;COUNTIF(D$4:D567,$D565))</f>
        <v>– 20</v>
      </c>
      <c r="F565" s="297" t="e">
        <f ca="1">IF(G565="","",IF(OR(AND($C565&lt;&gt;" ",$C566=" "),AND($C566&lt;&gt;" ",$C565=" "),AND(L567&gt;0,OR(AND($C567&lt;&gt;" ",OR($C565=" ",$C566=" ")),AND($C567=" ",OR($C565&lt;&gt;" ",$C566&lt;&gt;" "))))),IF(SUM(F$4:F564)=0,1,LARGE(F$4:F564,1)+1),IF(MONTH(G565)=MONTH(TODAY()),IF(AND(DAY(G565)&lt;DAY(TODAY()),$B565=" "),IF(SUM(F$4:F564)=0,1,LARGE(F$4:F564,1)+1),IF($B565=" ",IF(AND(DAY(G565)=DAY(TODAY()),HOUR(G565)&lt;=HOUR(NOW())+1),IF(AND(HOUR(G565)+2&lt;=HOUR(NOW()),DAY(G565)&lt;=DAY(TODAY()),MINUTE(G565)&lt;=MINUTE(NOW())),IF(SUM(F$4:F564)=0,1,LARGE(F$4:F564,1)+1),IF(OR(MINUTE(G565)&lt;=MINUTE(NOW()),HOUR(G565)&lt;=HOUR(NOW())),"!!!","")),""),"")),"")))</f>
        <v>#VALUE!</v>
      </c>
      <c r="G565" s="188" t="s">
        <v>4810</v>
      </c>
      <c r="H565" s="239" t="s">
        <v>736</v>
      </c>
      <c r="I565" s="66" t="s">
        <v>42</v>
      </c>
      <c r="J565" s="67">
        <v>1.5</v>
      </c>
      <c r="K565" s="68" t="s">
        <v>23</v>
      </c>
      <c r="L565" s="69">
        <v>2.2000000000000002</v>
      </c>
      <c r="M565" s="70">
        <v>21.03</v>
      </c>
      <c r="N565" s="317">
        <v>0.05</v>
      </c>
      <c r="O565" s="71" t="s">
        <v>1601</v>
      </c>
      <c r="P565" s="72" t="s">
        <v>1531</v>
      </c>
      <c r="Q565" s="220" t="s">
        <v>1904</v>
      </c>
      <c r="R565" s="204">
        <v>5.5399999999999998E-2</v>
      </c>
      <c r="S565" s="203" t="s">
        <v>1034</v>
      </c>
    </row>
    <row r="566" spans="1:19" s="1" customFormat="1" ht="14.65" customHeight="1">
      <c r="A566" s="227"/>
      <c r="B566" s="236"/>
      <c r="C566" s="17" t="s">
        <v>28</v>
      </c>
      <c r="D566" s="274"/>
      <c r="E566" s="282"/>
      <c r="F566" s="285"/>
      <c r="G566" s="182"/>
      <c r="H566" s="230"/>
      <c r="I566" s="18" t="s">
        <v>43</v>
      </c>
      <c r="J566" s="76">
        <f>IF(OR(I565="TO",I565="TU",I565="TO1",I565="TU1",I565="TO2",I565="TU2"),J565,IF(OR(I565="AH1",I565="AH2"),IF(OR(I566="AH1",I566="AH2"),-J565,IF(OR(I566="EH1",I566="EH2"),-J565+0.5,"")),IF(OR(I565="EH1",I565="EH2"),IF(OR(I566="AH1",I566="AH2"),-J565+0.5,IF(OR(I566="EH1",I566="EH2"),-J565+1,"")),IF(AND(OR(I565="DNB1",I565="DNB2"),OR(I566="AH1",I566="AH2")),0,IF(AND(I565="Not ScoreBoth",OR(I566="TO1",I566="TO2")),0.5,"")))))</f>
        <v>1.5</v>
      </c>
      <c r="K566" s="77" t="s">
        <v>19</v>
      </c>
      <c r="L566" s="21">
        <v>2.1</v>
      </c>
      <c r="M566" s="22">
        <v>22.8</v>
      </c>
      <c r="N566" s="233"/>
      <c r="O566" s="23" t="s">
        <v>3861</v>
      </c>
      <c r="P566" s="24" t="s">
        <v>1314</v>
      </c>
      <c r="Q566" s="221"/>
      <c r="R566" s="205"/>
      <c r="S566" s="26"/>
    </row>
    <row r="567" spans="1:19" s="1" customFormat="1" ht="14.65" customHeight="1">
      <c r="A567" s="228"/>
      <c r="B567" s="237"/>
      <c r="C567" s="27" t="s">
        <v>28</v>
      </c>
      <c r="D567" s="275"/>
      <c r="E567" s="283"/>
      <c r="F567" s="272"/>
      <c r="G567" s="183"/>
      <c r="H567" s="231"/>
      <c r="I567" s="30"/>
      <c r="J567" s="31"/>
      <c r="K567" s="37"/>
      <c r="L567" s="32"/>
      <c r="M567" s="33"/>
      <c r="N567" s="234"/>
      <c r="O567" s="34"/>
      <c r="P567" s="35"/>
      <c r="Q567" s="222"/>
      <c r="R567" s="206"/>
      <c r="S567" s="28"/>
    </row>
    <row r="568" spans="1:19" s="1" customFormat="1" ht="14.65" customHeight="1">
      <c r="A568" s="226">
        <f>$A565+1</f>
        <v>384</v>
      </c>
      <c r="B568" s="235" t="str">
        <f>IF(OR(C568="W",C569="W",C570="W",C568="1/2W",C569="1/2W",C570="1/2W",C568="1/2L",C569="1/2L",C570="1/2L"),"OK",IF(OR(C568="L",C569="L",C570="L"),"LOSS",IF(OR(C568="X",C569="X",C570="X"),"Anulado"," ")))</f>
        <v xml:space="preserve"> </v>
      </c>
      <c r="C568" s="38" t="s">
        <v>28</v>
      </c>
      <c r="D568" s="273" t="str">
        <f>IF(G568="","",$D565)</f>
        <v>31</v>
      </c>
      <c r="E568" s="281" t="str">
        <f>IF(G568=""," ","– "&amp;COUNTIF(D$4:D570,$D568))</f>
        <v>– 21</v>
      </c>
      <c r="F568" s="284" t="e">
        <f ca="1">IF(G568="","",IF(OR(AND($C568&lt;&gt;" ",$C569=" "),AND($C569&lt;&gt;" ",$C568=" "),AND(L570&gt;0,OR(AND($C570&lt;&gt;" ",OR($C568=" ",$C569=" ")),AND($C570=" ",OR($C568&lt;&gt;" ",$C569&lt;&gt;" "))))),IF(SUM(F$4:F567)=0,1,LARGE(F$4:F567,1)+1),IF(MONTH(G568)=MONTH(TODAY()),IF(AND(DAY(G568)&lt;DAY(TODAY()),$B568=" "),IF(SUM(F$4:F567)=0,1,LARGE(F$4:F567,1)+1),IF($B568=" ",IF(AND(DAY(G568)=DAY(TODAY()),HOUR(G568)&lt;=HOUR(NOW())+1),IF(AND(HOUR(G568)+2&lt;=HOUR(NOW()),DAY(G568)&lt;=DAY(TODAY()),MINUTE(G568)&lt;=MINUTE(NOW())),IF(SUM(F$4:F567)=0,1,LARGE(F$4:F567,1)+1),IF(OR(MINUTE(G568)&lt;=MINUTE(NOW()),HOUR(G568)&lt;=HOUR(NOW())),"!!!","")),""),"")),"")))</f>
        <v>#VALUE!</v>
      </c>
      <c r="G568" s="181" t="s">
        <v>4817</v>
      </c>
      <c r="H568" s="229" t="s">
        <v>737</v>
      </c>
      <c r="I568" s="39" t="s">
        <v>30</v>
      </c>
      <c r="J568" s="78"/>
      <c r="K568" s="41" t="s">
        <v>21</v>
      </c>
      <c r="L568" s="42">
        <v>1.97</v>
      </c>
      <c r="M568" s="43">
        <v>115.98</v>
      </c>
      <c r="N568" s="318">
        <v>0.05</v>
      </c>
      <c r="O568" s="44" t="s">
        <v>3862</v>
      </c>
      <c r="P568" s="45" t="s">
        <v>3863</v>
      </c>
      <c r="Q568" s="217" t="s">
        <v>2319</v>
      </c>
      <c r="R568" s="211">
        <v>3.9300000000000002E-2</v>
      </c>
      <c r="S568" s="210" t="s">
        <v>1034</v>
      </c>
    </row>
    <row r="569" spans="1:19" s="1" customFormat="1" ht="14.65" customHeight="1">
      <c r="A569" s="227"/>
      <c r="B569" s="236"/>
      <c r="C569" s="49" t="s">
        <v>28</v>
      </c>
      <c r="D569" s="274"/>
      <c r="E569" s="282"/>
      <c r="F569" s="285"/>
      <c r="G569" s="182"/>
      <c r="H569" s="230"/>
      <c r="I569" s="84">
        <v>2</v>
      </c>
      <c r="J569" s="85" t="str">
        <f>IF(OR(I568="TO",I568="TU",I568="TO1",I568="TU1",I568="TO2",I568="TU2"),J568,IF(OR(I568="AH1",I568="AH2"),IF(OR(I569="AH1",I569="AH2"),-J568,IF(OR(I569="EH1",I569="EH2"),-J568+0.5,"")),IF(OR(I568="EH1",I568="EH2"),IF(OR(I569="AH1",I569="AH2"),-J568+0.5,IF(OR(I569="EH1",I569="EH2"),-J568+1,"")),IF(AND(OR(I568="DNB1",I568="DNB2"),OR(I569="AH1",I569="AH2")),0,IF(AND(I568="Not ScoreBoth",OR(I569="TO1",I569="TO2")),0.5,"")))))</f>
        <v/>
      </c>
      <c r="K569" s="52" t="s">
        <v>23</v>
      </c>
      <c r="L569" s="53">
        <v>2.2000000000000002</v>
      </c>
      <c r="M569" s="54">
        <v>103.85</v>
      </c>
      <c r="N569" s="233"/>
      <c r="O569" s="55" t="s">
        <v>3864</v>
      </c>
      <c r="P569" s="56" t="s">
        <v>3865</v>
      </c>
      <c r="Q569" s="218"/>
      <c r="R569" s="212"/>
      <c r="S569" s="26"/>
    </row>
    <row r="570" spans="1:19" s="1" customFormat="1" ht="14.65" customHeight="1">
      <c r="A570" s="228"/>
      <c r="B570" s="237"/>
      <c r="C570" s="57" t="s">
        <v>28</v>
      </c>
      <c r="D570" s="275"/>
      <c r="E570" s="283"/>
      <c r="F570" s="272"/>
      <c r="G570" s="183"/>
      <c r="H570" s="231"/>
      <c r="I570" s="58"/>
      <c r="J570" s="59"/>
      <c r="K570" s="60"/>
      <c r="L570" s="61"/>
      <c r="M570" s="62"/>
      <c r="N570" s="234"/>
      <c r="O570" s="63"/>
      <c r="P570" s="64"/>
      <c r="Q570" s="219"/>
      <c r="R570" s="213"/>
      <c r="S570" s="28"/>
    </row>
    <row r="571" spans="1:19" s="1" customFormat="1" ht="14.65" customHeight="1">
      <c r="A571" s="238">
        <f>$A568+1</f>
        <v>385</v>
      </c>
      <c r="B571" s="242" t="str">
        <f>IF(OR(C571="W",C572="W",C573="W",C571="1/2W",C572="1/2W",C573="1/2W",C571="1/2L",C572="1/2L",C573="1/2L"),"OK",IF(OR(C571="L",C572="L",C573="L"),"LOSS",IF(OR(C571="X",C572="X",C573="X"),"Anulado"," ")))</f>
        <v xml:space="preserve"> </v>
      </c>
      <c r="C571" s="65" t="s">
        <v>28</v>
      </c>
      <c r="D571" s="290" t="str">
        <f>IF(G571="","",$D568)</f>
        <v>31</v>
      </c>
      <c r="E571" s="295" t="str">
        <f>IF(G571=""," ","– "&amp;COUNTIF(D$4:D573,$D571))</f>
        <v>– 22</v>
      </c>
      <c r="F571" s="297" t="e">
        <f ca="1">IF(G571="","",IF(OR(AND($C571&lt;&gt;" ",$C572=" "),AND($C572&lt;&gt;" ",$C571=" "),AND(L573&gt;0,OR(AND($C573&lt;&gt;" ",OR($C571=" ",$C572=" ")),AND($C573=" ",OR($C571&lt;&gt;" ",$C572&lt;&gt;" "))))),IF(SUM(F$4:F570)=0,1,LARGE(F$4:F570,1)+1),IF(MONTH(G571)=MONTH(TODAY()),IF(AND(DAY(G571)&lt;DAY(TODAY()),$B571=" "),IF(SUM(F$4:F570)=0,1,LARGE(F$4:F570,1)+1),IF($B571=" ",IF(AND(DAY(G571)=DAY(TODAY()),HOUR(G571)&lt;=HOUR(NOW())+1),IF(AND(HOUR(G571)+2&lt;=HOUR(NOW()),DAY(G571)&lt;=DAY(TODAY()),MINUTE(G571)&lt;=MINUTE(NOW())),IF(SUM(F$4:F570)=0,1,LARGE(F$4:F570,1)+1),IF(OR(MINUTE(G571)&lt;=MINUTE(NOW()),HOUR(G571)&lt;=HOUR(NOW())),"!!!","")),""),"")),"")))</f>
        <v>#VALUE!</v>
      </c>
      <c r="G571" s="188" t="s">
        <v>4818</v>
      </c>
      <c r="H571" s="239" t="s">
        <v>738</v>
      </c>
      <c r="I571" s="66" t="s">
        <v>42</v>
      </c>
      <c r="J571" s="80"/>
      <c r="K571" s="68" t="s">
        <v>17</v>
      </c>
      <c r="L571" s="69">
        <v>1.8</v>
      </c>
      <c r="M571" s="70">
        <v>10.7</v>
      </c>
      <c r="N571" s="317">
        <v>0.05</v>
      </c>
      <c r="O571" s="71" t="s">
        <v>2769</v>
      </c>
      <c r="P571" s="72" t="s">
        <v>3866</v>
      </c>
      <c r="Q571" s="220" t="s">
        <v>4299</v>
      </c>
      <c r="R571" s="204">
        <v>4.6699999999999998E-2</v>
      </c>
      <c r="S571" s="203" t="s">
        <v>1034</v>
      </c>
    </row>
    <row r="572" spans="1:19" s="1" customFormat="1" ht="14.65" customHeight="1">
      <c r="A572" s="227"/>
      <c r="B572" s="236"/>
      <c r="C572" s="17" t="s">
        <v>28</v>
      </c>
      <c r="D572" s="274"/>
      <c r="E572" s="282"/>
      <c r="F572" s="285"/>
      <c r="G572" s="182"/>
      <c r="H572" s="230"/>
      <c r="I572" s="18" t="s">
        <v>43</v>
      </c>
      <c r="J572" s="76">
        <f>IF(OR(I571="TO",I571="TU",I571="TO1",I571="TU1",I571="TO2",I571="TU2"),J571,IF(OR(I571="AH1",I571="AH2"),IF(OR(I572="AH1",I572="AH2"),-J571,IF(OR(I572="EH1",I572="EH2"),-J571+0.5,"")),IF(OR(I571="EH1",I571="EH2"),IF(OR(I572="AH1",I572="AH2"),-J571+0.5,IF(OR(I572="EH1",I572="EH2"),-J571+1,"")),IF(AND(OR(I571="DNB1",I571="DNB2"),OR(I572="AH1",I572="AH2")),0,IF(AND(I571="Not ScoreBoth",OR(I572="TO1",I572="TO2")),0.5,"")))))</f>
        <v>0</v>
      </c>
      <c r="K572" s="77" t="s">
        <v>18</v>
      </c>
      <c r="L572" s="21">
        <v>2.5</v>
      </c>
      <c r="M572" s="22"/>
      <c r="N572" s="233"/>
      <c r="O572" s="23" t="s">
        <v>2031</v>
      </c>
      <c r="P572" s="24" t="s">
        <v>1353</v>
      </c>
      <c r="Q572" s="221"/>
      <c r="R572" s="205"/>
      <c r="S572" s="26"/>
    </row>
    <row r="573" spans="1:19" s="1" customFormat="1" ht="14.65" customHeight="1">
      <c r="A573" s="228"/>
      <c r="B573" s="237"/>
      <c r="C573" s="27" t="s">
        <v>28</v>
      </c>
      <c r="D573" s="275"/>
      <c r="E573" s="283"/>
      <c r="F573" s="272"/>
      <c r="G573" s="183"/>
      <c r="H573" s="231"/>
      <c r="I573" s="30"/>
      <c r="J573" s="31"/>
      <c r="K573" s="37"/>
      <c r="L573" s="32"/>
      <c r="M573" s="33"/>
      <c r="N573" s="234"/>
      <c r="O573" s="34"/>
      <c r="P573" s="35"/>
      <c r="Q573" s="222"/>
      <c r="R573" s="206"/>
      <c r="S573" s="28"/>
    </row>
    <row r="574" spans="1:19" s="1" customFormat="1" ht="14.65" customHeight="1">
      <c r="A574" s="226">
        <f>$A571+1</f>
        <v>386</v>
      </c>
      <c r="B574" s="235" t="str">
        <f>IF(OR(C574="W",C575="W",C576="W",C574="1/2W",C575="1/2W",C576="1/2W",C574="1/2L",C575="1/2L",C576="1/2L"),"OK",IF(OR(C574="L",C575="L",C576="L"),"LOSS",IF(OR(C574="X",C575="X",C576="X"),"Anulado"," ")))</f>
        <v xml:space="preserve"> </v>
      </c>
      <c r="C574" s="38" t="s">
        <v>28</v>
      </c>
      <c r="D574" s="273" t="str">
        <f>IF(G574="","",$D571)</f>
        <v>31</v>
      </c>
      <c r="E574" s="281" t="str">
        <f>IF(G574=""," ","– "&amp;COUNTIF(D$4:D576,$D574))</f>
        <v>– 23</v>
      </c>
      <c r="F574" s="284" t="e">
        <f ca="1">IF(G574="","",IF(OR(AND($C574&lt;&gt;" ",$C575=" "),AND($C575&lt;&gt;" ",$C574=" "),AND(L576&gt;0,OR(AND($C576&lt;&gt;" ",OR($C574=" ",$C575=" ")),AND($C576=" ",OR($C574&lt;&gt;" ",$C575&lt;&gt;" "))))),IF(SUM(F$4:F573)=0,1,LARGE(F$4:F573,1)+1),IF(MONTH(G574)=MONTH(TODAY()),IF(AND(DAY(G574)&lt;DAY(TODAY()),$B574=" "),IF(SUM(F$4:F573)=0,1,LARGE(F$4:F573,1)+1),IF($B574=" ",IF(AND(DAY(G574)=DAY(TODAY()),HOUR(G574)&lt;=HOUR(NOW())+1),IF(AND(HOUR(G574)+2&lt;=HOUR(NOW()),DAY(G574)&lt;=DAY(TODAY()),MINUTE(G574)&lt;=MINUTE(NOW())),IF(SUM(F$4:F573)=0,1,LARGE(F$4:F573,1)+1),IF(OR(MINUTE(G574)&lt;=MINUTE(NOW()),HOUR(G574)&lt;=HOUR(NOW())),"!!!","")),""),"")),"")))</f>
        <v>#VALUE!</v>
      </c>
      <c r="G574" s="181" t="s">
        <v>4813</v>
      </c>
      <c r="H574" s="229" t="s">
        <v>739</v>
      </c>
      <c r="I574" s="39" t="s">
        <v>47</v>
      </c>
      <c r="J574" s="78"/>
      <c r="K574" s="41" t="s">
        <v>22</v>
      </c>
      <c r="L574" s="42">
        <v>1.7569999999999999</v>
      </c>
      <c r="M574" s="43">
        <v>263.89999999999998</v>
      </c>
      <c r="N574" s="318">
        <v>0.05</v>
      </c>
      <c r="O574" s="44" t="s">
        <v>3867</v>
      </c>
      <c r="P574" s="45" t="s">
        <v>3868</v>
      </c>
      <c r="Q574" s="217" t="s">
        <v>3716</v>
      </c>
      <c r="R574" s="211">
        <v>6.3E-3</v>
      </c>
      <c r="S574" s="210" t="s">
        <v>1034</v>
      </c>
    </row>
    <row r="575" spans="1:19" s="1" customFormat="1" ht="14.65" customHeight="1">
      <c r="A575" s="227"/>
      <c r="B575" s="236"/>
      <c r="C575" s="49" t="s">
        <v>28</v>
      </c>
      <c r="D575" s="274"/>
      <c r="E575" s="282"/>
      <c r="F575" s="285"/>
      <c r="G575" s="182"/>
      <c r="H575" s="230"/>
      <c r="I575" s="50" t="s">
        <v>48</v>
      </c>
      <c r="J575" s="85" t="str">
        <f>IF(OR(I574="TO",I574="TU",I574="TO1",I574="TU1",I574="TO2",I574="TU2"),J574,IF(OR(I574="AH1",I574="AH2"),IF(OR(I575="AH1",I575="AH2"),-J574,IF(OR(I575="EH1",I575="EH2"),-J574+0.5,"")),IF(OR(I574="EH1",I574="EH2"),IF(OR(I575="AH1",I575="AH2"),-J574+0.5,IF(OR(I575="EH1",I575="EH2"),-J574+1,"")),IF(AND(OR(I574="DNB1",I574="DNB2"),OR(I575="AH1",I575="AH2")),0,IF(AND(I574="Not ScoreBoth",OR(I575="TO1",I575="TO2")),0.5,"")))))</f>
        <v/>
      </c>
      <c r="K575" s="52" t="s">
        <v>45</v>
      </c>
      <c r="L575" s="53">
        <v>2.35</v>
      </c>
      <c r="M575" s="54">
        <v>200</v>
      </c>
      <c r="N575" s="233"/>
      <c r="O575" s="55" t="s">
        <v>2956</v>
      </c>
      <c r="P575" s="56" t="s">
        <v>3869</v>
      </c>
      <c r="Q575" s="218"/>
      <c r="R575" s="212"/>
      <c r="S575" s="26"/>
    </row>
    <row r="576" spans="1:19" s="1" customFormat="1" ht="24.6" customHeight="1">
      <c r="A576" s="228"/>
      <c r="B576" s="237"/>
      <c r="C576" s="57" t="s">
        <v>28</v>
      </c>
      <c r="D576" s="275"/>
      <c r="E576" s="283"/>
      <c r="F576" s="272"/>
      <c r="G576" s="183"/>
      <c r="H576" s="231"/>
      <c r="I576" s="58"/>
      <c r="J576" s="59"/>
      <c r="K576" s="60"/>
      <c r="L576" s="61"/>
      <c r="M576" s="62"/>
      <c r="N576" s="234"/>
      <c r="O576" s="63"/>
      <c r="P576" s="64"/>
      <c r="Q576" s="219"/>
      <c r="R576" s="213"/>
      <c r="S576" s="28"/>
    </row>
    <row r="577" spans="1:19" s="1" customFormat="1" ht="14.65" customHeight="1">
      <c r="A577" s="238">
        <f>$A574+1</f>
        <v>387</v>
      </c>
      <c r="B577" s="242" t="str">
        <f>IF(OR(C577="W",C578="W",C579="W",C577="1/2W",C578="1/2W",C579="1/2W",C577="1/2L",C578="1/2L",C579="1/2L"),"OK",IF(OR(C577="L",C578="L",C579="L"),"LOSS",IF(OR(C577="X",C578="X",C579="X"),"Anulado"," ")))</f>
        <v xml:space="preserve"> </v>
      </c>
      <c r="C577" s="65" t="s">
        <v>28</v>
      </c>
      <c r="D577" s="290" t="str">
        <f>IF(G577="","",$D574)</f>
        <v>31</v>
      </c>
      <c r="E577" s="295" t="str">
        <f>IF(G577=""," ","– "&amp;COUNTIF(D$4:D579,$D577))</f>
        <v>– 24</v>
      </c>
      <c r="F577" s="297" t="e">
        <f ca="1">IF(G577="","",IF(OR(AND($C577&lt;&gt;" ",$C578=" "),AND($C578&lt;&gt;" ",$C577=" "),AND(L579&gt;0,OR(AND($C579&lt;&gt;" ",OR($C577=" ",$C578=" ")),AND($C579=" ",OR($C577&lt;&gt;" ",$C578&lt;&gt;" "))))),IF(SUM(F$4:F576)=0,1,LARGE(F$4:F576,1)+1),IF(MONTH(G577)=MONTH(TODAY()),IF(AND(DAY(G577)&lt;DAY(TODAY()),$B577=" "),IF(SUM(F$4:F576)=0,1,LARGE(F$4:F576,1)+1),IF($B577=" ",IF(AND(DAY(G577)=DAY(TODAY()),HOUR(G577)&lt;=HOUR(NOW())+1),IF(AND(HOUR(G577)+2&lt;=HOUR(NOW()),DAY(G577)&lt;=DAY(TODAY()),MINUTE(G577)&lt;=MINUTE(NOW())),IF(SUM(F$4:F576)=0,1,LARGE(F$4:F576,1)+1),IF(OR(MINUTE(G577)&lt;=MINUTE(NOW()),HOUR(G577)&lt;=HOUR(NOW())),"!!!","")),""),"")),"")))</f>
        <v>#VALUE!</v>
      </c>
      <c r="G577" s="188" t="s">
        <v>4810</v>
      </c>
      <c r="H577" s="239" t="s">
        <v>736</v>
      </c>
      <c r="I577" s="100">
        <v>2</v>
      </c>
      <c r="J577" s="80"/>
      <c r="K577" s="68" t="s">
        <v>18</v>
      </c>
      <c r="L577" s="69">
        <v>2.6</v>
      </c>
      <c r="M577" s="70">
        <v>27.16</v>
      </c>
      <c r="N577" s="317">
        <v>0.05</v>
      </c>
      <c r="O577" s="71" t="s">
        <v>1364</v>
      </c>
      <c r="P577" s="72" t="s">
        <v>3870</v>
      </c>
      <c r="Q577" s="220" t="s">
        <v>4179</v>
      </c>
      <c r="R577" s="204">
        <v>9.74E-2</v>
      </c>
      <c r="S577" s="203" t="s">
        <v>1034</v>
      </c>
    </row>
    <row r="578" spans="1:19" s="1" customFormat="1" ht="14.65" customHeight="1">
      <c r="A578" s="227"/>
      <c r="B578" s="236"/>
      <c r="C578" s="17" t="s">
        <v>28</v>
      </c>
      <c r="D578" s="274"/>
      <c r="E578" s="282"/>
      <c r="F578" s="285"/>
      <c r="G578" s="182"/>
      <c r="H578" s="230"/>
      <c r="I578" s="18" t="s">
        <v>71</v>
      </c>
      <c r="J578" s="81" t="str">
        <f>IF(OR(I577="TO",I577="TU",I577="TO1",I577="TU1",I577="TO2",I577="TU2"),J577,IF(OR(I577="AH1",I577="AH2"),IF(OR(I578="AH1",I578="AH2"),-J577,IF(OR(I578="EH1",I578="EH2"),-J577+0.5,"")),IF(OR(I577="EH1",I577="EH2"),IF(OR(I578="AH1",I578="AH2"),-J577+0.5,IF(OR(I578="EH1",I578="EH2"),-J577+1,"")),IF(AND(OR(I577="DNB1",I577="DNB2"),OR(I578="AH1",I578="AH2")),0,IF(AND(I577="Not ScoreBoth",OR(I578="TO1",I578="TO2")),0.5,"")))))</f>
        <v/>
      </c>
      <c r="K578" s="77" t="s">
        <v>19</v>
      </c>
      <c r="L578" s="21">
        <v>2.04</v>
      </c>
      <c r="M578" s="22">
        <v>37.19</v>
      </c>
      <c r="N578" s="233"/>
      <c r="O578" s="23" t="s">
        <v>3871</v>
      </c>
      <c r="P578" s="24" t="s">
        <v>3872</v>
      </c>
      <c r="Q578" s="221"/>
      <c r="R578" s="205"/>
      <c r="S578" s="26"/>
    </row>
    <row r="579" spans="1:19" s="1" customFormat="1" ht="14.65" customHeight="1">
      <c r="A579" s="228"/>
      <c r="B579" s="237"/>
      <c r="C579" s="27" t="s">
        <v>28</v>
      </c>
      <c r="D579" s="275"/>
      <c r="E579" s="283"/>
      <c r="F579" s="272"/>
      <c r="G579" s="183"/>
      <c r="H579" s="231"/>
      <c r="I579" s="30"/>
      <c r="J579" s="31"/>
      <c r="K579" s="37"/>
      <c r="L579" s="32"/>
      <c r="M579" s="33"/>
      <c r="N579" s="234"/>
      <c r="O579" s="34"/>
      <c r="P579" s="90" t="s">
        <v>3873</v>
      </c>
      <c r="Q579" s="222"/>
      <c r="R579" s="206"/>
      <c r="S579" s="28"/>
    </row>
    <row r="580" spans="1:19" s="1" customFormat="1" ht="14.65" customHeight="1">
      <c r="A580" s="226">
        <f>$A577+1</f>
        <v>388</v>
      </c>
      <c r="B580" s="235" t="str">
        <f>IF(OR(C580="W",C581="W",C582="W",C580="1/2W",C581="1/2W",C582="1/2W",C580="1/2L",C581="1/2L",C582="1/2L"),"OK",IF(OR(C580="L",C581="L",C582="L"),"LOSS",IF(OR(C580="X",C581="X",C582="X"),"Anulado"," ")))</f>
        <v xml:space="preserve"> </v>
      </c>
      <c r="C580" s="38" t="s">
        <v>28</v>
      </c>
      <c r="D580" s="273" t="str">
        <f>IF(G580="","",$D577)</f>
        <v>31</v>
      </c>
      <c r="E580" s="281" t="str">
        <f>IF(G580=""," ","– "&amp;COUNTIF(D$4:D582,$D580))</f>
        <v>– 25</v>
      </c>
      <c r="F580" s="284" t="e">
        <f ca="1">IF(G580="","",IF(OR(AND($C580&lt;&gt;" ",$C581=" "),AND($C581&lt;&gt;" ",$C580=" "),AND(L582&gt;0,OR(AND($C582&lt;&gt;" ",OR($C580=" ",$C581=" ")),AND($C582=" ",OR($C580&lt;&gt;" ",$C581&lt;&gt;" "))))),IF(SUM(F$4:F579)=0,1,LARGE(F$4:F579,1)+1),IF(MONTH(G580)=MONTH(TODAY()),IF(AND(DAY(G580)&lt;DAY(TODAY()),$B580=" "),IF(SUM(F$4:F579)=0,1,LARGE(F$4:F579,1)+1),IF($B580=" ",IF(AND(DAY(G580)=DAY(TODAY()),HOUR(G580)&lt;=HOUR(NOW())+1),IF(AND(HOUR(G580)+2&lt;=HOUR(NOW()),DAY(G580)&lt;=DAY(TODAY()),MINUTE(G580)&lt;=MINUTE(NOW())),IF(SUM(F$4:F579)=0,1,LARGE(F$4:F579,1)+1),IF(OR(MINUTE(G580)&lt;=MINUTE(NOW()),HOUR(G580)&lt;=HOUR(NOW())),"!!!","")),""),"")),"")))</f>
        <v>#VALUE!</v>
      </c>
      <c r="G580" s="181" t="s">
        <v>4812</v>
      </c>
      <c r="H580" s="229" t="s">
        <v>740</v>
      </c>
      <c r="I580" s="39" t="s">
        <v>43</v>
      </c>
      <c r="J580" s="40">
        <v>5</v>
      </c>
      <c r="K580" s="41" t="s">
        <v>23</v>
      </c>
      <c r="L580" s="42">
        <v>1.62</v>
      </c>
      <c r="M580" s="43">
        <v>78</v>
      </c>
      <c r="N580" s="318">
        <v>0.05</v>
      </c>
      <c r="O580" s="44" t="s">
        <v>3874</v>
      </c>
      <c r="P580" s="45" t="s">
        <v>3875</v>
      </c>
      <c r="Q580" s="217" t="s">
        <v>2969</v>
      </c>
      <c r="R580" s="211">
        <v>4.36E-2</v>
      </c>
      <c r="S580" s="210" t="s">
        <v>1034</v>
      </c>
    </row>
    <row r="581" spans="1:19" s="1" customFormat="1" ht="14.65" customHeight="1">
      <c r="A581" s="227"/>
      <c r="B581" s="236"/>
      <c r="C581" s="49" t="s">
        <v>28</v>
      </c>
      <c r="D581" s="274"/>
      <c r="E581" s="282"/>
      <c r="F581" s="285"/>
      <c r="G581" s="182"/>
      <c r="H581" s="230"/>
      <c r="I581" s="50" t="s">
        <v>42</v>
      </c>
      <c r="J581" s="51">
        <v>4.5</v>
      </c>
      <c r="K581" s="52" t="s">
        <v>18</v>
      </c>
      <c r="L581" s="53">
        <v>2.2000000000000002</v>
      </c>
      <c r="M581" s="54">
        <v>22</v>
      </c>
      <c r="N581" s="233"/>
      <c r="O581" s="55" t="s">
        <v>2877</v>
      </c>
      <c r="P581" s="56" t="s">
        <v>3876</v>
      </c>
      <c r="Q581" s="218"/>
      <c r="R581" s="212"/>
      <c r="S581" s="26"/>
    </row>
    <row r="582" spans="1:19" s="1" customFormat="1" ht="14.65" customHeight="1">
      <c r="A582" s="228"/>
      <c r="B582" s="237"/>
      <c r="C582" s="57" t="s">
        <v>28</v>
      </c>
      <c r="D582" s="275"/>
      <c r="E582" s="283"/>
      <c r="F582" s="272"/>
      <c r="G582" s="183"/>
      <c r="H582" s="231"/>
      <c r="I582" s="101" t="s">
        <v>42</v>
      </c>
      <c r="J582" s="102">
        <v>5.5</v>
      </c>
      <c r="K582" s="103" t="s">
        <v>18</v>
      </c>
      <c r="L582" s="104">
        <v>3.7</v>
      </c>
      <c r="M582" s="62">
        <v>21.08</v>
      </c>
      <c r="N582" s="234"/>
      <c r="O582" s="105" t="s">
        <v>1451</v>
      </c>
      <c r="P582" s="106" t="s">
        <v>3874</v>
      </c>
      <c r="Q582" s="219"/>
      <c r="R582" s="213"/>
      <c r="S582" s="28"/>
    </row>
  </sheetData>
  <mergeCells count="1367">
    <mergeCell ref="Q2:Q3"/>
    <mergeCell ref="R2:R3"/>
    <mergeCell ref="S2:S3"/>
    <mergeCell ref="M2:M3"/>
    <mergeCell ref="N2:N3"/>
    <mergeCell ref="O2:O3"/>
    <mergeCell ref="P2:P3"/>
    <mergeCell ref="A1:S1"/>
    <mergeCell ref="A2:A3"/>
    <mergeCell ref="C2:C3"/>
    <mergeCell ref="D2:E3"/>
    <mergeCell ref="G2:G3"/>
    <mergeCell ref="H2:H3"/>
    <mergeCell ref="I2:J3"/>
    <mergeCell ref="K2:K3"/>
    <mergeCell ref="L2:L3"/>
    <mergeCell ref="N4:N6"/>
    <mergeCell ref="D4:D6"/>
    <mergeCell ref="H556:H558"/>
    <mergeCell ref="N22:N24"/>
    <mergeCell ref="N19:N21"/>
    <mergeCell ref="N16:N18"/>
    <mergeCell ref="N13:N15"/>
    <mergeCell ref="N10:N12"/>
    <mergeCell ref="N7:N9"/>
    <mergeCell ref="N58:N60"/>
    <mergeCell ref="N55:N57"/>
    <mergeCell ref="N52:N54"/>
    <mergeCell ref="N49:N51"/>
    <mergeCell ref="N46:N48"/>
    <mergeCell ref="N43:N45"/>
    <mergeCell ref="N94:N96"/>
    <mergeCell ref="N91:N93"/>
    <mergeCell ref="N88:N90"/>
    <mergeCell ref="N85:N87"/>
    <mergeCell ref="N82:N84"/>
    <mergeCell ref="N79:N81"/>
    <mergeCell ref="N130:N132"/>
    <mergeCell ref="N127:N129"/>
    <mergeCell ref="N124:N126"/>
    <mergeCell ref="N121:N123"/>
    <mergeCell ref="N118:N120"/>
    <mergeCell ref="N115:N117"/>
    <mergeCell ref="N166:N168"/>
    <mergeCell ref="N163:N165"/>
    <mergeCell ref="N160:N162"/>
    <mergeCell ref="N157:N159"/>
    <mergeCell ref="N154:N156"/>
    <mergeCell ref="N151:N153"/>
    <mergeCell ref="N202:N204"/>
    <mergeCell ref="N238:N240"/>
    <mergeCell ref="N235:N237"/>
    <mergeCell ref="N232:N234"/>
    <mergeCell ref="N229:N231"/>
    <mergeCell ref="N226:N228"/>
    <mergeCell ref="N223:N225"/>
    <mergeCell ref="N274:N276"/>
    <mergeCell ref="N271:N273"/>
    <mergeCell ref="N268:N270"/>
    <mergeCell ref="N265:N267"/>
    <mergeCell ref="N262:N264"/>
    <mergeCell ref="N259:N261"/>
    <mergeCell ref="N250:N252"/>
    <mergeCell ref="N247:N249"/>
    <mergeCell ref="N244:N246"/>
    <mergeCell ref="N241:N243"/>
    <mergeCell ref="N256:N258"/>
    <mergeCell ref="N253:N255"/>
    <mergeCell ref="N490:N492"/>
    <mergeCell ref="N487:N489"/>
    <mergeCell ref="N484:N486"/>
    <mergeCell ref="N481:N483"/>
    <mergeCell ref="N478:N480"/>
    <mergeCell ref="N475:N477"/>
    <mergeCell ref="N310:N312"/>
    <mergeCell ref="N307:N309"/>
    <mergeCell ref="N304:N306"/>
    <mergeCell ref="N301:N303"/>
    <mergeCell ref="N298:N300"/>
    <mergeCell ref="N295:N297"/>
    <mergeCell ref="N346:N348"/>
    <mergeCell ref="N343:N345"/>
    <mergeCell ref="N340:N342"/>
    <mergeCell ref="N337:N339"/>
    <mergeCell ref="N334:N336"/>
    <mergeCell ref="N331:N333"/>
    <mergeCell ref="N382:N384"/>
    <mergeCell ref="N379:N381"/>
    <mergeCell ref="N376:N378"/>
    <mergeCell ref="N373:N375"/>
    <mergeCell ref="N370:N372"/>
    <mergeCell ref="N367:N369"/>
    <mergeCell ref="F13:F15"/>
    <mergeCell ref="F7:F9"/>
    <mergeCell ref="F49:F51"/>
    <mergeCell ref="F43:F45"/>
    <mergeCell ref="F37:F39"/>
    <mergeCell ref="F31:F33"/>
    <mergeCell ref="F25:F27"/>
    <mergeCell ref="F19:F21"/>
    <mergeCell ref="F109:F111"/>
    <mergeCell ref="F103:F105"/>
    <mergeCell ref="F97:F99"/>
    <mergeCell ref="F91:F93"/>
    <mergeCell ref="F85:F87"/>
    <mergeCell ref="F79:F81"/>
    <mergeCell ref="F157:F159"/>
    <mergeCell ref="F151:F153"/>
    <mergeCell ref="F145:F147"/>
    <mergeCell ref="F139:F141"/>
    <mergeCell ref="F133:F135"/>
    <mergeCell ref="F127:F129"/>
    <mergeCell ref="F271:F273"/>
    <mergeCell ref="F265:F267"/>
    <mergeCell ref="F259:F261"/>
    <mergeCell ref="F253:F255"/>
    <mergeCell ref="F247:F249"/>
    <mergeCell ref="F334:F336"/>
    <mergeCell ref="F328:F330"/>
    <mergeCell ref="F322:F324"/>
    <mergeCell ref="F316:F318"/>
    <mergeCell ref="F310:F312"/>
    <mergeCell ref="F304:F306"/>
    <mergeCell ref="F313:F315"/>
    <mergeCell ref="F307:F309"/>
    <mergeCell ref="F301:F303"/>
    <mergeCell ref="F295:F297"/>
    <mergeCell ref="N526:N528"/>
    <mergeCell ref="N523:N525"/>
    <mergeCell ref="N520:N522"/>
    <mergeCell ref="N517:N519"/>
    <mergeCell ref="N514:N516"/>
    <mergeCell ref="N511:N513"/>
    <mergeCell ref="N418:N420"/>
    <mergeCell ref="N415:N417"/>
    <mergeCell ref="N412:N414"/>
    <mergeCell ref="N409:N411"/>
    <mergeCell ref="N406:N408"/>
    <mergeCell ref="N403:N405"/>
    <mergeCell ref="N454:N456"/>
    <mergeCell ref="N451:N453"/>
    <mergeCell ref="N448:N450"/>
    <mergeCell ref="N445:N447"/>
    <mergeCell ref="N442:N444"/>
    <mergeCell ref="F388:F390"/>
    <mergeCell ref="F382:F384"/>
    <mergeCell ref="F376:F378"/>
    <mergeCell ref="F370:F372"/>
    <mergeCell ref="F364:F366"/>
    <mergeCell ref="F358:F360"/>
    <mergeCell ref="F277:F279"/>
    <mergeCell ref="F466:F468"/>
    <mergeCell ref="F460:F462"/>
    <mergeCell ref="F454:F456"/>
    <mergeCell ref="F448:F450"/>
    <mergeCell ref="F442:F444"/>
    <mergeCell ref="F436:F438"/>
    <mergeCell ref="F430:F432"/>
    <mergeCell ref="F424:F426"/>
    <mergeCell ref="F418:F420"/>
    <mergeCell ref="F415:F417"/>
    <mergeCell ref="F409:F411"/>
    <mergeCell ref="F403:F405"/>
    <mergeCell ref="F397:F399"/>
    <mergeCell ref="F391:F393"/>
    <mergeCell ref="F385:F387"/>
    <mergeCell ref="F412:F414"/>
    <mergeCell ref="F406:F408"/>
    <mergeCell ref="F400:F402"/>
    <mergeCell ref="F394:F396"/>
    <mergeCell ref="F451:F453"/>
    <mergeCell ref="F445:F447"/>
    <mergeCell ref="F439:F441"/>
    <mergeCell ref="F433:F435"/>
    <mergeCell ref="F427:F429"/>
    <mergeCell ref="F421:F423"/>
    <mergeCell ref="F499:F501"/>
    <mergeCell ref="F493:F495"/>
    <mergeCell ref="F487:F489"/>
    <mergeCell ref="F481:F483"/>
    <mergeCell ref="F475:F477"/>
    <mergeCell ref="F469:F471"/>
    <mergeCell ref="F553:F555"/>
    <mergeCell ref="F547:F549"/>
    <mergeCell ref="F541:F543"/>
    <mergeCell ref="F535:F537"/>
    <mergeCell ref="F529:F531"/>
    <mergeCell ref="F523:F525"/>
    <mergeCell ref="E37:E39"/>
    <mergeCell ref="E31:E33"/>
    <mergeCell ref="E25:E27"/>
    <mergeCell ref="E19:E21"/>
    <mergeCell ref="E13:E15"/>
    <mergeCell ref="E241:E243"/>
    <mergeCell ref="E235:E237"/>
    <mergeCell ref="E229:E231"/>
    <mergeCell ref="E223:E225"/>
    <mergeCell ref="E217:E219"/>
    <mergeCell ref="E211:E213"/>
    <mergeCell ref="E301:E303"/>
    <mergeCell ref="E295:E297"/>
    <mergeCell ref="E289:E291"/>
    <mergeCell ref="E283:E285"/>
    <mergeCell ref="E277:E279"/>
    <mergeCell ref="E271:E273"/>
    <mergeCell ref="E370:E372"/>
    <mergeCell ref="E364:E366"/>
    <mergeCell ref="E358:E360"/>
    <mergeCell ref="E7:E9"/>
    <mergeCell ref="E91:E93"/>
    <mergeCell ref="E85:E87"/>
    <mergeCell ref="E79:E81"/>
    <mergeCell ref="E73:E75"/>
    <mergeCell ref="E67:E69"/>
    <mergeCell ref="E61:E63"/>
    <mergeCell ref="E145:E147"/>
    <mergeCell ref="E139:E141"/>
    <mergeCell ref="E133:E135"/>
    <mergeCell ref="E127:E129"/>
    <mergeCell ref="E121:E123"/>
    <mergeCell ref="E115:E117"/>
    <mergeCell ref="E193:E195"/>
    <mergeCell ref="E187:E189"/>
    <mergeCell ref="E181:E183"/>
    <mergeCell ref="E175:E177"/>
    <mergeCell ref="E169:E171"/>
    <mergeCell ref="E163:E165"/>
    <mergeCell ref="E46:E48"/>
    <mergeCell ref="E40:E42"/>
    <mergeCell ref="E34:E36"/>
    <mergeCell ref="E400:E402"/>
    <mergeCell ref="E394:E396"/>
    <mergeCell ref="E388:E390"/>
    <mergeCell ref="E478:E480"/>
    <mergeCell ref="E472:E474"/>
    <mergeCell ref="E466:E468"/>
    <mergeCell ref="E460:E462"/>
    <mergeCell ref="E454:E456"/>
    <mergeCell ref="E448:E450"/>
    <mergeCell ref="E361:E363"/>
    <mergeCell ref="E355:E357"/>
    <mergeCell ref="E349:E351"/>
    <mergeCell ref="E433:E435"/>
    <mergeCell ref="E427:E429"/>
    <mergeCell ref="E421:E423"/>
    <mergeCell ref="E415:E417"/>
    <mergeCell ref="E439:E441"/>
    <mergeCell ref="E442:E444"/>
    <mergeCell ref="E409:E411"/>
    <mergeCell ref="E403:E405"/>
    <mergeCell ref="E430:E432"/>
    <mergeCell ref="E424:E426"/>
    <mergeCell ref="E436:E438"/>
    <mergeCell ref="E538:E540"/>
    <mergeCell ref="E532:E534"/>
    <mergeCell ref="E526:E528"/>
    <mergeCell ref="E520:E522"/>
    <mergeCell ref="E514:E516"/>
    <mergeCell ref="E508:E510"/>
    <mergeCell ref="E502:E504"/>
    <mergeCell ref="E475:E477"/>
    <mergeCell ref="E469:E471"/>
    <mergeCell ref="E463:E465"/>
    <mergeCell ref="E457:E459"/>
    <mergeCell ref="E451:E453"/>
    <mergeCell ref="E445:E447"/>
    <mergeCell ref="E511:E513"/>
    <mergeCell ref="E505:E507"/>
    <mergeCell ref="E499:E501"/>
    <mergeCell ref="E493:E495"/>
    <mergeCell ref="E487:E489"/>
    <mergeCell ref="E481:E483"/>
    <mergeCell ref="E496:E498"/>
    <mergeCell ref="E490:E492"/>
    <mergeCell ref="E484:E486"/>
    <mergeCell ref="E547:E549"/>
    <mergeCell ref="E541:E543"/>
    <mergeCell ref="E535:E537"/>
    <mergeCell ref="E529:E531"/>
    <mergeCell ref="E523:E525"/>
    <mergeCell ref="E517:E519"/>
    <mergeCell ref="E577:E579"/>
    <mergeCell ref="E571:E573"/>
    <mergeCell ref="E565:E567"/>
    <mergeCell ref="E559:E561"/>
    <mergeCell ref="E553:E555"/>
    <mergeCell ref="B4:B6"/>
    <mergeCell ref="B25:B27"/>
    <mergeCell ref="B19:B21"/>
    <mergeCell ref="B13:B15"/>
    <mergeCell ref="B7:B9"/>
    <mergeCell ref="B16:B18"/>
    <mergeCell ref="B10:B12"/>
    <mergeCell ref="B61:B63"/>
    <mergeCell ref="B55:B57"/>
    <mergeCell ref="B49:B51"/>
    <mergeCell ref="B43:B45"/>
    <mergeCell ref="B37:B39"/>
    <mergeCell ref="B31:B33"/>
    <mergeCell ref="B115:B117"/>
    <mergeCell ref="B109:B111"/>
    <mergeCell ref="B103:B105"/>
    <mergeCell ref="B97:B99"/>
    <mergeCell ref="B91:B93"/>
    <mergeCell ref="B85:B87"/>
    <mergeCell ref="B199:B201"/>
    <mergeCell ref="B193:B195"/>
    <mergeCell ref="B187:B189"/>
    <mergeCell ref="B181:B183"/>
    <mergeCell ref="B175:B177"/>
    <mergeCell ref="B169:B171"/>
    <mergeCell ref="B256:B258"/>
    <mergeCell ref="B250:B252"/>
    <mergeCell ref="B244:B246"/>
    <mergeCell ref="B238:B240"/>
    <mergeCell ref="B232:B234"/>
    <mergeCell ref="B217:B219"/>
    <mergeCell ref="B304:B306"/>
    <mergeCell ref="B298:B300"/>
    <mergeCell ref="B292:B294"/>
    <mergeCell ref="B286:B288"/>
    <mergeCell ref="B280:B282"/>
    <mergeCell ref="B274:B276"/>
    <mergeCell ref="B370:B372"/>
    <mergeCell ref="B364:B366"/>
    <mergeCell ref="B358:B360"/>
    <mergeCell ref="B352:B354"/>
    <mergeCell ref="B346:B348"/>
    <mergeCell ref="B340:B342"/>
    <mergeCell ref="B214:B216"/>
    <mergeCell ref="B208:B210"/>
    <mergeCell ref="B202:B204"/>
    <mergeCell ref="B196:B198"/>
    <mergeCell ref="B190:B192"/>
    <mergeCell ref="B259:B261"/>
    <mergeCell ref="B268:B270"/>
    <mergeCell ref="B262:B264"/>
    <mergeCell ref="B295:B297"/>
    <mergeCell ref="B322:B324"/>
    <mergeCell ref="B355:B357"/>
    <mergeCell ref="B349:B351"/>
    <mergeCell ref="B343:B345"/>
    <mergeCell ref="B337:B339"/>
    <mergeCell ref="B331:B333"/>
    <mergeCell ref="B325:B327"/>
    <mergeCell ref="B334:B336"/>
    <mergeCell ref="B328:B330"/>
    <mergeCell ref="B439:B441"/>
    <mergeCell ref="B433:B435"/>
    <mergeCell ref="B427:B429"/>
    <mergeCell ref="B421:B423"/>
    <mergeCell ref="B415:B417"/>
    <mergeCell ref="B409:B411"/>
    <mergeCell ref="B412:B414"/>
    <mergeCell ref="B418:B420"/>
    <mergeCell ref="B403:B405"/>
    <mergeCell ref="B397:B399"/>
    <mergeCell ref="B391:B393"/>
    <mergeCell ref="B385:B387"/>
    <mergeCell ref="B547:B549"/>
    <mergeCell ref="B541:B543"/>
    <mergeCell ref="B535:B537"/>
    <mergeCell ref="B529:B531"/>
    <mergeCell ref="B523:B525"/>
    <mergeCell ref="B517:B519"/>
    <mergeCell ref="B577:B579"/>
    <mergeCell ref="H4:H6"/>
    <mergeCell ref="H52:H54"/>
    <mergeCell ref="H46:H48"/>
    <mergeCell ref="H34:H36"/>
    <mergeCell ref="H28:H30"/>
    <mergeCell ref="H22:H24"/>
    <mergeCell ref="H16:H18"/>
    <mergeCell ref="H25:H27"/>
    <mergeCell ref="H19:H21"/>
    <mergeCell ref="H13:H15"/>
    <mergeCell ref="H7:H9"/>
    <mergeCell ref="H40:H42"/>
    <mergeCell ref="H43:H45"/>
    <mergeCell ref="H10:H12"/>
    <mergeCell ref="H268:H270"/>
    <mergeCell ref="H115:H117"/>
    <mergeCell ref="H109:H111"/>
    <mergeCell ref="H103:H105"/>
    <mergeCell ref="H97:H99"/>
    <mergeCell ref="B406:B408"/>
    <mergeCell ref="B400:B402"/>
    <mergeCell ref="B394:B396"/>
    <mergeCell ref="B388:B390"/>
    <mergeCell ref="B382:B384"/>
    <mergeCell ref="B376:B378"/>
    <mergeCell ref="H91:H93"/>
    <mergeCell ref="H112:H114"/>
    <mergeCell ref="H106:H108"/>
    <mergeCell ref="H100:H102"/>
    <mergeCell ref="H94:H96"/>
    <mergeCell ref="H145:H147"/>
    <mergeCell ref="H139:H141"/>
    <mergeCell ref="H133:H135"/>
    <mergeCell ref="H127:H129"/>
    <mergeCell ref="H205:H207"/>
    <mergeCell ref="H208:H210"/>
    <mergeCell ref="H211:H213"/>
    <mergeCell ref="H199:H201"/>
    <mergeCell ref="H193:H195"/>
    <mergeCell ref="H187:H189"/>
    <mergeCell ref="H181:H183"/>
    <mergeCell ref="H175:H177"/>
    <mergeCell ref="H124:H126"/>
    <mergeCell ref="H118:H120"/>
    <mergeCell ref="H121:H123"/>
    <mergeCell ref="H259:H261"/>
    <mergeCell ref="H253:H255"/>
    <mergeCell ref="H247:H249"/>
    <mergeCell ref="H241:H243"/>
    <mergeCell ref="H235:H237"/>
    <mergeCell ref="H229:H231"/>
    <mergeCell ref="H319:H321"/>
    <mergeCell ref="H313:H315"/>
    <mergeCell ref="H307:H309"/>
    <mergeCell ref="H301:H303"/>
    <mergeCell ref="H295:H297"/>
    <mergeCell ref="H289:H291"/>
    <mergeCell ref="H370:H372"/>
    <mergeCell ref="H364:H366"/>
    <mergeCell ref="H358:H360"/>
    <mergeCell ref="H352:H354"/>
    <mergeCell ref="H346:H348"/>
    <mergeCell ref="H325:H327"/>
    <mergeCell ref="H274:H276"/>
    <mergeCell ref="H283:H285"/>
    <mergeCell ref="H277:H279"/>
    <mergeCell ref="H310:H312"/>
    <mergeCell ref="H304:H306"/>
    <mergeCell ref="H298:H300"/>
    <mergeCell ref="H292:H294"/>
    <mergeCell ref="D292:D294"/>
    <mergeCell ref="D286:D288"/>
    <mergeCell ref="D280:D282"/>
    <mergeCell ref="D274:D276"/>
    <mergeCell ref="D268:D270"/>
    <mergeCell ref="D262:D264"/>
    <mergeCell ref="D376:D378"/>
    <mergeCell ref="D370:D372"/>
    <mergeCell ref="D364:D366"/>
    <mergeCell ref="H418:H420"/>
    <mergeCell ref="H412:H414"/>
    <mergeCell ref="H406:H408"/>
    <mergeCell ref="H400:H402"/>
    <mergeCell ref="H394:H396"/>
    <mergeCell ref="H388:H390"/>
    <mergeCell ref="H460:H462"/>
    <mergeCell ref="H454:H456"/>
    <mergeCell ref="H448:H450"/>
    <mergeCell ref="H442:H444"/>
    <mergeCell ref="H430:H432"/>
    <mergeCell ref="H424:H426"/>
    <mergeCell ref="H403:H405"/>
    <mergeCell ref="H397:H399"/>
    <mergeCell ref="H391:H393"/>
    <mergeCell ref="H385:H387"/>
    <mergeCell ref="H379:H381"/>
    <mergeCell ref="E343:E345"/>
    <mergeCell ref="E337:E339"/>
    <mergeCell ref="E331:E333"/>
    <mergeCell ref="E418:E420"/>
    <mergeCell ref="E412:E414"/>
    <mergeCell ref="E406:E408"/>
    <mergeCell ref="D28:D30"/>
    <mergeCell ref="D22:D24"/>
    <mergeCell ref="D16:D18"/>
    <mergeCell ref="D10:D12"/>
    <mergeCell ref="D148:D150"/>
    <mergeCell ref="D142:D144"/>
    <mergeCell ref="D136:D138"/>
    <mergeCell ref="D130:D132"/>
    <mergeCell ref="D124:D126"/>
    <mergeCell ref="D118:D120"/>
    <mergeCell ref="D121:D123"/>
    <mergeCell ref="H373:H375"/>
    <mergeCell ref="H382:H384"/>
    <mergeCell ref="H376:H378"/>
    <mergeCell ref="H529:H531"/>
    <mergeCell ref="H523:H525"/>
    <mergeCell ref="H517:H519"/>
    <mergeCell ref="H511:H513"/>
    <mergeCell ref="H505:H507"/>
    <mergeCell ref="H526:H528"/>
    <mergeCell ref="H520:H522"/>
    <mergeCell ref="H514:H516"/>
    <mergeCell ref="H508:H510"/>
    <mergeCell ref="D37:D39"/>
    <mergeCell ref="D31:D33"/>
    <mergeCell ref="D25:D27"/>
    <mergeCell ref="D19:D21"/>
    <mergeCell ref="D13:D15"/>
    <mergeCell ref="D244:D246"/>
    <mergeCell ref="D238:D240"/>
    <mergeCell ref="D232:D234"/>
    <mergeCell ref="D226:D228"/>
    <mergeCell ref="D343:D345"/>
    <mergeCell ref="D337:D339"/>
    <mergeCell ref="D331:D333"/>
    <mergeCell ref="D325:D327"/>
    <mergeCell ref="D319:D321"/>
    <mergeCell ref="D313:D315"/>
    <mergeCell ref="D328:D330"/>
    <mergeCell ref="D322:D324"/>
    <mergeCell ref="D316:D318"/>
    <mergeCell ref="D403:D405"/>
    <mergeCell ref="D397:D399"/>
    <mergeCell ref="D391:D393"/>
    <mergeCell ref="D385:D387"/>
    <mergeCell ref="D379:D381"/>
    <mergeCell ref="D373:D375"/>
    <mergeCell ref="D382:D384"/>
    <mergeCell ref="D7:D9"/>
    <mergeCell ref="D85:D87"/>
    <mergeCell ref="D79:D81"/>
    <mergeCell ref="D73:D75"/>
    <mergeCell ref="D67:D69"/>
    <mergeCell ref="D61:D63"/>
    <mergeCell ref="D55:D57"/>
    <mergeCell ref="D157:D159"/>
    <mergeCell ref="D151:D153"/>
    <mergeCell ref="D145:D147"/>
    <mergeCell ref="D139:D141"/>
    <mergeCell ref="D133:D135"/>
    <mergeCell ref="D127:D129"/>
    <mergeCell ref="D202:D204"/>
    <mergeCell ref="D196:D198"/>
    <mergeCell ref="D181:D183"/>
    <mergeCell ref="D445:D447"/>
    <mergeCell ref="D439:D441"/>
    <mergeCell ref="D433:D435"/>
    <mergeCell ref="D427:D429"/>
    <mergeCell ref="D421:D423"/>
    <mergeCell ref="D415:D417"/>
    <mergeCell ref="D511:D513"/>
    <mergeCell ref="D505:D507"/>
    <mergeCell ref="D499:D501"/>
    <mergeCell ref="D493:D495"/>
    <mergeCell ref="D487:D489"/>
    <mergeCell ref="D481:D483"/>
    <mergeCell ref="D577:D579"/>
    <mergeCell ref="D571:D573"/>
    <mergeCell ref="D565:D567"/>
    <mergeCell ref="D559:D561"/>
    <mergeCell ref="D553:D555"/>
    <mergeCell ref="D442:D444"/>
    <mergeCell ref="D436:D438"/>
    <mergeCell ref="D430:D432"/>
    <mergeCell ref="D424:D426"/>
    <mergeCell ref="D466:D468"/>
    <mergeCell ref="D460:D462"/>
    <mergeCell ref="D454:D456"/>
    <mergeCell ref="D448:D450"/>
    <mergeCell ref="D514:D516"/>
    <mergeCell ref="D508:D510"/>
    <mergeCell ref="D523:D525"/>
    <mergeCell ref="D517:D519"/>
    <mergeCell ref="D574:D576"/>
    <mergeCell ref="D568:D570"/>
    <mergeCell ref="D562:D564"/>
    <mergeCell ref="A37:A39"/>
    <mergeCell ref="A31:A33"/>
    <mergeCell ref="A25:A27"/>
    <mergeCell ref="A19:A21"/>
    <mergeCell ref="A13:A15"/>
    <mergeCell ref="A7:A9"/>
    <mergeCell ref="A91:A93"/>
    <mergeCell ref="A85:A87"/>
    <mergeCell ref="A79:A81"/>
    <mergeCell ref="A73:A75"/>
    <mergeCell ref="A67:A69"/>
    <mergeCell ref="A61:A63"/>
    <mergeCell ref="A133:A135"/>
    <mergeCell ref="A127:A129"/>
    <mergeCell ref="A121:A123"/>
    <mergeCell ref="A115:A117"/>
    <mergeCell ref="A109:A111"/>
    <mergeCell ref="A103:A105"/>
    <mergeCell ref="A28:A30"/>
    <mergeCell ref="A22:A24"/>
    <mergeCell ref="A49:A51"/>
    <mergeCell ref="A43:A45"/>
    <mergeCell ref="A64:A66"/>
    <mergeCell ref="A58:A60"/>
    <mergeCell ref="A55:A57"/>
    <mergeCell ref="A169:A171"/>
    <mergeCell ref="A163:A165"/>
    <mergeCell ref="A157:A159"/>
    <mergeCell ref="A151:A153"/>
    <mergeCell ref="A145:A147"/>
    <mergeCell ref="A139:A141"/>
    <mergeCell ref="A223:A225"/>
    <mergeCell ref="A217:A219"/>
    <mergeCell ref="A211:A213"/>
    <mergeCell ref="A205:A207"/>
    <mergeCell ref="A199:A201"/>
    <mergeCell ref="A193:A195"/>
    <mergeCell ref="A271:A273"/>
    <mergeCell ref="A265:A267"/>
    <mergeCell ref="A259:A261"/>
    <mergeCell ref="A253:A255"/>
    <mergeCell ref="A247:A249"/>
    <mergeCell ref="A241:A243"/>
    <mergeCell ref="A160:A162"/>
    <mergeCell ref="A154:A156"/>
    <mergeCell ref="A181:A183"/>
    <mergeCell ref="A175:A177"/>
    <mergeCell ref="A196:A198"/>
    <mergeCell ref="A190:A192"/>
    <mergeCell ref="A187:A189"/>
    <mergeCell ref="A232:A234"/>
    <mergeCell ref="A226:A228"/>
    <mergeCell ref="A235:A237"/>
    <mergeCell ref="A229:A231"/>
    <mergeCell ref="A262:A264"/>
    <mergeCell ref="A325:A327"/>
    <mergeCell ref="A319:A321"/>
    <mergeCell ref="A313:A315"/>
    <mergeCell ref="A307:A309"/>
    <mergeCell ref="A301:A303"/>
    <mergeCell ref="A295:A297"/>
    <mergeCell ref="A370:A372"/>
    <mergeCell ref="A364:A366"/>
    <mergeCell ref="A358:A360"/>
    <mergeCell ref="A343:A345"/>
    <mergeCell ref="A337:A339"/>
    <mergeCell ref="A331:A333"/>
    <mergeCell ref="A418:A420"/>
    <mergeCell ref="A412:A414"/>
    <mergeCell ref="A406:A408"/>
    <mergeCell ref="A400:A402"/>
    <mergeCell ref="A394:A396"/>
    <mergeCell ref="A388:A390"/>
    <mergeCell ref="A328:A330"/>
    <mergeCell ref="A379:A381"/>
    <mergeCell ref="A490:A492"/>
    <mergeCell ref="A484:A486"/>
    <mergeCell ref="A478:A480"/>
    <mergeCell ref="A472:A474"/>
    <mergeCell ref="A466:A468"/>
    <mergeCell ref="A460:A462"/>
    <mergeCell ref="A361:A363"/>
    <mergeCell ref="A355:A357"/>
    <mergeCell ref="A349:A351"/>
    <mergeCell ref="A538:A540"/>
    <mergeCell ref="A532:A534"/>
    <mergeCell ref="A526:A528"/>
    <mergeCell ref="A520:A522"/>
    <mergeCell ref="A514:A516"/>
    <mergeCell ref="A508:A510"/>
    <mergeCell ref="A502:A504"/>
    <mergeCell ref="A487:A489"/>
    <mergeCell ref="A481:A483"/>
    <mergeCell ref="A475:A477"/>
    <mergeCell ref="A469:A471"/>
    <mergeCell ref="A463:A465"/>
    <mergeCell ref="A457:A459"/>
    <mergeCell ref="A523:A525"/>
    <mergeCell ref="A517:A519"/>
    <mergeCell ref="A511:A513"/>
    <mergeCell ref="A505:A507"/>
    <mergeCell ref="A499:A501"/>
    <mergeCell ref="A493:A495"/>
    <mergeCell ref="A496:A498"/>
    <mergeCell ref="A397:A399"/>
    <mergeCell ref="A391:A393"/>
    <mergeCell ref="A385:A387"/>
    <mergeCell ref="A559:A561"/>
    <mergeCell ref="A553:A555"/>
    <mergeCell ref="A547:A549"/>
    <mergeCell ref="A541:A543"/>
    <mergeCell ref="A535:A537"/>
    <mergeCell ref="A529:A531"/>
    <mergeCell ref="A577:A579"/>
    <mergeCell ref="F28:F30"/>
    <mergeCell ref="F22:F24"/>
    <mergeCell ref="F16:F18"/>
    <mergeCell ref="F10:F12"/>
    <mergeCell ref="F4:F6"/>
    <mergeCell ref="F244:F246"/>
    <mergeCell ref="F238:F240"/>
    <mergeCell ref="F232:F234"/>
    <mergeCell ref="F226:F228"/>
    <mergeCell ref="F220:F222"/>
    <mergeCell ref="F214:F216"/>
    <mergeCell ref="F241:F243"/>
    <mergeCell ref="F235:F237"/>
    <mergeCell ref="F229:F231"/>
    <mergeCell ref="F223:F225"/>
    <mergeCell ref="B172:B174"/>
    <mergeCell ref="B166:B168"/>
    <mergeCell ref="B160:B162"/>
    <mergeCell ref="B154:B156"/>
    <mergeCell ref="B148:B150"/>
    <mergeCell ref="B142:B144"/>
    <mergeCell ref="B163:B165"/>
    <mergeCell ref="B157:B159"/>
    <mergeCell ref="B151:B153"/>
    <mergeCell ref="B145:B147"/>
    <mergeCell ref="F580:F582"/>
    <mergeCell ref="F280:F282"/>
    <mergeCell ref="F274:F276"/>
    <mergeCell ref="E16:E18"/>
    <mergeCell ref="E10:E12"/>
    <mergeCell ref="E4:E6"/>
    <mergeCell ref="E124:E126"/>
    <mergeCell ref="E118:E120"/>
    <mergeCell ref="E112:E114"/>
    <mergeCell ref="E106:E108"/>
    <mergeCell ref="E100:E102"/>
    <mergeCell ref="E94:E96"/>
    <mergeCell ref="E109:E111"/>
    <mergeCell ref="E103:E105"/>
    <mergeCell ref="E97:E99"/>
    <mergeCell ref="E328:E330"/>
    <mergeCell ref="E322:E324"/>
    <mergeCell ref="E316:E318"/>
    <mergeCell ref="E310:E312"/>
    <mergeCell ref="E304:E306"/>
    <mergeCell ref="E298:E300"/>
    <mergeCell ref="E325:E327"/>
    <mergeCell ref="E319:E321"/>
    <mergeCell ref="E313:E315"/>
    <mergeCell ref="E307:E309"/>
    <mergeCell ref="F64:F66"/>
    <mergeCell ref="F58:F60"/>
    <mergeCell ref="F52:F54"/>
    <mergeCell ref="F46:F48"/>
    <mergeCell ref="F100:F102"/>
    <mergeCell ref="F94:F96"/>
    <mergeCell ref="F88:F90"/>
    <mergeCell ref="H577:H579"/>
    <mergeCell ref="H571:H573"/>
    <mergeCell ref="H565:H567"/>
    <mergeCell ref="H559:H561"/>
    <mergeCell ref="H322:H324"/>
    <mergeCell ref="H316:H318"/>
    <mergeCell ref="H499:H501"/>
    <mergeCell ref="H493:H495"/>
    <mergeCell ref="H487:H489"/>
    <mergeCell ref="H481:H483"/>
    <mergeCell ref="H568:H570"/>
    <mergeCell ref="H562:H564"/>
    <mergeCell ref="H550:H552"/>
    <mergeCell ref="H544:H546"/>
    <mergeCell ref="H538:H540"/>
    <mergeCell ref="H532:H534"/>
    <mergeCell ref="H553:H555"/>
    <mergeCell ref="H547:H549"/>
    <mergeCell ref="H541:H543"/>
    <mergeCell ref="H535:H537"/>
    <mergeCell ref="H340:H342"/>
    <mergeCell ref="H334:H336"/>
    <mergeCell ref="H328:H330"/>
    <mergeCell ref="H331:H333"/>
    <mergeCell ref="H367:H369"/>
    <mergeCell ref="H361:H363"/>
    <mergeCell ref="H355:H357"/>
    <mergeCell ref="H349:H351"/>
    <mergeCell ref="H439:H441"/>
    <mergeCell ref="H433:H435"/>
    <mergeCell ref="H427:H429"/>
    <mergeCell ref="H421:H423"/>
    <mergeCell ref="D502:D504"/>
    <mergeCell ref="D496:D498"/>
    <mergeCell ref="D490:D492"/>
    <mergeCell ref="D484:D486"/>
    <mergeCell ref="D478:D480"/>
    <mergeCell ref="D472:D474"/>
    <mergeCell ref="D475:D477"/>
    <mergeCell ref="D550:D552"/>
    <mergeCell ref="D544:D546"/>
    <mergeCell ref="D538:D540"/>
    <mergeCell ref="D532:D534"/>
    <mergeCell ref="D526:D528"/>
    <mergeCell ref="D520:D522"/>
    <mergeCell ref="D547:D549"/>
    <mergeCell ref="D541:D543"/>
    <mergeCell ref="D535:D537"/>
    <mergeCell ref="D529:D531"/>
    <mergeCell ref="D580:D582"/>
    <mergeCell ref="A16:A18"/>
    <mergeCell ref="A10:A12"/>
    <mergeCell ref="A4:A6"/>
    <mergeCell ref="A124:A126"/>
    <mergeCell ref="A118:A120"/>
    <mergeCell ref="A112:A114"/>
    <mergeCell ref="A106:A108"/>
    <mergeCell ref="A100:A102"/>
    <mergeCell ref="A94:A96"/>
    <mergeCell ref="A97:A99"/>
    <mergeCell ref="A322:A324"/>
    <mergeCell ref="A316:A318"/>
    <mergeCell ref="A310:A312"/>
    <mergeCell ref="A304:A306"/>
    <mergeCell ref="A298:A300"/>
    <mergeCell ref="A292:A294"/>
    <mergeCell ref="A352:A354"/>
    <mergeCell ref="B271:B273"/>
    <mergeCell ref="B319:B321"/>
    <mergeCell ref="B313:B315"/>
    <mergeCell ref="B307:B309"/>
    <mergeCell ref="B301:B303"/>
    <mergeCell ref="B379:B381"/>
    <mergeCell ref="B373:B375"/>
    <mergeCell ref="B367:B369"/>
    <mergeCell ref="B361:B363"/>
    <mergeCell ref="B241:B243"/>
    <mergeCell ref="B235:B237"/>
    <mergeCell ref="B229:B231"/>
    <mergeCell ref="B223:B225"/>
    <mergeCell ref="B265:B267"/>
    <mergeCell ref="N34:N36"/>
    <mergeCell ref="N31:N33"/>
    <mergeCell ref="N28:N30"/>
    <mergeCell ref="N25:N27"/>
    <mergeCell ref="N40:N42"/>
    <mergeCell ref="N37:N39"/>
    <mergeCell ref="N70:N72"/>
    <mergeCell ref="N67:N69"/>
    <mergeCell ref="N64:N66"/>
    <mergeCell ref="N61:N63"/>
    <mergeCell ref="N76:N78"/>
    <mergeCell ref="N73:N75"/>
    <mergeCell ref="N106:N108"/>
    <mergeCell ref="N103:N105"/>
    <mergeCell ref="N100:N102"/>
    <mergeCell ref="N97:N99"/>
    <mergeCell ref="N112:N114"/>
    <mergeCell ref="N109:N111"/>
    <mergeCell ref="N142:N144"/>
    <mergeCell ref="N139:N141"/>
    <mergeCell ref="N136:N138"/>
    <mergeCell ref="N133:N135"/>
    <mergeCell ref="N148:N150"/>
    <mergeCell ref="N145:N147"/>
    <mergeCell ref="N178:N180"/>
    <mergeCell ref="N175:N177"/>
    <mergeCell ref="N172:N174"/>
    <mergeCell ref="N169:N171"/>
    <mergeCell ref="N184:N186"/>
    <mergeCell ref="N181:N183"/>
    <mergeCell ref="N214:N216"/>
    <mergeCell ref="N211:N213"/>
    <mergeCell ref="N208:N210"/>
    <mergeCell ref="N205:N207"/>
    <mergeCell ref="N220:N222"/>
    <mergeCell ref="N217:N219"/>
    <mergeCell ref="N199:N201"/>
    <mergeCell ref="N196:N198"/>
    <mergeCell ref="N193:N195"/>
    <mergeCell ref="N190:N192"/>
    <mergeCell ref="N187:N189"/>
    <mergeCell ref="N286:N288"/>
    <mergeCell ref="N283:N285"/>
    <mergeCell ref="N280:N282"/>
    <mergeCell ref="N277:N279"/>
    <mergeCell ref="N292:N294"/>
    <mergeCell ref="N289:N291"/>
    <mergeCell ref="N322:N324"/>
    <mergeCell ref="N319:N321"/>
    <mergeCell ref="N316:N318"/>
    <mergeCell ref="N313:N315"/>
    <mergeCell ref="N328:N330"/>
    <mergeCell ref="N325:N327"/>
    <mergeCell ref="N358:N360"/>
    <mergeCell ref="N355:N357"/>
    <mergeCell ref="N352:N354"/>
    <mergeCell ref="N349:N351"/>
    <mergeCell ref="N364:N366"/>
    <mergeCell ref="N361:N363"/>
    <mergeCell ref="N394:N396"/>
    <mergeCell ref="N391:N393"/>
    <mergeCell ref="N388:N390"/>
    <mergeCell ref="N385:N387"/>
    <mergeCell ref="N400:N402"/>
    <mergeCell ref="N397:N399"/>
    <mergeCell ref="N430:N432"/>
    <mergeCell ref="N427:N429"/>
    <mergeCell ref="N424:N426"/>
    <mergeCell ref="N421:N423"/>
    <mergeCell ref="N436:N438"/>
    <mergeCell ref="N433:N435"/>
    <mergeCell ref="N466:N468"/>
    <mergeCell ref="N463:N465"/>
    <mergeCell ref="N460:N462"/>
    <mergeCell ref="N457:N459"/>
    <mergeCell ref="N472:N474"/>
    <mergeCell ref="N469:N471"/>
    <mergeCell ref="N439:N441"/>
    <mergeCell ref="N502:N504"/>
    <mergeCell ref="N499:N501"/>
    <mergeCell ref="N496:N498"/>
    <mergeCell ref="N493:N495"/>
    <mergeCell ref="N508:N510"/>
    <mergeCell ref="N505:N507"/>
    <mergeCell ref="N538:N540"/>
    <mergeCell ref="N535:N537"/>
    <mergeCell ref="N532:N534"/>
    <mergeCell ref="N529:N531"/>
    <mergeCell ref="N544:N546"/>
    <mergeCell ref="N541:N543"/>
    <mergeCell ref="N574:N576"/>
    <mergeCell ref="N571:N573"/>
    <mergeCell ref="N568:N570"/>
    <mergeCell ref="N565:N567"/>
    <mergeCell ref="N580:N582"/>
    <mergeCell ref="N577:N579"/>
    <mergeCell ref="N562:N564"/>
    <mergeCell ref="N559:N561"/>
    <mergeCell ref="N556:N558"/>
    <mergeCell ref="N553:N555"/>
    <mergeCell ref="N550:N552"/>
    <mergeCell ref="N547:N549"/>
    <mergeCell ref="F82:F84"/>
    <mergeCell ref="F136:F138"/>
    <mergeCell ref="F130:F132"/>
    <mergeCell ref="F124:F126"/>
    <mergeCell ref="F118:F120"/>
    <mergeCell ref="F172:F174"/>
    <mergeCell ref="F166:F168"/>
    <mergeCell ref="F160:F162"/>
    <mergeCell ref="F154:F156"/>
    <mergeCell ref="F208:F210"/>
    <mergeCell ref="F202:F204"/>
    <mergeCell ref="F196:F198"/>
    <mergeCell ref="F190:F192"/>
    <mergeCell ref="F268:F270"/>
    <mergeCell ref="F262:F264"/>
    <mergeCell ref="F256:F258"/>
    <mergeCell ref="F250:F252"/>
    <mergeCell ref="F217:F219"/>
    <mergeCell ref="F211:F213"/>
    <mergeCell ref="F205:F207"/>
    <mergeCell ref="F199:F201"/>
    <mergeCell ref="F193:F195"/>
    <mergeCell ref="F187:F189"/>
    <mergeCell ref="F349:F351"/>
    <mergeCell ref="F343:F345"/>
    <mergeCell ref="F337:F339"/>
    <mergeCell ref="F331:F333"/>
    <mergeCell ref="F379:F381"/>
    <mergeCell ref="F373:F375"/>
    <mergeCell ref="F367:F369"/>
    <mergeCell ref="F361:F363"/>
    <mergeCell ref="F289:F291"/>
    <mergeCell ref="F283:F285"/>
    <mergeCell ref="F298:F300"/>
    <mergeCell ref="F292:F294"/>
    <mergeCell ref="F325:F327"/>
    <mergeCell ref="F319:F321"/>
    <mergeCell ref="F346:F348"/>
    <mergeCell ref="F340:F342"/>
    <mergeCell ref="F355:F357"/>
    <mergeCell ref="F352:F354"/>
    <mergeCell ref="F286:F288"/>
    <mergeCell ref="F478:F480"/>
    <mergeCell ref="F472:F474"/>
    <mergeCell ref="F463:F465"/>
    <mergeCell ref="F457:F459"/>
    <mergeCell ref="F514:F516"/>
    <mergeCell ref="F508:F510"/>
    <mergeCell ref="F502:F504"/>
    <mergeCell ref="F496:F498"/>
    <mergeCell ref="F550:F552"/>
    <mergeCell ref="F544:F546"/>
    <mergeCell ref="F538:F540"/>
    <mergeCell ref="F532:F534"/>
    <mergeCell ref="F574:F576"/>
    <mergeCell ref="F568:F570"/>
    <mergeCell ref="F562:F564"/>
    <mergeCell ref="F556:F558"/>
    <mergeCell ref="E52:E54"/>
    <mergeCell ref="E88:E90"/>
    <mergeCell ref="E82:E84"/>
    <mergeCell ref="E76:E78"/>
    <mergeCell ref="E70:E72"/>
    <mergeCell ref="E148:E150"/>
    <mergeCell ref="E142:E144"/>
    <mergeCell ref="E136:E138"/>
    <mergeCell ref="E130:E132"/>
    <mergeCell ref="E184:E186"/>
    <mergeCell ref="E178:E180"/>
    <mergeCell ref="E172:E174"/>
    <mergeCell ref="E166:E168"/>
    <mergeCell ref="E220:E222"/>
    <mergeCell ref="E214:E216"/>
    <mergeCell ref="E208:E210"/>
    <mergeCell ref="E244:E246"/>
    <mergeCell ref="E238:E240"/>
    <mergeCell ref="E292:E294"/>
    <mergeCell ref="E286:E288"/>
    <mergeCell ref="E280:E282"/>
    <mergeCell ref="E274:E276"/>
    <mergeCell ref="E352:E354"/>
    <mergeCell ref="E346:E348"/>
    <mergeCell ref="E340:E342"/>
    <mergeCell ref="E334:E336"/>
    <mergeCell ref="E397:E399"/>
    <mergeCell ref="E391:E393"/>
    <mergeCell ref="E385:E387"/>
    <mergeCell ref="E379:E381"/>
    <mergeCell ref="E373:E375"/>
    <mergeCell ref="E367:E369"/>
    <mergeCell ref="E382:E384"/>
    <mergeCell ref="E376:E378"/>
    <mergeCell ref="E544:E546"/>
    <mergeCell ref="E580:E582"/>
    <mergeCell ref="B40:B42"/>
    <mergeCell ref="B34:B36"/>
    <mergeCell ref="B28:B30"/>
    <mergeCell ref="B22:B24"/>
    <mergeCell ref="B76:B78"/>
    <mergeCell ref="B70:B72"/>
    <mergeCell ref="B64:B66"/>
    <mergeCell ref="B58:B60"/>
    <mergeCell ref="B112:B114"/>
    <mergeCell ref="B106:B108"/>
    <mergeCell ref="B100:B102"/>
    <mergeCell ref="B94:B96"/>
    <mergeCell ref="B136:B138"/>
    <mergeCell ref="B130:B132"/>
    <mergeCell ref="B124:B126"/>
    <mergeCell ref="B118:B120"/>
    <mergeCell ref="B184:B186"/>
    <mergeCell ref="B178:B180"/>
    <mergeCell ref="B211:B213"/>
    <mergeCell ref="B205:B207"/>
    <mergeCell ref="B226:B228"/>
    <mergeCell ref="B220:B222"/>
    <mergeCell ref="B253:B255"/>
    <mergeCell ref="B247:B249"/>
    <mergeCell ref="B289:B291"/>
    <mergeCell ref="B283:B285"/>
    <mergeCell ref="B277:B279"/>
    <mergeCell ref="E202:E204"/>
    <mergeCell ref="E256:E258"/>
    <mergeCell ref="E250:E252"/>
    <mergeCell ref="B316:B318"/>
    <mergeCell ref="B310:B312"/>
    <mergeCell ref="B454:B456"/>
    <mergeCell ref="B448:B450"/>
    <mergeCell ref="B442:B444"/>
    <mergeCell ref="B436:B438"/>
    <mergeCell ref="B490:B492"/>
    <mergeCell ref="B484:B486"/>
    <mergeCell ref="B478:B480"/>
    <mergeCell ref="B472:B474"/>
    <mergeCell ref="B526:B528"/>
    <mergeCell ref="B520:B522"/>
    <mergeCell ref="B514:B516"/>
    <mergeCell ref="B508:B510"/>
    <mergeCell ref="B562:B564"/>
    <mergeCell ref="B556:B558"/>
    <mergeCell ref="B550:B552"/>
    <mergeCell ref="B544:B546"/>
    <mergeCell ref="B502:B504"/>
    <mergeCell ref="B496:B498"/>
    <mergeCell ref="B511:B513"/>
    <mergeCell ref="B505:B507"/>
    <mergeCell ref="B538:B540"/>
    <mergeCell ref="B532:B534"/>
    <mergeCell ref="B559:B561"/>
    <mergeCell ref="B553:B555"/>
    <mergeCell ref="B499:B501"/>
    <mergeCell ref="B493:B495"/>
    <mergeCell ref="B487:B489"/>
    <mergeCell ref="B481:B483"/>
    <mergeCell ref="B475:B477"/>
    <mergeCell ref="B469:B471"/>
    <mergeCell ref="B580:B582"/>
    <mergeCell ref="H67:H69"/>
    <mergeCell ref="H61:H63"/>
    <mergeCell ref="H55:H57"/>
    <mergeCell ref="H49:H51"/>
    <mergeCell ref="H85:H87"/>
    <mergeCell ref="H79:H81"/>
    <mergeCell ref="H73:H75"/>
    <mergeCell ref="H88:H90"/>
    <mergeCell ref="H37:H39"/>
    <mergeCell ref="H31:H33"/>
    <mergeCell ref="H64:H66"/>
    <mergeCell ref="H58:H60"/>
    <mergeCell ref="H82:H84"/>
    <mergeCell ref="H76:H78"/>
    <mergeCell ref="H70:H72"/>
    <mergeCell ref="H262:H264"/>
    <mergeCell ref="H256:H258"/>
    <mergeCell ref="H250:H252"/>
    <mergeCell ref="H160:H162"/>
    <mergeCell ref="H154:H156"/>
    <mergeCell ref="H148:H150"/>
    <mergeCell ref="H142:H144"/>
    <mergeCell ref="H196:H198"/>
    <mergeCell ref="H190:H192"/>
    <mergeCell ref="H184:H186"/>
    <mergeCell ref="H178:H180"/>
    <mergeCell ref="H238:H240"/>
    <mergeCell ref="H232:H234"/>
    <mergeCell ref="H226:H228"/>
    <mergeCell ref="H220:H222"/>
    <mergeCell ref="H280:H282"/>
    <mergeCell ref="H475:H477"/>
    <mergeCell ref="H469:H471"/>
    <mergeCell ref="H463:H465"/>
    <mergeCell ref="H457:H459"/>
    <mergeCell ref="H502:H504"/>
    <mergeCell ref="H496:H498"/>
    <mergeCell ref="H490:H492"/>
    <mergeCell ref="H484:H486"/>
    <mergeCell ref="H343:H345"/>
    <mergeCell ref="H337:H339"/>
    <mergeCell ref="H415:H417"/>
    <mergeCell ref="H409:H411"/>
    <mergeCell ref="H436:H438"/>
    <mergeCell ref="H451:H453"/>
    <mergeCell ref="H445:H447"/>
    <mergeCell ref="H472:H474"/>
    <mergeCell ref="H466:H468"/>
    <mergeCell ref="H478:H480"/>
    <mergeCell ref="D64:D66"/>
    <mergeCell ref="D58:D60"/>
    <mergeCell ref="D52:D54"/>
    <mergeCell ref="D46:D48"/>
    <mergeCell ref="D100:D102"/>
    <mergeCell ref="D94:D96"/>
    <mergeCell ref="D88:D90"/>
    <mergeCell ref="D82:D84"/>
    <mergeCell ref="D112:D114"/>
    <mergeCell ref="D106:D108"/>
    <mergeCell ref="D115:D117"/>
    <mergeCell ref="D109:D111"/>
    <mergeCell ref="D190:D192"/>
    <mergeCell ref="D184:D186"/>
    <mergeCell ref="D205:D207"/>
    <mergeCell ref="D199:D201"/>
    <mergeCell ref="D241:D243"/>
    <mergeCell ref="D235:D237"/>
    <mergeCell ref="D229:D231"/>
    <mergeCell ref="D223:D225"/>
    <mergeCell ref="D178:D180"/>
    <mergeCell ref="D172:D174"/>
    <mergeCell ref="D166:D168"/>
    <mergeCell ref="D160:D162"/>
    <mergeCell ref="D154:D156"/>
    <mergeCell ref="D175:D177"/>
    <mergeCell ref="D169:D171"/>
    <mergeCell ref="D163:D165"/>
    <mergeCell ref="D193:D195"/>
    <mergeCell ref="D187:D189"/>
    <mergeCell ref="D220:D222"/>
    <mergeCell ref="D214:D216"/>
    <mergeCell ref="D295:D297"/>
    <mergeCell ref="D289:D291"/>
    <mergeCell ref="D217:D219"/>
    <mergeCell ref="D211:D213"/>
    <mergeCell ref="D208:D210"/>
    <mergeCell ref="D253:D255"/>
    <mergeCell ref="D247:D249"/>
    <mergeCell ref="D256:D258"/>
    <mergeCell ref="D250:D252"/>
    <mergeCell ref="D283:D285"/>
    <mergeCell ref="D310:D312"/>
    <mergeCell ref="D304:D306"/>
    <mergeCell ref="D298:D300"/>
    <mergeCell ref="D406:D408"/>
    <mergeCell ref="D400:D402"/>
    <mergeCell ref="D394:D396"/>
    <mergeCell ref="D388:D390"/>
    <mergeCell ref="D367:D369"/>
    <mergeCell ref="D361:D363"/>
    <mergeCell ref="D355:D357"/>
    <mergeCell ref="D349:D351"/>
    <mergeCell ref="D277:D279"/>
    <mergeCell ref="D271:D273"/>
    <mergeCell ref="D265:D267"/>
    <mergeCell ref="D259:D261"/>
    <mergeCell ref="D307:D309"/>
    <mergeCell ref="D301:D303"/>
    <mergeCell ref="D358:D360"/>
    <mergeCell ref="D352:D354"/>
    <mergeCell ref="D346:D348"/>
    <mergeCell ref="D340:D342"/>
    <mergeCell ref="D334:D336"/>
    <mergeCell ref="D556:D558"/>
    <mergeCell ref="A52:A54"/>
    <mergeCell ref="A46:A48"/>
    <mergeCell ref="A40:A42"/>
    <mergeCell ref="A34:A36"/>
    <mergeCell ref="A88:A90"/>
    <mergeCell ref="A82:A84"/>
    <mergeCell ref="A76:A78"/>
    <mergeCell ref="A70:A72"/>
    <mergeCell ref="A148:A150"/>
    <mergeCell ref="A142:A144"/>
    <mergeCell ref="A136:A138"/>
    <mergeCell ref="A130:A132"/>
    <mergeCell ref="A184:A186"/>
    <mergeCell ref="A178:A180"/>
    <mergeCell ref="A172:A174"/>
    <mergeCell ref="A166:A168"/>
    <mergeCell ref="A220:A222"/>
    <mergeCell ref="A214:A216"/>
    <mergeCell ref="A208:A210"/>
    <mergeCell ref="A202:A204"/>
    <mergeCell ref="A256:A258"/>
    <mergeCell ref="A250:A252"/>
    <mergeCell ref="A244:A246"/>
    <mergeCell ref="A238:A240"/>
    <mergeCell ref="A286:A288"/>
    <mergeCell ref="A280:A282"/>
    <mergeCell ref="A274:A276"/>
    <mergeCell ref="A268:A270"/>
    <mergeCell ref="A346:A348"/>
    <mergeCell ref="A340:A342"/>
    <mergeCell ref="A334:A336"/>
    <mergeCell ref="A433:A435"/>
    <mergeCell ref="A427:A429"/>
    <mergeCell ref="A421:A423"/>
    <mergeCell ref="A415:A417"/>
    <mergeCell ref="A451:A453"/>
    <mergeCell ref="A445:A447"/>
    <mergeCell ref="A439:A441"/>
    <mergeCell ref="A454:A456"/>
    <mergeCell ref="A373:A375"/>
    <mergeCell ref="A367:A369"/>
    <mergeCell ref="A382:A384"/>
    <mergeCell ref="A376:A378"/>
    <mergeCell ref="A409:A411"/>
    <mergeCell ref="A403:A405"/>
    <mergeCell ref="A430:A432"/>
    <mergeCell ref="A424:A426"/>
    <mergeCell ref="A448:A450"/>
    <mergeCell ref="A442:A444"/>
    <mergeCell ref="A436:A438"/>
    <mergeCell ref="A562:A564"/>
    <mergeCell ref="A556:A558"/>
    <mergeCell ref="A550:A552"/>
    <mergeCell ref="A544:A546"/>
    <mergeCell ref="A580:A582"/>
    <mergeCell ref="F40:F42"/>
    <mergeCell ref="F34:F36"/>
    <mergeCell ref="F61:F63"/>
    <mergeCell ref="F55:F57"/>
    <mergeCell ref="F76:F78"/>
    <mergeCell ref="F70:F72"/>
    <mergeCell ref="F73:F75"/>
    <mergeCell ref="F67:F69"/>
    <mergeCell ref="F112:F114"/>
    <mergeCell ref="F106:F108"/>
    <mergeCell ref="F121:F123"/>
    <mergeCell ref="F115:F117"/>
    <mergeCell ref="F148:F150"/>
    <mergeCell ref="F142:F144"/>
    <mergeCell ref="F169:F171"/>
    <mergeCell ref="F163:F165"/>
    <mergeCell ref="F184:F186"/>
    <mergeCell ref="F178:F180"/>
    <mergeCell ref="F181:F183"/>
    <mergeCell ref="F175:F177"/>
    <mergeCell ref="F490:F492"/>
    <mergeCell ref="F484:F486"/>
    <mergeCell ref="F511:F513"/>
    <mergeCell ref="F505:F507"/>
    <mergeCell ref="F526:F528"/>
    <mergeCell ref="F520:F522"/>
    <mergeCell ref="F517:F519"/>
    <mergeCell ref="F577:F579"/>
    <mergeCell ref="F571:F573"/>
    <mergeCell ref="F565:F567"/>
    <mergeCell ref="F559:F561"/>
    <mergeCell ref="E28:E30"/>
    <mergeCell ref="E22:E24"/>
    <mergeCell ref="E49:E51"/>
    <mergeCell ref="E43:E45"/>
    <mergeCell ref="E64:E66"/>
    <mergeCell ref="E58:E60"/>
    <mergeCell ref="E55:E57"/>
    <mergeCell ref="E160:E162"/>
    <mergeCell ref="E154:E156"/>
    <mergeCell ref="E157:E159"/>
    <mergeCell ref="E151:E153"/>
    <mergeCell ref="E196:E198"/>
    <mergeCell ref="E190:E192"/>
    <mergeCell ref="E205:E207"/>
    <mergeCell ref="E199:E201"/>
    <mergeCell ref="E232:E234"/>
    <mergeCell ref="E226:E228"/>
    <mergeCell ref="E253:E255"/>
    <mergeCell ref="E247:E249"/>
    <mergeCell ref="E268:E270"/>
    <mergeCell ref="E262:E264"/>
    <mergeCell ref="E265:E267"/>
    <mergeCell ref="E259:E261"/>
    <mergeCell ref="E574:E576"/>
    <mergeCell ref="E568:E570"/>
    <mergeCell ref="E562:E564"/>
    <mergeCell ref="E556:E558"/>
    <mergeCell ref="E550:E552"/>
    <mergeCell ref="H172:H174"/>
    <mergeCell ref="H166:H168"/>
    <mergeCell ref="H169:H171"/>
    <mergeCell ref="H163:H165"/>
    <mergeCell ref="H214:H216"/>
    <mergeCell ref="H202:H204"/>
    <mergeCell ref="H223:H225"/>
    <mergeCell ref="H217:H219"/>
    <mergeCell ref="H244:H246"/>
    <mergeCell ref="H271:H273"/>
    <mergeCell ref="H265:H267"/>
    <mergeCell ref="H286:H288"/>
    <mergeCell ref="H574:H576"/>
    <mergeCell ref="B52:B54"/>
    <mergeCell ref="B46:B48"/>
    <mergeCell ref="B73:B75"/>
    <mergeCell ref="B67:B69"/>
    <mergeCell ref="B88:B90"/>
    <mergeCell ref="B82:B84"/>
    <mergeCell ref="B79:B81"/>
    <mergeCell ref="B139:B141"/>
    <mergeCell ref="B133:B135"/>
    <mergeCell ref="B127:B129"/>
    <mergeCell ref="B121:B123"/>
    <mergeCell ref="B430:B432"/>
    <mergeCell ref="B424:B426"/>
    <mergeCell ref="B451:B453"/>
    <mergeCell ref="B445:B447"/>
    <mergeCell ref="B466:B468"/>
    <mergeCell ref="B460:B462"/>
    <mergeCell ref="B463:B465"/>
    <mergeCell ref="B457:B459"/>
    <mergeCell ref="A289:A291"/>
    <mergeCell ref="A283:A285"/>
    <mergeCell ref="A277:A279"/>
    <mergeCell ref="A574:A576"/>
    <mergeCell ref="A568:A570"/>
    <mergeCell ref="A571:A573"/>
    <mergeCell ref="A565:A567"/>
    <mergeCell ref="H580:H582"/>
    <mergeCell ref="D40:D42"/>
    <mergeCell ref="D34:D36"/>
    <mergeCell ref="D49:D51"/>
    <mergeCell ref="D43:D45"/>
    <mergeCell ref="D76:D78"/>
    <mergeCell ref="D70:D72"/>
    <mergeCell ref="D97:D99"/>
    <mergeCell ref="D91:D93"/>
    <mergeCell ref="D103:D105"/>
    <mergeCell ref="D418:D420"/>
    <mergeCell ref="D412:D414"/>
    <mergeCell ref="D409:D411"/>
    <mergeCell ref="D469:D471"/>
    <mergeCell ref="D463:D465"/>
    <mergeCell ref="D457:D459"/>
    <mergeCell ref="D451:D453"/>
    <mergeCell ref="B574:B576"/>
    <mergeCell ref="B568:B570"/>
    <mergeCell ref="B571:B573"/>
    <mergeCell ref="B565:B567"/>
    <mergeCell ref="H136:H138"/>
    <mergeCell ref="H130:H132"/>
    <mergeCell ref="H157:H159"/>
    <mergeCell ref="H151:H153"/>
  </mergeCells>
  <conditionalFormatting sqref="C4:C582">
    <cfRule type="cellIs" dxfId="131" priority="63" stopIfTrue="1" operator="equal">
      <formula>"W"</formula>
    </cfRule>
    <cfRule type="cellIs" dxfId="130" priority="64" stopIfTrue="1" operator="equal">
      <formula>"1/2W"</formula>
    </cfRule>
    <cfRule type="cellIs" dxfId="129" priority="65" stopIfTrue="1" operator="equal">
      <formula>"1/2L"</formula>
    </cfRule>
    <cfRule type="cellIs" dxfId="128" priority="66" stopIfTrue="1" operator="equal">
      <formula>"X"</formula>
    </cfRule>
  </conditionalFormatting>
  <conditionalFormatting sqref="G4:H4 G7:H7 G10:H10 G13:H13 G16:H16 G19:H19 G22:H22 G25:H25 G28:H28 G31:H31 G34:H34 G37:H37 G40:H40 G43:H43 G46:H46 G49:H49 G52:H52 G55:H55 G58:H58 G61:H61 G64:H64 G67:H67 G70:H70 G73:H73 G76:H76 G79:H79 G82:H82 G85:H85 G88:H88 G91:H91 G94:H94 G97:H97 G100:H100 G103:H103 G106:H106 G109:H109 G112:H112 G115:H115 G118:H118 G121:H121 G124:H124 G127:H127 G130:H130 G133:H133 G136:H136 G139:H139 G142:H142 G145:H145 G148:H148 G151:H151 G154:H154 G157:H157 G160:H160 G163:H163 G166:H166 G169:H169 G172:H172 G175:H175 G178:H178 G181:H181 G184:H184 G187:H187 G190:H190 G193:H193 G196:H196 G199:H199 G202:H202 G205:H205 G208:H208 G211:H211 G214:H214 G217:H217 G220:H220 G223:H223 G226:H226 G229:H229 G232:H232 G235:H235 G238:H238 G241:H241 G244:H244 G247:H247 G250:H250 G253:H253 G256:H256 G259:H259 G262:H262 G265:H265 G268:H268 G271:H271 G274:H274 G277:H277 G280:H280 G283:H283 G286:H286 G289:H289 G292:H292 G295:H295 G298:H298 G301:H301 G304:H304 G307:H307 G310:H310 G313:H313 G316:H316 G319:H319 G322:H322 G325:H325 G328:H328 G331:H331 G334:H334 G337:H337 G340:H340 G343:H343 G346:H346 G349:H349 G352:H352 G355:H355 G358:H358 G361:H361 G364:H364 G367:H367 G370:H370 G373:H373 G376:H376 G379:H379 G382:H382 G385:H385 G388:H388 G391:H391 G394:H394 G397:H397 G400:H400 G403:H403 G406:H406 G409:H409 G412:H412 G415:H415 G418:H418 G421:H421 G424:H424 G427:H427 G430:H430 G433:H433 G436:H436 G439:H439 G442:H442 G445:H445 G448:H448 G451:H451 G454:H454 G457:H457 G460:H460 G463:H463 G466:H466 G469:H469 G472:H472 G475:H475 G478:H478 G481:H481 G484:H484 G487:H487 G490:H490 G493:H493 G496:H496 G499:H499 G502:H502 G505:H505 G508:H508 G511:H511 G514:H514 G517:H517 G520:H520 G523:H523 G526:H526 G529:H529 G532:H532 G535:H535 G538:H538 G541:H541 G544:H544 G547:H547 G550:H550 G553:H553 G556:H556 G559:H559 G562:H562 G565:H565 G568:H568 G571:H571 G574:H574 G577:H577 G580:H580">
    <cfRule type="timePeriod" dxfId="127" priority="67" stopIfTrue="1" timePeriod="today">
      <formula>FLOOR(G4,1)=TODAY()</formula>
    </cfRule>
  </conditionalFormatting>
  <conditionalFormatting sqref="R4 R7 R10 R13 R16 R19 R22 R25 R28 R31 R34 R37 R40 R43 R46 R49 R52 R55 R58 R61 R64 R67 R70 R73 R76 R79 R82 R85 R88 R91 R94 R97 R100 R103 R106 R109 R112 R115 R118 R121 R124 R127 R130 R133 R136 R139 R142 R145 R148 R151 R154 R157 R160 R163 R166 R169 R172 R175 R178 R181 R184 R187 R190 R193 R196 R199 R202 R205 R208 R211 R214 R217 R220 R223 R226 R229 R232 R235 R238 R241 R244 R247 R250 R253 R256 R259 R262 R265 R268 R271 R274 R277 R280 R283 R286 R289 R292 R295 R298 R301 R304 R307 R310 R313 R316 R319 R322 R325 R328 R331 R334 R337 R340 R343 R346 R349 R352 R355 R358 R361 R364 R367 R370 R373 R376 R379 R382 R385 R388 R391 R394 R397 R400 R403 R406 R409 R412 R415 R418 R421 R424 R427 R430 R433 R436 R439 R442 R445 R448 R451 R454 R457 R460 R463 R466 R469 R472 R475 R478 R481 R484 R487 R490 R493 R496 R499 R502 R505 R508 R511 R514 R517 R520 R523 R526 R529 R532 R535 R538 R541 R544 R547 R550 R553 R556 R559 R562 R565 R568 R571 R574 R577 R580">
    <cfRule type="cellIs" dxfId="126" priority="69" stopIfTrue="1" operator="greaterThan">
      <formula>0.2</formula>
    </cfRule>
  </conditionalFormatting>
  <conditionalFormatting sqref="A4 A7 A10 A13 A16 A19 A22 A25 A28 A31 A34 A37 A40 A43 A46 A49 A52 A55 A58 A61 A64 A67 A70 A73 A76 A79 A82 A85 A88 A91 A94 A97 A100 A103 A106 A109 A112 A115 A118 A121 A124 A127 A130 A133 A136 A139 A142 A145 A148 A151 A154 A157 A160 A163 A166 A169 A172 A175 A178 A181 A184 A187 A190 A193 A196 A199 A202 A205 A208 A211 A214 A217 A220 A223 A226 A229 A232 A235 A238 A241 A244 A247 A250 A253 A256 A259 A262 A265 A268 A271 A274 A277 A280 A283 A286 A289 A292 A295 A298 A301 A304 A307 A310 A313 A316 A319 A322 A325 A328 A331 A334 A337 A340 A343 A346 A349 A352 A355 A358 A361 A364 A367 A370 A373 A376 A379 A382 A385 A388 A391 A394 A397 A400 A403 A406 A409 A412 A415 A418 A421 A424 A427 A430 A433 A436 A439 A442 A445 A448 A451 A454 A457 A460 A463 A466 A469 A472 A475 A478 A481 A484 A487 A490 A493 A496 A499 A502 A505 A508 A511 A514 A517 A520 A523 A526 A529 A532 A535 A538 A541 A544 A547 A550 A553 A556 A559 A562 A565 A568 A571 A574 A577 A580">
    <cfRule type="cellIs" dxfId="125" priority="72" stopIfTrue="1" operator="equal">
      <formula>"OK"</formula>
    </cfRule>
  </conditionalFormatting>
  <conditionalFormatting sqref="B4 B7 B10 B13 B16 B19 B22 B25 B28 B31 B34 B37 B40 B43 B46 B49 B52 B55 B58 B61 B64 B67 B70 B73 B76 B79 B82 B85 B88 B91 B94 B97 B100 B103 B106 B109 B112 B115 B118 B121 B124 B127 B130 B133 B136 B139 B142 B145 B148 B151 B154 B157 B160 B163 B166 B169 B172 B175 B178 B181 B184 B187 B190 B193 B196 B199 B202 B205 B208 B211 B214 B217 B220 B223 B226 B229 B232 B235 B238 B241 B244 B247 B250 B253 B256 B259 B262 B265 B268 B271 B274 B277 B280 B283 B286 B289 B292 B295 B298 B301 B304 B307 B310 B313 B316 B319 B322 B325 B328 B331 B334 B337 B340 B343 B346 B349 B352 B355 B358 B361 B364 B367 B370 B373 B376 B379 B382 B385 B388 B391 B394 B397 B400 B403 B406 B409 B412 B415 B418 B421 B424 B427 B430 B433 B436 B439 B442 B445 B448 B451 B454 B457 B460 B463 B466 B469 B472 B475 B478 B481 B484 B487 B490 B493 B496 B499 B502 B505 B508 B511 B514 B517 B520 B523 B526 B529 B532 B535 B538 B541 B544 B547 B550 B553 B556 B559 B562 B565 B568 B571 B574 B577 B580">
    <cfRule type="cellIs" dxfId="124" priority="73" stopIfTrue="1" operator="equal">
      <formula>"OK"</formula>
    </cfRule>
  </conditionalFormatting>
  <conditionalFormatting sqref="K4:K582">
    <cfRule type="beginsWith" dxfId="123" priority="74" stopIfTrue="1" operator="beginsWith" text="BetFair">
      <formula>FIND(UPPER("BetFair"),UPPER(K4))=1</formula>
      <formula>"BetFair"</formula>
    </cfRule>
  </conditionalFormatting>
  <conditionalFormatting sqref="Q4 Q7 Q10 Q13 Q16 Q19 Q22 Q25 Q28 Q31 Q34 Q37 Q40 Q43 Q46 Q49 Q52 Q55 Q58 Q61 Q64 Q67 Q70 Q73 Q76 Q79 Q82 Q85 Q88 Q91 Q94 Q97 Q100 Q103 Q106 Q109 Q112 Q115 Q118 Q121 Q124 Q127 Q130 Q133 Q136 Q139 Q142 Q145 Q148 Q151 Q154 Q157 Q160 Q163 Q166 Q169 Q172 Q175 Q178 Q181 Q184 Q187 Q190 Q193 Q196 Q199 Q202 Q205 Q208 Q211 Q214 Q217 Q220 Q223 Q226 Q229 Q232 Q235 Q238 Q241 Q244 Q247 Q250 Q253 Q256 Q259 Q262 Q265 Q268 Q271 Q274 Q277 Q280 Q283 Q286 Q289 Q292 Q295 Q298 Q301 Q304 Q307 Q310 Q313 Q316 Q319 Q322 Q325 Q328 Q331 Q334 Q337 Q340 Q343 Q346 Q349 Q352 Q355 Q358 Q361 Q364 Q367 Q370 Q373 Q376 Q379 Q382 Q385 Q388 Q391 Q394 Q397 Q400 Q403 Q406 Q409 Q412 Q415 Q418 Q421 Q424 Q427 Q430 Q433 Q436 Q439 Q442 Q445 Q448 Q451 Q454 Q457 Q460 Q463 Q466 Q469 Q472 Q475 Q478 Q481 Q484 Q487 Q490 Q493 Q496 Q499 Q502 Q505 Q508 Q511 Q514 Q517 Q520 Q523 Q526 Q529 Q532 Q535 Q538 Q541 Q544 Q547 Q550 Q553 Q556 Q559 Q562 Q565 Q568 Q571 Q574 Q577 Q580">
    <cfRule type="cellIs" dxfId="122" priority="75" stopIfTrue="1" operator="greaterThan">
      <formula>0</formula>
    </cfRule>
  </conditionalFormatting>
  <conditionalFormatting sqref="A2 B3">
    <cfRule type="cellIs" dxfId="121" priority="1" stopIfTrue="1" operator="equal">
      <formula>"OK"</formula>
    </cfRule>
  </conditionalFormatting>
  <conditionalFormatting sqref="C2">
    <cfRule type="cellIs" dxfId="120" priority="2" stopIfTrue="1" operator="equal">
      <formula>"W"</formula>
    </cfRule>
    <cfRule type="cellIs" dxfId="119" priority="3" stopIfTrue="1" operator="equal">
      <formula>"1/2W"</formula>
    </cfRule>
    <cfRule type="cellIs" dxfId="118" priority="4" stopIfTrue="1" operator="equal">
      <formula>"1/2L"</formula>
    </cfRule>
    <cfRule type="cellIs" dxfId="117" priority="5" stopIfTrue="1" operator="equal">
      <formula>"X"</formula>
    </cfRule>
  </conditionalFormatting>
  <conditionalFormatting sqref="F2:F3">
    <cfRule type="cellIs" dxfId="116" priority="6" stopIfTrue="1" operator="equal">
      <formula>"!!!"</formula>
    </cfRule>
  </conditionalFormatting>
  <conditionalFormatting sqref="G2:H2">
    <cfRule type="timePeriod" dxfId="115" priority="7" stopIfTrue="1" timePeriod="today">
      <formula>FLOOR(G2,1)=TODAY()</formula>
    </cfRule>
  </conditionalFormatting>
  <conditionalFormatting sqref="K2">
    <cfRule type="cellIs" dxfId="114" priority="8" stopIfTrue="1" operator="equal">
      <formula>"BetFair"</formula>
    </cfRule>
    <cfRule type="cellIs" dxfId="113" priority="9" stopIfTrue="1" operator="equal">
      <formula>"FavBet"</formula>
    </cfRule>
    <cfRule type="cellIs" dxfId="112" priority="10" stopIfTrue="1" operator="equal">
      <formula>"Leon"</formula>
    </cfRule>
    <cfRule type="cellIs" dxfId="111" priority="11" stopIfTrue="1" operator="equal">
      <formula>"MarathonBet"</formula>
    </cfRule>
    <cfRule type="cellIs" dxfId="110" priority="12" stopIfTrue="1" operator="greaterThan">
      <formula>0</formula>
    </cfRule>
    <cfRule type="cellIs" dxfId="109" priority="13" stopIfTrue="1" operator="lessThan">
      <formula>0</formula>
    </cfRule>
    <cfRule type="cellIs" dxfId="108" priority="14" stopIfTrue="1" operator="greaterThan">
      <formula>0</formula>
    </cfRule>
  </conditionalFormatting>
  <conditionalFormatting sqref="R2">
    <cfRule type="cellIs" dxfId="107" priority="16" stopIfTrue="1" operator="greaterThan">
      <formula>0.2</formula>
    </cfRule>
  </conditionalFormatting>
  <dataValidations count="4">
    <dataValidation type="list" allowBlank="1" showInputMessage="1" showErrorMessage="1" sqref="I4:I243" xr:uid="{00000000-0002-0000-0400-000001000000}">
      <formula1>",1,12,1X,X,X2,2,AH1,AH2,CleanSheet1,CleanSheet2,DNB1,DNB2,EH1,EH2,EHX1,EHX2,Lay,Not CleanSheet1,Not CleanSheet2,Not ScoreBoth,Not WinNil1,Not WinNil2,Not WinLeastOneOfPer1,Not WinLeastOneOfPer2,Removal Yes,Removal No,ScoreBoth,TO,TU,WinNil1,WinNil2"</formula1>
    </dataValidation>
    <dataValidation type="list" allowBlank="1" showInputMessage="1" showErrorMessage="1" sqref="I244:I582" xr:uid="{00000000-0002-0000-0400-000003000000}">
      <formula1>",1,12,1X,X,X2,2,AH1,AH2,CleanSheet1,CleanSheet2,DNB1,DNB2,EH1,EH2,EHX1,EHX2,Lay,Not CleanSheet1,Not CleanSheet2,Not ScoreBoth,Not WinNil1,Not WinNil2,Not WinLeastOneOfPer1,Not WinLeastOneOfPer2,Removal Yes,Removal No,ScoreBoth,TO,TU,TEv,TOd,WinNil1"</formula1>
    </dataValidation>
    <dataValidation type="list" allowBlank="1" showInputMessage="1" showErrorMessage="1" sqref="K4:K582" xr:uid="{00000000-0002-0000-0400-000002000000}">
      <formula1>",Bet365,BetFair,BetFair Ex,BWin,BetWay,FavBet,Pinnacle,PinUp,SportyBet,VBet,MostBet"</formula1>
    </dataValidation>
    <dataValidation type="list" allowBlank="1" showInputMessage="1" showErrorMessage="1" sqref="C4:C582" xr:uid="{00000000-0002-0000-0400-000000000000}">
      <formula1>" ,W,1/2W,L,1/2L,X"</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875C-003D-40BC-8E47-9039C7CA7449}">
  <dimension ref="A1:S522"/>
  <sheetViews>
    <sheetView topLeftCell="G496" workbookViewId="0">
      <selection activeCell="Q4" sqref="Q4"/>
    </sheetView>
  </sheetViews>
  <sheetFormatPr defaultRowHeight="12.75"/>
  <cols>
    <col min="7" max="7" width="16.5703125" bestFit="1" customWidth="1"/>
  </cols>
  <sheetData>
    <row r="1" spans="1:19" s="1" customFormat="1" ht="12.75" customHeight="1" thickBot="1">
      <c r="A1" s="245" t="s">
        <v>0</v>
      </c>
      <c r="B1" s="245"/>
      <c r="C1" s="245"/>
      <c r="D1" s="245"/>
      <c r="E1" s="245"/>
      <c r="F1" s="245"/>
      <c r="G1" s="245"/>
      <c r="H1" s="245"/>
      <c r="I1" s="245"/>
      <c r="J1" s="245"/>
      <c r="K1" s="245"/>
      <c r="L1" s="245"/>
      <c r="M1" s="245"/>
      <c r="N1" s="245"/>
      <c r="O1" s="245"/>
      <c r="P1" s="245"/>
      <c r="Q1" s="245"/>
      <c r="R1" s="245"/>
      <c r="S1" s="245"/>
    </row>
    <row r="2" spans="1:19" s="1" customFormat="1" ht="20.25" customHeight="1" thickTop="1" thickBot="1">
      <c r="A2" s="266"/>
      <c r="B2" s="2" t="s">
        <v>1</v>
      </c>
      <c r="C2" s="256" t="s">
        <v>2</v>
      </c>
      <c r="D2" s="262" t="s">
        <v>3</v>
      </c>
      <c r="E2" s="263"/>
      <c r="F2" s="3" t="s">
        <v>4</v>
      </c>
      <c r="G2" s="243" t="s">
        <v>5</v>
      </c>
      <c r="H2" s="243" t="s">
        <v>6</v>
      </c>
      <c r="I2" s="249" t="s">
        <v>7</v>
      </c>
      <c r="J2" s="268"/>
      <c r="K2" s="249" t="s">
        <v>8</v>
      </c>
      <c r="L2" s="249" t="s">
        <v>9</v>
      </c>
      <c r="M2" s="250" t="s">
        <v>10</v>
      </c>
      <c r="N2" s="252" t="s">
        <v>11</v>
      </c>
      <c r="O2" s="254" t="s">
        <v>12</v>
      </c>
      <c r="P2" s="256" t="s">
        <v>13</v>
      </c>
      <c r="Q2" s="321" t="s">
        <v>14</v>
      </c>
      <c r="R2" s="249" t="s">
        <v>15</v>
      </c>
      <c r="S2" s="249" t="s">
        <v>16</v>
      </c>
    </row>
    <row r="3" spans="1:19" s="1" customFormat="1" ht="16.5" customHeight="1" thickBot="1">
      <c r="A3" s="267"/>
      <c r="B3" s="4">
        <f>COUNTIF(B4:B1770," ")-COUNTIF(E4:E1770," ")</f>
        <v>172</v>
      </c>
      <c r="C3" s="257"/>
      <c r="D3" s="264"/>
      <c r="E3" s="265"/>
      <c r="F3" s="5" t="e">
        <f ca="1">COUNTIF(F4:F1770,"???")&amp;"/"&amp;LARGE(#REF!,1)-COUNTIF(F4:F1770,"???")&amp;"/"&amp;COUNTIF(B4:B1770," ")-COUNTIF(E4:E1770," ")-LARGE(#REF!,1)</f>
        <v>#REF!</v>
      </c>
      <c r="G3" s="244"/>
      <c r="H3" s="244"/>
      <c r="I3" s="244"/>
      <c r="J3" s="244"/>
      <c r="K3" s="244"/>
      <c r="L3" s="244"/>
      <c r="M3" s="251"/>
      <c r="N3" s="253"/>
      <c r="O3" s="255"/>
      <c r="P3" s="257"/>
      <c r="Q3" s="322"/>
      <c r="R3" s="244"/>
      <c r="S3" s="244"/>
    </row>
    <row r="4" spans="1:19" s="1" customFormat="1" ht="14.65" customHeight="1" thickTop="1">
      <c r="A4" s="238">
        <f>'Out 2023'!$A580+1</f>
        <v>389</v>
      </c>
      <c r="B4" s="242" t="str">
        <f>IF(OR(C4="W",C5="W",C6="W",C4="1/2W",C5="1/2W",C6="1/2W",C4="1/2L",C5="1/2L",C6="1/2L"),"OK",IF(OR(C4="L",C5="L",C6="L"),"LOSS",IF(OR(C4="X",C5="X",C6="X"),"Anulado"," ")))</f>
        <v xml:space="preserve"> </v>
      </c>
      <c r="C4" s="65" t="s">
        <v>28</v>
      </c>
      <c r="D4" s="290" t="s">
        <v>741</v>
      </c>
      <c r="E4" s="295" t="str">
        <f>IF(G4=""," ","– "&amp;COUNTIF(D$4:D6,$D4))</f>
        <v>– 1</v>
      </c>
      <c r="F4" s="297" t="e">
        <f ca="1">IF(G4="","",IF(OR(AND($C4&lt;&gt;" ",$C5=" "),AND($C5&lt;&gt;" ",$C4=" "),AND(L6&gt;0,OR(AND($C6&lt;&gt;" ",OR($C4=" ",$C5=" ")),AND($C6=" ",OR($C4&lt;&gt;" ",$C5&lt;&gt;" "))))),IF(SUM('Out 2023'!F$4:F582)=0,1,LARGE('Out 2023'!F$4:F582,1)+1),IF(MONTH(G4)=MONTH(TODAY()),IF(AND(DAY(G4)&lt;DAY(TODAY()),$B4=" "),IF(SUM('Out 2023'!F$4:F582)=0,1,LARGE('Out 2023'!F$4:F582,1)+1),IF($B4=" ",IF(AND(DAY(G4)=DAY(TODAY()),HOUR(G4)&lt;=HOUR(NOW())+1),IF(AND(HOUR(G4)+2&lt;=HOUR(NOW()),DAY(G4)&lt;=DAY(TODAY()),MINUTE(G4)&lt;=MINUTE(NOW())),IF(SUM('Out 2023'!F$4:F582)=0,1,LARGE('Out 2023'!F$4:F582,1)+1),IF(OR(MINUTE(G4)&lt;=MINUTE(NOW()),HOUR(G4)&lt;=HOUR(NOW())),"!!!","")),""),"")),"")))</f>
        <v>#VALUE!</v>
      </c>
      <c r="G4" s="188" t="s">
        <v>4813</v>
      </c>
      <c r="H4" s="239" t="s">
        <v>742</v>
      </c>
      <c r="I4" s="66" t="s">
        <v>66</v>
      </c>
      <c r="J4" s="67">
        <v>-5</v>
      </c>
      <c r="K4" s="68" t="s">
        <v>18</v>
      </c>
      <c r="L4" s="69">
        <v>4</v>
      </c>
      <c r="M4" s="70">
        <v>1.25</v>
      </c>
      <c r="N4" s="317">
        <v>0.05</v>
      </c>
      <c r="O4" s="71" t="s">
        <v>1139</v>
      </c>
      <c r="P4" s="72" t="s">
        <v>1607</v>
      </c>
      <c r="Q4" s="220" t="s">
        <v>2329</v>
      </c>
      <c r="R4" s="204">
        <v>0.13869999999999999</v>
      </c>
      <c r="S4" s="203" t="s">
        <v>1034</v>
      </c>
    </row>
    <row r="5" spans="1:19" s="1" customFormat="1" ht="14.65" customHeight="1">
      <c r="A5" s="227"/>
      <c r="B5" s="236"/>
      <c r="C5" s="17" t="s">
        <v>28</v>
      </c>
      <c r="D5" s="274"/>
      <c r="E5" s="282"/>
      <c r="F5" s="285"/>
      <c r="G5" s="182"/>
      <c r="H5" s="230"/>
      <c r="I5" s="18" t="s">
        <v>66</v>
      </c>
      <c r="J5" s="76">
        <v>-4</v>
      </c>
      <c r="K5" s="77" t="s">
        <v>18</v>
      </c>
      <c r="L5" s="21">
        <v>2.4</v>
      </c>
      <c r="M5" s="22">
        <v>1.68</v>
      </c>
      <c r="N5" s="233"/>
      <c r="O5" s="23" t="s">
        <v>3877</v>
      </c>
      <c r="P5" s="24" t="s">
        <v>3878</v>
      </c>
      <c r="Q5" s="221"/>
      <c r="R5" s="205"/>
      <c r="S5" s="26"/>
    </row>
    <row r="6" spans="1:19" s="1" customFormat="1" ht="14.65" customHeight="1" thickBot="1">
      <c r="A6" s="228"/>
      <c r="B6" s="237"/>
      <c r="C6" s="27" t="s">
        <v>28</v>
      </c>
      <c r="D6" s="275"/>
      <c r="E6" s="283"/>
      <c r="F6" s="272"/>
      <c r="G6" s="183"/>
      <c r="H6" s="240"/>
      <c r="I6" s="86" t="s">
        <v>31</v>
      </c>
      <c r="J6" s="107">
        <v>5</v>
      </c>
      <c r="K6" s="87" t="s">
        <v>22</v>
      </c>
      <c r="L6" s="88">
        <v>1.806</v>
      </c>
      <c r="M6" s="33">
        <v>5</v>
      </c>
      <c r="N6" s="234"/>
      <c r="O6" s="89" t="s">
        <v>1607</v>
      </c>
      <c r="P6" s="90" t="s">
        <v>3316</v>
      </c>
      <c r="Q6" s="222"/>
      <c r="R6" s="206"/>
      <c r="S6" s="28"/>
    </row>
    <row r="7" spans="1:19" s="1" customFormat="1" ht="14.65" customHeight="1">
      <c r="A7" s="226">
        <f>$A4+1</f>
        <v>390</v>
      </c>
      <c r="B7" s="235" t="str">
        <f>IF(OR(C7="W",C8="W",C9="W",C7="1/2W",C8="1/2W",C9="1/2W",C7="1/2L",C8="1/2L",C9="1/2L"),"OK",IF(OR(C7="L",C8="L",C9="L"),"LOSS",IF(OR(C7="X",C8="X",C9="X"),"Anulado"," ")))</f>
        <v xml:space="preserve"> </v>
      </c>
      <c r="C7" s="38" t="s">
        <v>28</v>
      </c>
      <c r="D7" s="273" t="str">
        <f>IF(G7="","",$D4)</f>
        <v>1</v>
      </c>
      <c r="E7" s="281" t="str">
        <f>IF(G7=""," ","– "&amp;COUNTIF(D$4:D9,$D7))</f>
        <v>– 2</v>
      </c>
      <c r="F7" s="284" t="e">
        <f ca="1">IF(G7="","",IF(OR(AND($C7&lt;&gt;" ",$C8=" "),AND($C8&lt;&gt;" ",$C7=" "),AND(L9&gt;0,OR(AND($C9&lt;&gt;" ",OR($C7=" ",$C8=" ")),AND($C9=" ",OR($C7&lt;&gt;" ",$C8&lt;&gt;" "))))),IF(SUM(F$4:F6)=0,1,LARGE(F$4:F6,1)+1),IF(MONTH(G7)=MONTH(TODAY()),IF(AND(DAY(G7)&lt;DAY(TODAY()),$B7=" "),IF(SUM(F$4:F6)=0,1,LARGE(F$4:F6,1)+1),IF($B7=" ",IF(AND(DAY(G7)=DAY(TODAY()),HOUR(G7)&lt;=HOUR(NOW())+1),IF(AND(HOUR(G7)+2&lt;=HOUR(NOW()),DAY(G7)&lt;=DAY(TODAY()),MINUTE(G7)&lt;=MINUTE(NOW())),IF(SUM(F$4:F6)=0,1,LARGE(F$4:F6,1)+1),IF(OR(MINUTE(G7)&lt;=MINUTE(NOW()),HOUR(G7)&lt;=HOUR(NOW())),"!!!","")),""),"")),"")))</f>
        <v>#VALUE!</v>
      </c>
      <c r="G7" s="181" t="s">
        <v>4819</v>
      </c>
      <c r="H7" s="302" t="s">
        <v>743</v>
      </c>
      <c r="I7" s="39" t="s">
        <v>42</v>
      </c>
      <c r="J7" s="40">
        <v>6.5</v>
      </c>
      <c r="K7" s="41" t="s">
        <v>21</v>
      </c>
      <c r="L7" s="42">
        <v>2.39</v>
      </c>
      <c r="M7" s="43">
        <v>8.09</v>
      </c>
      <c r="N7" s="318">
        <v>0.05</v>
      </c>
      <c r="O7" s="44" t="s">
        <v>1547</v>
      </c>
      <c r="P7" s="45" t="s">
        <v>3879</v>
      </c>
      <c r="Q7" s="217" t="s">
        <v>2370</v>
      </c>
      <c r="R7" s="211">
        <v>8.9099999999999999E-2</v>
      </c>
      <c r="S7" s="210" t="s">
        <v>1034</v>
      </c>
    </row>
    <row r="8" spans="1:19" s="1" customFormat="1" ht="14.65" customHeight="1">
      <c r="A8" s="227"/>
      <c r="B8" s="236"/>
      <c r="C8" s="49" t="s">
        <v>28</v>
      </c>
      <c r="D8" s="274"/>
      <c r="E8" s="282"/>
      <c r="F8" s="285"/>
      <c r="G8" s="182"/>
      <c r="H8" s="230"/>
      <c r="I8" s="50" t="s">
        <v>43</v>
      </c>
      <c r="J8" s="51">
        <f>IF(OR(I7="TO",I7="TU",I7="TO1",I7="TU1",I7="TO2",I7="TU2"),J7,IF(OR(I7="AH1",I7="AH2"),IF(OR(I8="AH1",I8="AH2"),-J7,IF(OR(I8="EH1",I8="EH2"),-J7+0.5,"")),IF(OR(I7="EH1",I7="EH2"),IF(OR(I8="AH1",I8="AH2"),-J7+0.5,IF(OR(I8="EH1",I8="EH2"),-J7+1,"")),IF(AND(OR(I7="DNB1",I7="DNB2"),OR(I8="AH1",I8="AH2")),0,IF(AND(I7="Not ScoreBoth",OR(I8="TO1",I8="TO2")),0.5,"")))))</f>
        <v>6.5</v>
      </c>
      <c r="K8" s="52" t="s">
        <v>17</v>
      </c>
      <c r="L8" s="53">
        <v>2</v>
      </c>
      <c r="M8" s="54"/>
      <c r="N8" s="233"/>
      <c r="O8" s="55" t="s">
        <v>997</v>
      </c>
      <c r="P8" s="56" t="s">
        <v>3037</v>
      </c>
      <c r="Q8" s="218"/>
      <c r="R8" s="212"/>
      <c r="S8" s="26"/>
    </row>
    <row r="9" spans="1:19" s="1" customFormat="1" ht="14.65" customHeight="1">
      <c r="A9" s="228"/>
      <c r="B9" s="237"/>
      <c r="C9" s="57" t="s">
        <v>28</v>
      </c>
      <c r="D9" s="275"/>
      <c r="E9" s="283"/>
      <c r="F9" s="272"/>
      <c r="G9" s="183"/>
      <c r="H9" s="231"/>
      <c r="I9" s="58"/>
      <c r="J9" s="59"/>
      <c r="K9" s="60"/>
      <c r="L9" s="61"/>
      <c r="M9" s="62"/>
      <c r="N9" s="234"/>
      <c r="O9" s="63"/>
      <c r="P9" s="64"/>
      <c r="Q9" s="219"/>
      <c r="R9" s="213"/>
      <c r="S9" s="28"/>
    </row>
    <row r="10" spans="1:19" s="1" customFormat="1" ht="14.65" customHeight="1">
      <c r="A10" s="238">
        <f>$A7+1</f>
        <v>391</v>
      </c>
      <c r="B10" s="242" t="str">
        <f>IF(OR(C10="W",C11="W",C12="W",C10="1/2W",C11="1/2W",C12="1/2W",C10="1/2L",C11="1/2L",C12="1/2L"),"OK",IF(OR(C10="L",C11="L",C12="L"),"LOSS",IF(OR(C10="X",C11="X",C12="X"),"Anulado"," ")))</f>
        <v xml:space="preserve"> </v>
      </c>
      <c r="C10" s="65" t="s">
        <v>28</v>
      </c>
      <c r="D10" s="290" t="str">
        <f>IF(G10="","",$D7)</f>
        <v>1</v>
      </c>
      <c r="E10" s="295" t="str">
        <f>IF(G10=""," ","– "&amp;COUNTIF(D$4:D12,$D10))</f>
        <v>– 3</v>
      </c>
      <c r="F10" s="297" t="e">
        <f ca="1">IF(G10="","",IF(OR(AND($C10&lt;&gt;" ",$C11=" "),AND($C11&lt;&gt;" ",$C10=" "),AND(L12&gt;0,OR(AND($C12&lt;&gt;" ",OR($C10=" ",$C11=" ")),AND($C12=" ",OR($C10&lt;&gt;" ",$C11&lt;&gt;" "))))),IF(SUM(F$4:F9)=0,1,LARGE(F$4:F9,1)+1),IF(MONTH(G10)=MONTH(TODAY()),IF(AND(DAY(G10)&lt;DAY(TODAY()),$B10=" "),IF(SUM(F$4:F9)=0,1,LARGE(F$4:F9,1)+1),IF($B10=" ",IF(AND(DAY(G10)=DAY(TODAY()),HOUR(G10)&lt;=HOUR(NOW())+1),IF(AND(HOUR(G10)+2&lt;=HOUR(NOW()),DAY(G10)&lt;=DAY(TODAY()),MINUTE(G10)&lt;=MINUTE(NOW())),IF(SUM(F$4:F9)=0,1,LARGE(F$4:F9,1)+1),IF(OR(MINUTE(G10)&lt;=MINUTE(NOW()),HOUR(G10)&lt;=HOUR(NOW())),"!!!","")),""),"")),"")))</f>
        <v>#VALUE!</v>
      </c>
      <c r="G10" s="188" t="s">
        <v>4820</v>
      </c>
      <c r="H10" s="239" t="s">
        <v>744</v>
      </c>
      <c r="I10" s="66" t="s">
        <v>47</v>
      </c>
      <c r="J10" s="80"/>
      <c r="K10" s="68" t="s">
        <v>22</v>
      </c>
      <c r="L10" s="69">
        <v>1.389</v>
      </c>
      <c r="M10" s="70">
        <v>25.6</v>
      </c>
      <c r="N10" s="317">
        <v>0.05</v>
      </c>
      <c r="O10" s="71" t="s">
        <v>2353</v>
      </c>
      <c r="P10" s="72" t="s">
        <v>1311</v>
      </c>
      <c r="Q10" s="220" t="s">
        <v>4165</v>
      </c>
      <c r="R10" s="204">
        <v>6.1800000000000001E-2</v>
      </c>
      <c r="S10" s="203" t="s">
        <v>1034</v>
      </c>
    </row>
    <row r="11" spans="1:19" s="1" customFormat="1" ht="14.65" customHeight="1">
      <c r="A11" s="227"/>
      <c r="B11" s="236"/>
      <c r="C11" s="17" t="s">
        <v>28</v>
      </c>
      <c r="D11" s="274"/>
      <c r="E11" s="282"/>
      <c r="F11" s="285"/>
      <c r="G11" s="182"/>
      <c r="H11" s="230"/>
      <c r="I11" s="18" t="s">
        <v>27</v>
      </c>
      <c r="J11" s="81" t="str">
        <f>IF(OR(I10="TO",I10="TU",I10="TO1",I10="TU1",I10="TO2",I10="TU2"),J10,IF(OR(I10="AH1",I10="AH2"),IF(OR(I11="AH1",I11="AH2"),-J10,IF(OR(I11="EH1",I11="EH2"),-J10+0.5,"")),IF(OR(I10="EH1",I10="EH2"),IF(OR(I11="AH1",I11="AH2"),-J10+0.5,IF(OR(I11="EH1",I11="EH2"),-J10+1,"")),IF(AND(OR(I10="DNB1",I10="DNB2"),OR(I11="AH1",I11="AH2")),0,IF(AND(I10="Not ScoreBoth",OR(I11="TO1",I11="TO2")),0.5,"")))))</f>
        <v/>
      </c>
      <c r="K11" s="77" t="s">
        <v>21</v>
      </c>
      <c r="L11" s="21">
        <v>4</v>
      </c>
      <c r="M11" s="22">
        <v>2.5</v>
      </c>
      <c r="N11" s="233"/>
      <c r="O11" s="23" t="s">
        <v>2978</v>
      </c>
      <c r="P11" s="24" t="s">
        <v>1137</v>
      </c>
      <c r="Q11" s="221"/>
      <c r="R11" s="205"/>
      <c r="S11" s="26"/>
    </row>
    <row r="12" spans="1:19" s="1" customFormat="1" ht="14.65" customHeight="1">
      <c r="A12" s="228"/>
      <c r="B12" s="237"/>
      <c r="C12" s="27" t="s">
        <v>28</v>
      </c>
      <c r="D12" s="275"/>
      <c r="E12" s="283"/>
      <c r="F12" s="272"/>
      <c r="G12" s="183"/>
      <c r="H12" s="231"/>
      <c r="I12" s="109">
        <v>2</v>
      </c>
      <c r="J12" s="31"/>
      <c r="K12" s="87" t="s">
        <v>33</v>
      </c>
      <c r="L12" s="88">
        <v>4.75</v>
      </c>
      <c r="M12" s="33">
        <v>5.39</v>
      </c>
      <c r="N12" s="234"/>
      <c r="O12" s="89" t="s">
        <v>889</v>
      </c>
      <c r="P12" s="90" t="s">
        <v>2353</v>
      </c>
      <c r="Q12" s="222"/>
      <c r="R12" s="206"/>
      <c r="S12" s="28"/>
    </row>
    <row r="13" spans="1:19" s="1" customFormat="1" ht="14.65" customHeight="1">
      <c r="A13" s="226">
        <f>$A10+1</f>
        <v>392</v>
      </c>
      <c r="B13" s="235" t="str">
        <f>IF(OR(C13="W",C14="W",C15="W",C13="1/2W",C14="1/2W",C15="1/2W",C13="1/2L",C14="1/2L",C15="1/2L"),"OK",IF(OR(C13="L",C14="L",C15="L"),"LOSS",IF(OR(C13="X",C14="X",C15="X"),"Anulado"," ")))</f>
        <v xml:space="preserve"> </v>
      </c>
      <c r="C13" s="38" t="s">
        <v>28</v>
      </c>
      <c r="D13" s="273" t="str">
        <f>IF(G13="","",$D10)</f>
        <v>1</v>
      </c>
      <c r="E13" s="281" t="str">
        <f>IF(G13=""," ","– "&amp;COUNTIF(D$4:D15,$D13))</f>
        <v>– 4</v>
      </c>
      <c r="F13" s="284" t="e">
        <f ca="1">IF(G13="","",IF(OR(AND($C13&lt;&gt;" ",$C14=" "),AND($C14&lt;&gt;" ",$C13=" "),AND(L15&gt;0,OR(AND($C15&lt;&gt;" ",OR($C13=" ",$C14=" ")),AND($C15=" ",OR($C13&lt;&gt;" ",$C14&lt;&gt;" "))))),IF(SUM(F$4:F12)=0,1,LARGE(F$4:F12,1)+1),IF(MONTH(G13)=MONTH(TODAY()),IF(AND(DAY(G13)&lt;DAY(TODAY()),$B13=" "),IF(SUM(F$4:F12)=0,1,LARGE(F$4:F12,1)+1),IF($B13=" ",IF(AND(DAY(G13)=DAY(TODAY()),HOUR(G13)&lt;=HOUR(NOW())+1),IF(AND(HOUR(G13)+2&lt;=HOUR(NOW()),DAY(G13)&lt;=DAY(TODAY()),MINUTE(G13)&lt;=MINUTE(NOW())),IF(SUM(F$4:F12)=0,1,LARGE(F$4:F12,1)+1),IF(OR(MINUTE(G13)&lt;=MINUTE(NOW()),HOUR(G13)&lt;=HOUR(NOW())),"!!!","")),""),"")),"")))</f>
        <v>#VALUE!</v>
      </c>
      <c r="G13" s="181" t="s">
        <v>4821</v>
      </c>
      <c r="H13" s="229" t="s">
        <v>745</v>
      </c>
      <c r="I13" s="39" t="s">
        <v>48</v>
      </c>
      <c r="J13" s="78"/>
      <c r="K13" s="41" t="s">
        <v>45</v>
      </c>
      <c r="L13" s="42">
        <v>2</v>
      </c>
      <c r="M13" s="43">
        <v>200</v>
      </c>
      <c r="N13" s="318">
        <v>0.01</v>
      </c>
      <c r="O13" s="44" t="s">
        <v>2956</v>
      </c>
      <c r="P13" s="45" t="s">
        <v>3880</v>
      </c>
      <c r="Q13" s="217" t="s">
        <v>3175</v>
      </c>
      <c r="R13" s="211">
        <v>8.4699999999999998E-2</v>
      </c>
      <c r="S13" s="210" t="s">
        <v>1034</v>
      </c>
    </row>
    <row r="14" spans="1:19" s="1" customFormat="1" ht="14.65" customHeight="1">
      <c r="A14" s="227"/>
      <c r="B14" s="236"/>
      <c r="C14" s="49" t="s">
        <v>28</v>
      </c>
      <c r="D14" s="274"/>
      <c r="E14" s="282"/>
      <c r="F14" s="285"/>
      <c r="G14" s="182"/>
      <c r="H14" s="230"/>
      <c r="I14" s="50" t="s">
        <v>47</v>
      </c>
      <c r="J14" s="85" t="str">
        <f>IF(OR(I13="TO",I13="TU",I13="TO1",I13="TU1",I13="TO2",I13="TU2"),J13,IF(OR(I13="AH1",I13="AH2"),IF(OR(I14="AH1",I14="AH2"),-J13,IF(OR(I14="EH1",I14="EH2"),-J13+0.5,"")),IF(OR(I13="EH1",I13="EH2"),IF(OR(I14="AH1",I14="AH2"),-J13+0.5,IF(OR(I14="EH1",I14="EH2"),-J13+1,"")),IF(AND(OR(I13="DNB1",I13="DNB2"),OR(I14="AH1",I14="AH2")),0,IF(AND(I13="Not ScoreBoth",OR(I14="TO1",I14="TO2")),0.5,"")))))</f>
        <v/>
      </c>
      <c r="K14" s="52" t="s">
        <v>22</v>
      </c>
      <c r="L14" s="53">
        <v>2.37</v>
      </c>
      <c r="M14" s="54">
        <v>168.78</v>
      </c>
      <c r="N14" s="233"/>
      <c r="O14" s="55" t="s">
        <v>3881</v>
      </c>
      <c r="P14" s="56" t="s">
        <v>3882</v>
      </c>
      <c r="Q14" s="218"/>
      <c r="R14" s="212"/>
      <c r="S14" s="26"/>
    </row>
    <row r="15" spans="1:19" s="1" customFormat="1" ht="14.65" customHeight="1">
      <c r="A15" s="228"/>
      <c r="B15" s="237"/>
      <c r="C15" s="57" t="s">
        <v>28</v>
      </c>
      <c r="D15" s="275"/>
      <c r="E15" s="283"/>
      <c r="F15" s="272"/>
      <c r="G15" s="183"/>
      <c r="H15" s="231"/>
      <c r="I15" s="58"/>
      <c r="J15" s="59"/>
      <c r="K15" s="60"/>
      <c r="L15" s="61"/>
      <c r="M15" s="62"/>
      <c r="N15" s="234"/>
      <c r="O15" s="63"/>
      <c r="P15" s="64"/>
      <c r="Q15" s="219"/>
      <c r="R15" s="213"/>
      <c r="S15" s="28"/>
    </row>
    <row r="16" spans="1:19" s="1" customFormat="1" ht="14.65" customHeight="1">
      <c r="A16" s="238">
        <f>$A13+1</f>
        <v>393</v>
      </c>
      <c r="B16" s="242" t="str">
        <f>IF(OR(C16="W",C17="W",C18="W",C16="1/2W",C17="1/2W",C18="1/2W",C16="1/2L",C17="1/2L",C18="1/2L"),"OK",IF(OR(C16="L",C17="L",C18="L"),"LOSS",IF(OR(C16="X",C17="X",C18="X"),"Anulado"," ")))</f>
        <v xml:space="preserve"> </v>
      </c>
      <c r="C16" s="65" t="s">
        <v>28</v>
      </c>
      <c r="D16" s="290" t="str">
        <f>IF(G16="","",$D13)</f>
        <v>1</v>
      </c>
      <c r="E16" s="295" t="str">
        <f>IF(G16=""," ","– "&amp;COUNTIF(D$4:D18,$D16))</f>
        <v>– 5</v>
      </c>
      <c r="F16" s="297" t="e">
        <f ca="1">IF(G16="","",IF(OR(AND($C16&lt;&gt;" ",$C17=" "),AND($C17&lt;&gt;" ",$C16=" "),AND(L18&gt;0,OR(AND($C18&lt;&gt;" ",OR($C16=" ",$C17=" ")),AND($C18=" ",OR($C16&lt;&gt;" ",$C17&lt;&gt;" "))))),IF(SUM(F$4:F15)=0,1,LARGE(F$4:F15,1)+1),IF(MONTH(G16)=MONTH(TODAY()),IF(AND(DAY(G16)&lt;DAY(TODAY()),$B16=" "),IF(SUM(F$4:F15)=0,1,LARGE(F$4:F15,1)+1),IF($B16=" ",IF(AND(DAY(G16)=DAY(TODAY()),HOUR(G16)&lt;=HOUR(NOW())+1),IF(AND(HOUR(G16)+2&lt;=HOUR(NOW()),DAY(G16)&lt;=DAY(TODAY()),MINUTE(G16)&lt;=MINUTE(NOW())),IF(SUM(F$4:F15)=0,1,LARGE(F$4:F15,1)+1),IF(OR(MINUTE(G16)&lt;=MINUTE(NOW()),HOUR(G16)&lt;=HOUR(NOW())),"!!!","")),""),"")),"")))</f>
        <v>#VALUE!</v>
      </c>
      <c r="G16" s="188" t="s">
        <v>4819</v>
      </c>
      <c r="H16" s="239" t="s">
        <v>743</v>
      </c>
      <c r="I16" s="66" t="s">
        <v>42</v>
      </c>
      <c r="J16" s="67">
        <v>6.5</v>
      </c>
      <c r="K16" s="68" t="s">
        <v>21</v>
      </c>
      <c r="L16" s="69">
        <v>2.39</v>
      </c>
      <c r="M16" s="70"/>
      <c r="N16" s="317">
        <v>0.01</v>
      </c>
      <c r="O16" s="71" t="s">
        <v>2205</v>
      </c>
      <c r="P16" s="72" t="s">
        <v>3883</v>
      </c>
      <c r="Q16" s="220" t="s">
        <v>2839</v>
      </c>
      <c r="R16" s="204">
        <v>8.8700000000000001E-2</v>
      </c>
      <c r="S16" s="203" t="s">
        <v>1034</v>
      </c>
    </row>
    <row r="17" spans="1:19" s="1" customFormat="1" ht="14.65" customHeight="1">
      <c r="A17" s="227"/>
      <c r="B17" s="236"/>
      <c r="C17" s="17" t="s">
        <v>28</v>
      </c>
      <c r="D17" s="274"/>
      <c r="E17" s="282"/>
      <c r="F17" s="285"/>
      <c r="G17" s="182"/>
      <c r="H17" s="230"/>
      <c r="I17" s="18" t="s">
        <v>43</v>
      </c>
      <c r="J17" s="76">
        <f>IF(OR(I16="TO",I16="TU",I16="TO1",I16="TU1",I16="TO2",I16="TU2"),J16,IF(OR(I16="AH1",I16="AH2"),IF(OR(I17="AH1",I17="AH2"),-J16,IF(OR(I17="EH1",I17="EH2"),-J16+0.5,"")),IF(OR(I16="EH1",I16="EH2"),IF(OR(I17="AH1",I17="AH2"),-J16+0.5,IF(OR(I17="EH1",I17="EH2"),-J16+1,"")),IF(AND(OR(I16="DNB1",I16="DNB2"),OR(I17="AH1",I17="AH2")),0,IF(AND(I16="Not ScoreBoth",OR(I17="TO1",I17="TO2")),0.5,"")))))</f>
        <v>6.5</v>
      </c>
      <c r="K17" s="77" t="s">
        <v>17</v>
      </c>
      <c r="L17" s="21">
        <v>2</v>
      </c>
      <c r="M17" s="22">
        <v>7.8</v>
      </c>
      <c r="N17" s="233"/>
      <c r="O17" s="23" t="s">
        <v>1513</v>
      </c>
      <c r="P17" s="24" t="s">
        <v>2204</v>
      </c>
      <c r="Q17" s="221"/>
      <c r="R17" s="205"/>
      <c r="S17" s="26"/>
    </row>
    <row r="18" spans="1:19" s="1" customFormat="1" ht="14.65" customHeight="1" thickBot="1">
      <c r="A18" s="228"/>
      <c r="B18" s="237"/>
      <c r="C18" s="27" t="s">
        <v>28</v>
      </c>
      <c r="D18" s="275"/>
      <c r="E18" s="283"/>
      <c r="F18" s="272"/>
      <c r="G18" s="183"/>
      <c r="H18" s="240"/>
      <c r="I18" s="30"/>
      <c r="J18" s="31"/>
      <c r="K18" s="37"/>
      <c r="L18" s="32"/>
      <c r="M18" s="33"/>
      <c r="N18" s="234"/>
      <c r="O18" s="34"/>
      <c r="P18" s="35"/>
      <c r="Q18" s="222"/>
      <c r="R18" s="206"/>
      <c r="S18" s="28"/>
    </row>
    <row r="19" spans="1:19" s="1" customFormat="1" ht="14.65" customHeight="1">
      <c r="A19" s="226">
        <f>$A16+1</f>
        <v>394</v>
      </c>
      <c r="B19" s="235" t="str">
        <f>IF(OR(C19="W",C20="W",C21="W",C19="1/2W",C20="1/2W",C21="1/2W",C19="1/2L",C20="1/2L",C21="1/2L"),"OK",IF(OR(C19="L",C20="L",C21="L"),"LOSS",IF(OR(C19="X",C20="X",C21="X"),"Anulado"," ")))</f>
        <v xml:space="preserve"> </v>
      </c>
      <c r="C19" s="38" t="s">
        <v>28</v>
      </c>
      <c r="D19" s="273" t="str">
        <f>IF(G19="","",$D16)</f>
        <v>1</v>
      </c>
      <c r="E19" s="281" t="str">
        <f>IF(G19=""," ","– "&amp;COUNTIF(D$4:D21,$D19))</f>
        <v>– 6</v>
      </c>
      <c r="F19" s="284" t="e">
        <f ca="1">IF(G19="","",IF(OR(AND($C19&lt;&gt;" ",$C20=" "),AND($C20&lt;&gt;" ",$C19=" "),AND(L21&gt;0,OR(AND($C21&lt;&gt;" ",OR($C19=" ",$C20=" ")),AND($C21=" ",OR($C19&lt;&gt;" ",$C20&lt;&gt;" "))))),IF(SUM(F$4:F18)=0,1,LARGE(F$4:F18,1)+1),IF(MONTH(G19)=MONTH(TODAY()),IF(AND(DAY(G19)&lt;DAY(TODAY()),$B19=" "),IF(SUM(F$4:F18)=0,1,LARGE(F$4:F18,1)+1),IF($B19=" ",IF(AND(DAY(G19)=DAY(TODAY()),HOUR(G19)&lt;=HOUR(NOW())+1),IF(AND(HOUR(G19)+2&lt;=HOUR(NOW()),DAY(G19)&lt;=DAY(TODAY()),MINUTE(G19)&lt;=MINUTE(NOW())),IF(SUM(F$4:F18)=0,1,LARGE(F$4:F18,1)+1),IF(OR(MINUTE(G19)&lt;=MINUTE(NOW()),HOUR(G19)&lt;=HOUR(NOW())),"!!!","")),""),"")),"")))</f>
        <v>#VALUE!</v>
      </c>
      <c r="G19" s="181" t="s">
        <v>4813</v>
      </c>
      <c r="H19" s="302" t="s">
        <v>746</v>
      </c>
      <c r="I19" s="39" t="s">
        <v>60</v>
      </c>
      <c r="J19" s="78"/>
      <c r="K19" s="41" t="s">
        <v>18</v>
      </c>
      <c r="L19" s="42">
        <v>3.5</v>
      </c>
      <c r="M19" s="43">
        <v>5.79</v>
      </c>
      <c r="N19" s="318">
        <v>0.05</v>
      </c>
      <c r="O19" s="44" t="s">
        <v>2083</v>
      </c>
      <c r="P19" s="45" t="s">
        <v>897</v>
      </c>
      <c r="Q19" s="217" t="s">
        <v>1765</v>
      </c>
      <c r="R19" s="211">
        <v>5.2400000000000002E-2</v>
      </c>
      <c r="S19" s="210" t="s">
        <v>1034</v>
      </c>
    </row>
    <row r="20" spans="1:19" s="1" customFormat="1" ht="14.65" customHeight="1">
      <c r="A20" s="227"/>
      <c r="B20" s="236"/>
      <c r="C20" s="49" t="s">
        <v>28</v>
      </c>
      <c r="D20" s="274"/>
      <c r="E20" s="282"/>
      <c r="F20" s="285"/>
      <c r="G20" s="182"/>
      <c r="H20" s="230"/>
      <c r="I20" s="50" t="s">
        <v>63</v>
      </c>
      <c r="J20" s="85" t="str">
        <f>IF(OR(I19="TO",I19="TU",I19="TO1",I19="TU1",I19="TO2",I19="TU2"),J19,IF(OR(I19="AH1",I19="AH2"),IF(OR(I20="AH1",I20="AH2"),-J19,IF(OR(I20="EH1",I20="EH2"),-J19+0.5,"")),IF(OR(I19="EH1",I19="EH2"),IF(OR(I20="AH1",I20="AH2"),-J19+0.5,IF(OR(I20="EH1",I20="EH2"),-J19+1,"")),IF(AND(OR(I19="DNB1",I19="DNB2"),OR(I20="AH1",I20="AH2")),0,IF(AND(I19="Not ScoreBoth",OR(I20="TO1",I20="TO2")),0.5,"")))))</f>
        <v/>
      </c>
      <c r="K20" s="52" t="s">
        <v>19</v>
      </c>
      <c r="L20" s="53">
        <v>1.54</v>
      </c>
      <c r="M20" s="54">
        <v>13.47</v>
      </c>
      <c r="N20" s="233"/>
      <c r="O20" s="55" t="s">
        <v>1211</v>
      </c>
      <c r="P20" s="56" t="s">
        <v>897</v>
      </c>
      <c r="Q20" s="218"/>
      <c r="R20" s="212"/>
      <c r="S20" s="26"/>
    </row>
    <row r="21" spans="1:19" s="1" customFormat="1" ht="14.65" customHeight="1">
      <c r="A21" s="228"/>
      <c r="B21" s="237"/>
      <c r="C21" s="57" t="s">
        <v>28</v>
      </c>
      <c r="D21" s="275"/>
      <c r="E21" s="283"/>
      <c r="F21" s="272"/>
      <c r="G21" s="183"/>
      <c r="H21" s="231"/>
      <c r="I21" s="58"/>
      <c r="J21" s="59"/>
      <c r="K21" s="60"/>
      <c r="L21" s="61"/>
      <c r="M21" s="62"/>
      <c r="N21" s="234"/>
      <c r="O21" s="63"/>
      <c r="P21" s="64"/>
      <c r="Q21" s="219"/>
      <c r="R21" s="213"/>
      <c r="S21" s="28"/>
    </row>
    <row r="22" spans="1:19" s="1" customFormat="1" ht="14.65" customHeight="1">
      <c r="A22" s="238">
        <f>$A19+1</f>
        <v>395</v>
      </c>
      <c r="B22" s="242" t="str">
        <f>IF(OR(C22="W",C23="W",C24="W",C22="1/2W",C23="1/2W",C24="1/2W",C22="1/2L",C23="1/2L",C24="1/2L"),"OK",IF(OR(C22="L",C23="L",C24="L"),"LOSS",IF(OR(C22="X",C23="X",C24="X"),"Anulado"," ")))</f>
        <v xml:space="preserve"> </v>
      </c>
      <c r="C22" s="65" t="s">
        <v>28</v>
      </c>
      <c r="D22" s="290" t="str">
        <f>IF(G22="","",$D19)</f>
        <v>1</v>
      </c>
      <c r="E22" s="295" t="str">
        <f>IF(G22=""," ","– "&amp;COUNTIF(D$4:D24,$D22))</f>
        <v>– 7</v>
      </c>
      <c r="F22" s="297" t="e">
        <f ca="1">IF(G22="","",IF(OR(AND($C22&lt;&gt;" ",$C23=" "),AND($C23&lt;&gt;" ",$C22=" "),AND(L24&gt;0,OR(AND($C24&lt;&gt;" ",OR($C22=" ",$C23=" ")),AND($C24=" ",OR($C22&lt;&gt;" ",$C23&lt;&gt;" "))))),IF(SUM(F$4:F21)=0,1,LARGE(F$4:F21,1)+1),IF(MONTH(G22)=MONTH(TODAY()),IF(AND(DAY(G22)&lt;DAY(TODAY()),$B22=" "),IF(SUM(F$4:F21)=0,1,LARGE(F$4:F21,1)+1),IF($B22=" ",IF(AND(DAY(G22)=DAY(TODAY()),HOUR(G22)&lt;=HOUR(NOW())+1),IF(AND(HOUR(G22)+2&lt;=HOUR(NOW()),DAY(G22)&lt;=DAY(TODAY()),MINUTE(G22)&lt;=MINUTE(NOW())),IF(SUM(F$4:F21)=0,1,LARGE(F$4:F21,1)+1),IF(OR(MINUTE(G22)&lt;=MINUTE(NOW()),HOUR(G22)&lt;=HOUR(NOW())),"!!!","")),""),"")),"")))</f>
        <v>#VALUE!</v>
      </c>
      <c r="G22" s="188" t="s">
        <v>4822</v>
      </c>
      <c r="H22" s="239" t="s">
        <v>747</v>
      </c>
      <c r="I22" s="66" t="s">
        <v>63</v>
      </c>
      <c r="J22" s="80"/>
      <c r="K22" s="68" t="s">
        <v>21</v>
      </c>
      <c r="L22" s="69">
        <v>1.99</v>
      </c>
      <c r="M22" s="70">
        <v>170.45</v>
      </c>
      <c r="N22" s="317">
        <v>0.01</v>
      </c>
      <c r="O22" s="71" t="s">
        <v>3884</v>
      </c>
      <c r="P22" s="72" t="s">
        <v>3885</v>
      </c>
      <c r="Q22" s="220" t="s">
        <v>2154</v>
      </c>
      <c r="R22" s="204">
        <v>0.108</v>
      </c>
      <c r="S22" s="203" t="s">
        <v>1034</v>
      </c>
    </row>
    <row r="23" spans="1:19" s="1" customFormat="1" ht="14.65" customHeight="1">
      <c r="A23" s="227"/>
      <c r="B23" s="236"/>
      <c r="C23" s="17" t="s">
        <v>28</v>
      </c>
      <c r="D23" s="274"/>
      <c r="E23" s="282"/>
      <c r="F23" s="285"/>
      <c r="G23" s="182"/>
      <c r="H23" s="230"/>
      <c r="I23" s="18" t="s">
        <v>42</v>
      </c>
      <c r="J23" s="76">
        <v>0.5</v>
      </c>
      <c r="K23" s="77" t="s">
        <v>22</v>
      </c>
      <c r="L23" s="21">
        <v>2.5</v>
      </c>
      <c r="M23" s="22"/>
      <c r="N23" s="233"/>
      <c r="O23" s="23" t="s">
        <v>3886</v>
      </c>
      <c r="P23" s="24" t="s">
        <v>3887</v>
      </c>
      <c r="Q23" s="221"/>
      <c r="R23" s="205"/>
      <c r="S23" s="26"/>
    </row>
    <row r="24" spans="1:19" s="1" customFormat="1" ht="14.65" customHeight="1">
      <c r="A24" s="228"/>
      <c r="B24" s="237"/>
      <c r="C24" s="27" t="s">
        <v>28</v>
      </c>
      <c r="D24" s="275"/>
      <c r="E24" s="283"/>
      <c r="F24" s="272"/>
      <c r="G24" s="183"/>
      <c r="H24" s="231"/>
      <c r="I24" s="30"/>
      <c r="J24" s="31"/>
      <c r="K24" s="37"/>
      <c r="L24" s="32"/>
      <c r="M24" s="33"/>
      <c r="N24" s="234"/>
      <c r="O24" s="34"/>
      <c r="P24" s="35"/>
      <c r="Q24" s="222"/>
      <c r="R24" s="206"/>
      <c r="S24" s="28"/>
    </row>
    <row r="25" spans="1:19" s="1" customFormat="1" ht="14.65" customHeight="1">
      <c r="A25" s="226">
        <f>$A22+1</f>
        <v>396</v>
      </c>
      <c r="B25" s="235" t="str">
        <f>IF(OR(C25="W",C26="W",C27="W",C25="1/2W",C26="1/2W",C27="1/2W",C25="1/2L",C26="1/2L",C27="1/2L"),"OK",IF(OR(C25="L",C26="L",C27="L"),"LOSS",IF(OR(C25="X",C26="X",C27="X"),"Anulado"," ")))</f>
        <v xml:space="preserve"> </v>
      </c>
      <c r="C25" s="38" t="s">
        <v>28</v>
      </c>
      <c r="D25" s="273" t="str">
        <f>IF(G25="","",$D22)</f>
        <v>1</v>
      </c>
      <c r="E25" s="281" t="str">
        <f>IF(G25=""," ","– "&amp;COUNTIF(D$4:D27,$D25))</f>
        <v>– 8</v>
      </c>
      <c r="F25" s="284" t="e">
        <f ca="1">IF(G25="","",IF(OR(AND($C25&lt;&gt;" ",$C26=" "),AND($C26&lt;&gt;" ",$C25=" "),AND(L27&gt;0,OR(AND($C27&lt;&gt;" ",OR($C25=" ",$C26=" ")),AND($C27=" ",OR($C25&lt;&gt;" ",$C26&lt;&gt;" "))))),IF(SUM(F$4:F24)=0,1,LARGE(F$4:F24,1)+1),IF(MONTH(G25)=MONTH(TODAY()),IF(AND(DAY(G25)&lt;DAY(TODAY()),$B25=" "),IF(SUM(F$4:F24)=0,1,LARGE(F$4:F24,1)+1),IF($B25=" ",IF(AND(DAY(G25)=DAY(TODAY()),HOUR(G25)&lt;=HOUR(NOW())+1),IF(AND(HOUR(G25)+2&lt;=HOUR(NOW()),DAY(G25)&lt;=DAY(TODAY()),MINUTE(G25)&lt;=MINUTE(NOW())),IF(SUM(F$4:F24)=0,1,LARGE(F$4:F24,1)+1),IF(OR(MINUTE(G25)&lt;=MINUTE(NOW()),HOUR(G25)&lt;=HOUR(NOW())),"!!!","")),""),"")),"")))</f>
        <v>#VALUE!</v>
      </c>
      <c r="G25" s="181" t="s">
        <v>4822</v>
      </c>
      <c r="H25" s="229" t="s">
        <v>747</v>
      </c>
      <c r="I25" s="39" t="s">
        <v>31</v>
      </c>
      <c r="J25" s="40">
        <v>-4</v>
      </c>
      <c r="K25" s="41" t="s">
        <v>21</v>
      </c>
      <c r="L25" s="42">
        <v>2.72</v>
      </c>
      <c r="M25" s="43">
        <v>19.62</v>
      </c>
      <c r="N25" s="318">
        <v>0.05</v>
      </c>
      <c r="O25" s="44" t="s">
        <v>3888</v>
      </c>
      <c r="P25" s="45" t="s">
        <v>3889</v>
      </c>
      <c r="Q25" s="217" t="s">
        <v>2026</v>
      </c>
      <c r="R25" s="211">
        <v>9.2499999999999999E-2</v>
      </c>
      <c r="S25" s="210" t="s">
        <v>1034</v>
      </c>
    </row>
    <row r="26" spans="1:19" s="1" customFormat="1" ht="14.65" customHeight="1">
      <c r="A26" s="227"/>
      <c r="B26" s="236"/>
      <c r="C26" s="49" t="s">
        <v>28</v>
      </c>
      <c r="D26" s="274"/>
      <c r="E26" s="282"/>
      <c r="F26" s="285"/>
      <c r="G26" s="182"/>
      <c r="H26" s="230"/>
      <c r="I26" s="50" t="s">
        <v>30</v>
      </c>
      <c r="J26" s="51">
        <f>IF(OR(I25="TO",I25="TU",I25="TO1",I25="TU1",I25="TO2",I25="TU2"),J25,IF(OR(I25="AH1",I25="AH2"),IF(OR(I26="AH1",I26="AH2"),-J25,IF(OR(I26="EH1",I26="EH2"),-J25+0.5,"")),IF(OR(I25="EH1",I25="EH2"),IF(OR(I26="AH1",I26="AH2"),-J25+0.5,IF(OR(I26="EH1",I26="EH2"),-J25+1,"")),IF(AND(OR(I25="DNB1",I25="DNB2"),OR(I26="AH1",I26="AH2")),0,IF(AND(I25="Not ScoreBoth",OR(I26="TO1",I26="TO2")),0.5,"")))))</f>
        <v>4</v>
      </c>
      <c r="K26" s="52" t="s">
        <v>22</v>
      </c>
      <c r="L26" s="53">
        <v>1.8260000000000001</v>
      </c>
      <c r="M26" s="54"/>
      <c r="N26" s="233"/>
      <c r="O26" s="55" t="s">
        <v>3161</v>
      </c>
      <c r="P26" s="56" t="s">
        <v>3890</v>
      </c>
      <c r="Q26" s="218"/>
      <c r="R26" s="212"/>
      <c r="S26" s="26"/>
    </row>
    <row r="27" spans="1:19" s="1" customFormat="1" ht="14.65" customHeight="1">
      <c r="A27" s="228"/>
      <c r="B27" s="237"/>
      <c r="C27" s="57" t="s">
        <v>28</v>
      </c>
      <c r="D27" s="275"/>
      <c r="E27" s="283"/>
      <c r="F27" s="272"/>
      <c r="G27" s="183"/>
      <c r="H27" s="231"/>
      <c r="I27" s="58"/>
      <c r="J27" s="59"/>
      <c r="K27" s="60"/>
      <c r="L27" s="61"/>
      <c r="M27" s="62"/>
      <c r="N27" s="234"/>
      <c r="O27" s="63"/>
      <c r="P27" s="64"/>
      <c r="Q27" s="219"/>
      <c r="R27" s="213"/>
      <c r="S27" s="28"/>
    </row>
    <row r="28" spans="1:19" s="1" customFormat="1" ht="14.65" customHeight="1">
      <c r="A28" s="238">
        <f>$A25+1</f>
        <v>397</v>
      </c>
      <c r="B28" s="242" t="str">
        <f>IF(OR(C28="W",C29="W",C30="W",C28="1/2W",C29="1/2W",C30="1/2W",C28="1/2L",C29="1/2L",C30="1/2L"),"OK",IF(OR(C28="L",C29="L",C30="L"),"LOSS",IF(OR(C28="X",C29="X",C30="X"),"Anulado"," ")))</f>
        <v xml:space="preserve"> </v>
      </c>
      <c r="C28" s="65" t="s">
        <v>28</v>
      </c>
      <c r="D28" s="290" t="str">
        <f>IF(G28="","",$D25)</f>
        <v>1</v>
      </c>
      <c r="E28" s="295" t="str">
        <f>IF(G28=""," ","– "&amp;COUNTIF(D$4:D30,$D28))</f>
        <v>– 9</v>
      </c>
      <c r="F28" s="297" t="e">
        <f ca="1">IF(G28="","",IF(OR(AND($C28&lt;&gt;" ",$C29=" "),AND($C29&lt;&gt;" ",$C28=" "),AND(L30&gt;0,OR(AND($C30&lt;&gt;" ",OR($C28=" ",$C29=" ")),AND($C30=" ",OR($C28&lt;&gt;" ",$C29&lt;&gt;" "))))),IF(SUM(F$4:F27)=0,1,LARGE(F$4:F27,1)+1),IF(MONTH(G28)=MONTH(TODAY()),IF(AND(DAY(G28)&lt;DAY(TODAY()),$B28=" "),IF(SUM(F$4:F27)=0,1,LARGE(F$4:F27,1)+1),IF($B28=" ",IF(AND(DAY(G28)=DAY(TODAY()),HOUR(G28)&lt;=HOUR(NOW())+1),IF(AND(HOUR(G28)+2&lt;=HOUR(NOW()),DAY(G28)&lt;=DAY(TODAY()),MINUTE(G28)&lt;=MINUTE(NOW())),IF(SUM(F$4:F27)=0,1,LARGE(F$4:F27,1)+1),IF(OR(MINUTE(G28)&lt;=MINUTE(NOW()),HOUR(G28)&lt;=HOUR(NOW())),"!!!","")),""),"")),"")))</f>
        <v>#VALUE!</v>
      </c>
      <c r="G28" s="188" t="s">
        <v>4814</v>
      </c>
      <c r="H28" s="239" t="s">
        <v>732</v>
      </c>
      <c r="I28" s="66" t="s">
        <v>30</v>
      </c>
      <c r="J28" s="67">
        <v>3.5</v>
      </c>
      <c r="K28" s="68" t="s">
        <v>21</v>
      </c>
      <c r="L28" s="69">
        <v>2.1</v>
      </c>
      <c r="M28" s="70"/>
      <c r="N28" s="317">
        <v>0.05</v>
      </c>
      <c r="O28" s="71" t="s">
        <v>3891</v>
      </c>
      <c r="P28" s="72" t="s">
        <v>3892</v>
      </c>
      <c r="Q28" s="220" t="s">
        <v>1955</v>
      </c>
      <c r="R28" s="204">
        <v>0.05</v>
      </c>
      <c r="S28" s="203" t="s">
        <v>1034</v>
      </c>
    </row>
    <row r="29" spans="1:19" s="1" customFormat="1" ht="14.65" customHeight="1">
      <c r="A29" s="227"/>
      <c r="B29" s="236"/>
      <c r="C29" s="17" t="s">
        <v>28</v>
      </c>
      <c r="D29" s="274"/>
      <c r="E29" s="282"/>
      <c r="F29" s="285"/>
      <c r="G29" s="182"/>
      <c r="H29" s="230"/>
      <c r="I29" s="18" t="s">
        <v>57</v>
      </c>
      <c r="J29" s="76">
        <f>IF(OR(I28="TO",I28="TU",I28="TO1",I28="TU1",I28="TO2",I28="TU2"),J28,IF(OR(I28="AH1",I28="AH2"),IF(OR(I29="AH1",I29="AH2"),-J28,IF(OR(I29="EH1",I29="EH2"),-J28+0.5,"")),IF(OR(I28="EH1",I28="EH2"),IF(OR(I29="AH1",I29="AH2"),-J28+0.5,IF(OR(I29="EH1",I29="EH2"),-J28+1,"")),IF(AND(OR(I28="DNB1",I28="DNB2"),OR(I29="AH1",I29="AH2")),0,IF(AND(I28="Not ScoreBoth",OR(I29="TO1",I29="TO2")),0.5,"")))))</f>
        <v>-3</v>
      </c>
      <c r="K29" s="77" t="s">
        <v>18</v>
      </c>
      <c r="L29" s="21">
        <v>2.1</v>
      </c>
      <c r="M29" s="22">
        <v>27.9</v>
      </c>
      <c r="N29" s="233"/>
      <c r="O29" s="23" t="s">
        <v>3891</v>
      </c>
      <c r="P29" s="24" t="s">
        <v>3892</v>
      </c>
      <c r="Q29" s="221"/>
      <c r="R29" s="205"/>
      <c r="S29" s="26"/>
    </row>
    <row r="30" spans="1:19" s="1" customFormat="1" ht="14.65" customHeight="1">
      <c r="A30" s="228"/>
      <c r="B30" s="237"/>
      <c r="C30" s="27" t="s">
        <v>28</v>
      </c>
      <c r="D30" s="275"/>
      <c r="E30" s="283"/>
      <c r="F30" s="272"/>
      <c r="G30" s="183"/>
      <c r="H30" s="231"/>
      <c r="I30" s="30"/>
      <c r="J30" s="31"/>
      <c r="K30" s="37"/>
      <c r="L30" s="32"/>
      <c r="M30" s="33"/>
      <c r="N30" s="234"/>
      <c r="O30" s="34"/>
      <c r="P30" s="35"/>
      <c r="Q30" s="222"/>
      <c r="R30" s="206"/>
      <c r="S30" s="28"/>
    </row>
    <row r="31" spans="1:19" s="1" customFormat="1" ht="14.65" customHeight="1">
      <c r="A31" s="226">
        <f>$A28+1</f>
        <v>398</v>
      </c>
      <c r="B31" s="235" t="str">
        <f>IF(OR(C31="W",C32="W",C33="W",C31="1/2W",C32="1/2W",C33="1/2W",C31="1/2L",C32="1/2L",C33="1/2L"),"OK",IF(OR(C31="L",C32="L",C33="L"),"LOSS",IF(OR(C31="X",C32="X",C33="X"),"Anulado"," ")))</f>
        <v xml:space="preserve"> </v>
      </c>
      <c r="C31" s="38" t="s">
        <v>28</v>
      </c>
      <c r="D31" s="273" t="str">
        <f>IF(G31="","",$D28)</f>
        <v>1</v>
      </c>
      <c r="E31" s="281" t="str">
        <f>IF(G31=""," ","– "&amp;COUNTIF(D$4:D33,$D31))</f>
        <v>– 10</v>
      </c>
      <c r="F31" s="284" t="e">
        <f ca="1">IF(G31="","",IF(OR(AND($C31&lt;&gt;" ",$C32=" "),AND($C32&lt;&gt;" ",$C31=" "),AND(L33&gt;0,OR(AND($C33&lt;&gt;" ",OR($C31=" ",$C32=" ")),AND($C33=" ",OR($C31&lt;&gt;" ",$C32&lt;&gt;" "))))),IF(SUM(F$4:F30)=0,1,LARGE(F$4:F30,1)+1),IF(MONTH(G31)=MONTH(TODAY()),IF(AND(DAY(G31)&lt;DAY(TODAY()),$B31=" "),IF(SUM(F$4:F30)=0,1,LARGE(F$4:F30,1)+1),IF($B31=" ",IF(AND(DAY(G31)=DAY(TODAY()),HOUR(G31)&lt;=HOUR(NOW())+1),IF(AND(HOUR(G31)+2&lt;=HOUR(NOW()),DAY(G31)&lt;=DAY(TODAY()),MINUTE(G31)&lt;=MINUTE(NOW())),IF(SUM(F$4:F30)=0,1,LARGE(F$4:F30,1)+1),IF(OR(MINUTE(G31)&lt;=MINUTE(NOW()),HOUR(G31)&lt;=HOUR(NOW())),"!!!","")),""),"")),"")))</f>
        <v>#VALUE!</v>
      </c>
      <c r="G31" s="181" t="s">
        <v>4823</v>
      </c>
      <c r="H31" s="229" t="s">
        <v>748</v>
      </c>
      <c r="I31" s="39" t="s">
        <v>30</v>
      </c>
      <c r="J31" s="40">
        <v>-2</v>
      </c>
      <c r="K31" s="41" t="s">
        <v>21</v>
      </c>
      <c r="L31" s="42">
        <v>2.2400000000000002</v>
      </c>
      <c r="M31" s="43">
        <v>9.07</v>
      </c>
      <c r="N31" s="318">
        <v>0.01</v>
      </c>
      <c r="O31" s="44" t="s">
        <v>1582</v>
      </c>
      <c r="P31" s="45" t="s">
        <v>1397</v>
      </c>
      <c r="Q31" s="217" t="s">
        <v>4300</v>
      </c>
      <c r="R31" s="211">
        <v>9.1899999999999996E-2</v>
      </c>
      <c r="S31" s="210" t="s">
        <v>1034</v>
      </c>
    </row>
    <row r="32" spans="1:19" s="1" customFormat="1" ht="14.65" customHeight="1">
      <c r="A32" s="227"/>
      <c r="B32" s="236"/>
      <c r="C32" s="49" t="s">
        <v>28</v>
      </c>
      <c r="D32" s="274"/>
      <c r="E32" s="282"/>
      <c r="F32" s="285"/>
      <c r="G32" s="182"/>
      <c r="H32" s="230"/>
      <c r="I32" s="50" t="s">
        <v>31</v>
      </c>
      <c r="J32" s="51">
        <f>IF(OR(I31="TO",I31="TU",I31="TO1",I31="TU1",I31="TO2",I31="TU2"),J31,IF(OR(I31="AH1",I31="AH2"),IF(OR(I32="AH1",I32="AH2"),-J31,IF(OR(I32="EH1",I32="EH2"),-J31+0.5,"")),IF(OR(I31="EH1",I31="EH2"),IF(OR(I32="AH1",I32="AH2"),-J31+0.5,IF(OR(I32="EH1",I32="EH2"),-J31+1,"")),IF(AND(OR(I31="DNB1",I31="DNB2"),OR(I32="AH1",I32="AH2")),0,IF(AND(I31="Not ScoreBoth",OR(I32="TO1",I32="TO2")),0.5,"")))))</f>
        <v>2</v>
      </c>
      <c r="K32" s="52" t="s">
        <v>22</v>
      </c>
      <c r="L32" s="53">
        <v>2.13</v>
      </c>
      <c r="M32" s="54"/>
      <c r="N32" s="233"/>
      <c r="O32" s="55" t="s">
        <v>1344</v>
      </c>
      <c r="P32" s="56" t="s">
        <v>1790</v>
      </c>
      <c r="Q32" s="218"/>
      <c r="R32" s="212"/>
      <c r="S32" s="26"/>
    </row>
    <row r="33" spans="1:19" s="1" customFormat="1" ht="14.65" customHeight="1">
      <c r="A33" s="228"/>
      <c r="B33" s="237"/>
      <c r="C33" s="57" t="s">
        <v>28</v>
      </c>
      <c r="D33" s="275"/>
      <c r="E33" s="283"/>
      <c r="F33" s="272"/>
      <c r="G33" s="183"/>
      <c r="H33" s="231"/>
      <c r="I33" s="58"/>
      <c r="J33" s="59"/>
      <c r="K33" s="60"/>
      <c r="L33" s="61"/>
      <c r="M33" s="62"/>
      <c r="N33" s="234"/>
      <c r="O33" s="63"/>
      <c r="P33" s="64"/>
      <c r="Q33" s="219"/>
      <c r="R33" s="213"/>
      <c r="S33" s="28"/>
    </row>
    <row r="34" spans="1:19" s="1" customFormat="1" ht="14.65" customHeight="1">
      <c r="A34" s="238">
        <f>$A31+1</f>
        <v>399</v>
      </c>
      <c r="B34" s="242" t="str">
        <f>IF(OR(C34="W",C35="W",C36="W",C34="1/2W",C35="1/2W",C36="1/2W",C34="1/2L",C35="1/2L",C36="1/2L"),"OK",IF(OR(C34="L",C35="L",C36="L"),"LOSS",IF(OR(C34="X",C35="X",C36="X"),"Anulado"," ")))</f>
        <v xml:space="preserve"> </v>
      </c>
      <c r="C34" s="65" t="s">
        <v>28</v>
      </c>
      <c r="D34" s="290" t="str">
        <f>IF(G34="","",$D31)</f>
        <v>1</v>
      </c>
      <c r="E34" s="295" t="str">
        <f>IF(G34=""," ","– "&amp;COUNTIF(D$4:D36,$D34))</f>
        <v>– 11</v>
      </c>
      <c r="F34" s="297" t="e">
        <f ca="1">IF(G34="","",IF(OR(AND($C34&lt;&gt;" ",$C35=" "),AND($C35&lt;&gt;" ",$C34=" "),AND(L36&gt;0,OR(AND($C36&lt;&gt;" ",OR($C34=" ",$C35=" ")),AND($C36=" ",OR($C34&lt;&gt;" ",$C35&lt;&gt;" "))))),IF(SUM(F$4:F33)=0,1,LARGE(F$4:F33,1)+1),IF(MONTH(G34)=MONTH(TODAY()),IF(AND(DAY(G34)&lt;DAY(TODAY()),$B34=" "),IF(SUM(F$4:F33)=0,1,LARGE(F$4:F33,1)+1),IF($B34=" ",IF(AND(DAY(G34)=DAY(TODAY()),HOUR(G34)&lt;=HOUR(NOW())+1),IF(AND(HOUR(G34)+2&lt;=HOUR(NOW()),DAY(G34)&lt;=DAY(TODAY()),MINUTE(G34)&lt;=MINUTE(NOW())),IF(SUM(F$4:F33)=0,1,LARGE(F$4:F33,1)+1),IF(OR(MINUTE(G34)&lt;=MINUTE(NOW()),HOUR(G34)&lt;=HOUR(NOW())),"!!!","")),""),"")),"")))</f>
        <v>#VALUE!</v>
      </c>
      <c r="G34" s="188" t="s">
        <v>4824</v>
      </c>
      <c r="H34" s="239" t="s">
        <v>749</v>
      </c>
      <c r="I34" s="66" t="s">
        <v>30</v>
      </c>
      <c r="J34" s="67">
        <v>-7.5</v>
      </c>
      <c r="K34" s="68" t="s">
        <v>22</v>
      </c>
      <c r="L34" s="69">
        <v>2.21</v>
      </c>
      <c r="M34" s="70">
        <v>37</v>
      </c>
      <c r="N34" s="317">
        <v>0.05</v>
      </c>
      <c r="O34" s="71" t="s">
        <v>2226</v>
      </c>
      <c r="P34" s="72" t="s">
        <v>3893</v>
      </c>
      <c r="Q34" s="220" t="s">
        <v>4301</v>
      </c>
      <c r="R34" s="204">
        <v>6.3500000000000001E-2</v>
      </c>
      <c r="S34" s="203" t="s">
        <v>1034</v>
      </c>
    </row>
    <row r="35" spans="1:19" s="1" customFormat="1" ht="14.65" customHeight="1">
      <c r="A35" s="227"/>
      <c r="B35" s="236"/>
      <c r="C35" s="17" t="s">
        <v>28</v>
      </c>
      <c r="D35" s="274"/>
      <c r="E35" s="282"/>
      <c r="F35" s="285"/>
      <c r="G35" s="182"/>
      <c r="H35" s="230"/>
      <c r="I35" s="18" t="s">
        <v>31</v>
      </c>
      <c r="J35" s="76">
        <f>IF(OR(I34="TO",I34="TU",I34="TO1",I34="TU1",I34="TO2",I34="TU2"),J34,IF(OR(I34="AH1",I34="AH2"),IF(OR(I35="AH1",I35="AH2"),-J34,IF(OR(I35="EH1",I35="EH2"),-J34+0.5,"")),IF(OR(I34="EH1",I34="EH2"),IF(OR(I35="AH1",I35="AH2"),-J34+0.5,IF(OR(I35="EH1",I35="EH2"),-J34+1,"")),IF(AND(OR(I34="DNB1",I34="DNB2"),OR(I35="AH1",I35="AH2")),0,IF(AND(I34="Not ScoreBoth",OR(I35="TO1",I35="TO2")),0.5,"")))))</f>
        <v>7.5</v>
      </c>
      <c r="K35" s="77" t="s">
        <v>45</v>
      </c>
      <c r="L35" s="21">
        <v>2.0499999999999998</v>
      </c>
      <c r="M35" s="22"/>
      <c r="N35" s="233"/>
      <c r="O35" s="23" t="s">
        <v>3087</v>
      </c>
      <c r="P35" s="24" t="s">
        <v>3894</v>
      </c>
      <c r="Q35" s="221"/>
      <c r="R35" s="205"/>
      <c r="S35" s="26"/>
    </row>
    <row r="36" spans="1:19" s="1" customFormat="1" ht="14.65" customHeight="1">
      <c r="A36" s="228"/>
      <c r="B36" s="237"/>
      <c r="C36" s="27" t="s">
        <v>28</v>
      </c>
      <c r="D36" s="275"/>
      <c r="E36" s="283"/>
      <c r="F36" s="272"/>
      <c r="G36" s="183"/>
      <c r="H36" s="231"/>
      <c r="I36" s="30"/>
      <c r="J36" s="31"/>
      <c r="K36" s="37"/>
      <c r="L36" s="32"/>
      <c r="M36" s="33"/>
      <c r="N36" s="234"/>
      <c r="O36" s="34"/>
      <c r="P36" s="35"/>
      <c r="Q36" s="222"/>
      <c r="R36" s="206"/>
      <c r="S36" s="28"/>
    </row>
    <row r="37" spans="1:19" s="1" customFormat="1" ht="14.65" customHeight="1">
      <c r="A37" s="226">
        <f>$A34+1</f>
        <v>400</v>
      </c>
      <c r="B37" s="235" t="str">
        <f>IF(OR(C37="W",C38="W",C39="W",C37="1/2W",C38="1/2W",C39="1/2W",C37="1/2L",C38="1/2L",C39="1/2L"),"OK",IF(OR(C37="L",C38="L",C39="L"),"LOSS",IF(OR(C37="X",C38="X",C39="X"),"Anulado"," ")))</f>
        <v xml:space="preserve"> </v>
      </c>
      <c r="C37" s="38" t="s">
        <v>28</v>
      </c>
      <c r="D37" s="273" t="str">
        <f>IF(G37="","",$D34)</f>
        <v>1</v>
      </c>
      <c r="E37" s="281" t="str">
        <f>IF(G37=""," ","– "&amp;COUNTIF(D$4:D39,$D37))</f>
        <v>– 12</v>
      </c>
      <c r="F37" s="284" t="e">
        <f ca="1">IF(G37="","",IF(OR(AND($C37&lt;&gt;" ",$C38=" "),AND($C38&lt;&gt;" ",$C37=" "),AND(L39&gt;0,OR(AND($C39&lt;&gt;" ",OR($C37=" ",$C38=" ")),AND($C39=" ",OR($C37&lt;&gt;" ",$C38&lt;&gt;" "))))),IF(SUM(F$4:F36)=0,1,LARGE(F$4:F36,1)+1),IF(MONTH(G37)=MONTH(TODAY()),IF(AND(DAY(G37)&lt;DAY(TODAY()),$B37=" "),IF(SUM(F$4:F36)=0,1,LARGE(F$4:F36,1)+1),IF($B37=" ",IF(AND(DAY(G37)=DAY(TODAY()),HOUR(G37)&lt;=HOUR(NOW())+1),IF(AND(HOUR(G37)+2&lt;=HOUR(NOW()),DAY(G37)&lt;=DAY(TODAY()),MINUTE(G37)&lt;=MINUTE(NOW())),IF(SUM(F$4:F36)=0,1,LARGE(F$4:F36,1)+1),IF(OR(MINUTE(G37)&lt;=MINUTE(NOW()),HOUR(G37)&lt;=HOUR(NOW())),"!!!","")),""),"")),"")))</f>
        <v>#VALUE!</v>
      </c>
      <c r="G37" s="181" t="s">
        <v>4825</v>
      </c>
      <c r="H37" s="229" t="s">
        <v>750</v>
      </c>
      <c r="I37" s="39" t="s">
        <v>30</v>
      </c>
      <c r="J37" s="40">
        <v>-1</v>
      </c>
      <c r="K37" s="41" t="s">
        <v>45</v>
      </c>
      <c r="L37" s="42">
        <v>2.25</v>
      </c>
      <c r="M37" s="43">
        <v>40</v>
      </c>
      <c r="N37" s="318">
        <v>0.01</v>
      </c>
      <c r="O37" s="44" t="s">
        <v>2298</v>
      </c>
      <c r="P37" s="45" t="s">
        <v>3325</v>
      </c>
      <c r="Q37" s="217" t="s">
        <v>2500</v>
      </c>
      <c r="R37" s="211">
        <v>4.5199999999999997E-2</v>
      </c>
      <c r="S37" s="210" t="s">
        <v>1034</v>
      </c>
    </row>
    <row r="38" spans="1:19" s="1" customFormat="1" ht="14.65" customHeight="1">
      <c r="A38" s="227"/>
      <c r="B38" s="236"/>
      <c r="C38" s="49" t="s">
        <v>28</v>
      </c>
      <c r="D38" s="274"/>
      <c r="E38" s="282"/>
      <c r="F38" s="285"/>
      <c r="G38" s="182"/>
      <c r="H38" s="230"/>
      <c r="I38" s="50" t="s">
        <v>31</v>
      </c>
      <c r="J38" s="51">
        <f>IF(OR(I37="TO",I37="TU",I37="TO1",I37="TU1",I37="TO2",I37="TU2"),J37,IF(OR(I37="AH1",I37="AH2"),IF(OR(I38="AH1",I38="AH2"),-J37,IF(OR(I38="EH1",I38="EH2"),-J37+0.5,"")),IF(OR(I37="EH1",I37="EH2"),IF(OR(I38="AH1",I38="AH2"),-J37+0.5,IF(OR(I38="EH1",I38="EH2"),-J37+1,"")),IF(AND(OR(I37="DNB1",I37="DNB2"),OR(I38="AH1",I38="AH2")),0,IF(AND(I37="Not ScoreBoth",OR(I38="TO1",I38="TO2")),0.5,"")))))</f>
        <v>1</v>
      </c>
      <c r="K38" s="52" t="s">
        <v>22</v>
      </c>
      <c r="L38" s="53">
        <v>1.952</v>
      </c>
      <c r="M38" s="54"/>
      <c r="N38" s="233"/>
      <c r="O38" s="55" t="s">
        <v>3895</v>
      </c>
      <c r="P38" s="56" t="s">
        <v>3896</v>
      </c>
      <c r="Q38" s="218"/>
      <c r="R38" s="212"/>
      <c r="S38" s="26"/>
    </row>
    <row r="39" spans="1:19" s="1" customFormat="1" ht="14.65" customHeight="1">
      <c r="A39" s="228"/>
      <c r="B39" s="237"/>
      <c r="C39" s="57" t="s">
        <v>28</v>
      </c>
      <c r="D39" s="275"/>
      <c r="E39" s="283"/>
      <c r="F39" s="272"/>
      <c r="G39" s="183"/>
      <c r="H39" s="231"/>
      <c r="I39" s="58"/>
      <c r="J39" s="59"/>
      <c r="K39" s="60"/>
      <c r="L39" s="61"/>
      <c r="M39" s="62"/>
      <c r="N39" s="234"/>
      <c r="O39" s="63"/>
      <c r="P39" s="64"/>
      <c r="Q39" s="219"/>
      <c r="R39" s="213"/>
      <c r="S39" s="28"/>
    </row>
    <row r="40" spans="1:19" s="1" customFormat="1" ht="14.65" customHeight="1">
      <c r="A40" s="238">
        <f>$A37+1</f>
        <v>401</v>
      </c>
      <c r="B40" s="242" t="str">
        <f>IF(OR(C40="W",C41="W",C42="W",C40="1/2W",C41="1/2W",C42="1/2W",C40="1/2L",C41="1/2L",C42="1/2L"),"OK",IF(OR(C40="L",C41="L",C42="L"),"LOSS",IF(OR(C40="X",C41="X",C42="X"),"Anulado"," ")))</f>
        <v xml:space="preserve"> </v>
      </c>
      <c r="C40" s="65" t="s">
        <v>28</v>
      </c>
      <c r="D40" s="290" t="str">
        <f>IF(G40="","",$D37)</f>
        <v>1</v>
      </c>
      <c r="E40" s="295" t="str">
        <f>IF(G40=""," ","– "&amp;COUNTIF(D$4:D42,$D40))</f>
        <v>– 13</v>
      </c>
      <c r="F40" s="297" t="e">
        <f ca="1">IF(G40="","",IF(OR(AND($C40&lt;&gt;" ",$C41=" "),AND($C41&lt;&gt;" ",$C40=" "),AND(L42&gt;0,OR(AND($C42&lt;&gt;" ",OR($C40=" ",$C41=" ")),AND($C42=" ",OR($C40&lt;&gt;" ",$C41&lt;&gt;" "))))),IF(SUM(F$4:F39)=0,1,LARGE(F$4:F39,1)+1),IF(MONTH(G40)=MONTH(TODAY()),IF(AND(DAY(G40)&lt;DAY(TODAY()),$B40=" "),IF(SUM(F$4:F39)=0,1,LARGE(F$4:F39,1)+1),IF($B40=" ",IF(AND(DAY(G40)=DAY(TODAY()),HOUR(G40)&lt;=HOUR(NOW())+1),IF(AND(HOUR(G40)+2&lt;=HOUR(NOW()),DAY(G40)&lt;=DAY(TODAY()),MINUTE(G40)&lt;=MINUTE(NOW())),IF(SUM(F$4:F39)=0,1,LARGE(F$4:F39,1)+1),IF(OR(MINUTE(G40)&lt;=MINUTE(NOW()),HOUR(G40)&lt;=HOUR(NOW())),"!!!","")),""),"")),"")))</f>
        <v>#VALUE!</v>
      </c>
      <c r="G40" s="188" t="s">
        <v>4826</v>
      </c>
      <c r="H40" s="239" t="s">
        <v>751</v>
      </c>
      <c r="I40" s="66" t="s">
        <v>42</v>
      </c>
      <c r="J40" s="67">
        <v>3</v>
      </c>
      <c r="K40" s="68" t="s">
        <v>21</v>
      </c>
      <c r="L40" s="69">
        <v>2.66</v>
      </c>
      <c r="M40" s="70">
        <v>6.78</v>
      </c>
      <c r="N40" s="317">
        <v>0.05</v>
      </c>
      <c r="O40" s="71" t="s">
        <v>2454</v>
      </c>
      <c r="P40" s="72" t="s">
        <v>2455</v>
      </c>
      <c r="Q40" s="220" t="s">
        <v>1100</v>
      </c>
      <c r="R40" s="204">
        <v>0.12889999999999999</v>
      </c>
      <c r="S40" s="203" t="s">
        <v>1034</v>
      </c>
    </row>
    <row r="41" spans="1:19" s="1" customFormat="1" ht="14.65" customHeight="1">
      <c r="A41" s="227"/>
      <c r="B41" s="236"/>
      <c r="C41" s="17" t="s">
        <v>28</v>
      </c>
      <c r="D41" s="274"/>
      <c r="E41" s="282"/>
      <c r="F41" s="285"/>
      <c r="G41" s="182"/>
      <c r="H41" s="230"/>
      <c r="I41" s="18" t="s">
        <v>43</v>
      </c>
      <c r="J41" s="76">
        <f>IF(OR(I40="TO",I40="TU",I40="TO1",I40="TU1",I40="TO2",I40="TU2"),J40,IF(OR(I40="AH1",I40="AH2"),IF(OR(I41="AH1",I41="AH2"),-J40,IF(OR(I41="EH1",I41="EH2"),-J40+0.5,"")),IF(OR(I40="EH1",I40="EH2"),IF(OR(I41="AH1",I41="AH2"),-J40+0.5,IF(OR(I41="EH1",I41="EH2"),-J40+1,"")),IF(AND(OR(I40="DNB1",I40="DNB2"),OR(I41="AH1",I41="AH2")),0,IF(AND(I40="Not ScoreBoth",OR(I41="TO1",I41="TO2")),0.5,"")))))</f>
        <v>3</v>
      </c>
      <c r="K41" s="77" t="s">
        <v>22</v>
      </c>
      <c r="L41" s="21">
        <v>1.9610000000000001</v>
      </c>
      <c r="M41" s="22"/>
      <c r="N41" s="233"/>
      <c r="O41" s="23" t="s">
        <v>3897</v>
      </c>
      <c r="P41" s="24" t="s">
        <v>3898</v>
      </c>
      <c r="Q41" s="221"/>
      <c r="R41" s="205"/>
      <c r="S41" s="26"/>
    </row>
    <row r="42" spans="1:19" s="1" customFormat="1" ht="14.65" customHeight="1">
      <c r="A42" s="228"/>
      <c r="B42" s="237"/>
      <c r="C42" s="27" t="s">
        <v>28</v>
      </c>
      <c r="D42" s="275"/>
      <c r="E42" s="283"/>
      <c r="F42" s="272"/>
      <c r="G42" s="183"/>
      <c r="H42" s="231"/>
      <c r="I42" s="30"/>
      <c r="J42" s="31"/>
      <c r="K42" s="37"/>
      <c r="L42" s="32"/>
      <c r="M42" s="33"/>
      <c r="N42" s="234"/>
      <c r="O42" s="34"/>
      <c r="P42" s="35"/>
      <c r="Q42" s="222"/>
      <c r="R42" s="206"/>
      <c r="S42" s="28"/>
    </row>
    <row r="43" spans="1:19" s="1" customFormat="1" ht="14.65" customHeight="1">
      <c r="A43" s="226">
        <f>$A40+1</f>
        <v>402</v>
      </c>
      <c r="B43" s="235" t="str">
        <f>IF(OR(C43="W",C44="W",C45="W",C43="1/2W",C44="1/2W",C45="1/2W",C43="1/2L",C44="1/2L",C45="1/2L"),"OK",IF(OR(C43="L",C44="L",C45="L"),"LOSS",IF(OR(C43="X",C44="X",C45="X"),"Anulado"," ")))</f>
        <v xml:space="preserve"> </v>
      </c>
      <c r="C43" s="38" t="s">
        <v>28</v>
      </c>
      <c r="D43" s="273" t="str">
        <f>IF(G43="","",$D40)</f>
        <v>1</v>
      </c>
      <c r="E43" s="281" t="str">
        <f>IF(G43=""," ","– "&amp;COUNTIF(D$4:D45,$D43))</f>
        <v>– 14</v>
      </c>
      <c r="F43" s="284" t="e">
        <f ca="1">IF(G43="","",IF(OR(AND($C43&lt;&gt;" ",$C44=" "),AND($C44&lt;&gt;" ",$C43=" "),AND(L45&gt;0,OR(AND($C45&lt;&gt;" ",OR($C43=" ",$C44=" ")),AND($C45=" ",OR($C43&lt;&gt;" ",$C44&lt;&gt;" "))))),IF(SUM(F$4:F42)=0,1,LARGE(F$4:F42,1)+1),IF(MONTH(G43)=MONTH(TODAY()),IF(AND(DAY(G43)&lt;DAY(TODAY()),$B43=" "),IF(SUM(F$4:F42)=0,1,LARGE(F$4:F42,1)+1),IF($B43=" ",IF(AND(DAY(G43)=DAY(TODAY()),HOUR(G43)&lt;=HOUR(NOW())+1),IF(AND(HOUR(G43)+2&lt;=HOUR(NOW()),DAY(G43)&lt;=DAY(TODAY()),MINUTE(G43)&lt;=MINUTE(NOW())),IF(SUM(F$4:F42)=0,1,LARGE(F$4:F42,1)+1),IF(OR(MINUTE(G43)&lt;=MINUTE(NOW()),HOUR(G43)&lt;=HOUR(NOW())),"!!!","")),""),"")),"")))</f>
        <v>#VALUE!</v>
      </c>
      <c r="G43" s="181" t="s">
        <v>4826</v>
      </c>
      <c r="H43" s="229" t="s">
        <v>751</v>
      </c>
      <c r="I43" s="39" t="s">
        <v>30</v>
      </c>
      <c r="J43" s="40">
        <v>0</v>
      </c>
      <c r="K43" s="41" t="s">
        <v>21</v>
      </c>
      <c r="L43" s="42">
        <v>2.2000000000000002</v>
      </c>
      <c r="M43" s="43">
        <v>7.5</v>
      </c>
      <c r="N43" s="318">
        <v>0.01</v>
      </c>
      <c r="O43" s="44" t="s">
        <v>1347</v>
      </c>
      <c r="P43" s="45" t="s">
        <v>3293</v>
      </c>
      <c r="Q43" s="217" t="s">
        <v>1117</v>
      </c>
      <c r="R43" s="211">
        <v>6.6600000000000006E-2</v>
      </c>
      <c r="S43" s="210" t="s">
        <v>1034</v>
      </c>
    </row>
    <row r="44" spans="1:19" s="1" customFormat="1" ht="14.65" customHeight="1">
      <c r="A44" s="227"/>
      <c r="B44" s="236"/>
      <c r="C44" s="49" t="s">
        <v>28</v>
      </c>
      <c r="D44" s="274"/>
      <c r="E44" s="282"/>
      <c r="F44" s="285"/>
      <c r="G44" s="182"/>
      <c r="H44" s="230"/>
      <c r="I44" s="50" t="s">
        <v>31</v>
      </c>
      <c r="J44" s="51">
        <f>IF(OR(I43="TO",I43="TU",I43="TO1",I43="TU1",I43="TO2",I43="TU2"),J43,IF(OR(I43="AH1",I43="AH2"),IF(OR(I44="AH1",I44="AH2"),-J43,IF(OR(I44="EH1",I44="EH2"),-J43+0.5,"")),IF(OR(I43="EH1",I43="EH2"),IF(OR(I44="AH1",I44="AH2"),-J43+0.5,IF(OR(I44="EH1",I44="EH2"),-J43+1,"")),IF(AND(OR(I43="DNB1",I43="DNB2"),OR(I44="AH1",I44="AH2")),0,IF(AND(I43="Not ScoreBoth",OR(I44="TO1",I44="TO2")),0.5,"")))))</f>
        <v>0</v>
      </c>
      <c r="K44" s="52" t="s">
        <v>22</v>
      </c>
      <c r="L44" s="53">
        <v>2.0699999999999998</v>
      </c>
      <c r="M44" s="54"/>
      <c r="N44" s="233"/>
      <c r="O44" s="55" t="s">
        <v>3899</v>
      </c>
      <c r="P44" s="56" t="s">
        <v>3293</v>
      </c>
      <c r="Q44" s="218"/>
      <c r="R44" s="212"/>
      <c r="S44" s="26"/>
    </row>
    <row r="45" spans="1:19" s="1" customFormat="1" ht="14.65" customHeight="1">
      <c r="A45" s="228"/>
      <c r="B45" s="237"/>
      <c r="C45" s="57" t="s">
        <v>28</v>
      </c>
      <c r="D45" s="275"/>
      <c r="E45" s="283"/>
      <c r="F45" s="272"/>
      <c r="G45" s="183"/>
      <c r="H45" s="231"/>
      <c r="I45" s="58"/>
      <c r="J45" s="59"/>
      <c r="K45" s="60"/>
      <c r="L45" s="61"/>
      <c r="M45" s="62"/>
      <c r="N45" s="234"/>
      <c r="O45" s="63"/>
      <c r="P45" s="64"/>
      <c r="Q45" s="219"/>
      <c r="R45" s="213"/>
      <c r="S45" s="28"/>
    </row>
    <row r="46" spans="1:19" s="1" customFormat="1" ht="14.65" customHeight="1">
      <c r="A46" s="238">
        <f>$A43+1</f>
        <v>403</v>
      </c>
      <c r="B46" s="242" t="str">
        <f>IF(OR(C46="W",C47="W",C48="W",C46="1/2W",C47="1/2W",C48="1/2W",C46="1/2L",C47="1/2L",C48="1/2L"),"OK",IF(OR(C46="L",C47="L",C48="L"),"LOSS",IF(OR(C46="X",C47="X",C48="X"),"Anulado"," ")))</f>
        <v xml:space="preserve"> </v>
      </c>
      <c r="C46" s="65" t="s">
        <v>28</v>
      </c>
      <c r="D46" s="290" t="str">
        <f>IF(G46="","",$D43)</f>
        <v>1</v>
      </c>
      <c r="E46" s="295" t="str">
        <f>IF(G46=""," ","– "&amp;COUNTIF(D$4:D48,$D46))</f>
        <v>– 15</v>
      </c>
      <c r="F46" s="297" t="e">
        <f ca="1">IF(G46="","",IF(OR(AND($C46&lt;&gt;" ",$C47=" "),AND($C47&lt;&gt;" ",$C46=" "),AND(L48&gt;0,OR(AND($C48&lt;&gt;" ",OR($C46=" ",$C47=" ")),AND($C48=" ",OR($C46&lt;&gt;" ",$C47&lt;&gt;" "))))),IF(SUM(F$4:F45)=0,1,LARGE(F$4:F45,1)+1),IF(MONTH(G46)=MONTH(TODAY()),IF(AND(DAY(G46)&lt;DAY(TODAY()),$B46=" "),IF(SUM(F$4:F45)=0,1,LARGE(F$4:F45,1)+1),IF($B46=" ",IF(AND(DAY(G46)=DAY(TODAY()),HOUR(G46)&lt;=HOUR(NOW())+1),IF(AND(HOUR(G46)+2&lt;=HOUR(NOW()),DAY(G46)&lt;=DAY(TODAY()),MINUTE(G46)&lt;=MINUTE(NOW())),IF(SUM(F$4:F45)=0,1,LARGE(F$4:F45,1)+1),IF(OR(MINUTE(G46)&lt;=MINUTE(NOW()),HOUR(G46)&lt;=HOUR(NOW())),"!!!","")),""),"")),"")))</f>
        <v>#VALUE!</v>
      </c>
      <c r="G46" s="188" t="s">
        <v>4824</v>
      </c>
      <c r="H46" s="239" t="s">
        <v>749</v>
      </c>
      <c r="I46" s="66" t="s">
        <v>30</v>
      </c>
      <c r="J46" s="67">
        <v>-4.5</v>
      </c>
      <c r="K46" s="68" t="s">
        <v>22</v>
      </c>
      <c r="L46" s="69">
        <v>2.17</v>
      </c>
      <c r="M46" s="70"/>
      <c r="N46" s="317">
        <v>0.01</v>
      </c>
      <c r="O46" s="71" t="s">
        <v>3900</v>
      </c>
      <c r="P46" s="72" t="s">
        <v>3901</v>
      </c>
      <c r="Q46" s="220" t="s">
        <v>3553</v>
      </c>
      <c r="R46" s="204">
        <v>0.08</v>
      </c>
      <c r="S46" s="203" t="s">
        <v>1034</v>
      </c>
    </row>
    <row r="47" spans="1:19" s="1" customFormat="1" ht="14.65" customHeight="1">
      <c r="A47" s="227"/>
      <c r="B47" s="236"/>
      <c r="C47" s="17" t="s">
        <v>28</v>
      </c>
      <c r="D47" s="274"/>
      <c r="E47" s="282"/>
      <c r="F47" s="285"/>
      <c r="G47" s="182"/>
      <c r="H47" s="230"/>
      <c r="I47" s="18" t="s">
        <v>31</v>
      </c>
      <c r="J47" s="76">
        <f>IF(OR(I46="TO",I46="TU",I46="TO1",I46="TU1",I46="TO2",I46="TU2"),J46,IF(OR(I46="AH1",I46="AH2"),IF(OR(I47="AH1",I47="AH2"),-J46,IF(OR(I47="EH1",I47="EH2"),-J46+0.5,"")),IF(OR(I46="EH1",I46="EH2"),IF(OR(I47="AH1",I47="AH2"),-J46+0.5,IF(OR(I47="EH1",I47="EH2"),-J46+1,"")),IF(AND(OR(I46="DNB1",I46="DNB2"),OR(I47="AH1",I47="AH2")),0,IF(AND(I46="Not ScoreBoth",OR(I47="TO1",I47="TO2")),0.5,"")))))</f>
        <v>4.5</v>
      </c>
      <c r="K47" s="77" t="s">
        <v>45</v>
      </c>
      <c r="L47" s="21">
        <v>2.15</v>
      </c>
      <c r="M47" s="22">
        <v>30</v>
      </c>
      <c r="N47" s="233"/>
      <c r="O47" s="23" t="s">
        <v>2129</v>
      </c>
      <c r="P47" s="24" t="s">
        <v>2726</v>
      </c>
      <c r="Q47" s="221"/>
      <c r="R47" s="205"/>
      <c r="S47" s="26"/>
    </row>
    <row r="48" spans="1:19" s="1" customFormat="1" ht="14.65" customHeight="1">
      <c r="A48" s="228"/>
      <c r="B48" s="237"/>
      <c r="C48" s="27" t="s">
        <v>28</v>
      </c>
      <c r="D48" s="275"/>
      <c r="E48" s="283"/>
      <c r="F48" s="272"/>
      <c r="G48" s="183"/>
      <c r="H48" s="231"/>
      <c r="I48" s="30"/>
      <c r="J48" s="31"/>
      <c r="K48" s="37"/>
      <c r="L48" s="32"/>
      <c r="M48" s="33"/>
      <c r="N48" s="234"/>
      <c r="O48" s="34"/>
      <c r="P48" s="35"/>
      <c r="Q48" s="222"/>
      <c r="R48" s="206"/>
      <c r="S48" s="28"/>
    </row>
    <row r="49" spans="1:19" s="1" customFormat="1" ht="14.65" customHeight="1">
      <c r="A49" s="226">
        <f>$A46+1</f>
        <v>404</v>
      </c>
      <c r="B49" s="235" t="str">
        <f>IF(OR(C49="W",C50="W",C51="W",C49="1/2W",C50="1/2W",C51="1/2W",C49="1/2L",C50="1/2L",C51="1/2L"),"OK",IF(OR(C49="L",C50="L",C51="L"),"LOSS",IF(OR(C49="X",C50="X",C51="X"),"Anulado"," ")))</f>
        <v xml:space="preserve"> </v>
      </c>
      <c r="C49" s="38" t="s">
        <v>28</v>
      </c>
      <c r="D49" s="273" t="str">
        <f>IF(G49="","",$D46)</f>
        <v>1</v>
      </c>
      <c r="E49" s="281" t="str">
        <f>IF(G49=""," ","– "&amp;COUNTIF(D$4:D51,$D49))</f>
        <v>– 16</v>
      </c>
      <c r="F49" s="284" t="e">
        <f ca="1">IF(G49="","",IF(OR(AND($C49&lt;&gt;" ",$C50=" "),AND($C50&lt;&gt;" ",$C49=" "),AND(L51&gt;0,OR(AND($C51&lt;&gt;" ",OR($C49=" ",$C50=" ")),AND($C51=" ",OR($C49&lt;&gt;" ",$C50&lt;&gt;" "))))),IF(SUM(F$4:F48)=0,1,LARGE(F$4:F48,1)+1),IF(MONTH(G49)=MONTH(TODAY()),IF(AND(DAY(G49)&lt;DAY(TODAY()),$B49=" "),IF(SUM(F$4:F48)=0,1,LARGE(F$4:F48,1)+1),IF($B49=" ",IF(AND(DAY(G49)=DAY(TODAY()),HOUR(G49)&lt;=HOUR(NOW())+1),IF(AND(HOUR(G49)+2&lt;=HOUR(NOW()),DAY(G49)&lt;=DAY(TODAY()),MINUTE(G49)&lt;=MINUTE(NOW())),IF(SUM(F$4:F48)=0,1,LARGE(F$4:F48,1)+1),IF(OR(MINUTE(G49)&lt;=MINUTE(NOW()),HOUR(G49)&lt;=HOUR(NOW())),"!!!","")),""),"")),"")))</f>
        <v>#VALUE!</v>
      </c>
      <c r="G49" s="181" t="s">
        <v>4824</v>
      </c>
      <c r="H49" s="229" t="s">
        <v>749</v>
      </c>
      <c r="I49" s="39" t="s">
        <v>30</v>
      </c>
      <c r="J49" s="40">
        <v>-2.5</v>
      </c>
      <c r="K49" s="41" t="s">
        <v>45</v>
      </c>
      <c r="L49" s="42">
        <v>2.1</v>
      </c>
      <c r="M49" s="43">
        <v>15</v>
      </c>
      <c r="N49" s="318">
        <v>0.01</v>
      </c>
      <c r="O49" s="44" t="s">
        <v>2003</v>
      </c>
      <c r="P49" s="45" t="s">
        <v>1028</v>
      </c>
      <c r="Q49" s="217" t="s">
        <v>2327</v>
      </c>
      <c r="R49" s="211">
        <v>5.9900000000000002E-2</v>
      </c>
      <c r="S49" s="210" t="s">
        <v>1034</v>
      </c>
    </row>
    <row r="50" spans="1:19" s="1" customFormat="1" ht="14.65" customHeight="1">
      <c r="A50" s="227"/>
      <c r="B50" s="236"/>
      <c r="C50" s="49" t="s">
        <v>28</v>
      </c>
      <c r="D50" s="274"/>
      <c r="E50" s="282"/>
      <c r="F50" s="285"/>
      <c r="G50" s="182"/>
      <c r="H50" s="230"/>
      <c r="I50" s="50" t="s">
        <v>31</v>
      </c>
      <c r="J50" s="51">
        <v>3</v>
      </c>
      <c r="K50" s="52" t="s">
        <v>22</v>
      </c>
      <c r="L50" s="53">
        <v>2.14</v>
      </c>
      <c r="M50" s="54"/>
      <c r="N50" s="233"/>
      <c r="O50" s="55" t="s">
        <v>1101</v>
      </c>
      <c r="P50" s="56" t="s">
        <v>3902</v>
      </c>
      <c r="Q50" s="218"/>
      <c r="R50" s="212"/>
      <c r="S50" s="26"/>
    </row>
    <row r="51" spans="1:19" s="1" customFormat="1" ht="14.65" customHeight="1">
      <c r="A51" s="228"/>
      <c r="B51" s="237"/>
      <c r="C51" s="57" t="s">
        <v>28</v>
      </c>
      <c r="D51" s="275"/>
      <c r="E51" s="283"/>
      <c r="F51" s="272"/>
      <c r="G51" s="183"/>
      <c r="H51" s="231"/>
      <c r="I51" s="58"/>
      <c r="J51" s="59"/>
      <c r="K51" s="60"/>
      <c r="L51" s="61"/>
      <c r="M51" s="62"/>
      <c r="N51" s="234"/>
      <c r="O51" s="63"/>
      <c r="P51" s="64"/>
      <c r="Q51" s="219"/>
      <c r="R51" s="213"/>
      <c r="S51" s="28"/>
    </row>
    <row r="52" spans="1:19" s="1" customFormat="1" ht="14.65" customHeight="1">
      <c r="A52" s="238">
        <f>$A49+1</f>
        <v>405</v>
      </c>
      <c r="B52" s="242" t="str">
        <f>IF(OR(C52="W",C53="W",C54="W",C52="1/2W",C53="1/2W",C54="1/2W",C52="1/2L",C53="1/2L",C54="1/2L"),"OK",IF(OR(C52="L",C53="L",C54="L"),"LOSS",IF(OR(C52="X",C53="X",C54="X"),"Anulado"," ")))</f>
        <v xml:space="preserve"> </v>
      </c>
      <c r="C52" s="65" t="s">
        <v>28</v>
      </c>
      <c r="D52" s="290" t="str">
        <f>IF(G52="","",$D49)</f>
        <v>1</v>
      </c>
      <c r="E52" s="295" t="str">
        <f>IF(G52=""," ","– "&amp;COUNTIF(D$4:D54,$D52))</f>
        <v>– 17</v>
      </c>
      <c r="F52" s="297" t="e">
        <f ca="1">IF(G52="","",IF(OR(AND($C52&lt;&gt;" ",$C53=" "),AND($C53&lt;&gt;" ",$C52=" "),AND(L54&gt;0,OR(AND($C54&lt;&gt;" ",OR($C52=" ",$C53=" ")),AND($C54=" ",OR($C52&lt;&gt;" ",$C53&lt;&gt;" "))))),IF(SUM(F$4:F51)=0,1,LARGE(F$4:F51,1)+1),IF(MONTH(G52)=MONTH(TODAY()),IF(AND(DAY(G52)&lt;DAY(TODAY()),$B52=" "),IF(SUM(F$4:F51)=0,1,LARGE(F$4:F51,1)+1),IF($B52=" ",IF(AND(DAY(G52)=DAY(TODAY()),HOUR(G52)&lt;=HOUR(NOW())+1),IF(AND(HOUR(G52)+2&lt;=HOUR(NOW()),DAY(G52)&lt;=DAY(TODAY()),MINUTE(G52)&lt;=MINUTE(NOW())),IF(SUM(F$4:F51)=0,1,LARGE(F$4:F51,1)+1),IF(OR(MINUTE(G52)&lt;=MINUTE(NOW()),HOUR(G52)&lt;=HOUR(NOW())),"!!!","")),""),"")),"")))</f>
        <v>#VALUE!</v>
      </c>
      <c r="G52" s="188" t="s">
        <v>4827</v>
      </c>
      <c r="H52" s="239" t="s">
        <v>752</v>
      </c>
      <c r="I52" s="66" t="s">
        <v>48</v>
      </c>
      <c r="J52" s="80"/>
      <c r="K52" s="68" t="s">
        <v>45</v>
      </c>
      <c r="L52" s="69">
        <v>1.9</v>
      </c>
      <c r="M52" s="70">
        <v>30</v>
      </c>
      <c r="N52" s="317">
        <v>0.05</v>
      </c>
      <c r="O52" s="71" t="s">
        <v>2129</v>
      </c>
      <c r="P52" s="72" t="s">
        <v>1175</v>
      </c>
      <c r="Q52" s="220" t="s">
        <v>2291</v>
      </c>
      <c r="R52" s="204">
        <v>3.6400000000000002E-2</v>
      </c>
      <c r="S52" s="203" t="s">
        <v>1034</v>
      </c>
    </row>
    <row r="53" spans="1:19" s="1" customFormat="1" ht="14.65" customHeight="1">
      <c r="A53" s="227"/>
      <c r="B53" s="236"/>
      <c r="C53" s="17" t="s">
        <v>28</v>
      </c>
      <c r="D53" s="274"/>
      <c r="E53" s="282"/>
      <c r="F53" s="285"/>
      <c r="G53" s="182"/>
      <c r="H53" s="230"/>
      <c r="I53" s="18" t="s">
        <v>47</v>
      </c>
      <c r="J53" s="81" t="str">
        <f>IF(OR(I52="TO",I52="TU",I52="TO1",I52="TU1",I52="TO2",I52="TU2"),J52,IF(OR(I52="AH1",I52="AH2"),IF(OR(I53="AH1",I53="AH2"),-J52,IF(OR(I53="EH1",I53="EH2"),-J52+0.5,"")),IF(OR(I52="EH1",I52="EH2"),IF(OR(I53="AH1",I53="AH2"),-J52+0.5,IF(OR(I53="EH1",I53="EH2"),-J52+1,"")),IF(AND(OR(I52="DNB1",I52="DNB2"),OR(I53="AH1",I53="AH2")),0,IF(AND(I52="Not ScoreBoth",OR(I53="TO1",I53="TO2")),0.5,"")))))</f>
        <v/>
      </c>
      <c r="K53" s="77" t="s">
        <v>22</v>
      </c>
      <c r="L53" s="21">
        <v>2.2799999999999998</v>
      </c>
      <c r="M53" s="22"/>
      <c r="N53" s="233"/>
      <c r="O53" s="23" t="s">
        <v>2246</v>
      </c>
      <c r="P53" s="24" t="s">
        <v>1175</v>
      </c>
      <c r="Q53" s="221"/>
      <c r="R53" s="205"/>
      <c r="S53" s="26"/>
    </row>
    <row r="54" spans="1:19" s="1" customFormat="1" ht="14.65" customHeight="1" thickBot="1">
      <c r="A54" s="228"/>
      <c r="B54" s="237"/>
      <c r="C54" s="27" t="s">
        <v>28</v>
      </c>
      <c r="D54" s="275"/>
      <c r="E54" s="283"/>
      <c r="F54" s="272"/>
      <c r="G54" s="183"/>
      <c r="H54" s="240"/>
      <c r="I54" s="30"/>
      <c r="J54" s="31"/>
      <c r="K54" s="37"/>
      <c r="L54" s="32"/>
      <c r="M54" s="33"/>
      <c r="N54" s="234"/>
      <c r="O54" s="34"/>
      <c r="P54" s="35"/>
      <c r="Q54" s="222"/>
      <c r="R54" s="206"/>
      <c r="S54" s="28"/>
    </row>
    <row r="55" spans="1:19" s="1" customFormat="1" ht="14.65" customHeight="1">
      <c r="A55" s="226">
        <f>$A52+1</f>
        <v>406</v>
      </c>
      <c r="B55" s="235" t="str">
        <f>IF(OR(C55="W",C56="W",C57="W",C55="1/2W",C56="1/2W",C57="1/2W",C55="1/2L",C56="1/2L",C57="1/2L"),"OK",IF(OR(C55="L",C56="L",C57="L"),"LOSS",IF(OR(C55="X",C56="X",C57="X"),"Anulado"," ")))</f>
        <v xml:space="preserve"> </v>
      </c>
      <c r="C55" s="38" t="s">
        <v>28</v>
      </c>
      <c r="D55" s="273" t="str">
        <f>IF(G55="","",$D52)</f>
        <v>1</v>
      </c>
      <c r="E55" s="281" t="str">
        <f>IF(G55=""," ","– "&amp;COUNTIF(D$4:D57,$D55))</f>
        <v>– 18</v>
      </c>
      <c r="F55" s="284" t="e">
        <f ca="1">IF(G55="","",IF(OR(AND($C55&lt;&gt;" ",$C56=" "),AND($C56&lt;&gt;" ",$C55=" "),AND(L57&gt;0,OR(AND($C57&lt;&gt;" ",OR($C55=" ",$C56=" ")),AND($C57=" ",OR($C55&lt;&gt;" ",$C56&lt;&gt;" "))))),IF(SUM(F$4:F54)=0,1,LARGE(F$4:F54,1)+1),IF(MONTH(G55)=MONTH(TODAY()),IF(AND(DAY(G55)&lt;DAY(TODAY()),$B55=" "),IF(SUM(F$4:F54)=0,1,LARGE(F$4:F54,1)+1),IF($B55=" ",IF(AND(DAY(G55)=DAY(TODAY()),HOUR(G55)&lt;=HOUR(NOW())+1),IF(AND(HOUR(G55)+2&lt;=HOUR(NOW()),DAY(G55)&lt;=DAY(TODAY()),MINUTE(G55)&lt;=MINUTE(NOW())),IF(SUM(F$4:F54)=0,1,LARGE(F$4:F54,1)+1),IF(OR(MINUTE(G55)&lt;=MINUTE(NOW()),HOUR(G55)&lt;=HOUR(NOW())),"!!!","")),""),"")),"")))</f>
        <v>#VALUE!</v>
      </c>
      <c r="G55" s="181" t="s">
        <v>4828</v>
      </c>
      <c r="H55" s="302" t="s">
        <v>753</v>
      </c>
      <c r="I55" s="39" t="s">
        <v>47</v>
      </c>
      <c r="J55" s="78"/>
      <c r="K55" s="41" t="s">
        <v>23</v>
      </c>
      <c r="L55" s="42">
        <v>2.4</v>
      </c>
      <c r="M55" s="43">
        <v>26.98</v>
      </c>
      <c r="N55" s="318">
        <v>0.01</v>
      </c>
      <c r="O55" s="44" t="s">
        <v>3903</v>
      </c>
      <c r="P55" s="45" t="s">
        <v>3904</v>
      </c>
      <c r="Q55" s="217" t="s">
        <v>1173</v>
      </c>
      <c r="R55" s="211">
        <v>4.8599999999999997E-2</v>
      </c>
      <c r="S55" s="210" t="s">
        <v>1034</v>
      </c>
    </row>
    <row r="56" spans="1:19" s="1" customFormat="1" ht="14.65" customHeight="1">
      <c r="A56" s="227"/>
      <c r="B56" s="236"/>
      <c r="C56" s="49" t="s">
        <v>28</v>
      </c>
      <c r="D56" s="274"/>
      <c r="E56" s="282"/>
      <c r="F56" s="285"/>
      <c r="G56" s="182"/>
      <c r="H56" s="230"/>
      <c r="I56" s="50" t="s">
        <v>48</v>
      </c>
      <c r="J56" s="85" t="str">
        <f>IF(OR(I55="TO",I55="TU",I55="TO1",I55="TU1",I55="TO2",I55="TU2"),J55,IF(OR(I55="AH1",I55="AH2"),IF(OR(I56="AH1",I56="AH2"),-J55,IF(OR(I56="EH1",I56="EH2"),-J55+0.5,"")),IF(OR(I55="EH1",I55="EH2"),IF(OR(I56="AH1",I56="AH2"),-J55+0.5,IF(OR(I56="EH1",I56="EH2"),-J55+1,"")),IF(AND(OR(I55="DNB1",I55="DNB2"),OR(I56="AH1",I56="AH2")),0,IF(AND(I55="Not ScoreBoth",OR(I56="TO1",I56="TO2")),0.5,"")))))</f>
        <v/>
      </c>
      <c r="K56" s="52" t="s">
        <v>22</v>
      </c>
      <c r="L56" s="53">
        <v>1.8620000000000001</v>
      </c>
      <c r="M56" s="54">
        <v>34.78</v>
      </c>
      <c r="N56" s="233"/>
      <c r="O56" s="55" t="s">
        <v>3300</v>
      </c>
      <c r="P56" s="56" t="s">
        <v>3905</v>
      </c>
      <c r="Q56" s="218"/>
      <c r="R56" s="212"/>
      <c r="S56" s="26"/>
    </row>
    <row r="57" spans="1:19" s="1" customFormat="1" ht="14.65" customHeight="1">
      <c r="A57" s="228"/>
      <c r="B57" s="237"/>
      <c r="C57" s="57" t="s">
        <v>28</v>
      </c>
      <c r="D57" s="275"/>
      <c r="E57" s="283"/>
      <c r="F57" s="272"/>
      <c r="G57" s="183"/>
      <c r="H57" s="231"/>
      <c r="I57" s="58"/>
      <c r="J57" s="59"/>
      <c r="K57" s="60"/>
      <c r="L57" s="61"/>
      <c r="M57" s="62"/>
      <c r="N57" s="234"/>
      <c r="O57" s="63"/>
      <c r="P57" s="64"/>
      <c r="Q57" s="219"/>
      <c r="R57" s="213"/>
      <c r="S57" s="28"/>
    </row>
    <row r="58" spans="1:19" s="1" customFormat="1" ht="14.65" customHeight="1">
      <c r="A58" s="238">
        <f>$A55+1</f>
        <v>407</v>
      </c>
      <c r="B58" s="242" t="str">
        <f>IF(OR(C58="W",C59="W",C60="W",C58="1/2W",C59="1/2W",C60="1/2W",C58="1/2L",C59="1/2L",C60="1/2L"),"OK",IF(OR(C58="L",C59="L",C60="L"),"LOSS",IF(OR(C58="X",C59="X",C60="X"),"Anulado"," ")))</f>
        <v xml:space="preserve"> </v>
      </c>
      <c r="C58" s="65" t="s">
        <v>28</v>
      </c>
      <c r="D58" s="290" t="s">
        <v>754</v>
      </c>
      <c r="E58" s="295" t="str">
        <f>IF(G58=""," ","– "&amp;COUNTIF(D$4:D60,$D58))</f>
        <v>– 1</v>
      </c>
      <c r="F58" s="297" t="e">
        <f ca="1">IF(G58="","",IF(OR(AND($C58&lt;&gt;" ",$C59=" "),AND($C59&lt;&gt;" ",$C58=" "),AND(L60&gt;0,OR(AND($C60&lt;&gt;" ",OR($C58=" ",$C59=" ")),AND($C60=" ",OR($C58&lt;&gt;" ",$C59&lt;&gt;" "))))),IF(SUM(F$4:F57)=0,1,LARGE(F$4:F57,1)+1),IF(MONTH(G58)=MONTH(TODAY()),IF(AND(DAY(G58)&lt;DAY(TODAY()),$B58=" "),IF(SUM(F$4:F57)=0,1,LARGE(F$4:F57,1)+1),IF($B58=" ",IF(AND(DAY(G58)=DAY(TODAY()),HOUR(G58)&lt;=HOUR(NOW())+1),IF(AND(HOUR(G58)+2&lt;=HOUR(NOW()),DAY(G58)&lt;=DAY(TODAY()),MINUTE(G58)&lt;=MINUTE(NOW())),IF(SUM(F$4:F57)=0,1,LARGE(F$4:F57,1)+1),IF(OR(MINUTE(G58)&lt;=MINUTE(NOW()),HOUR(G58)&lt;=HOUR(NOW())),"!!!","")),""),"")),"")))</f>
        <v>#VALUE!</v>
      </c>
      <c r="G58" s="188" t="s">
        <v>4829</v>
      </c>
      <c r="H58" s="239" t="s">
        <v>755</v>
      </c>
      <c r="I58" s="66" t="s">
        <v>63</v>
      </c>
      <c r="J58" s="80"/>
      <c r="K58" s="68" t="s">
        <v>18</v>
      </c>
      <c r="L58" s="69">
        <v>1.38</v>
      </c>
      <c r="M58" s="70"/>
      <c r="N58" s="317">
        <v>0.05</v>
      </c>
      <c r="O58" s="71" t="s">
        <v>1269</v>
      </c>
      <c r="P58" s="72" t="s">
        <v>3906</v>
      </c>
      <c r="Q58" s="220" t="s">
        <v>1145</v>
      </c>
      <c r="R58" s="204">
        <v>0.11260000000000001</v>
      </c>
      <c r="S58" s="203" t="s">
        <v>1034</v>
      </c>
    </row>
    <row r="59" spans="1:19" s="1" customFormat="1" ht="14.65" customHeight="1">
      <c r="A59" s="227"/>
      <c r="B59" s="236"/>
      <c r="C59" s="17" t="s">
        <v>28</v>
      </c>
      <c r="D59" s="274"/>
      <c r="E59" s="282"/>
      <c r="F59" s="285"/>
      <c r="G59" s="182"/>
      <c r="H59" s="230"/>
      <c r="I59" s="18" t="s">
        <v>42</v>
      </c>
      <c r="J59" s="81" t="str">
        <f>IF(OR(I58="TO",I58="TU",I58="TO1",I58="TU1",I58="TO2",I58="TU2"),J58,IF(OR(I58="AH1",I58="AH2"),IF(OR(I59="AH1",I59="AH2"),-J58,IF(OR(I59="EH1",I59="EH2"),-J58+0.5,"")),IF(OR(I58="EH1",I58="EH2"),IF(OR(I59="AH1",I59="AH2"),-J58+0.5,IF(OR(I59="EH1",I59="EH2"),-J58+1,"")),IF(AND(OR(I58="DNB1",I58="DNB2"),OR(I59="AH1",I59="AH2")),0,IF(AND(I58="Not ScoreBoth",OR(I59="TO1",I59="TO2")),0.5,"")))))</f>
        <v/>
      </c>
      <c r="K59" s="77" t="s">
        <v>20</v>
      </c>
      <c r="L59" s="21">
        <v>5.75</v>
      </c>
      <c r="M59" s="22">
        <v>2.66</v>
      </c>
      <c r="N59" s="233"/>
      <c r="O59" s="23" t="s">
        <v>1073</v>
      </c>
      <c r="P59" s="24" t="s">
        <v>1102</v>
      </c>
      <c r="Q59" s="221"/>
      <c r="R59" s="205"/>
      <c r="S59" s="26"/>
    </row>
    <row r="60" spans="1:19" s="1" customFormat="1" ht="14.65" customHeight="1">
      <c r="A60" s="228"/>
      <c r="B60" s="237"/>
      <c r="C60" s="27" t="s">
        <v>28</v>
      </c>
      <c r="D60" s="275"/>
      <c r="E60" s="283"/>
      <c r="F60" s="272"/>
      <c r="G60" s="183"/>
      <c r="H60" s="231"/>
      <c r="I60" s="30"/>
      <c r="J60" s="31"/>
      <c r="K60" s="37"/>
      <c r="L60" s="32"/>
      <c r="M60" s="33"/>
      <c r="N60" s="234"/>
      <c r="O60" s="34"/>
      <c r="P60" s="35"/>
      <c r="Q60" s="222"/>
      <c r="R60" s="206"/>
      <c r="S60" s="28"/>
    </row>
    <row r="61" spans="1:19" s="1" customFormat="1" ht="14.65" customHeight="1">
      <c r="A61" s="226">
        <f>$A58+1</f>
        <v>408</v>
      </c>
      <c r="B61" s="235" t="str">
        <f>IF(OR(C61="W",C62="W",C63="W",C61="1/2W",C62="1/2W",C63="1/2W",C61="1/2L",C62="1/2L",C63="1/2L"),"OK",IF(OR(C61="L",C62="L",C63="L"),"LOSS",IF(OR(C61="X",C62="X",C63="X"),"Anulado"," ")))</f>
        <v xml:space="preserve"> </v>
      </c>
      <c r="C61" s="38" t="s">
        <v>28</v>
      </c>
      <c r="D61" s="273" t="str">
        <f>IF(G61="","",$D58)</f>
        <v>2</v>
      </c>
      <c r="E61" s="281" t="str">
        <f>IF(G61=""," ","– "&amp;COUNTIF(D$4:D63,$D61))</f>
        <v>– 2</v>
      </c>
      <c r="F61" s="284" t="e">
        <f ca="1">IF(G61="","",IF(OR(AND($C61&lt;&gt;" ",$C62=" "),AND($C62&lt;&gt;" ",$C61=" "),AND(L63&gt;0,OR(AND($C63&lt;&gt;" ",OR($C61=" ",$C62=" ")),AND($C63=" ",OR($C61&lt;&gt;" ",$C62&lt;&gt;" "))))),IF(SUM(F$4:F60)=0,1,LARGE(F$4:F60,1)+1),IF(MONTH(G61)=MONTH(TODAY()),IF(AND(DAY(G61)&lt;DAY(TODAY()),$B61=" "),IF(SUM(F$4:F60)=0,1,LARGE(F$4:F60,1)+1),IF($B61=" ",IF(AND(DAY(G61)=DAY(TODAY()),HOUR(G61)&lt;=HOUR(NOW())+1),IF(AND(HOUR(G61)+2&lt;=HOUR(NOW()),DAY(G61)&lt;=DAY(TODAY()),MINUTE(G61)&lt;=MINUTE(NOW())),IF(SUM(F$4:F60)=0,1,LARGE(F$4:F60,1)+1),IF(OR(MINUTE(G61)&lt;=MINUTE(NOW()),HOUR(G61)&lt;=HOUR(NOW())),"!!!","")),""),"")),"")))</f>
        <v>#VALUE!</v>
      </c>
      <c r="G61" s="181" t="s">
        <v>4828</v>
      </c>
      <c r="H61" s="229" t="s">
        <v>756</v>
      </c>
      <c r="I61" s="39" t="s">
        <v>47</v>
      </c>
      <c r="J61" s="78"/>
      <c r="K61" s="41" t="s">
        <v>21</v>
      </c>
      <c r="L61" s="42">
        <v>2.5</v>
      </c>
      <c r="M61" s="43">
        <v>6.75</v>
      </c>
      <c r="N61" s="318">
        <v>0.01</v>
      </c>
      <c r="O61" s="44" t="s">
        <v>2284</v>
      </c>
      <c r="P61" s="45" t="s">
        <v>3907</v>
      </c>
      <c r="Q61" s="217" t="s">
        <v>2329</v>
      </c>
      <c r="R61" s="211">
        <v>6.9800000000000001E-2</v>
      </c>
      <c r="S61" s="210" t="s">
        <v>1034</v>
      </c>
    </row>
    <row r="62" spans="1:19" s="1" customFormat="1" ht="14.65" customHeight="1">
      <c r="A62" s="227"/>
      <c r="B62" s="236"/>
      <c r="C62" s="49" t="s">
        <v>28</v>
      </c>
      <c r="D62" s="274"/>
      <c r="E62" s="282"/>
      <c r="F62" s="285"/>
      <c r="G62" s="182"/>
      <c r="H62" s="230"/>
      <c r="I62" s="50" t="s">
        <v>48</v>
      </c>
      <c r="J62" s="85" t="str">
        <f>IF(OR(I61="TO",I61="TU",I61="TO1",I61="TU1",I61="TO2",I61="TU2"),J61,IF(OR(I61="AH1",I61="AH2"),IF(OR(I62="AH1",I62="AH2"),-J61,IF(OR(I62="EH1",I62="EH2"),-J61+0.5,"")),IF(OR(I61="EH1",I61="EH2"),IF(OR(I62="AH1",I62="AH2"),-J61+0.5,IF(OR(I62="EH1",I62="EH2"),-J61+1,"")),IF(AND(OR(I61="DNB1",I61="DNB2"),OR(I62="AH1",I62="AH2")),0,IF(AND(I61="Not ScoreBoth",OR(I62="TO1",I62="TO2")),0.5,"")))))</f>
        <v/>
      </c>
      <c r="K62" s="52" t="s">
        <v>22</v>
      </c>
      <c r="L62" s="53">
        <v>1.869</v>
      </c>
      <c r="M62" s="54"/>
      <c r="N62" s="233"/>
      <c r="O62" s="55" t="s">
        <v>3908</v>
      </c>
      <c r="P62" s="56" t="s">
        <v>3909</v>
      </c>
      <c r="Q62" s="218"/>
      <c r="R62" s="212"/>
      <c r="S62" s="26"/>
    </row>
    <row r="63" spans="1:19" s="1" customFormat="1" ht="14.65" customHeight="1">
      <c r="A63" s="228"/>
      <c r="B63" s="237"/>
      <c r="C63" s="57" t="s">
        <v>28</v>
      </c>
      <c r="D63" s="275"/>
      <c r="E63" s="283"/>
      <c r="F63" s="272"/>
      <c r="G63" s="183"/>
      <c r="H63" s="231"/>
      <c r="I63" s="58"/>
      <c r="J63" s="59"/>
      <c r="K63" s="60"/>
      <c r="L63" s="61"/>
      <c r="M63" s="62"/>
      <c r="N63" s="234"/>
      <c r="O63" s="63"/>
      <c r="P63" s="64"/>
      <c r="Q63" s="219"/>
      <c r="R63" s="213"/>
      <c r="S63" s="28"/>
    </row>
    <row r="64" spans="1:19" s="1" customFormat="1" ht="14.65" customHeight="1">
      <c r="A64" s="238">
        <f>$A61+1</f>
        <v>409</v>
      </c>
      <c r="B64" s="242" t="str">
        <f>IF(OR(C64="W",C65="W",C66="W",C64="1/2W",C65="1/2W",C66="1/2W",C64="1/2L",C65="1/2L",C66="1/2L"),"OK",IF(OR(C64="L",C65="L",C66="L"),"LOSS",IF(OR(C64="X",C65="X",C66="X"),"Anulado"," ")))</f>
        <v xml:space="preserve"> </v>
      </c>
      <c r="C64" s="65" t="s">
        <v>28</v>
      </c>
      <c r="D64" s="290" t="str">
        <f>IF(G64="","",$D61)</f>
        <v>2</v>
      </c>
      <c r="E64" s="295" t="str">
        <f>IF(G64=""," ","– "&amp;COUNTIF(D$4:D66,$D64))</f>
        <v>– 3</v>
      </c>
      <c r="F64" s="297" t="e">
        <f ca="1">IF(G64="","",IF(OR(AND($C64&lt;&gt;" ",$C65=" "),AND($C65&lt;&gt;" ",$C64=" "),AND(L66&gt;0,OR(AND($C66&lt;&gt;" ",OR($C64=" ",$C65=" ")),AND($C66=" ",OR($C64&lt;&gt;" ",$C65&lt;&gt;" "))))),IF(SUM(F$4:F63)=0,1,LARGE(F$4:F63,1)+1),IF(MONTH(G64)=MONTH(TODAY()),IF(AND(DAY(G64)&lt;DAY(TODAY()),$B64=" "),IF(SUM(F$4:F63)=0,1,LARGE(F$4:F63,1)+1),IF($B64=" ",IF(AND(DAY(G64)=DAY(TODAY()),HOUR(G64)&lt;=HOUR(NOW())+1),IF(AND(HOUR(G64)+2&lt;=HOUR(NOW()),DAY(G64)&lt;=DAY(TODAY()),MINUTE(G64)&lt;=MINUTE(NOW())),IF(SUM(F$4:F63)=0,1,LARGE(F$4:F63,1)+1),IF(OR(MINUTE(G64)&lt;=MINUTE(NOW()),HOUR(G64)&lt;=HOUR(NOW())),"!!!","")),""),"")),"")))</f>
        <v>#VALUE!</v>
      </c>
      <c r="G64" s="188" t="s">
        <v>4830</v>
      </c>
      <c r="H64" s="239" t="s">
        <v>757</v>
      </c>
      <c r="I64" s="66" t="s">
        <v>38</v>
      </c>
      <c r="J64" s="80"/>
      <c r="K64" s="68" t="s">
        <v>21</v>
      </c>
      <c r="L64" s="69">
        <v>3</v>
      </c>
      <c r="M64" s="70"/>
      <c r="N64" s="241">
        <v>0.1</v>
      </c>
      <c r="O64" s="71" t="s">
        <v>1028</v>
      </c>
      <c r="P64" s="72" t="s">
        <v>3910</v>
      </c>
      <c r="Q64" s="220" t="s">
        <v>1833</v>
      </c>
      <c r="R64" s="204">
        <v>0.23519999999999999</v>
      </c>
      <c r="S64" s="203" t="s">
        <v>1034</v>
      </c>
    </row>
    <row r="65" spans="1:19" s="1" customFormat="1" ht="14.65" customHeight="1">
      <c r="A65" s="227"/>
      <c r="B65" s="236"/>
      <c r="C65" s="17" t="s">
        <v>28</v>
      </c>
      <c r="D65" s="274"/>
      <c r="E65" s="282"/>
      <c r="F65" s="285"/>
      <c r="G65" s="182"/>
      <c r="H65" s="230"/>
      <c r="I65" s="18" t="s">
        <v>40</v>
      </c>
      <c r="J65" s="81" t="str">
        <f>IF(OR(I64="TO",I64="TU",I64="TO1",I64="TU1",I64="TO2",I64="TU2"),J64,IF(OR(I64="AH1",I64="AH2"),IF(OR(I65="AH1",I65="AH2"),-J64,IF(OR(I65="EH1",I65="EH2"),-J64+0.5,"")),IF(OR(I64="EH1",I64="EH2"),IF(OR(I65="AH1",I65="AH2"),-J64+0.5,IF(OR(I65="EH1",I65="EH2"),-J64+1,"")),IF(AND(OR(I64="DNB1",I64="DNB2"),OR(I65="AH1",I65="AH2")),0,IF(AND(I64="Not ScoreBoth",OR(I65="TO1",I65="TO2")),0.5,"")))))</f>
        <v/>
      </c>
      <c r="K65" s="77" t="s">
        <v>23</v>
      </c>
      <c r="L65" s="21">
        <v>2.1</v>
      </c>
      <c r="M65" s="22">
        <v>45.04</v>
      </c>
      <c r="N65" s="233"/>
      <c r="O65" s="23" t="s">
        <v>1849</v>
      </c>
      <c r="P65" s="24" t="s">
        <v>3911</v>
      </c>
      <c r="Q65" s="221"/>
      <c r="R65" s="205"/>
      <c r="S65" s="26"/>
    </row>
    <row r="66" spans="1:19" s="1" customFormat="1" ht="14.65" customHeight="1">
      <c r="A66" s="228"/>
      <c r="B66" s="237"/>
      <c r="C66" s="27" t="s">
        <v>28</v>
      </c>
      <c r="D66" s="275"/>
      <c r="E66" s="283"/>
      <c r="F66" s="272"/>
      <c r="G66" s="183"/>
      <c r="H66" s="231"/>
      <c r="I66" s="30"/>
      <c r="J66" s="31"/>
      <c r="K66" s="37"/>
      <c r="L66" s="32"/>
      <c r="M66" s="33"/>
      <c r="N66" s="234"/>
      <c r="O66" s="34"/>
      <c r="P66" s="35"/>
      <c r="Q66" s="222"/>
      <c r="R66" s="206"/>
      <c r="S66" s="28"/>
    </row>
    <row r="67" spans="1:19" s="1" customFormat="1" ht="14.65" customHeight="1">
      <c r="A67" s="226">
        <f>$A64+1</f>
        <v>410</v>
      </c>
      <c r="B67" s="235" t="str">
        <f>IF(OR(C67="W",C68="W",C69="W",C67="1/2W",C68="1/2W",C69="1/2W",C67="1/2L",C68="1/2L",C69="1/2L"),"OK",IF(OR(C67="L",C68="L",C69="L"),"LOSS",IF(OR(C67="X",C68="X",C69="X"),"Anulado"," ")))</f>
        <v xml:space="preserve"> </v>
      </c>
      <c r="C67" s="38" t="s">
        <v>28</v>
      </c>
      <c r="D67" s="273" t="str">
        <f>IF(G67="","",$D64)</f>
        <v>2</v>
      </c>
      <c r="E67" s="281" t="str">
        <f>IF(G67=""," ","– "&amp;COUNTIF(D$4:D69,$D67))</f>
        <v>– 4</v>
      </c>
      <c r="F67" s="284" t="e">
        <f ca="1">IF(G67="","",IF(OR(AND($C67&lt;&gt;" ",$C68=" "),AND($C68&lt;&gt;" ",$C67=" "),AND(L69&gt;0,OR(AND($C69&lt;&gt;" ",OR($C67=" ",$C68=" ")),AND($C69=" ",OR($C67&lt;&gt;" ",$C68&lt;&gt;" "))))),IF(SUM(F$4:F66)=0,1,LARGE(F$4:F66,1)+1),IF(MONTH(G67)=MONTH(TODAY()),IF(AND(DAY(G67)&lt;DAY(TODAY()),$B67=" "),IF(SUM(F$4:F66)=0,1,LARGE(F$4:F66,1)+1),IF($B67=" ",IF(AND(DAY(G67)=DAY(TODAY()),HOUR(G67)&lt;=HOUR(NOW())+1),IF(AND(HOUR(G67)+2&lt;=HOUR(NOW()),DAY(G67)&lt;=DAY(TODAY()),MINUTE(G67)&lt;=MINUTE(NOW())),IF(SUM(F$4:F66)=0,1,LARGE(F$4:F66,1)+1),IF(OR(MINUTE(G67)&lt;=MINUTE(NOW()),HOUR(G67)&lt;=HOUR(NOW())),"!!!","")),""),"")),"")))</f>
        <v>#VALUE!</v>
      </c>
      <c r="G67" s="181" t="s">
        <v>4829</v>
      </c>
      <c r="H67" s="229" t="s">
        <v>755</v>
      </c>
      <c r="I67" s="39" t="s">
        <v>63</v>
      </c>
      <c r="J67" s="78"/>
      <c r="K67" s="41" t="s">
        <v>18</v>
      </c>
      <c r="L67" s="42">
        <v>1.38</v>
      </c>
      <c r="M67" s="43"/>
      <c r="N67" s="318">
        <v>0.05</v>
      </c>
      <c r="O67" s="44" t="s">
        <v>3912</v>
      </c>
      <c r="P67" s="45" t="s">
        <v>3169</v>
      </c>
      <c r="Q67" s="217" t="s">
        <v>1171</v>
      </c>
      <c r="R67" s="211">
        <v>4.7500000000000001E-2</v>
      </c>
      <c r="S67" s="210" t="s">
        <v>1034</v>
      </c>
    </row>
    <row r="68" spans="1:19" s="1" customFormat="1" ht="14.65" customHeight="1">
      <c r="A68" s="227"/>
      <c r="B68" s="236"/>
      <c r="C68" s="49" t="s">
        <v>28</v>
      </c>
      <c r="D68" s="274"/>
      <c r="E68" s="282"/>
      <c r="F68" s="285"/>
      <c r="G68" s="182"/>
      <c r="H68" s="230"/>
      <c r="I68" s="50" t="s">
        <v>42</v>
      </c>
      <c r="J68" s="85" t="str">
        <f>IF(OR(I67="TO",I67="TU",I67="TO1",I67="TU1",I67="TO2",I67="TU2"),J67,IF(OR(I67="AH1",I67="AH2"),IF(OR(I68="AH1",I68="AH2"),-J67,IF(OR(I68="EH1",I68="EH2"),-J67+0.5,"")),IF(OR(I67="EH1",I67="EH2"),IF(OR(I68="AH1",I68="AH2"),-J67+0.5,IF(OR(I68="EH1",I68="EH2"),-J67+1,"")),IF(AND(OR(I67="DNB1",I67="DNB2"),OR(I68="AH1",I68="AH2")),0,IF(AND(I67="Not ScoreBoth",OR(I68="TO1",I68="TO2")),0.5,"")))))</f>
        <v/>
      </c>
      <c r="K68" s="52" t="s">
        <v>21</v>
      </c>
      <c r="L68" s="53">
        <v>4.3499999999999996</v>
      </c>
      <c r="M68" s="54">
        <v>5.37</v>
      </c>
      <c r="N68" s="233"/>
      <c r="O68" s="55" t="s">
        <v>1973</v>
      </c>
      <c r="P68" s="56" t="s">
        <v>3800</v>
      </c>
      <c r="Q68" s="218"/>
      <c r="R68" s="212"/>
      <c r="S68" s="26"/>
    </row>
    <row r="69" spans="1:19" s="1" customFormat="1" ht="14.65" customHeight="1">
      <c r="A69" s="228"/>
      <c r="B69" s="237"/>
      <c r="C69" s="57" t="s">
        <v>28</v>
      </c>
      <c r="D69" s="275"/>
      <c r="E69" s="283"/>
      <c r="F69" s="272"/>
      <c r="G69" s="183"/>
      <c r="H69" s="231"/>
      <c r="I69" s="58"/>
      <c r="J69" s="59"/>
      <c r="K69" s="60"/>
      <c r="L69" s="61"/>
      <c r="M69" s="62"/>
      <c r="N69" s="234"/>
      <c r="O69" s="63"/>
      <c r="P69" s="64"/>
      <c r="Q69" s="219"/>
      <c r="R69" s="213"/>
      <c r="S69" s="28"/>
    </row>
    <row r="70" spans="1:19" s="1" customFormat="1" ht="14.65" customHeight="1">
      <c r="A70" s="238">
        <f>$A67+1</f>
        <v>411</v>
      </c>
      <c r="B70" s="242" t="str">
        <f>IF(OR(C70="W",C71="W",C72="W",C70="1/2W",C71="1/2W",C72="1/2W",C70="1/2L",C71="1/2L",C72="1/2L"),"OK",IF(OR(C70="L",C71="L",C72="L"),"LOSS",IF(OR(C70="X",C71="X",C72="X"),"Anulado"," ")))</f>
        <v xml:space="preserve"> </v>
      </c>
      <c r="C70" s="65" t="s">
        <v>28</v>
      </c>
      <c r="D70" s="290" t="str">
        <f>IF(G70="","",$D67)</f>
        <v>2</v>
      </c>
      <c r="E70" s="295" t="str">
        <f>IF(G70=""," ","– "&amp;COUNTIF(D$4:D72,$D70))</f>
        <v>– 5</v>
      </c>
      <c r="F70" s="297" t="e">
        <f ca="1">IF(G70="","",IF(OR(AND($C70&lt;&gt;" ",$C71=" "),AND($C71&lt;&gt;" ",$C70=" "),AND(L72&gt;0,OR(AND($C72&lt;&gt;" ",OR($C70=" ",$C71=" ")),AND($C72=" ",OR($C70&lt;&gt;" ",$C71&lt;&gt;" "))))),IF(SUM(F$4:F69)=0,1,LARGE(F$4:F69,1)+1),IF(MONTH(G70)=MONTH(TODAY()),IF(AND(DAY(G70)&lt;DAY(TODAY()),$B70=" "),IF(SUM(F$4:F69)=0,1,LARGE(F$4:F69,1)+1),IF($B70=" ",IF(AND(DAY(G70)=DAY(TODAY()),HOUR(G70)&lt;=HOUR(NOW())+1),IF(AND(HOUR(G70)+2&lt;=HOUR(NOW()),DAY(G70)&lt;=DAY(TODAY()),MINUTE(G70)&lt;=MINUTE(NOW())),IF(SUM(F$4:F69)=0,1,LARGE(F$4:F69,1)+1),IF(OR(MINUTE(G70)&lt;=MINUTE(NOW()),HOUR(G70)&lt;=HOUR(NOW())),"!!!","")),""),"")),"")))</f>
        <v>#VALUE!</v>
      </c>
      <c r="G70" s="188" t="s">
        <v>4831</v>
      </c>
      <c r="H70" s="239" t="s">
        <v>758</v>
      </c>
      <c r="I70" s="100">
        <v>2</v>
      </c>
      <c r="J70" s="80"/>
      <c r="K70" s="68" t="s">
        <v>23</v>
      </c>
      <c r="L70" s="69">
        <v>5.9</v>
      </c>
      <c r="M70" s="70">
        <v>4.04</v>
      </c>
      <c r="N70" s="317">
        <v>0.05</v>
      </c>
      <c r="O70" s="71" t="s">
        <v>3913</v>
      </c>
      <c r="P70" s="72" t="s">
        <v>3440</v>
      </c>
      <c r="Q70" s="220" t="s">
        <v>1045</v>
      </c>
      <c r="R70" s="204">
        <v>9.2299999999999993E-2</v>
      </c>
      <c r="S70" s="203" t="s">
        <v>1034</v>
      </c>
    </row>
    <row r="71" spans="1:19" s="1" customFormat="1" ht="14.65" customHeight="1">
      <c r="A71" s="227"/>
      <c r="B71" s="236"/>
      <c r="C71" s="17" t="s">
        <v>28</v>
      </c>
      <c r="D71" s="274"/>
      <c r="E71" s="282"/>
      <c r="F71" s="285"/>
      <c r="G71" s="182"/>
      <c r="H71" s="230"/>
      <c r="I71" s="18" t="s">
        <v>52</v>
      </c>
      <c r="J71" s="81" t="str">
        <f>IF(OR(I70="TO",I70="TU",I70="TO1",I70="TU1",I70="TO2",I70="TU2"),J70,IF(OR(I70="AH1",I70="AH2"),IF(OR(I71="AH1",I71="AH2"),-J70,IF(OR(I71="EH1",I71="EH2"),-J70+0.5,"")),IF(OR(I70="EH1",I70="EH2"),IF(OR(I71="AH1",I71="AH2"),-J70+0.5,IF(OR(I71="EH1",I71="EH2"),-J70+1,"")),IF(AND(OR(I70="DNB1",I70="DNB2"),OR(I71="AH1",I71="AH2")),0,IF(AND(I70="Not ScoreBoth",OR(I71="TO1",I71="TO2")),0.5,"")))))</f>
        <v/>
      </c>
      <c r="K71" s="77" t="s">
        <v>23</v>
      </c>
      <c r="L71" s="21">
        <v>4.8</v>
      </c>
      <c r="M71" s="22">
        <v>5</v>
      </c>
      <c r="N71" s="233"/>
      <c r="O71" s="23" t="s">
        <v>1607</v>
      </c>
      <c r="P71" s="24" t="s">
        <v>2331</v>
      </c>
      <c r="Q71" s="221"/>
      <c r="R71" s="205"/>
      <c r="S71" s="26"/>
    </row>
    <row r="72" spans="1:19" s="1" customFormat="1" ht="14.65" customHeight="1">
      <c r="A72" s="228"/>
      <c r="B72" s="237"/>
      <c r="C72" s="27" t="s">
        <v>28</v>
      </c>
      <c r="D72" s="275"/>
      <c r="E72" s="283"/>
      <c r="F72" s="272"/>
      <c r="G72" s="183"/>
      <c r="H72" s="231"/>
      <c r="I72" s="109">
        <v>1</v>
      </c>
      <c r="J72" s="31"/>
      <c r="K72" s="87" t="s">
        <v>45</v>
      </c>
      <c r="L72" s="88">
        <v>1.86</v>
      </c>
      <c r="M72" s="33">
        <v>12.85</v>
      </c>
      <c r="N72" s="234"/>
      <c r="O72" s="89" t="s">
        <v>3168</v>
      </c>
      <c r="P72" s="90" t="s">
        <v>3914</v>
      </c>
      <c r="Q72" s="222"/>
      <c r="R72" s="206"/>
      <c r="S72" s="28"/>
    </row>
    <row r="73" spans="1:19" s="1" customFormat="1" ht="14.65" customHeight="1">
      <c r="A73" s="226">
        <f>$A70+1</f>
        <v>412</v>
      </c>
      <c r="B73" s="235" t="str">
        <f>IF(OR(C73="W",C74="W",C75="W",C73="1/2W",C74="1/2W",C75="1/2W",C73="1/2L",C74="1/2L",C75="1/2L"),"OK",IF(OR(C73="L",C74="L",C75="L"),"LOSS",IF(OR(C73="X",C74="X",C75="X"),"Anulado"," ")))</f>
        <v xml:space="preserve"> </v>
      </c>
      <c r="C73" s="38" t="s">
        <v>28</v>
      </c>
      <c r="D73" s="273" t="str">
        <f>IF(G73="","",$D70)</f>
        <v>2</v>
      </c>
      <c r="E73" s="281" t="str">
        <f>IF(G73=""," ","– "&amp;COUNTIF(D$4:D75,$D73))</f>
        <v>– 6</v>
      </c>
      <c r="F73" s="284" t="e">
        <f ca="1">IF(G73="","",IF(OR(AND($C73&lt;&gt;" ",$C74=" "),AND($C74&lt;&gt;" ",$C73=" "),AND(L75&gt;0,OR(AND($C75&lt;&gt;" ",OR($C73=" ",$C74=" ")),AND($C75=" ",OR($C73&lt;&gt;" ",$C74&lt;&gt;" "))))),IF(SUM(F$4:F72)=0,1,LARGE(F$4:F72,1)+1),IF(MONTH(G73)=MONTH(TODAY()),IF(AND(DAY(G73)&lt;DAY(TODAY()),$B73=" "),IF(SUM(F$4:F72)=0,1,LARGE(F$4:F72,1)+1),IF($B73=" ",IF(AND(DAY(G73)=DAY(TODAY()),HOUR(G73)&lt;=HOUR(NOW())+1),IF(AND(HOUR(G73)+2&lt;=HOUR(NOW()),DAY(G73)&lt;=DAY(TODAY()),MINUTE(G73)&lt;=MINUTE(NOW())),IF(SUM(F$4:F72)=0,1,LARGE(F$4:F72,1)+1),IF(OR(MINUTE(G73)&lt;=MINUTE(NOW()),HOUR(G73)&lt;=HOUR(NOW())),"!!!","")),""),"")),"")))</f>
        <v>#VALUE!</v>
      </c>
      <c r="G73" s="181" t="s">
        <v>4832</v>
      </c>
      <c r="H73" s="229" t="s">
        <v>759</v>
      </c>
      <c r="I73" s="39" t="s">
        <v>47</v>
      </c>
      <c r="J73" s="78"/>
      <c r="K73" s="41" t="s">
        <v>21</v>
      </c>
      <c r="L73" s="42">
        <v>5</v>
      </c>
      <c r="M73" s="43">
        <v>2.5299999999999998</v>
      </c>
      <c r="N73" s="318">
        <v>0.05</v>
      </c>
      <c r="O73" s="44" t="s">
        <v>2687</v>
      </c>
      <c r="P73" s="45" t="s">
        <v>1096</v>
      </c>
      <c r="Q73" s="217" t="s">
        <v>2317</v>
      </c>
      <c r="R73" s="211">
        <v>6.7299999999999999E-2</v>
      </c>
      <c r="S73" s="210" t="s">
        <v>1034</v>
      </c>
    </row>
    <row r="74" spans="1:19" s="1" customFormat="1" ht="14.65" customHeight="1">
      <c r="A74" s="227"/>
      <c r="B74" s="236"/>
      <c r="C74" s="49" t="s">
        <v>28</v>
      </c>
      <c r="D74" s="274"/>
      <c r="E74" s="282"/>
      <c r="F74" s="285"/>
      <c r="G74" s="182"/>
      <c r="H74" s="230"/>
      <c r="I74" s="50" t="s">
        <v>48</v>
      </c>
      <c r="J74" s="85" t="str">
        <f>IF(OR(I73="TO",I73="TU",I73="TO1",I73="TU1",I73="TO2",I73="TU2"),J73,IF(OR(I73="AH1",I73="AH2"),IF(OR(I74="AH1",I74="AH2"),-J73,IF(OR(I74="EH1",I74="EH2"),-J73+0.5,"")),IF(OR(I73="EH1",I73="EH2"),IF(OR(I74="AH1",I74="AH2"),-J73+0.5,IF(OR(I74="EH1",I74="EH2"),-J73+1,"")),IF(AND(OR(I73="DNB1",I73="DNB2"),OR(I74="AH1",I74="AH2")),0,IF(AND(I73="Not ScoreBoth",OR(I74="TO1",I74="TO2")),0.5,"")))))</f>
        <v/>
      </c>
      <c r="K74" s="52" t="s">
        <v>17</v>
      </c>
      <c r="L74" s="53">
        <v>1.36</v>
      </c>
      <c r="M74" s="54">
        <v>9.35</v>
      </c>
      <c r="N74" s="233"/>
      <c r="O74" s="55" t="s">
        <v>2905</v>
      </c>
      <c r="P74" s="56" t="s">
        <v>3915</v>
      </c>
      <c r="Q74" s="218"/>
      <c r="R74" s="212"/>
      <c r="S74" s="26"/>
    </row>
    <row r="75" spans="1:19" s="1" customFormat="1" ht="14.65" customHeight="1">
      <c r="A75" s="228"/>
      <c r="B75" s="237"/>
      <c r="C75" s="57" t="s">
        <v>28</v>
      </c>
      <c r="D75" s="275"/>
      <c r="E75" s="283"/>
      <c r="F75" s="272"/>
      <c r="G75" s="183"/>
      <c r="H75" s="231"/>
      <c r="I75" s="58"/>
      <c r="J75" s="59"/>
      <c r="K75" s="60"/>
      <c r="L75" s="61"/>
      <c r="M75" s="62"/>
      <c r="N75" s="234"/>
      <c r="O75" s="63"/>
      <c r="P75" s="64"/>
      <c r="Q75" s="219"/>
      <c r="R75" s="213"/>
      <c r="S75" s="28"/>
    </row>
    <row r="76" spans="1:19" s="1" customFormat="1" ht="14.65" customHeight="1">
      <c r="A76" s="238">
        <f>$A73+1</f>
        <v>413</v>
      </c>
      <c r="B76" s="242" t="str">
        <f>IF(OR(C76="W",C77="W",C78="W",C76="1/2W",C77="1/2W",C78="1/2W",C76="1/2L",C77="1/2L",C78="1/2L"),"OK",IF(OR(C76="L",C77="L",C78="L"),"LOSS",IF(OR(C76="X",C77="X",C78="X"),"Anulado"," ")))</f>
        <v xml:space="preserve"> </v>
      </c>
      <c r="C76" s="65" t="s">
        <v>28</v>
      </c>
      <c r="D76" s="290" t="str">
        <f>IF(G76="","",$D73)</f>
        <v>2</v>
      </c>
      <c r="E76" s="295" t="str">
        <f>IF(G76=""," ","– "&amp;COUNTIF(D$4:D78,$D76))</f>
        <v>– 7</v>
      </c>
      <c r="F76" s="297" t="e">
        <f ca="1">IF(G76="","",IF(OR(AND($C76&lt;&gt;" ",$C77=" "),AND($C77&lt;&gt;" ",$C76=" "),AND(L78&gt;0,OR(AND($C78&lt;&gt;" ",OR($C76=" ",$C77=" ")),AND($C78=" ",OR($C76&lt;&gt;" ",$C77&lt;&gt;" "))))),IF(SUM(F$4:F75)=0,1,LARGE(F$4:F75,1)+1),IF(MONTH(G76)=MONTH(TODAY()),IF(AND(DAY(G76)&lt;DAY(TODAY()),$B76=" "),IF(SUM(F$4:F75)=0,1,LARGE(F$4:F75,1)+1),IF($B76=" ",IF(AND(DAY(G76)=DAY(TODAY()),HOUR(G76)&lt;=HOUR(NOW())+1),IF(AND(HOUR(G76)+2&lt;=HOUR(NOW()),DAY(G76)&lt;=DAY(TODAY()),MINUTE(G76)&lt;=MINUTE(NOW())),IF(SUM(F$4:F75)=0,1,LARGE(F$4:F75,1)+1),IF(OR(MINUTE(G76)&lt;=MINUTE(NOW()),HOUR(G76)&lt;=HOUR(NOW())),"!!!","")),""),"")),"")))</f>
        <v>#VALUE!</v>
      </c>
      <c r="G76" s="188" t="s">
        <v>4833</v>
      </c>
      <c r="H76" s="239" t="s">
        <v>760</v>
      </c>
      <c r="I76" s="66" t="s">
        <v>47</v>
      </c>
      <c r="J76" s="80"/>
      <c r="K76" s="68" t="s">
        <v>21</v>
      </c>
      <c r="L76" s="69">
        <v>6.2</v>
      </c>
      <c r="M76" s="70">
        <v>1.95</v>
      </c>
      <c r="N76" s="317">
        <v>0.05</v>
      </c>
      <c r="O76" s="71" t="s">
        <v>2641</v>
      </c>
      <c r="P76" s="72" t="s">
        <v>3916</v>
      </c>
      <c r="Q76" s="220" t="s">
        <v>2227</v>
      </c>
      <c r="R76" s="204">
        <v>7.5300000000000006E-2</v>
      </c>
      <c r="S76" s="203" t="s">
        <v>1034</v>
      </c>
    </row>
    <row r="77" spans="1:19" s="1" customFormat="1" ht="14.65" customHeight="1">
      <c r="A77" s="227"/>
      <c r="B77" s="236"/>
      <c r="C77" s="17" t="s">
        <v>28</v>
      </c>
      <c r="D77" s="274"/>
      <c r="E77" s="282"/>
      <c r="F77" s="285"/>
      <c r="G77" s="182"/>
      <c r="H77" s="230"/>
      <c r="I77" s="18" t="s">
        <v>48</v>
      </c>
      <c r="J77" s="81" t="str">
        <f>IF(OR(I76="TO",I76="TU",I76="TO1",I76="TU1",I76="TO2",I76="TU2"),J76,IF(OR(I76="AH1",I76="AH2"),IF(OR(I77="AH1",I77="AH2"),-J76,IF(OR(I77="EH1",I77="EH2"),-J76+0.5,"")),IF(OR(I76="EH1",I76="EH2"),IF(OR(I77="AH1",I77="AH2"),-J76+0.5,IF(OR(I77="EH1",I77="EH2"),-J76+1,"")),IF(AND(OR(I76="DNB1",I76="DNB2"),OR(I77="AH1",I77="AH2")),0,IF(AND(I76="Not ScoreBoth",OR(I77="TO1",I77="TO2")),0.5,"")))))</f>
        <v/>
      </c>
      <c r="K77" s="77" t="s">
        <v>17</v>
      </c>
      <c r="L77" s="21">
        <v>1.36</v>
      </c>
      <c r="M77" s="22">
        <v>10</v>
      </c>
      <c r="N77" s="233"/>
      <c r="O77" s="23" t="s">
        <v>1137</v>
      </c>
      <c r="P77" s="24" t="s">
        <v>3350</v>
      </c>
      <c r="Q77" s="221"/>
      <c r="R77" s="205"/>
      <c r="S77" s="26"/>
    </row>
    <row r="78" spans="1:19" s="1" customFormat="1" ht="14.65" customHeight="1">
      <c r="A78" s="228"/>
      <c r="B78" s="237"/>
      <c r="C78" s="27" t="s">
        <v>28</v>
      </c>
      <c r="D78" s="275"/>
      <c r="E78" s="283"/>
      <c r="F78" s="272"/>
      <c r="G78" s="183"/>
      <c r="H78" s="231"/>
      <c r="I78" s="30"/>
      <c r="J78" s="31"/>
      <c r="K78" s="37"/>
      <c r="L78" s="32"/>
      <c r="M78" s="33"/>
      <c r="N78" s="234"/>
      <c r="O78" s="34"/>
      <c r="P78" s="35"/>
      <c r="Q78" s="222"/>
      <c r="R78" s="206"/>
      <c r="S78" s="28"/>
    </row>
    <row r="79" spans="1:19" s="1" customFormat="1" ht="14.65" customHeight="1">
      <c r="A79" s="226">
        <f>$A76+1</f>
        <v>414</v>
      </c>
      <c r="B79" s="235" t="str">
        <f>IF(OR(C79="W",C80="W",C81="W",C79="1/2W",C80="1/2W",C81="1/2W",C79="1/2L",C80="1/2L",C81="1/2L"),"OK",IF(OR(C79="L",C80="L",C81="L"),"LOSS",IF(OR(C79="X",C80="X",C81="X"),"Anulado"," ")))</f>
        <v xml:space="preserve"> </v>
      </c>
      <c r="C79" s="38" t="s">
        <v>28</v>
      </c>
      <c r="D79" s="273" t="str">
        <f>IF(G79="","",$D76)</f>
        <v>2</v>
      </c>
      <c r="E79" s="281" t="str">
        <f>IF(G79=""," ","– "&amp;COUNTIF(D$4:D81,$D79))</f>
        <v>– 8</v>
      </c>
      <c r="F79" s="284" t="e">
        <f ca="1">IF(G79="","",IF(OR(AND($C79&lt;&gt;" ",$C80=" "),AND($C80&lt;&gt;" ",$C79=" "),AND(L81&gt;0,OR(AND($C81&lt;&gt;" ",OR($C79=" ",$C80=" ")),AND($C81=" ",OR($C79&lt;&gt;" ",$C80&lt;&gt;" "))))),IF(SUM(F$4:F78)=0,1,LARGE(F$4:F78,1)+1),IF(MONTH(G79)=MONTH(TODAY()),IF(AND(DAY(G79)&lt;DAY(TODAY()),$B79=" "),IF(SUM(F$4:F78)=0,1,LARGE(F$4:F78,1)+1),IF($B79=" ",IF(AND(DAY(G79)=DAY(TODAY()),HOUR(G79)&lt;=HOUR(NOW())+1),IF(AND(HOUR(G79)+2&lt;=HOUR(NOW()),DAY(G79)&lt;=DAY(TODAY()),MINUTE(G79)&lt;=MINUTE(NOW())),IF(SUM(F$4:F78)=0,1,LARGE(F$4:F78,1)+1),IF(OR(MINUTE(G79)&lt;=MINUTE(NOW()),HOUR(G79)&lt;=HOUR(NOW())),"!!!","")),""),"")),"")))</f>
        <v>#VALUE!</v>
      </c>
      <c r="G79" s="181" t="s">
        <v>4829</v>
      </c>
      <c r="H79" s="229" t="s">
        <v>755</v>
      </c>
      <c r="I79" s="39" t="s">
        <v>60</v>
      </c>
      <c r="J79" s="78"/>
      <c r="K79" s="41" t="s">
        <v>23</v>
      </c>
      <c r="L79" s="42">
        <v>4.3</v>
      </c>
      <c r="M79" s="43">
        <v>3.1</v>
      </c>
      <c r="N79" s="318">
        <v>0.05</v>
      </c>
      <c r="O79" s="44" t="s">
        <v>2925</v>
      </c>
      <c r="P79" s="45" t="s">
        <v>1385</v>
      </c>
      <c r="Q79" s="217" t="s">
        <v>4302</v>
      </c>
      <c r="R79" s="211">
        <v>3.4200000000000001E-2</v>
      </c>
      <c r="S79" s="210" t="s">
        <v>1034</v>
      </c>
    </row>
    <row r="80" spans="1:19" s="1" customFormat="1" ht="14.65" customHeight="1">
      <c r="A80" s="227"/>
      <c r="B80" s="236"/>
      <c r="C80" s="49" t="s">
        <v>28</v>
      </c>
      <c r="D80" s="274"/>
      <c r="E80" s="282"/>
      <c r="F80" s="285"/>
      <c r="G80" s="182"/>
      <c r="H80" s="230"/>
      <c r="I80" s="50" t="s">
        <v>63</v>
      </c>
      <c r="J80" s="85" t="str">
        <f>IF(OR(I79="TO",I79="TU",I79="TO1",I79="TU1",I79="TO2",I79="TU2"),J79,IF(OR(I79="AH1",I79="AH2"),IF(OR(I80="AH1",I80="AH2"),-J79,IF(OR(I80="EH1",I80="EH2"),-J79+0.5,"")),IF(OR(I79="EH1",I79="EH2"),IF(OR(I80="AH1",I80="AH2"),-J79+0.5,IF(OR(I80="EH1",I80="EH2"),-J79+1,"")),IF(AND(OR(I79="DNB1",I79="DNB2"),OR(I80="AH1",I80="AH2")),0,IF(AND(I79="Not ScoreBoth",OR(I80="TO1",I80="TO2")),0.5,"")))))</f>
        <v/>
      </c>
      <c r="K80" s="52" t="s">
        <v>18</v>
      </c>
      <c r="L80" s="53">
        <v>1.38</v>
      </c>
      <c r="M80" s="54">
        <v>10.06</v>
      </c>
      <c r="N80" s="233"/>
      <c r="O80" s="55" t="s">
        <v>2474</v>
      </c>
      <c r="P80" s="56" t="s">
        <v>3917</v>
      </c>
      <c r="Q80" s="218"/>
      <c r="R80" s="212"/>
      <c r="S80" s="26"/>
    </row>
    <row r="81" spans="1:19" s="1" customFormat="1" ht="14.65" customHeight="1">
      <c r="A81" s="228"/>
      <c r="B81" s="237"/>
      <c r="C81" s="57" t="s">
        <v>28</v>
      </c>
      <c r="D81" s="275"/>
      <c r="E81" s="283"/>
      <c r="F81" s="272"/>
      <c r="G81" s="183"/>
      <c r="H81" s="231"/>
      <c r="I81" s="58"/>
      <c r="J81" s="59"/>
      <c r="K81" s="60"/>
      <c r="L81" s="61"/>
      <c r="M81" s="62"/>
      <c r="N81" s="234"/>
      <c r="O81" s="63"/>
      <c r="P81" s="64"/>
      <c r="Q81" s="219"/>
      <c r="R81" s="213"/>
      <c r="S81" s="28"/>
    </row>
    <row r="82" spans="1:19" s="1" customFormat="1" ht="14.65" customHeight="1">
      <c r="A82" s="238">
        <f>$A79+1</f>
        <v>415</v>
      </c>
      <c r="B82" s="242" t="str">
        <f>IF(OR(C82="W",C83="W",C84="W",C82="1/2W",C83="1/2W",C84="1/2W",C82="1/2L",C83="1/2L",C84="1/2L"),"OK",IF(OR(C82="L",C83="L",C84="L"),"LOSS",IF(OR(C82="X",C83="X",C84="X"),"Anulado"," ")))</f>
        <v xml:space="preserve"> </v>
      </c>
      <c r="C82" s="65" t="s">
        <v>28</v>
      </c>
      <c r="D82" s="290" t="str">
        <f>IF(G82="","",$D79)</f>
        <v>2</v>
      </c>
      <c r="E82" s="295" t="str">
        <f>IF(G82=""," ","– "&amp;COUNTIF(D$4:D84,$D82))</f>
        <v>– 9</v>
      </c>
      <c r="F82" s="297" t="e">
        <f ca="1">IF(G82="","",IF(OR(AND($C82&lt;&gt;" ",$C83=" "),AND($C83&lt;&gt;" ",$C82=" "),AND(L84&gt;0,OR(AND($C84&lt;&gt;" ",OR($C82=" ",$C83=" ")),AND($C84=" ",OR($C82&lt;&gt;" ",$C83&lt;&gt;" "))))),IF(SUM(F$4:F81)=0,1,LARGE(F$4:F81,1)+1),IF(MONTH(G82)=MONTH(TODAY()),IF(AND(DAY(G82)&lt;DAY(TODAY()),$B82=" "),IF(SUM(F$4:F81)=0,1,LARGE(F$4:F81,1)+1),IF($B82=" ",IF(AND(DAY(G82)=DAY(TODAY()),HOUR(G82)&lt;=HOUR(NOW())+1),IF(AND(HOUR(G82)+2&lt;=HOUR(NOW()),DAY(G82)&lt;=DAY(TODAY()),MINUTE(G82)&lt;=MINUTE(NOW())),IF(SUM(F$4:F81)=0,1,LARGE(F$4:F81,1)+1),IF(OR(MINUTE(G82)&lt;=MINUTE(NOW()),HOUR(G82)&lt;=HOUR(NOW())),"!!!","")),""),"")),"")))</f>
        <v>#VALUE!</v>
      </c>
      <c r="G82" s="188" t="s">
        <v>4834</v>
      </c>
      <c r="H82" s="239" t="s">
        <v>761</v>
      </c>
      <c r="I82" s="66" t="s">
        <v>43</v>
      </c>
      <c r="J82" s="67">
        <v>12</v>
      </c>
      <c r="K82" s="68" t="s">
        <v>22</v>
      </c>
      <c r="L82" s="69">
        <v>1.8129999999999999</v>
      </c>
      <c r="M82" s="70">
        <v>19.46</v>
      </c>
      <c r="N82" s="317">
        <v>0.05</v>
      </c>
      <c r="O82" s="71" t="s">
        <v>3304</v>
      </c>
      <c r="P82" s="72" t="s">
        <v>3572</v>
      </c>
      <c r="Q82" s="220" t="s">
        <v>1727</v>
      </c>
      <c r="R82" s="204">
        <v>4.9700000000000001E-2</v>
      </c>
      <c r="S82" s="203" t="s">
        <v>1034</v>
      </c>
    </row>
    <row r="83" spans="1:19" s="1" customFormat="1" ht="14.65" customHeight="1">
      <c r="A83" s="227"/>
      <c r="B83" s="236"/>
      <c r="C83" s="17" t="s">
        <v>28</v>
      </c>
      <c r="D83" s="274"/>
      <c r="E83" s="282"/>
      <c r="F83" s="285"/>
      <c r="G83" s="182"/>
      <c r="H83" s="230"/>
      <c r="I83" s="18" t="s">
        <v>42</v>
      </c>
      <c r="J83" s="76">
        <v>11.5</v>
      </c>
      <c r="K83" s="77" t="s">
        <v>18</v>
      </c>
      <c r="L83" s="21">
        <v>2.2000000000000002</v>
      </c>
      <c r="M83" s="22">
        <v>7.2</v>
      </c>
      <c r="N83" s="233"/>
      <c r="O83" s="23" t="s">
        <v>3918</v>
      </c>
      <c r="P83" s="24" t="s">
        <v>3919</v>
      </c>
      <c r="Q83" s="221"/>
      <c r="R83" s="205"/>
      <c r="S83" s="26"/>
    </row>
    <row r="84" spans="1:19" s="1" customFormat="1" ht="14.65" customHeight="1">
      <c r="A84" s="228"/>
      <c r="B84" s="237"/>
      <c r="C84" s="27" t="s">
        <v>28</v>
      </c>
      <c r="D84" s="275"/>
      <c r="E84" s="283"/>
      <c r="F84" s="272"/>
      <c r="G84" s="183"/>
      <c r="H84" s="231"/>
      <c r="I84" s="86" t="s">
        <v>42</v>
      </c>
      <c r="J84" s="107">
        <v>12.5</v>
      </c>
      <c r="K84" s="87" t="s">
        <v>18</v>
      </c>
      <c r="L84" s="88">
        <v>2.8</v>
      </c>
      <c r="M84" s="33">
        <v>6.95</v>
      </c>
      <c r="N84" s="234"/>
      <c r="O84" s="89" t="s">
        <v>3413</v>
      </c>
      <c r="P84" s="90" t="s">
        <v>3304</v>
      </c>
      <c r="Q84" s="222"/>
      <c r="R84" s="206"/>
      <c r="S84" s="28"/>
    </row>
    <row r="85" spans="1:19" s="1" customFormat="1" ht="14.65" customHeight="1">
      <c r="A85" s="226">
        <f>$A82+1</f>
        <v>416</v>
      </c>
      <c r="B85" s="235" t="str">
        <f>IF(OR(C85="W",C86="W",C87="W",C85="1/2W",C86="1/2W",C87="1/2W",C85="1/2L",C86="1/2L",C87="1/2L"),"OK",IF(OR(C85="L",C86="L",C87="L"),"LOSS",IF(OR(C85="X",C86="X",C87="X"),"Anulado"," ")))</f>
        <v xml:space="preserve"> </v>
      </c>
      <c r="C85" s="38" t="s">
        <v>28</v>
      </c>
      <c r="D85" s="273" t="str">
        <f>IF(G85="","",$D82)</f>
        <v>2</v>
      </c>
      <c r="E85" s="281" t="str">
        <f>IF(G85=""," ","– "&amp;COUNTIF(D$4:D87,$D85))</f>
        <v>– 10</v>
      </c>
      <c r="F85" s="284" t="e">
        <f ca="1">IF(G85="","",IF(OR(AND($C85&lt;&gt;" ",$C86=" "),AND($C86&lt;&gt;" ",$C85=" "),AND(L87&gt;0,OR(AND($C87&lt;&gt;" ",OR($C85=" ",$C86=" ")),AND($C87=" ",OR($C85&lt;&gt;" ",$C86&lt;&gt;" "))))),IF(SUM(F$4:F84)=0,1,LARGE(F$4:F84,1)+1),IF(MONTH(G85)=MONTH(TODAY()),IF(AND(DAY(G85)&lt;DAY(TODAY()),$B85=" "),IF(SUM(F$4:F84)=0,1,LARGE(F$4:F84,1)+1),IF($B85=" ",IF(AND(DAY(G85)=DAY(TODAY()),HOUR(G85)&lt;=HOUR(NOW())+1),IF(AND(HOUR(G85)+2&lt;=HOUR(NOW()),DAY(G85)&lt;=DAY(TODAY()),MINUTE(G85)&lt;=MINUTE(NOW())),IF(SUM(F$4:F84)=0,1,LARGE(F$4:F84,1)+1),IF(OR(MINUTE(G85)&lt;=MINUTE(NOW()),HOUR(G85)&lt;=HOUR(NOW())),"!!!","")),""),"")),"")))</f>
        <v>#VALUE!</v>
      </c>
      <c r="G85" s="181" t="s">
        <v>4835</v>
      </c>
      <c r="H85" s="229" t="s">
        <v>762</v>
      </c>
      <c r="I85" s="39" t="s">
        <v>42</v>
      </c>
      <c r="J85" s="40">
        <v>5.5</v>
      </c>
      <c r="K85" s="41" t="s">
        <v>23</v>
      </c>
      <c r="L85" s="42">
        <v>1.86</v>
      </c>
      <c r="M85" s="43"/>
      <c r="N85" s="318">
        <v>0.05</v>
      </c>
      <c r="O85" s="44" t="s">
        <v>1304</v>
      </c>
      <c r="P85" s="45" t="s">
        <v>3920</v>
      </c>
      <c r="Q85" s="217" t="s">
        <v>1061</v>
      </c>
      <c r="R85" s="211">
        <v>3.4299999999999997E-2</v>
      </c>
      <c r="S85" s="210" t="s">
        <v>1034</v>
      </c>
    </row>
    <row r="86" spans="1:19" s="1" customFormat="1" ht="14.65" customHeight="1">
      <c r="A86" s="227"/>
      <c r="B86" s="236"/>
      <c r="C86" s="49" t="s">
        <v>28</v>
      </c>
      <c r="D86" s="274"/>
      <c r="E86" s="282"/>
      <c r="F86" s="285"/>
      <c r="G86" s="182"/>
      <c r="H86" s="230"/>
      <c r="I86" s="50" t="s">
        <v>43</v>
      </c>
      <c r="J86" s="51">
        <v>5</v>
      </c>
      <c r="K86" s="52" t="s">
        <v>21</v>
      </c>
      <c r="L86" s="53">
        <v>2.33</v>
      </c>
      <c r="M86" s="54">
        <v>19.03</v>
      </c>
      <c r="N86" s="233"/>
      <c r="O86" s="55" t="s">
        <v>921</v>
      </c>
      <c r="P86" s="56" t="s">
        <v>3921</v>
      </c>
      <c r="Q86" s="218"/>
      <c r="R86" s="212"/>
      <c r="S86" s="26"/>
    </row>
    <row r="87" spans="1:19" s="1" customFormat="1" ht="14.65" customHeight="1" thickBot="1">
      <c r="A87" s="228"/>
      <c r="B87" s="237"/>
      <c r="C87" s="57" t="s">
        <v>28</v>
      </c>
      <c r="D87" s="275"/>
      <c r="E87" s="283"/>
      <c r="F87" s="272"/>
      <c r="G87" s="183"/>
      <c r="H87" s="240"/>
      <c r="I87" s="58"/>
      <c r="J87" s="59"/>
      <c r="K87" s="60"/>
      <c r="L87" s="61"/>
      <c r="M87" s="62"/>
      <c r="N87" s="234"/>
      <c r="O87" s="63"/>
      <c r="P87" s="64"/>
      <c r="Q87" s="219"/>
      <c r="R87" s="213"/>
      <c r="S87" s="28"/>
    </row>
    <row r="88" spans="1:19" s="1" customFormat="1" ht="14.65" customHeight="1">
      <c r="A88" s="238">
        <f>$A85+1</f>
        <v>417</v>
      </c>
      <c r="B88" s="242" t="str">
        <f>IF(OR(C88="W",C89="W",C90="W",C88="1/2W",C89="1/2W",C90="1/2W",C88="1/2L",C89="1/2L",C90="1/2L"),"OK",IF(OR(C88="L",C89="L",C90="L"),"LOSS",IF(OR(C88="X",C89="X",C90="X"),"Anulado"," ")))</f>
        <v xml:space="preserve"> </v>
      </c>
      <c r="C88" s="65" t="s">
        <v>28</v>
      </c>
      <c r="D88" s="290" t="str">
        <f>IF(G88="","",$D85)</f>
        <v>2</v>
      </c>
      <c r="E88" s="295" t="str">
        <f>IF(G88=""," ","– "&amp;COUNTIF(D$4:D90,$D88))</f>
        <v>– 11</v>
      </c>
      <c r="F88" s="297" t="e">
        <f ca="1">IF(G88="","",IF(OR(AND($C88&lt;&gt;" ",$C89=" "),AND($C89&lt;&gt;" ",$C88=" "),AND(L90&gt;0,OR(AND($C90&lt;&gt;" ",OR($C88=" ",$C89=" ")),AND($C90=" ",OR($C88&lt;&gt;" ",$C89&lt;&gt;" "))))),IF(SUM(F$4:F87)=0,1,LARGE(F$4:F87,1)+1),IF(MONTH(G88)=MONTH(TODAY()),IF(AND(DAY(G88)&lt;DAY(TODAY()),$B88=" "),IF(SUM(F$4:F87)=0,1,LARGE(F$4:F87,1)+1),IF($B88=" ",IF(AND(DAY(G88)=DAY(TODAY()),HOUR(G88)&lt;=HOUR(NOW())+1),IF(AND(HOUR(G88)+2&lt;=HOUR(NOW()),DAY(G88)&lt;=DAY(TODAY()),MINUTE(G88)&lt;=MINUTE(NOW())),IF(SUM(F$4:F87)=0,1,LARGE(F$4:F87,1)+1),IF(OR(MINUTE(G88)&lt;=MINUTE(NOW()),HOUR(G88)&lt;=HOUR(NOW())),"!!!","")),""),"")),"")))</f>
        <v>#VALUE!</v>
      </c>
      <c r="G88" s="188" t="s">
        <v>4836</v>
      </c>
      <c r="H88" s="303" t="s">
        <v>763</v>
      </c>
      <c r="I88" s="66" t="s">
        <v>60</v>
      </c>
      <c r="J88" s="80"/>
      <c r="K88" s="68" t="s">
        <v>18</v>
      </c>
      <c r="L88" s="69">
        <v>3.2</v>
      </c>
      <c r="M88" s="70">
        <v>4.92</v>
      </c>
      <c r="N88" s="317">
        <v>0.05</v>
      </c>
      <c r="O88" s="71" t="s">
        <v>3922</v>
      </c>
      <c r="P88" s="72" t="s">
        <v>1225</v>
      </c>
      <c r="Q88" s="220" t="s">
        <v>2892</v>
      </c>
      <c r="R88" s="204">
        <v>9.2899999999999996E-2</v>
      </c>
      <c r="S88" s="203" t="s">
        <v>1034</v>
      </c>
    </row>
    <row r="89" spans="1:19" s="1" customFormat="1" ht="14.65" customHeight="1">
      <c r="A89" s="227"/>
      <c r="B89" s="236"/>
      <c r="C89" s="17" t="s">
        <v>28</v>
      </c>
      <c r="D89" s="274"/>
      <c r="E89" s="282"/>
      <c r="F89" s="285"/>
      <c r="G89" s="182"/>
      <c r="H89" s="230"/>
      <c r="I89" s="18" t="s">
        <v>63</v>
      </c>
      <c r="J89" s="81" t="str">
        <f>IF(OR(I88="TO",I88="TU",I88="TO1",I88="TU1",I88="TO2",I88="TU2"),J88,IF(OR(I88="AH1",I88="AH2"),IF(OR(I89="AH1",I89="AH2"),-J88,IF(OR(I89="EH1",I89="EH2"),-J88+0.5,"")),IF(OR(I88="EH1",I88="EH2"),IF(OR(I89="AH1",I89="AH2"),-J88+0.5,IF(OR(I89="EH1",I89="EH2"),-J88+1,"")),IF(AND(OR(I88="DNB1",I88="DNB2"),OR(I89="AH1",I89="AH2")),0,IF(AND(I88="Not ScoreBoth",OR(I89="TO1",I89="TO2")),0.5,"")))))</f>
        <v/>
      </c>
      <c r="K89" s="77" t="s">
        <v>21</v>
      </c>
      <c r="L89" s="21">
        <v>1.66</v>
      </c>
      <c r="M89" s="161"/>
      <c r="N89" s="233"/>
      <c r="O89" s="23" t="s">
        <v>1445</v>
      </c>
      <c r="P89" s="24" t="s">
        <v>3923</v>
      </c>
      <c r="Q89" s="221"/>
      <c r="R89" s="205"/>
      <c r="S89" s="26"/>
    </row>
    <row r="90" spans="1:19" s="1" customFormat="1" ht="14.65" customHeight="1">
      <c r="A90" s="228"/>
      <c r="B90" s="237"/>
      <c r="C90" s="27" t="s">
        <v>28</v>
      </c>
      <c r="D90" s="275"/>
      <c r="E90" s="283"/>
      <c r="F90" s="272"/>
      <c r="G90" s="183"/>
      <c r="H90" s="231"/>
      <c r="I90" s="30"/>
      <c r="J90" s="31"/>
      <c r="K90" s="37"/>
      <c r="L90" s="32"/>
      <c r="M90" s="33"/>
      <c r="N90" s="234"/>
      <c r="O90" s="34"/>
      <c r="P90" s="35"/>
      <c r="Q90" s="222"/>
      <c r="R90" s="206"/>
      <c r="S90" s="28"/>
    </row>
    <row r="91" spans="1:19" s="1" customFormat="1" ht="14.65" customHeight="1">
      <c r="A91" s="226">
        <f>$A88+1</f>
        <v>418</v>
      </c>
      <c r="B91" s="235" t="str">
        <f>IF(OR(C91="W",C92="W",C93="W",C91="1/2W",C92="1/2W",C93="1/2W",C91="1/2L",C92="1/2L",C93="1/2L"),"OK",IF(OR(C91="L",C92="L",C93="L"),"LOSS",IF(OR(C91="X",C92="X",C93="X"),"Anulado"," ")))</f>
        <v xml:space="preserve"> </v>
      </c>
      <c r="C91" s="38" t="s">
        <v>28</v>
      </c>
      <c r="D91" s="273" t="str">
        <f>IF(G91="","",$D88)</f>
        <v>2</v>
      </c>
      <c r="E91" s="281" t="str">
        <f>IF(G91=""," ","– "&amp;COUNTIF(D$4:D93,$D91))</f>
        <v>– 12</v>
      </c>
      <c r="F91" s="284" t="e">
        <f ca="1">IF(G91="","",IF(OR(AND($C91&lt;&gt;" ",$C92=" "),AND($C92&lt;&gt;" ",$C91=" "),AND(L93&gt;0,OR(AND($C93&lt;&gt;" ",OR($C91=" ",$C92=" ")),AND($C93=" ",OR($C91&lt;&gt;" ",$C92&lt;&gt;" "))))),IF(SUM(F$4:F90)=0,1,LARGE(F$4:F90,1)+1),IF(MONTH(G91)=MONTH(TODAY()),IF(AND(DAY(G91)&lt;DAY(TODAY()),$B91=" "),IF(SUM(F$4:F90)=0,1,LARGE(F$4:F90,1)+1),IF($B91=" ",IF(AND(DAY(G91)=DAY(TODAY()),HOUR(G91)&lt;=HOUR(NOW())+1),IF(AND(HOUR(G91)+2&lt;=HOUR(NOW()),DAY(G91)&lt;=DAY(TODAY()),MINUTE(G91)&lt;=MINUTE(NOW())),IF(SUM(F$4:F90)=0,1,LARGE(F$4:F90,1)+1),IF(OR(MINUTE(G91)&lt;=MINUTE(NOW()),HOUR(G91)&lt;=HOUR(NOW())),"!!!","")),""),"")),"")))</f>
        <v>#VALUE!</v>
      </c>
      <c r="G91" s="181" t="s">
        <v>4820</v>
      </c>
      <c r="H91" s="229" t="s">
        <v>764</v>
      </c>
      <c r="I91" s="39" t="s">
        <v>47</v>
      </c>
      <c r="J91" s="78"/>
      <c r="K91" s="41" t="s">
        <v>21</v>
      </c>
      <c r="L91" s="42">
        <v>1.99</v>
      </c>
      <c r="M91" s="43">
        <v>51.14</v>
      </c>
      <c r="N91" s="318">
        <v>0.05</v>
      </c>
      <c r="O91" s="44" t="s">
        <v>3610</v>
      </c>
      <c r="P91" s="45" t="s">
        <v>3924</v>
      </c>
      <c r="Q91" s="217" t="s">
        <v>4303</v>
      </c>
      <c r="R91" s="211">
        <v>-8.2799999999999999E-2</v>
      </c>
      <c r="S91" s="210" t="s">
        <v>1034</v>
      </c>
    </row>
    <row r="92" spans="1:19" s="1" customFormat="1" ht="14.65" customHeight="1">
      <c r="A92" s="227"/>
      <c r="B92" s="236"/>
      <c r="C92" s="49" t="s">
        <v>28</v>
      </c>
      <c r="D92" s="274"/>
      <c r="E92" s="282"/>
      <c r="F92" s="285"/>
      <c r="G92" s="182"/>
      <c r="H92" s="230"/>
      <c r="I92" s="138"/>
      <c r="J92" s="85" t="str">
        <f>IF(OR(I91="TO",I91="TU",I91="TO1",I91="TU1",I91="TO2",I91="TU2"),J91,IF(OR(I91="AH1",I91="AH2"),IF(OR(I92="AH1",I92="AH2"),-J91,IF(OR(I92="EH1",I92="EH2"),-J91+0.5,"")),IF(OR(I91="EH1",I91="EH2"),IF(OR(I92="AH1",I92="AH2"),-J91+0.5,IF(OR(I92="EH1",I92="EH2"),-J91+1,"")),IF(AND(OR(I91="DNB1",I91="DNB2"),OR(I92="AH1",I92="AH2")),0,IF(AND(I91="Not ScoreBoth",OR(I92="TO1",I92="TO2")),0.5,"")))))</f>
        <v/>
      </c>
      <c r="K92" s="52" t="s">
        <v>19</v>
      </c>
      <c r="L92" s="53">
        <v>1.75</v>
      </c>
      <c r="M92" s="54">
        <v>59.82</v>
      </c>
      <c r="N92" s="233"/>
      <c r="O92" s="55" t="s">
        <v>3925</v>
      </c>
      <c r="P92" s="56" t="s">
        <v>3924</v>
      </c>
      <c r="Q92" s="218"/>
      <c r="R92" s="212"/>
      <c r="S92" s="26"/>
    </row>
    <row r="93" spans="1:19" s="1" customFormat="1" ht="14.65" customHeight="1">
      <c r="A93" s="228"/>
      <c r="B93" s="237"/>
      <c r="C93" s="57" t="s">
        <v>28</v>
      </c>
      <c r="D93" s="275"/>
      <c r="E93" s="283"/>
      <c r="F93" s="272"/>
      <c r="G93" s="183"/>
      <c r="H93" s="231"/>
      <c r="I93" s="58"/>
      <c r="J93" s="59"/>
      <c r="K93" s="60"/>
      <c r="L93" s="61"/>
      <c r="M93" s="62"/>
      <c r="N93" s="234"/>
      <c r="O93" s="63"/>
      <c r="P93" s="64"/>
      <c r="Q93" s="219"/>
      <c r="R93" s="213"/>
      <c r="S93" s="28"/>
    </row>
    <row r="94" spans="1:19" s="1" customFormat="1" ht="14.65" customHeight="1">
      <c r="A94" s="238">
        <f>$A91+1</f>
        <v>419</v>
      </c>
      <c r="B94" s="242" t="str">
        <f>IF(OR(C94="W",C95="W",C96="W",C94="1/2W",C95="1/2W",C96="1/2W",C94="1/2L",C95="1/2L",C96="1/2L"),"OK",IF(OR(C94="L",C95="L",C96="L"),"LOSS",IF(OR(C94="X",C95="X",C96="X"),"Anulado"," ")))</f>
        <v xml:space="preserve"> </v>
      </c>
      <c r="C94" s="65" t="s">
        <v>28</v>
      </c>
      <c r="D94" s="290" t="str">
        <f>IF(G94="","",$D91)</f>
        <v>2</v>
      </c>
      <c r="E94" s="295" t="str">
        <f>IF(G94=""," ","– "&amp;COUNTIF(D$4:D96,$D94))</f>
        <v>– 13</v>
      </c>
      <c r="F94" s="297" t="e">
        <f ca="1">IF(G94="","",IF(OR(AND($C94&lt;&gt;" ",$C95=" "),AND($C95&lt;&gt;" ",$C94=" "),AND(L96&gt;0,OR(AND($C96&lt;&gt;" ",OR($C94=" ",$C95=" ")),AND($C96=" ",OR($C94&lt;&gt;" ",$C95&lt;&gt;" "))))),IF(SUM(F$4:F93)=0,1,LARGE(F$4:F93,1)+1),IF(MONTH(G94)=MONTH(TODAY()),IF(AND(DAY(G94)&lt;DAY(TODAY()),$B94=" "),IF(SUM(F$4:F93)=0,1,LARGE(F$4:F93,1)+1),IF($B94=" ",IF(AND(DAY(G94)=DAY(TODAY()),HOUR(G94)&lt;=HOUR(NOW())+1),IF(AND(HOUR(G94)+2&lt;=HOUR(NOW()),DAY(G94)&lt;=DAY(TODAY()),MINUTE(G94)&lt;=MINUTE(NOW())),IF(SUM(F$4:F93)=0,1,LARGE(F$4:F93,1)+1),IF(OR(MINUTE(G94)&lt;=MINUTE(NOW()),HOUR(G94)&lt;=HOUR(NOW())),"!!!","")),""),"")),"")))</f>
        <v>#VALUE!</v>
      </c>
      <c r="G94" s="188" t="s">
        <v>4837</v>
      </c>
      <c r="H94" s="239" t="s">
        <v>765</v>
      </c>
      <c r="I94" s="66" t="s">
        <v>42</v>
      </c>
      <c r="J94" s="67">
        <v>5</v>
      </c>
      <c r="K94" s="68" t="s">
        <v>22</v>
      </c>
      <c r="L94" s="69">
        <v>2.0299999999999998</v>
      </c>
      <c r="M94" s="70"/>
      <c r="N94" s="317">
        <v>0.01</v>
      </c>
      <c r="O94" s="71" t="s">
        <v>1846</v>
      </c>
      <c r="P94" s="72" t="s">
        <v>2702</v>
      </c>
      <c r="Q94" s="220" t="s">
        <v>1554</v>
      </c>
      <c r="R94" s="204">
        <v>8.0799999999999997E-2</v>
      </c>
      <c r="S94" s="203" t="s">
        <v>1034</v>
      </c>
    </row>
    <row r="95" spans="1:19" s="1" customFormat="1" ht="14.65" customHeight="1">
      <c r="A95" s="227"/>
      <c r="B95" s="236"/>
      <c r="C95" s="17" t="s">
        <v>28</v>
      </c>
      <c r="D95" s="274"/>
      <c r="E95" s="282"/>
      <c r="F95" s="285"/>
      <c r="G95" s="182"/>
      <c r="H95" s="230"/>
      <c r="I95" s="18" t="s">
        <v>43</v>
      </c>
      <c r="J95" s="76">
        <f>IF(OR(I94="TO",I94="TU",I94="TO1",I94="TU1",I94="TO2",I94="TU2"),J94,IF(OR(I94="AH1",I94="AH2"),IF(OR(I95="AH1",I95="AH2"),-J94,IF(OR(I95="EH1",I95="EH2"),-J94+0.5,"")),IF(OR(I94="EH1",I94="EH2"),IF(OR(I95="AH1",I95="AH2"),-J94+0.5,IF(OR(I95="EH1",I95="EH2"),-J94+1,"")),IF(AND(OR(I94="DNB1",I94="DNB2"),OR(I95="AH1",I95="AH2")),0,IF(AND(I94="Not ScoreBoth",OR(I95="TO1",I95="TO2")),0.5,"")))))</f>
        <v>5</v>
      </c>
      <c r="K95" s="77" t="s">
        <v>21</v>
      </c>
      <c r="L95" s="21">
        <v>2.31</v>
      </c>
      <c r="M95" s="22">
        <v>5.15</v>
      </c>
      <c r="N95" s="233"/>
      <c r="O95" s="23" t="s">
        <v>2221</v>
      </c>
      <c r="P95" s="24" t="s">
        <v>2702</v>
      </c>
      <c r="Q95" s="221"/>
      <c r="R95" s="205"/>
      <c r="S95" s="26"/>
    </row>
    <row r="96" spans="1:19" s="1" customFormat="1" ht="14.65" customHeight="1">
      <c r="A96" s="228"/>
      <c r="B96" s="237"/>
      <c r="C96" s="27" t="s">
        <v>28</v>
      </c>
      <c r="D96" s="275"/>
      <c r="E96" s="283"/>
      <c r="F96" s="272"/>
      <c r="G96" s="183"/>
      <c r="H96" s="231"/>
      <c r="I96" s="30"/>
      <c r="J96" s="31"/>
      <c r="K96" s="37"/>
      <c r="L96" s="32"/>
      <c r="M96" s="33"/>
      <c r="N96" s="234"/>
      <c r="O96" s="34"/>
      <c r="P96" s="35"/>
      <c r="Q96" s="222"/>
      <c r="R96" s="206"/>
      <c r="S96" s="28"/>
    </row>
    <row r="97" spans="1:19" s="1" customFormat="1" ht="14.65" customHeight="1">
      <c r="A97" s="226">
        <f>$A94+1</f>
        <v>420</v>
      </c>
      <c r="B97" s="235" t="str">
        <f>IF(OR(C97="W",C98="W",C99="W",C97="1/2W",C98="1/2W",C99="1/2W",C97="1/2L",C98="1/2L",C99="1/2L"),"OK",IF(OR(C97="L",C98="L",C99="L"),"LOSS",IF(OR(C97="X",C98="X",C99="X"),"Anulado"," ")))</f>
        <v xml:space="preserve"> </v>
      </c>
      <c r="C97" s="38" t="s">
        <v>28</v>
      </c>
      <c r="D97" s="273" t="str">
        <f>IF(G97="","",$D94)</f>
        <v>2</v>
      </c>
      <c r="E97" s="281" t="str">
        <f>IF(G97=""," ","– "&amp;COUNTIF(D$4:D99,$D97))</f>
        <v>– 14</v>
      </c>
      <c r="F97" s="284" t="e">
        <f ca="1">IF(G97="","",IF(OR(AND($C97&lt;&gt;" ",$C98=" "),AND($C98&lt;&gt;" ",$C97=" "),AND(L99&gt;0,OR(AND($C99&lt;&gt;" ",OR($C97=" ",$C98=" ")),AND($C99=" ",OR($C97&lt;&gt;" ",$C98&lt;&gt;" "))))),IF(SUM(F$4:F96)=0,1,LARGE(F$4:F96,1)+1),IF(MONTH(G97)=MONTH(TODAY()),IF(AND(DAY(G97)&lt;DAY(TODAY()),$B97=" "),IF(SUM(F$4:F96)=0,1,LARGE(F$4:F96,1)+1),IF($B97=" ",IF(AND(DAY(G97)=DAY(TODAY()),HOUR(G97)&lt;=HOUR(NOW())+1),IF(AND(HOUR(G97)+2&lt;=HOUR(NOW()),DAY(G97)&lt;=DAY(TODAY()),MINUTE(G97)&lt;=MINUTE(NOW())),IF(SUM(F$4:F96)=0,1,LARGE(F$4:F96,1)+1),IF(OR(MINUTE(G97)&lt;=MINUTE(NOW()),HOUR(G97)&lt;=HOUR(NOW())),"!!!","")),""),"")),"")))</f>
        <v>#VALUE!</v>
      </c>
      <c r="G97" s="181" t="s">
        <v>4838</v>
      </c>
      <c r="H97" s="229" t="s">
        <v>766</v>
      </c>
      <c r="I97" s="39" t="s">
        <v>42</v>
      </c>
      <c r="J97" s="40">
        <v>5.5</v>
      </c>
      <c r="K97" s="41" t="s">
        <v>17</v>
      </c>
      <c r="L97" s="42">
        <v>2.2000000000000002</v>
      </c>
      <c r="M97" s="43"/>
      <c r="N97" s="318">
        <v>0.05</v>
      </c>
      <c r="O97" s="44" t="s">
        <v>1491</v>
      </c>
      <c r="P97" s="45" t="s">
        <v>3926</v>
      </c>
      <c r="Q97" s="217" t="s">
        <v>2370</v>
      </c>
      <c r="R97" s="211">
        <v>6.4000000000000001E-2</v>
      </c>
      <c r="S97" s="210" t="s">
        <v>1034</v>
      </c>
    </row>
    <row r="98" spans="1:19" s="1" customFormat="1" ht="14.65" customHeight="1">
      <c r="A98" s="227"/>
      <c r="B98" s="236"/>
      <c r="C98" s="49" t="s">
        <v>28</v>
      </c>
      <c r="D98" s="274"/>
      <c r="E98" s="282"/>
      <c r="F98" s="285"/>
      <c r="G98" s="182"/>
      <c r="H98" s="230"/>
      <c r="I98" s="50" t="s">
        <v>43</v>
      </c>
      <c r="J98" s="51">
        <f>IF(OR(I97="TO",I97="TU",I97="TO1",I97="TU1",I97="TO2",I97="TU2"),J97,IF(OR(I97="AH1",I97="AH2"),IF(OR(I98="AH1",I98="AH2"),-J97,IF(OR(I98="EH1",I98="EH2"),-J97+0.5,"")),IF(OR(I97="EH1",I97="EH2"),IF(OR(I98="AH1",I98="AH2"),-J97+0.5,IF(OR(I98="EH1",I98="EH2"),-J97+1,"")),IF(AND(OR(I97="DNB1",I97="DNB2"),OR(I98="AH1",I98="AH2")),0,IF(AND(I97="Not ScoreBoth",OR(I98="TO1",I98="TO2")),0.5,"")))))</f>
        <v>5.5</v>
      </c>
      <c r="K98" s="52" t="s">
        <v>21</v>
      </c>
      <c r="L98" s="53">
        <v>2.06</v>
      </c>
      <c r="M98" s="54">
        <v>12.74</v>
      </c>
      <c r="N98" s="233"/>
      <c r="O98" s="55" t="s">
        <v>1706</v>
      </c>
      <c r="P98" s="56" t="s">
        <v>3233</v>
      </c>
      <c r="Q98" s="218"/>
      <c r="R98" s="212"/>
      <c r="S98" s="26"/>
    </row>
    <row r="99" spans="1:19" s="1" customFormat="1" ht="14.65" customHeight="1">
      <c r="A99" s="228"/>
      <c r="B99" s="237"/>
      <c r="C99" s="57" t="s">
        <v>28</v>
      </c>
      <c r="D99" s="275"/>
      <c r="E99" s="283"/>
      <c r="F99" s="272"/>
      <c r="G99" s="183"/>
      <c r="H99" s="231"/>
      <c r="I99" s="58"/>
      <c r="J99" s="59"/>
      <c r="K99" s="60"/>
      <c r="L99" s="61"/>
      <c r="M99" s="62"/>
      <c r="N99" s="234"/>
      <c r="O99" s="63"/>
      <c r="P99" s="64"/>
      <c r="Q99" s="219"/>
      <c r="R99" s="213"/>
      <c r="S99" s="28"/>
    </row>
    <row r="100" spans="1:19" s="1" customFormat="1" ht="14.65" customHeight="1">
      <c r="A100" s="238">
        <f>$A97+1</f>
        <v>421</v>
      </c>
      <c r="B100" s="242" t="str">
        <f>IF(OR(C100="W",C101="W",C102="W",C100="1/2W",C101="1/2W",C102="1/2W",C100="1/2L",C101="1/2L",C102="1/2L"),"OK",IF(OR(C100="L",C101="L",C102="L"),"LOSS",IF(OR(C100="X",C101="X",C102="X"),"Anulado"," ")))</f>
        <v xml:space="preserve"> </v>
      </c>
      <c r="C100" s="65" t="s">
        <v>28</v>
      </c>
      <c r="D100" s="290" t="str">
        <f>IF(G100="","",$D97)</f>
        <v>2</v>
      </c>
      <c r="E100" s="295" t="str">
        <f>IF(G100=""," ","– "&amp;COUNTIF(D$4:D102,$D100))</f>
        <v>– 15</v>
      </c>
      <c r="F100" s="297" t="e">
        <f ca="1">IF(G100="","",IF(OR(AND($C100&lt;&gt;" ",$C101=" "),AND($C101&lt;&gt;" ",$C100=" "),AND(L102&gt;0,OR(AND($C102&lt;&gt;" ",OR($C100=" ",$C101=" ")),AND($C102=" ",OR($C100&lt;&gt;" ",$C101&lt;&gt;" "))))),IF(SUM(F$4:F99)=0,1,LARGE(F$4:F99,1)+1),IF(MONTH(G100)=MONTH(TODAY()),IF(AND(DAY(G100)&lt;DAY(TODAY()),$B100=" "),IF(SUM(F$4:F99)=0,1,LARGE(F$4:F99,1)+1),IF($B100=" ",IF(AND(DAY(G100)=DAY(TODAY()),HOUR(G100)&lt;=HOUR(NOW())+1),IF(AND(HOUR(G100)+2&lt;=HOUR(NOW()),DAY(G100)&lt;=DAY(TODAY()),MINUTE(G100)&lt;=MINUTE(NOW())),IF(SUM(F$4:F99)=0,1,LARGE(F$4:F99,1)+1),IF(OR(MINUTE(G100)&lt;=MINUTE(NOW()),HOUR(G100)&lt;=HOUR(NOW())),"!!!","")),""),"")),"")))</f>
        <v>#VALUE!</v>
      </c>
      <c r="G100" s="188" t="s">
        <v>4837</v>
      </c>
      <c r="H100" s="239" t="s">
        <v>765</v>
      </c>
      <c r="I100" s="66" t="s">
        <v>42</v>
      </c>
      <c r="J100" s="67">
        <v>5</v>
      </c>
      <c r="K100" s="68" t="s">
        <v>22</v>
      </c>
      <c r="L100" s="69">
        <v>2.0299999999999998</v>
      </c>
      <c r="M100" s="70"/>
      <c r="N100" s="317">
        <v>0.01</v>
      </c>
      <c r="O100" s="71" t="s">
        <v>1846</v>
      </c>
      <c r="P100" s="72" t="s">
        <v>2702</v>
      </c>
      <c r="Q100" s="220" t="s">
        <v>1554</v>
      </c>
      <c r="R100" s="204">
        <v>8.0799999999999997E-2</v>
      </c>
      <c r="S100" s="203" t="s">
        <v>1034</v>
      </c>
    </row>
    <row r="101" spans="1:19" s="1" customFormat="1" ht="14.65" customHeight="1">
      <c r="A101" s="227"/>
      <c r="B101" s="236"/>
      <c r="C101" s="17" t="s">
        <v>28</v>
      </c>
      <c r="D101" s="274"/>
      <c r="E101" s="282"/>
      <c r="F101" s="285"/>
      <c r="G101" s="182"/>
      <c r="H101" s="230"/>
      <c r="I101" s="18" t="s">
        <v>43</v>
      </c>
      <c r="J101" s="76">
        <f>IF(OR(I100="TO",I100="TU",I100="TO1",I100="TU1",I100="TO2",I100="TU2"),J100,IF(OR(I100="AH1",I100="AH2"),IF(OR(I101="AH1",I101="AH2"),-J100,IF(OR(I101="EH1",I101="EH2"),-J100+0.5,"")),IF(OR(I100="EH1",I100="EH2"),IF(OR(I101="AH1",I101="AH2"),-J100+0.5,IF(OR(I101="EH1",I101="EH2"),-J100+1,"")),IF(AND(OR(I100="DNB1",I100="DNB2"),OR(I101="AH1",I101="AH2")),0,IF(AND(I100="Not ScoreBoth",OR(I101="TO1",I101="TO2")),0.5,"")))))</f>
        <v>5</v>
      </c>
      <c r="K101" s="77" t="s">
        <v>21</v>
      </c>
      <c r="L101" s="21">
        <v>2.31</v>
      </c>
      <c r="M101" s="22">
        <v>5.15</v>
      </c>
      <c r="N101" s="233"/>
      <c r="O101" s="23" t="s">
        <v>2221</v>
      </c>
      <c r="P101" s="24" t="s">
        <v>2702</v>
      </c>
      <c r="Q101" s="221"/>
      <c r="R101" s="205"/>
      <c r="S101" s="26"/>
    </row>
    <row r="102" spans="1:19" s="1" customFormat="1" ht="14.65" customHeight="1" thickBot="1">
      <c r="A102" s="228"/>
      <c r="B102" s="237"/>
      <c r="C102" s="27" t="s">
        <v>28</v>
      </c>
      <c r="D102" s="275"/>
      <c r="E102" s="283"/>
      <c r="F102" s="272"/>
      <c r="G102" s="183"/>
      <c r="H102" s="240"/>
      <c r="I102" s="30"/>
      <c r="J102" s="31"/>
      <c r="K102" s="37"/>
      <c r="L102" s="32"/>
      <c r="M102" s="33"/>
      <c r="N102" s="234"/>
      <c r="O102" s="34"/>
      <c r="P102" s="35"/>
      <c r="Q102" s="222"/>
      <c r="R102" s="206"/>
      <c r="S102" s="28"/>
    </row>
    <row r="103" spans="1:19" s="1" customFormat="1" ht="14.65" customHeight="1">
      <c r="A103" s="226">
        <f>$A100+1</f>
        <v>422</v>
      </c>
      <c r="B103" s="235" t="str">
        <f>IF(OR(C103="W",C104="W",C105="W",C103="1/2W",C104="1/2W",C105="1/2W",C103="1/2L",C104="1/2L",C105="1/2L"),"OK",IF(OR(C103="L",C104="L",C105="L"),"LOSS",IF(OR(C103="X",C104="X",C105="X"),"Anulado"," ")))</f>
        <v xml:space="preserve"> </v>
      </c>
      <c r="C103" s="38" t="s">
        <v>28</v>
      </c>
      <c r="D103" s="273" t="s">
        <v>85</v>
      </c>
      <c r="E103" s="281" t="str">
        <f>IF(G103=""," ","– "&amp;COUNTIF(D$4:D105,$D103))</f>
        <v>– 1</v>
      </c>
      <c r="F103" s="284" t="e">
        <f ca="1">IF(G103="","",IF(OR(AND($C103&lt;&gt;" ",$C104=" "),AND($C104&lt;&gt;" ",$C103=" "),AND(L105&gt;0,OR(AND($C105&lt;&gt;" ",OR($C103=" ",$C104=" ")),AND($C105=" ",OR($C103&lt;&gt;" ",$C104&lt;&gt;" "))))),IF(SUM(F$4:F102)=0,1,LARGE(F$4:F102,1)+1),IF(MONTH(G103)=MONTH(TODAY()),IF(AND(DAY(G103)&lt;DAY(TODAY()),$B103=" "),IF(SUM(F$4:F102)=0,1,LARGE(F$4:F102,1)+1),IF($B103=" ",IF(AND(DAY(G103)=DAY(TODAY()),HOUR(G103)&lt;=HOUR(NOW())+1),IF(AND(HOUR(G103)+2&lt;=HOUR(NOW()),DAY(G103)&lt;=DAY(TODAY()),MINUTE(G103)&lt;=MINUTE(NOW())),IF(SUM(F$4:F102)=0,1,LARGE(F$4:F102,1)+1),IF(OR(MINUTE(G103)&lt;=MINUTE(NOW()),HOUR(G103)&lt;=HOUR(NOW())),"!!!","")),""),"")),"")))</f>
        <v>#VALUE!</v>
      </c>
      <c r="G103" s="181" t="s">
        <v>4837</v>
      </c>
      <c r="H103" s="302" t="s">
        <v>765</v>
      </c>
      <c r="I103" s="39" t="s">
        <v>42</v>
      </c>
      <c r="J103" s="40">
        <v>5</v>
      </c>
      <c r="K103" s="41" t="s">
        <v>22</v>
      </c>
      <c r="L103" s="42">
        <v>2.0099999999999998</v>
      </c>
      <c r="M103" s="43"/>
      <c r="N103" s="318">
        <v>0.01</v>
      </c>
      <c r="O103" s="44" t="s">
        <v>3927</v>
      </c>
      <c r="P103" s="45" t="s">
        <v>3928</v>
      </c>
      <c r="Q103" s="217" t="s">
        <v>1792</v>
      </c>
      <c r="R103" s="211">
        <v>8.1199999999999994E-2</v>
      </c>
      <c r="S103" s="210" t="s">
        <v>1034</v>
      </c>
    </row>
    <row r="104" spans="1:19" s="1" customFormat="1" ht="14.65" customHeight="1">
      <c r="A104" s="227"/>
      <c r="B104" s="236"/>
      <c r="C104" s="49" t="s">
        <v>28</v>
      </c>
      <c r="D104" s="274"/>
      <c r="E104" s="282"/>
      <c r="F104" s="285"/>
      <c r="G104" s="182"/>
      <c r="H104" s="230"/>
      <c r="I104" s="50" t="s">
        <v>43</v>
      </c>
      <c r="J104" s="51">
        <f>IF(OR(I103="TO",I103="TU",I103="TO1",I103="TU1",I103="TO2",I103="TU2"),J103,IF(OR(I103="AH1",I103="AH2"),IF(OR(I104="AH1",I104="AH2"),-J103,IF(OR(I104="EH1",I104="EH2"),-J103+0.5,"")),IF(OR(I103="EH1",I103="EH2"),IF(OR(I104="AH1",I104="AH2"),-J103+0.5,IF(OR(I104="EH1",I104="EH2"),-J103+1,"")),IF(AND(OR(I103="DNB1",I103="DNB2"),OR(I104="AH1",I104="AH2")),0,IF(AND(I103="Not ScoreBoth",OR(I104="TO1",I104="TO2")),0.5,"")))))</f>
        <v>5</v>
      </c>
      <c r="K104" s="52" t="s">
        <v>21</v>
      </c>
      <c r="L104" s="53">
        <v>2.34</v>
      </c>
      <c r="M104" s="54">
        <v>10.07</v>
      </c>
      <c r="N104" s="233"/>
      <c r="O104" s="55" t="s">
        <v>3348</v>
      </c>
      <c r="P104" s="56" t="s">
        <v>3928</v>
      </c>
      <c r="Q104" s="218"/>
      <c r="R104" s="212"/>
      <c r="S104" s="26"/>
    </row>
    <row r="105" spans="1:19" s="1" customFormat="1" ht="14.65" customHeight="1">
      <c r="A105" s="228"/>
      <c r="B105" s="237"/>
      <c r="C105" s="57" t="s">
        <v>28</v>
      </c>
      <c r="D105" s="275"/>
      <c r="E105" s="283"/>
      <c r="F105" s="272"/>
      <c r="G105" s="183"/>
      <c r="H105" s="231"/>
      <c r="I105" s="58"/>
      <c r="J105" s="59"/>
      <c r="K105" s="60"/>
      <c r="L105" s="61"/>
      <c r="M105" s="62"/>
      <c r="N105" s="234"/>
      <c r="O105" s="63"/>
      <c r="P105" s="64"/>
      <c r="Q105" s="219"/>
      <c r="R105" s="213"/>
      <c r="S105" s="28"/>
    </row>
    <row r="106" spans="1:19" s="1" customFormat="1" ht="14.65" customHeight="1">
      <c r="A106" s="238">
        <f>$A103+1</f>
        <v>423</v>
      </c>
      <c r="B106" s="242" t="str">
        <f>IF(OR(C106="W",C107="W",C108="W",C106="1/2W",C107="1/2W",C108="1/2W",C106="1/2L",C107="1/2L",C108="1/2L"),"OK",IF(OR(C106="L",C107="L",C108="L"),"LOSS",IF(OR(C106="X",C107="X",C108="X"),"Anulado"," ")))</f>
        <v xml:space="preserve"> </v>
      </c>
      <c r="C106" s="65" t="s">
        <v>28</v>
      </c>
      <c r="D106" s="290" t="str">
        <f>IF(G106="","",$D103)</f>
        <v>3</v>
      </c>
      <c r="E106" s="295" t="str">
        <f>IF(G106=""," ","– "&amp;COUNTIF(D$4:D108,$D106))</f>
        <v>– 2</v>
      </c>
      <c r="F106" s="297" t="e">
        <f ca="1">IF(G106="","",IF(OR(AND($C106&lt;&gt;" ",$C107=" "),AND($C107&lt;&gt;" ",$C106=" "),AND(L108&gt;0,OR(AND($C108&lt;&gt;" ",OR($C106=" ",$C107=" ")),AND($C108=" ",OR($C106&lt;&gt;" ",$C107&lt;&gt;" "))))),IF(SUM(F$4:F105)=0,1,LARGE(F$4:F105,1)+1),IF(MONTH(G106)=MONTH(TODAY()),IF(AND(DAY(G106)&lt;DAY(TODAY()),$B106=" "),IF(SUM(F$4:F105)=0,1,LARGE(F$4:F105,1)+1),IF($B106=" ",IF(AND(DAY(G106)=DAY(TODAY()),HOUR(G106)&lt;=HOUR(NOW())+1),IF(AND(HOUR(G106)+2&lt;=HOUR(NOW()),DAY(G106)&lt;=DAY(TODAY()),MINUTE(G106)&lt;=MINUTE(NOW())),IF(SUM(F$4:F105)=0,1,LARGE(F$4:F105,1)+1),IF(OR(MINUTE(G106)&lt;=MINUTE(NOW()),HOUR(G106)&lt;=HOUR(NOW())),"!!!","")),""),"")),"")))</f>
        <v>#VALUE!</v>
      </c>
      <c r="G106" s="188" t="s">
        <v>4839</v>
      </c>
      <c r="H106" s="239" t="s">
        <v>767</v>
      </c>
      <c r="I106" s="66" t="s">
        <v>42</v>
      </c>
      <c r="J106" s="67">
        <v>5.5</v>
      </c>
      <c r="K106" s="68" t="s">
        <v>18</v>
      </c>
      <c r="L106" s="69">
        <v>1.82</v>
      </c>
      <c r="M106" s="70"/>
      <c r="N106" s="317">
        <v>0.05</v>
      </c>
      <c r="O106" s="71" t="s">
        <v>2022</v>
      </c>
      <c r="P106" s="72" t="s">
        <v>3929</v>
      </c>
      <c r="Q106" s="220" t="s">
        <v>2227</v>
      </c>
      <c r="R106" s="204">
        <v>4.0800000000000003E-2</v>
      </c>
      <c r="S106" s="203" t="s">
        <v>1034</v>
      </c>
    </row>
    <row r="107" spans="1:19" s="1" customFormat="1" ht="14.65" customHeight="1">
      <c r="A107" s="227"/>
      <c r="B107" s="236"/>
      <c r="C107" s="17" t="s">
        <v>28</v>
      </c>
      <c r="D107" s="274"/>
      <c r="E107" s="282"/>
      <c r="F107" s="285"/>
      <c r="G107" s="182"/>
      <c r="H107" s="230"/>
      <c r="I107" s="18" t="s">
        <v>43</v>
      </c>
      <c r="J107" s="76">
        <f>IF(OR(I106="TO",I106="TU",I106="TO1",I106="TU1",I106="TO2",I106="TU2"),J106,IF(OR(I106="AH1",I106="AH2"),IF(OR(I107="AH1",I107="AH2"),-J106,IF(OR(I107="EH1",I107="EH2"),-J106+0.5,"")),IF(OR(I106="EH1",I106="EH2"),IF(OR(I107="AH1",I107="AH2"),-J106+0.5,IF(OR(I107="EH1",I107="EH2"),-J106+1,"")),IF(AND(OR(I106="DNB1",I106="DNB2"),OR(I107="AH1",I107="AH2")),0,IF(AND(I106="Not ScoreBoth",OR(I107="TO1",I107="TO2")),0.5,"")))))</f>
        <v>5.5</v>
      </c>
      <c r="K107" s="77" t="s">
        <v>21</v>
      </c>
      <c r="L107" s="21">
        <v>2.4300000000000002</v>
      </c>
      <c r="M107" s="22">
        <v>9.44</v>
      </c>
      <c r="N107" s="233"/>
      <c r="O107" s="23" t="s">
        <v>1463</v>
      </c>
      <c r="P107" s="24" t="s">
        <v>3930</v>
      </c>
      <c r="Q107" s="221"/>
      <c r="R107" s="205"/>
      <c r="S107" s="26"/>
    </row>
    <row r="108" spans="1:19" s="1" customFormat="1" ht="14.65" customHeight="1" thickBot="1">
      <c r="A108" s="228"/>
      <c r="B108" s="237"/>
      <c r="C108" s="27" t="s">
        <v>28</v>
      </c>
      <c r="D108" s="275"/>
      <c r="E108" s="283"/>
      <c r="F108" s="272"/>
      <c r="G108" s="183"/>
      <c r="H108" s="240"/>
      <c r="I108" s="30"/>
      <c r="J108" s="31"/>
      <c r="K108" s="37"/>
      <c r="L108" s="32"/>
      <c r="M108" s="33"/>
      <c r="N108" s="234"/>
      <c r="O108" s="34"/>
      <c r="P108" s="35"/>
      <c r="Q108" s="222"/>
      <c r="R108" s="206"/>
      <c r="S108" s="28"/>
    </row>
    <row r="109" spans="1:19" s="1" customFormat="1" ht="14.65" customHeight="1">
      <c r="A109" s="226">
        <f>$A106+1</f>
        <v>424</v>
      </c>
      <c r="B109" s="235" t="str">
        <f>IF(OR(C109="W",C110="W",C111="W",C109="1/2W",C110="1/2W",C111="1/2W",C109="1/2L",C110="1/2L",C111="1/2L"),"OK",IF(OR(C109="L",C110="L",C111="L"),"LOSS",IF(OR(C109="X",C110="X",C111="X"),"Anulado"," ")))</f>
        <v xml:space="preserve"> </v>
      </c>
      <c r="C109" s="38" t="s">
        <v>28</v>
      </c>
      <c r="D109" s="273" t="str">
        <f>IF(G109="","",$D106)</f>
        <v>3</v>
      </c>
      <c r="E109" s="281" t="str">
        <f>IF(G109=""," ","– "&amp;COUNTIF(D$4:D111,$D109))</f>
        <v>– 3</v>
      </c>
      <c r="F109" s="284" t="e">
        <f ca="1">IF(G109="","",IF(OR(AND($C109&lt;&gt;" ",$C110=" "),AND($C110&lt;&gt;" ",$C109=" "),AND(L111&gt;0,OR(AND($C111&lt;&gt;" ",OR($C109=" ",$C110=" ")),AND($C111=" ",OR($C109&lt;&gt;" ",$C110&lt;&gt;" "))))),IF(SUM(F$4:F108)=0,1,LARGE(F$4:F108,1)+1),IF(MONTH(G109)=MONTH(TODAY()),IF(AND(DAY(G109)&lt;DAY(TODAY()),$B109=" "),IF(SUM(F$4:F108)=0,1,LARGE(F$4:F108,1)+1),IF($B109=" ",IF(AND(DAY(G109)=DAY(TODAY()),HOUR(G109)&lt;=HOUR(NOW())+1),IF(AND(HOUR(G109)+2&lt;=HOUR(NOW()),DAY(G109)&lt;=DAY(TODAY()),MINUTE(G109)&lt;=MINUTE(NOW())),IF(SUM(F$4:F108)=0,1,LARGE(F$4:F108,1)+1),IF(OR(MINUTE(G109)&lt;=MINUTE(NOW()),HOUR(G109)&lt;=HOUR(NOW())),"!!!","")),""),"")),"")))</f>
        <v>#VALUE!</v>
      </c>
      <c r="G109" s="181" t="s">
        <v>4829</v>
      </c>
      <c r="H109" s="302" t="s">
        <v>768</v>
      </c>
      <c r="I109" s="39" t="s">
        <v>31</v>
      </c>
      <c r="J109" s="78"/>
      <c r="K109" s="41" t="s">
        <v>17</v>
      </c>
      <c r="L109" s="42">
        <v>1.825</v>
      </c>
      <c r="M109" s="43">
        <v>11.9</v>
      </c>
      <c r="N109" s="318">
        <v>0.05</v>
      </c>
      <c r="O109" s="44" t="s">
        <v>2702</v>
      </c>
      <c r="P109" s="45" t="s">
        <v>3931</v>
      </c>
      <c r="Q109" s="217" t="s">
        <v>1011</v>
      </c>
      <c r="R109" s="211">
        <v>0.14080000000000001</v>
      </c>
      <c r="S109" s="210" t="s">
        <v>1034</v>
      </c>
    </row>
    <row r="110" spans="1:19" s="1" customFormat="1" ht="14.65" customHeight="1">
      <c r="A110" s="227"/>
      <c r="B110" s="236"/>
      <c r="C110" s="49" t="s">
        <v>28</v>
      </c>
      <c r="D110" s="274"/>
      <c r="E110" s="282"/>
      <c r="F110" s="285"/>
      <c r="G110" s="182"/>
      <c r="H110" s="230"/>
      <c r="I110" s="50" t="s">
        <v>52</v>
      </c>
      <c r="J110" s="85" t="str">
        <f>IF(OR(I109="TO",I109="TU",I109="TO1",I109="TU1",I109="TO2",I109="TU2"),J109,IF(OR(I109="AH1",I109="AH2"),IF(OR(I110="AH1",I110="AH2"),-J109,IF(OR(I110="EH1",I110="EH2"),-J109+0.5,"")),IF(OR(I109="EH1",I109="EH2"),IF(OR(I110="AH1",I110="AH2"),-J109+0.5,IF(OR(I110="EH1",I110="EH2"),-J109+1,"")),IF(AND(OR(I109="DNB1",I109="DNB2"),OR(I110="AH1",I110="AH2")),0,IF(AND(I109="Not ScoreBoth",OR(I110="TO1",I110="TO2")),0.5,"")))))</f>
        <v/>
      </c>
      <c r="K110" s="52" t="s">
        <v>18</v>
      </c>
      <c r="L110" s="53">
        <v>3.5</v>
      </c>
      <c r="M110" s="54">
        <v>2.8</v>
      </c>
      <c r="N110" s="233"/>
      <c r="O110" s="55" t="s">
        <v>1572</v>
      </c>
      <c r="P110" s="56" t="s">
        <v>1409</v>
      </c>
      <c r="Q110" s="218"/>
      <c r="R110" s="212"/>
      <c r="S110" s="26"/>
    </row>
    <row r="111" spans="1:19" s="1" customFormat="1" ht="14.65" customHeight="1">
      <c r="A111" s="228"/>
      <c r="B111" s="237"/>
      <c r="C111" s="57" t="s">
        <v>28</v>
      </c>
      <c r="D111" s="275"/>
      <c r="E111" s="283"/>
      <c r="F111" s="272"/>
      <c r="G111" s="183"/>
      <c r="H111" s="231"/>
      <c r="I111" s="134">
        <v>1</v>
      </c>
      <c r="J111" s="59"/>
      <c r="K111" s="103" t="s">
        <v>18</v>
      </c>
      <c r="L111" s="104">
        <v>5</v>
      </c>
      <c r="M111" s="62">
        <v>4.34</v>
      </c>
      <c r="N111" s="234"/>
      <c r="O111" s="105" t="s">
        <v>1585</v>
      </c>
      <c r="P111" s="106" t="s">
        <v>1625</v>
      </c>
      <c r="Q111" s="219"/>
      <c r="R111" s="213"/>
      <c r="S111" s="28"/>
    </row>
    <row r="112" spans="1:19" s="1" customFormat="1" ht="14.65" customHeight="1">
      <c r="A112" s="238">
        <f>$A109+1</f>
        <v>425</v>
      </c>
      <c r="B112" s="242" t="str">
        <f>IF(OR(C112="W",C113="W",C114="W",C112="1/2W",C113="1/2W",C114="1/2W",C112="1/2L",C113="1/2L",C114="1/2L"),"OK",IF(OR(C112="L",C113="L",C114="L"),"LOSS",IF(OR(C112="X",C113="X",C114="X"),"Anulado"," ")))</f>
        <v xml:space="preserve"> </v>
      </c>
      <c r="C112" s="65" t="s">
        <v>28</v>
      </c>
      <c r="D112" s="290" t="str">
        <f>IF(G112="","",$D109)</f>
        <v>3</v>
      </c>
      <c r="E112" s="295" t="str">
        <f>IF(G112=""," ","– "&amp;COUNTIF(D$4:D114,$D112))</f>
        <v>– 4</v>
      </c>
      <c r="F112" s="297" t="e">
        <f ca="1">IF(G112="","",IF(OR(AND($C112&lt;&gt;" ",$C113=" "),AND($C113&lt;&gt;" ",$C112=" "),AND(L114&gt;0,OR(AND($C114&lt;&gt;" ",OR($C112=" ",$C113=" ")),AND($C114=" ",OR($C112&lt;&gt;" ",$C113&lt;&gt;" "))))),IF(SUM(F$4:F111)=0,1,LARGE(F$4:F111,1)+1),IF(MONTH(G112)=MONTH(TODAY()),IF(AND(DAY(G112)&lt;DAY(TODAY()),$B112=" "),IF(SUM(F$4:F111)=0,1,LARGE(F$4:F111,1)+1),IF($B112=" ",IF(AND(DAY(G112)=DAY(TODAY()),HOUR(G112)&lt;=HOUR(NOW())+1),IF(AND(HOUR(G112)+2&lt;=HOUR(NOW()),DAY(G112)&lt;=DAY(TODAY()),MINUTE(G112)&lt;=MINUTE(NOW())),IF(SUM(F$4:F111)=0,1,LARGE(F$4:F111,1)+1),IF(OR(MINUTE(G112)&lt;=MINUTE(NOW()),HOUR(G112)&lt;=HOUR(NOW())),"!!!","")),""),"")),"")))</f>
        <v>#VALUE!</v>
      </c>
      <c r="G112" s="188" t="s">
        <v>4839</v>
      </c>
      <c r="H112" s="239" t="s">
        <v>767</v>
      </c>
      <c r="I112" s="66" t="s">
        <v>43</v>
      </c>
      <c r="J112" s="67">
        <v>11</v>
      </c>
      <c r="K112" s="68" t="s">
        <v>21</v>
      </c>
      <c r="L112" s="69">
        <v>1.49</v>
      </c>
      <c r="M112" s="70">
        <v>27.55</v>
      </c>
      <c r="N112" s="317">
        <v>0.05</v>
      </c>
      <c r="O112" s="71" t="s">
        <v>3932</v>
      </c>
      <c r="P112" s="72" t="s">
        <v>3933</v>
      </c>
      <c r="Q112" s="220" t="s">
        <v>1049</v>
      </c>
      <c r="R112" s="204">
        <v>4.5900000000000003E-2</v>
      </c>
      <c r="S112" s="203" t="s">
        <v>1034</v>
      </c>
    </row>
    <row r="113" spans="1:19" s="1" customFormat="1" ht="14.65" customHeight="1">
      <c r="A113" s="227"/>
      <c r="B113" s="236"/>
      <c r="C113" s="17" t="s">
        <v>28</v>
      </c>
      <c r="D113" s="274"/>
      <c r="E113" s="282"/>
      <c r="F113" s="285"/>
      <c r="G113" s="182"/>
      <c r="H113" s="230"/>
      <c r="I113" s="18" t="s">
        <v>42</v>
      </c>
      <c r="J113" s="76">
        <v>10.5</v>
      </c>
      <c r="K113" s="77" t="s">
        <v>18</v>
      </c>
      <c r="L113" s="21">
        <v>2.8</v>
      </c>
      <c r="M113" s="22">
        <v>4.8</v>
      </c>
      <c r="N113" s="233"/>
      <c r="O113" s="23" t="s">
        <v>1207</v>
      </c>
      <c r="P113" s="24" t="s">
        <v>3934</v>
      </c>
      <c r="Q113" s="221"/>
      <c r="R113" s="205"/>
      <c r="S113" s="26"/>
    </row>
    <row r="114" spans="1:19" s="1" customFormat="1" ht="14.65" customHeight="1">
      <c r="A114" s="228"/>
      <c r="B114" s="237"/>
      <c r="C114" s="27" t="s">
        <v>28</v>
      </c>
      <c r="D114" s="275"/>
      <c r="E114" s="283"/>
      <c r="F114" s="272"/>
      <c r="G114" s="183"/>
      <c r="H114" s="231"/>
      <c r="I114" s="86" t="s">
        <v>42</v>
      </c>
      <c r="J114" s="107">
        <v>11.5</v>
      </c>
      <c r="K114" s="87" t="s">
        <v>18</v>
      </c>
      <c r="L114" s="88">
        <v>4</v>
      </c>
      <c r="M114" s="33">
        <v>6.9</v>
      </c>
      <c r="N114" s="234"/>
      <c r="O114" s="89" t="s">
        <v>3733</v>
      </c>
      <c r="P114" s="90" t="s">
        <v>3935</v>
      </c>
      <c r="Q114" s="222"/>
      <c r="R114" s="206"/>
      <c r="S114" s="28"/>
    </row>
    <row r="115" spans="1:19" s="1" customFormat="1" ht="14.65" customHeight="1">
      <c r="A115" s="226">
        <f>$A112+1</f>
        <v>426</v>
      </c>
      <c r="B115" s="235" t="str">
        <f>IF(OR(C115="W",C116="W",C117="W",C115="1/2W",C116="1/2W",C117="1/2W",C115="1/2L",C116="1/2L",C117="1/2L"),"OK",IF(OR(C115="L",C116="L",C117="L"),"LOSS",IF(OR(C115="X",C116="X",C117="X"),"Anulado"," ")))</f>
        <v xml:space="preserve"> </v>
      </c>
      <c r="C115" s="38" t="s">
        <v>28</v>
      </c>
      <c r="D115" s="273" t="str">
        <f>IF(G115="","",$D112)</f>
        <v>3</v>
      </c>
      <c r="E115" s="281" t="str">
        <f>IF(G115=""," ","– "&amp;COUNTIF(D$4:D117,$D115))</f>
        <v>– 5</v>
      </c>
      <c r="F115" s="284" t="e">
        <f ca="1">IF(G115="","",IF(OR(AND($C115&lt;&gt;" ",$C116=" "),AND($C116&lt;&gt;" ",$C115=" "),AND(L117&gt;0,OR(AND($C117&lt;&gt;" ",OR($C115=" ",$C116=" ")),AND($C117=" ",OR($C115&lt;&gt;" ",$C116&lt;&gt;" "))))),IF(SUM(F$4:F114)=0,1,LARGE(F$4:F114,1)+1),IF(MONTH(G115)=MONTH(TODAY()),IF(AND(DAY(G115)&lt;DAY(TODAY()),$B115=" "),IF(SUM(F$4:F114)=0,1,LARGE(F$4:F114,1)+1),IF($B115=" ",IF(AND(DAY(G115)=DAY(TODAY()),HOUR(G115)&lt;=HOUR(NOW())+1),IF(AND(HOUR(G115)+2&lt;=HOUR(NOW()),DAY(G115)&lt;=DAY(TODAY()),MINUTE(G115)&lt;=MINUTE(NOW())),IF(SUM(F$4:F114)=0,1,LARGE(F$4:F114,1)+1),IF(OR(MINUTE(G115)&lt;=MINUTE(NOW()),HOUR(G115)&lt;=HOUR(NOW())),"!!!","")),""),"")),"")))</f>
        <v>#VALUE!</v>
      </c>
      <c r="G115" s="181" t="s">
        <v>4839</v>
      </c>
      <c r="H115" s="229" t="s">
        <v>767</v>
      </c>
      <c r="I115" s="39" t="s">
        <v>42</v>
      </c>
      <c r="J115" s="40">
        <v>9.5</v>
      </c>
      <c r="K115" s="41" t="s">
        <v>18</v>
      </c>
      <c r="L115" s="42">
        <v>2.1</v>
      </c>
      <c r="M115" s="43"/>
      <c r="N115" s="318">
        <v>0.05</v>
      </c>
      <c r="O115" s="44" t="s">
        <v>3168</v>
      </c>
      <c r="P115" s="45" t="s">
        <v>1753</v>
      </c>
      <c r="Q115" s="217" t="s">
        <v>1848</v>
      </c>
      <c r="R115" s="211">
        <v>2.4299999999999999E-2</v>
      </c>
      <c r="S115" s="210" t="s">
        <v>1034</v>
      </c>
    </row>
    <row r="116" spans="1:19" s="1" customFormat="1" ht="14.65" customHeight="1">
      <c r="A116" s="227"/>
      <c r="B116" s="236"/>
      <c r="C116" s="49" t="s">
        <v>28</v>
      </c>
      <c r="D116" s="274"/>
      <c r="E116" s="282"/>
      <c r="F116" s="285"/>
      <c r="G116" s="182"/>
      <c r="H116" s="230"/>
      <c r="I116" s="50" t="s">
        <v>43</v>
      </c>
      <c r="J116" s="51">
        <f>IF(OR(I115="TO",I115="TU",I115="TO1",I115="TU1",I115="TO2",I115="TU2"),J115,IF(OR(I115="AH1",I115="AH2"),IF(OR(I116="AH1",I116="AH2"),-J115,IF(OR(I116="EH1",I116="EH2"),-J115+0.5,"")),IF(OR(I115="EH1",I115="EH2"),IF(OR(I116="AH1",I116="AH2"),-J115+0.5,IF(OR(I116="EH1",I116="EH2"),-J115+1,"")),IF(AND(OR(I115="DNB1",I115="DNB2"),OR(I116="AH1",I116="AH2")),0,IF(AND(I115="Not ScoreBoth",OR(I116="TO1",I116="TO2")),0.5,"")))))</f>
        <v>9.5</v>
      </c>
      <c r="K116" s="52" t="s">
        <v>21</v>
      </c>
      <c r="L116" s="53">
        <v>2</v>
      </c>
      <c r="M116" s="54">
        <v>13.5</v>
      </c>
      <c r="N116" s="233"/>
      <c r="O116" s="55" t="s">
        <v>2968</v>
      </c>
      <c r="P116" s="56" t="s">
        <v>1826</v>
      </c>
      <c r="Q116" s="218"/>
      <c r="R116" s="212"/>
      <c r="S116" s="26"/>
    </row>
    <row r="117" spans="1:19" s="1" customFormat="1" ht="14.65" customHeight="1">
      <c r="A117" s="228"/>
      <c r="B117" s="237"/>
      <c r="C117" s="57" t="s">
        <v>28</v>
      </c>
      <c r="D117" s="275"/>
      <c r="E117" s="283"/>
      <c r="F117" s="272"/>
      <c r="G117" s="183"/>
      <c r="H117" s="231"/>
      <c r="I117" s="58"/>
      <c r="J117" s="59"/>
      <c r="K117" s="60"/>
      <c r="L117" s="61"/>
      <c r="M117" s="62"/>
      <c r="N117" s="234"/>
      <c r="O117" s="63"/>
      <c r="P117" s="64"/>
      <c r="Q117" s="219"/>
      <c r="R117" s="213"/>
      <c r="S117" s="28"/>
    </row>
    <row r="118" spans="1:19" s="1" customFormat="1" ht="14.65" customHeight="1">
      <c r="A118" s="238">
        <f>$A115+1</f>
        <v>427</v>
      </c>
      <c r="B118" s="242" t="str">
        <f>IF(OR(C118="W",C119="W",C120="W",C118="1/2W",C119="1/2W",C120="1/2W",C118="1/2L",C119="1/2L",C120="1/2L"),"OK",IF(OR(C118="L",C119="L",C120="L"),"LOSS",IF(OR(C118="X",C119="X",C120="X"),"Anulado"," ")))</f>
        <v xml:space="preserve"> </v>
      </c>
      <c r="C118" s="65" t="s">
        <v>28</v>
      </c>
      <c r="D118" s="290" t="str">
        <f>IF(G118="","",$D115)</f>
        <v>3</v>
      </c>
      <c r="E118" s="295" t="str">
        <f>IF(G118=""," ","– "&amp;COUNTIF(D$4:D120,$D118))</f>
        <v>– 6</v>
      </c>
      <c r="F118" s="297" t="e">
        <f ca="1">IF(G118="","",IF(OR(AND($C118&lt;&gt;" ",$C119=" "),AND($C119&lt;&gt;" ",$C118=" "),AND(L120&gt;0,OR(AND($C120&lt;&gt;" ",OR($C118=" ",$C119=" ")),AND($C120=" ",OR($C118&lt;&gt;" ",$C119&lt;&gt;" "))))),IF(SUM(F$4:F117)=0,1,LARGE(F$4:F117,1)+1),IF(MONTH(G118)=MONTH(TODAY()),IF(AND(DAY(G118)&lt;DAY(TODAY()),$B118=" "),IF(SUM(F$4:F117)=0,1,LARGE(F$4:F117,1)+1),IF($B118=" ",IF(AND(DAY(G118)=DAY(TODAY()),HOUR(G118)&lt;=HOUR(NOW())+1),IF(AND(HOUR(G118)+2&lt;=HOUR(NOW()),DAY(G118)&lt;=DAY(TODAY()),MINUTE(G118)&lt;=MINUTE(NOW())),IF(SUM(F$4:F117)=0,1,LARGE(F$4:F117,1)+1),IF(OR(MINUTE(G118)&lt;=MINUTE(NOW()),HOUR(G118)&lt;=HOUR(NOW())),"!!!","")),""),"")),"")))</f>
        <v>#VALUE!</v>
      </c>
      <c r="G118" s="188" t="s">
        <v>4840</v>
      </c>
      <c r="H118" s="239" t="s">
        <v>769</v>
      </c>
      <c r="I118" s="66" t="s">
        <v>42</v>
      </c>
      <c r="J118" s="67">
        <v>10.5</v>
      </c>
      <c r="K118" s="68" t="s">
        <v>18</v>
      </c>
      <c r="L118" s="69">
        <v>3.3</v>
      </c>
      <c r="M118" s="70"/>
      <c r="N118" s="317">
        <v>0.05</v>
      </c>
      <c r="O118" s="71" t="s">
        <v>1491</v>
      </c>
      <c r="P118" s="72" t="s">
        <v>3936</v>
      </c>
      <c r="Q118" s="220" t="s">
        <v>1089</v>
      </c>
      <c r="R118" s="204">
        <v>4.0599999999999997E-2</v>
      </c>
      <c r="S118" s="203" t="s">
        <v>1034</v>
      </c>
    </row>
    <row r="119" spans="1:19" s="1" customFormat="1" ht="14.65" customHeight="1">
      <c r="A119" s="227"/>
      <c r="B119" s="236"/>
      <c r="C119" s="17" t="s">
        <v>28</v>
      </c>
      <c r="D119" s="274"/>
      <c r="E119" s="282"/>
      <c r="F119" s="285"/>
      <c r="G119" s="182"/>
      <c r="H119" s="230"/>
      <c r="I119" s="18" t="s">
        <v>43</v>
      </c>
      <c r="J119" s="76">
        <f>IF(OR(I118="TO",I118="TU",I118="TO1",I118="TU1",I118="TO2",I118="TU2"),J118,IF(OR(I118="AH1",I118="AH2"),IF(OR(I119="AH1",I119="AH2"),-J118,IF(OR(I119="EH1",I119="EH2"),-J118+0.5,"")),IF(OR(I118="EH1",I118="EH2"),IF(OR(I119="AH1",I119="AH2"),-J118+0.5,IF(OR(I119="EH1",I119="EH2"),-J118+1,"")),IF(AND(OR(I118="DNB1",I118="DNB2"),OR(I119="AH1",I119="AH2")),0,IF(AND(I118="Not ScoreBoth",OR(I119="TO1",I119="TO2")),0.5,"")))))</f>
        <v>10.5</v>
      </c>
      <c r="K119" s="77" t="s">
        <v>21</v>
      </c>
      <c r="L119" s="21">
        <v>1.52</v>
      </c>
      <c r="M119" s="22">
        <v>25.96</v>
      </c>
      <c r="N119" s="233"/>
      <c r="O119" s="23" t="s">
        <v>3937</v>
      </c>
      <c r="P119" s="24" t="s">
        <v>3938</v>
      </c>
      <c r="Q119" s="221"/>
      <c r="R119" s="205"/>
      <c r="S119" s="26"/>
    </row>
    <row r="120" spans="1:19" s="1" customFormat="1" ht="14.65" customHeight="1">
      <c r="A120" s="228"/>
      <c r="B120" s="237"/>
      <c r="C120" s="27" t="s">
        <v>28</v>
      </c>
      <c r="D120" s="275"/>
      <c r="E120" s="283"/>
      <c r="F120" s="272"/>
      <c r="G120" s="183"/>
      <c r="H120" s="231"/>
      <c r="I120" s="30"/>
      <c r="J120" s="31"/>
      <c r="K120" s="37"/>
      <c r="L120" s="32"/>
      <c r="M120" s="33"/>
      <c r="N120" s="234"/>
      <c r="O120" s="34"/>
      <c r="P120" s="35"/>
      <c r="Q120" s="222"/>
      <c r="R120" s="206"/>
      <c r="S120" s="28"/>
    </row>
    <row r="121" spans="1:19" s="1" customFormat="1" ht="14.65" customHeight="1">
      <c r="A121" s="226">
        <f>$A118+1</f>
        <v>428</v>
      </c>
      <c r="B121" s="235" t="str">
        <f>IF(OR(C121="W",C122="W",C123="W",C121="1/2W",C122="1/2W",C123="1/2W",C121="1/2L",C122="1/2L",C123="1/2L"),"OK",IF(OR(C121="L",C122="L",C123="L"),"LOSS",IF(OR(C121="X",C122="X",C123="X"),"Anulado"," ")))</f>
        <v xml:space="preserve"> </v>
      </c>
      <c r="C121" s="38" t="s">
        <v>28</v>
      </c>
      <c r="D121" s="273" t="str">
        <f>IF(G121="","",$D118)</f>
        <v>3</v>
      </c>
      <c r="E121" s="281" t="str">
        <f>IF(G121=""," ","– "&amp;COUNTIF(D$4:D123,$D121))</f>
        <v>– 7</v>
      </c>
      <c r="F121" s="284" t="e">
        <f ca="1">IF(G121="","",IF(OR(AND($C121&lt;&gt;" ",$C122=" "),AND($C122&lt;&gt;" ",$C121=" "),AND(L123&gt;0,OR(AND($C123&lt;&gt;" ",OR($C121=" ",$C122=" ")),AND($C123=" ",OR($C121&lt;&gt;" ",$C122&lt;&gt;" "))))),IF(SUM(F$4:F120)=0,1,LARGE(F$4:F120,1)+1),IF(MONTH(G121)=MONTH(TODAY()),IF(AND(DAY(G121)&lt;DAY(TODAY()),$B121=" "),IF(SUM(F$4:F120)=0,1,LARGE(F$4:F120,1)+1),IF($B121=" ",IF(AND(DAY(G121)=DAY(TODAY()),HOUR(G121)&lt;=HOUR(NOW())+1),IF(AND(HOUR(G121)+2&lt;=HOUR(NOW()),DAY(G121)&lt;=DAY(TODAY()),MINUTE(G121)&lt;=MINUTE(NOW())),IF(SUM(F$4:F120)=0,1,LARGE(F$4:F120,1)+1),IF(OR(MINUTE(G121)&lt;=MINUTE(NOW()),HOUR(G121)&lt;=HOUR(NOW())),"!!!","")),""),"")),"")))</f>
        <v>#VALUE!</v>
      </c>
      <c r="G121" s="181" t="s">
        <v>4841</v>
      </c>
      <c r="H121" s="229" t="s">
        <v>770</v>
      </c>
      <c r="I121" s="39" t="s">
        <v>42</v>
      </c>
      <c r="J121" s="40">
        <v>10.5</v>
      </c>
      <c r="K121" s="41" t="s">
        <v>18</v>
      </c>
      <c r="L121" s="42">
        <v>2.2000000000000002</v>
      </c>
      <c r="M121" s="43"/>
      <c r="N121" s="318">
        <v>0.05</v>
      </c>
      <c r="O121" s="44" t="s">
        <v>2545</v>
      </c>
      <c r="P121" s="45" t="s">
        <v>3939</v>
      </c>
      <c r="Q121" s="217" t="s">
        <v>4256</v>
      </c>
      <c r="R121" s="211">
        <v>4.2000000000000003E-2</v>
      </c>
      <c r="S121" s="210" t="s">
        <v>1034</v>
      </c>
    </row>
    <row r="122" spans="1:19" s="1" customFormat="1" ht="14.65" customHeight="1">
      <c r="A122" s="227"/>
      <c r="B122" s="236"/>
      <c r="C122" s="49" t="s">
        <v>28</v>
      </c>
      <c r="D122" s="274"/>
      <c r="E122" s="282"/>
      <c r="F122" s="285"/>
      <c r="G122" s="182"/>
      <c r="H122" s="230"/>
      <c r="I122" s="50" t="s">
        <v>43</v>
      </c>
      <c r="J122" s="51">
        <f>IF(OR(I121="TO",I121="TU",I121="TO1",I121="TU1",I121="TO2",I121="TU2"),J121,IF(OR(I121="AH1",I121="AH2"),IF(OR(I122="AH1",I122="AH2"),-J121,IF(OR(I122="EH1",I122="EH2"),-J121+0.5,"")),IF(OR(I121="EH1",I121="EH2"),IF(OR(I122="AH1",I122="AH2"),-J121+0.5,IF(OR(I122="EH1",I122="EH2"),-J121+1,"")),IF(AND(OR(I121="DNB1",I121="DNB2"),OR(I122="AH1",I122="AH2")),0,IF(AND(I121="Not ScoreBoth",OR(I122="TO1",I122="TO2")),0.5,"")))))</f>
        <v>10.5</v>
      </c>
      <c r="K122" s="52" t="s">
        <v>21</v>
      </c>
      <c r="L122" s="53">
        <v>1.98</v>
      </c>
      <c r="M122" s="54">
        <v>27.55</v>
      </c>
      <c r="N122" s="233"/>
      <c r="O122" s="55" t="s">
        <v>3932</v>
      </c>
      <c r="P122" s="56" t="s">
        <v>3940</v>
      </c>
      <c r="Q122" s="218"/>
      <c r="R122" s="212"/>
      <c r="S122" s="26"/>
    </row>
    <row r="123" spans="1:19" s="1" customFormat="1" ht="14.65" customHeight="1">
      <c r="A123" s="228"/>
      <c r="B123" s="237"/>
      <c r="C123" s="57" t="s">
        <v>28</v>
      </c>
      <c r="D123" s="275"/>
      <c r="E123" s="283"/>
      <c r="F123" s="272"/>
      <c r="G123" s="183"/>
      <c r="H123" s="231"/>
      <c r="I123" s="58"/>
      <c r="J123" s="59"/>
      <c r="K123" s="60"/>
      <c r="L123" s="61"/>
      <c r="M123" s="62"/>
      <c r="N123" s="234"/>
      <c r="O123" s="63"/>
      <c r="P123" s="64"/>
      <c r="Q123" s="219"/>
      <c r="R123" s="213"/>
      <c r="S123" s="28"/>
    </row>
    <row r="124" spans="1:19" s="1" customFormat="1" ht="14.65" customHeight="1">
      <c r="A124" s="238">
        <f>$A121+1</f>
        <v>429</v>
      </c>
      <c r="B124" s="242" t="str">
        <f>IF(OR(C124="W",C125="W",C126="W",C124="1/2W",C125="1/2W",C126="1/2W",C124="1/2L",C125="1/2L",C126="1/2L"),"OK",IF(OR(C124="L",C125="L",C126="L"),"LOSS",IF(OR(C124="X",C125="X",C126="X"),"Anulado"," ")))</f>
        <v xml:space="preserve"> </v>
      </c>
      <c r="C124" s="65" t="s">
        <v>28</v>
      </c>
      <c r="D124" s="290" t="s">
        <v>467</v>
      </c>
      <c r="E124" s="295" t="str">
        <f>IF(G124=""," ","– "&amp;COUNTIF(D$4:D126,$D124))</f>
        <v>– 1</v>
      </c>
      <c r="F124" s="297" t="e">
        <f ca="1">IF(G124="","",IF(OR(AND($C124&lt;&gt;" ",$C125=" "),AND($C125&lt;&gt;" ",$C124=" "),AND(L126&gt;0,OR(AND($C126&lt;&gt;" ",OR($C124=" ",$C125=" ")),AND($C126=" ",OR($C124&lt;&gt;" ",$C125&lt;&gt;" "))))),IF(SUM(F$4:F123)=0,1,LARGE(F$4:F123,1)+1),IF(MONTH(G124)=MONTH(TODAY()),IF(AND(DAY(G124)&lt;DAY(TODAY()),$B124=" "),IF(SUM(F$4:F123)=0,1,LARGE(F$4:F123,1)+1),IF($B124=" ",IF(AND(DAY(G124)=DAY(TODAY()),HOUR(G124)&lt;=HOUR(NOW())+1),IF(AND(HOUR(G124)+2&lt;=HOUR(NOW()),DAY(G124)&lt;=DAY(TODAY()),MINUTE(G124)&lt;=MINUTE(NOW())),IF(SUM(F$4:F123)=0,1,LARGE(F$4:F123,1)+1),IF(OR(MINUTE(G124)&lt;=MINUTE(NOW()),HOUR(G124)&lt;=HOUR(NOW())),"!!!","")),""),"")),"")))</f>
        <v>#VALUE!</v>
      </c>
      <c r="G124" s="188" t="s">
        <v>4842</v>
      </c>
      <c r="H124" s="239" t="s">
        <v>771</v>
      </c>
      <c r="I124" s="100">
        <v>2</v>
      </c>
      <c r="J124" s="80"/>
      <c r="K124" s="68" t="s">
        <v>23</v>
      </c>
      <c r="L124" s="69">
        <v>4.4000000000000004</v>
      </c>
      <c r="M124" s="70">
        <v>8.25</v>
      </c>
      <c r="N124" s="317">
        <v>0.01</v>
      </c>
      <c r="O124" s="71" t="s">
        <v>3618</v>
      </c>
      <c r="P124" s="72" t="s">
        <v>3941</v>
      </c>
      <c r="Q124" s="220" t="s">
        <v>4304</v>
      </c>
      <c r="R124" s="204">
        <v>9.0399999999999994E-2</v>
      </c>
      <c r="S124" s="203" t="s">
        <v>1034</v>
      </c>
    </row>
    <row r="125" spans="1:19" s="1" customFormat="1" ht="14.65" customHeight="1">
      <c r="A125" s="227"/>
      <c r="B125" s="236"/>
      <c r="C125" s="17" t="s">
        <v>28</v>
      </c>
      <c r="D125" s="274"/>
      <c r="E125" s="282"/>
      <c r="F125" s="285"/>
      <c r="G125" s="182"/>
      <c r="H125" s="230"/>
      <c r="I125" s="18" t="s">
        <v>52</v>
      </c>
      <c r="J125" s="81" t="str">
        <f>IF(OR(I124="TO",I124="TU",I124="TO1",I124="TU1",I124="TO2",I124="TU2"),J124,IF(OR(I124="AH1",I124="AH2"),IF(OR(I125="AH1",I125="AH2"),-J124,IF(OR(I125="EH1",I125="EH2"),-J124+0.5,"")),IF(OR(I124="EH1",I124="EH2"),IF(OR(I125="AH1",I125="AH2"),-J124+0.5,IF(OR(I125="EH1",I125="EH2"),-J124+1,"")),IF(AND(OR(I124="DNB1",I124="DNB2"),OR(I125="AH1",I125="AH2")),0,IF(AND(I124="Not ScoreBoth",OR(I125="TO1",I125="TO2")),0.5,"")))))</f>
        <v/>
      </c>
      <c r="K125" s="77" t="s">
        <v>23</v>
      </c>
      <c r="L125" s="21">
        <v>9.1999999999999993</v>
      </c>
      <c r="M125" s="22">
        <v>3.95</v>
      </c>
      <c r="N125" s="233"/>
      <c r="O125" s="23" t="s">
        <v>3942</v>
      </c>
      <c r="P125" s="24" t="s">
        <v>3943</v>
      </c>
      <c r="Q125" s="221"/>
      <c r="R125" s="205"/>
      <c r="S125" s="26"/>
    </row>
    <row r="126" spans="1:19" s="1" customFormat="1" ht="14.65" customHeight="1" thickBot="1">
      <c r="A126" s="228"/>
      <c r="B126" s="237"/>
      <c r="C126" s="27" t="s">
        <v>28</v>
      </c>
      <c r="D126" s="275"/>
      <c r="E126" s="283"/>
      <c r="F126" s="272"/>
      <c r="G126" s="183"/>
      <c r="H126" s="240"/>
      <c r="I126" s="109">
        <v>1</v>
      </c>
      <c r="J126" s="31"/>
      <c r="K126" s="87" t="s">
        <v>21</v>
      </c>
      <c r="L126" s="88">
        <v>1.72</v>
      </c>
      <c r="M126" s="33">
        <v>21.09</v>
      </c>
      <c r="N126" s="234"/>
      <c r="O126" s="89" t="s">
        <v>3944</v>
      </c>
      <c r="P126" s="90" t="s">
        <v>3945</v>
      </c>
      <c r="Q126" s="222"/>
      <c r="R126" s="206"/>
      <c r="S126" s="28"/>
    </row>
    <row r="127" spans="1:19" s="1" customFormat="1" ht="14.65" customHeight="1">
      <c r="A127" s="226">
        <f>$A124+1</f>
        <v>430</v>
      </c>
      <c r="B127" s="235" t="str">
        <f>IF(OR(C127="W",C128="W",C129="W",C127="1/2W",C128="1/2W",C129="1/2W",C127="1/2L",C128="1/2L",C129="1/2L"),"OK",IF(OR(C127="L",C128="L",C129="L"),"LOSS",IF(OR(C127="X",C128="X",C129="X"),"Anulado"," ")))</f>
        <v xml:space="preserve"> </v>
      </c>
      <c r="C127" s="38" t="s">
        <v>28</v>
      </c>
      <c r="D127" s="273" t="s">
        <v>115</v>
      </c>
      <c r="E127" s="281" t="str">
        <f>IF(G127=""," ","– "&amp;COUNTIF(D$4:D129,$D127))</f>
        <v>– 1</v>
      </c>
      <c r="F127" s="284" t="e">
        <f ca="1">IF(G127="","",IF(OR(AND($C127&lt;&gt;" ",$C128=" "),AND($C128&lt;&gt;" ",$C127=" "),AND(L129&gt;0,OR(AND($C129&lt;&gt;" ",OR($C127=" ",$C128=" ")),AND($C129=" ",OR($C127&lt;&gt;" ",$C128&lt;&gt;" "))))),IF(SUM(F$4:F126)=0,1,LARGE(F$4:F126,1)+1),IF(MONTH(G127)=MONTH(TODAY()),IF(AND(DAY(G127)&lt;DAY(TODAY()),$B127=" "),IF(SUM(F$4:F126)=0,1,LARGE(F$4:F126,1)+1),IF($B127=" ",IF(AND(DAY(G127)=DAY(TODAY()),HOUR(G127)&lt;=HOUR(NOW())+1),IF(AND(HOUR(G127)+2&lt;=HOUR(NOW()),DAY(G127)&lt;=DAY(TODAY()),MINUTE(G127)&lt;=MINUTE(NOW())),IF(SUM(F$4:F126)=0,1,LARGE(F$4:F126,1)+1),IF(OR(MINUTE(G127)&lt;=MINUTE(NOW()),HOUR(G127)&lt;=HOUR(NOW())),"!!!","")),""),"")),"")))</f>
        <v>#VALUE!</v>
      </c>
      <c r="G127" s="181" t="s">
        <v>4843</v>
      </c>
      <c r="H127" s="302" t="s">
        <v>772</v>
      </c>
      <c r="I127" s="39" t="s">
        <v>42</v>
      </c>
      <c r="J127" s="40">
        <v>2.75</v>
      </c>
      <c r="K127" s="41" t="s">
        <v>23</v>
      </c>
      <c r="L127" s="42">
        <v>2.4300000000000002</v>
      </c>
      <c r="M127" s="43">
        <v>72.099999999999994</v>
      </c>
      <c r="N127" s="318">
        <v>0.05</v>
      </c>
      <c r="O127" s="44" t="s">
        <v>3002</v>
      </c>
      <c r="P127" s="45" t="s">
        <v>3946</v>
      </c>
      <c r="Q127" s="217" t="s">
        <v>3730</v>
      </c>
      <c r="R127" s="211">
        <v>4.0399999999999998E-2</v>
      </c>
      <c r="S127" s="210" t="s">
        <v>1034</v>
      </c>
    </row>
    <row r="128" spans="1:19" s="1" customFormat="1" ht="14.65" customHeight="1">
      <c r="A128" s="227"/>
      <c r="B128" s="236"/>
      <c r="C128" s="49" t="s">
        <v>28</v>
      </c>
      <c r="D128" s="274"/>
      <c r="E128" s="282"/>
      <c r="F128" s="285"/>
      <c r="G128" s="182"/>
      <c r="H128" s="230"/>
      <c r="I128" s="50" t="s">
        <v>43</v>
      </c>
      <c r="J128" s="51">
        <v>3.5</v>
      </c>
      <c r="K128" s="52" t="s">
        <v>21</v>
      </c>
      <c r="L128" s="53">
        <v>1.42</v>
      </c>
      <c r="M128" s="54">
        <v>36.299999999999997</v>
      </c>
      <c r="N128" s="233"/>
      <c r="O128" s="55" t="s">
        <v>3941</v>
      </c>
      <c r="P128" s="56" t="s">
        <v>2949</v>
      </c>
      <c r="Q128" s="218"/>
      <c r="R128" s="212"/>
      <c r="S128" s="26"/>
    </row>
    <row r="129" spans="1:19" s="1" customFormat="1" ht="14.65" customHeight="1">
      <c r="A129" s="228"/>
      <c r="B129" s="237"/>
      <c r="C129" s="57" t="s">
        <v>28</v>
      </c>
      <c r="D129" s="275"/>
      <c r="E129" s="283"/>
      <c r="F129" s="272"/>
      <c r="G129" s="183"/>
      <c r="H129" s="231"/>
      <c r="I129" s="101" t="s">
        <v>43</v>
      </c>
      <c r="J129" s="102">
        <v>2.5</v>
      </c>
      <c r="K129" s="103" t="s">
        <v>21</v>
      </c>
      <c r="L129" s="104">
        <v>2.06</v>
      </c>
      <c r="M129" s="62">
        <v>60</v>
      </c>
      <c r="N129" s="234"/>
      <c r="O129" s="105" t="s">
        <v>2462</v>
      </c>
      <c r="P129" s="106" t="s">
        <v>3947</v>
      </c>
      <c r="Q129" s="219"/>
      <c r="R129" s="213"/>
      <c r="S129" s="28"/>
    </row>
    <row r="130" spans="1:19" s="1" customFormat="1" ht="14.65" customHeight="1">
      <c r="A130" s="238">
        <f>$A127+1</f>
        <v>431</v>
      </c>
      <c r="B130" s="242" t="str">
        <f>IF(OR(C130="W",C131="W",C132="W",C130="1/2W",C131="1/2W",C132="1/2W",C130="1/2L",C131="1/2L",C132="1/2L"),"OK",IF(OR(C130="L",C131="L",C132="L"),"LOSS",IF(OR(C130="X",C131="X",C132="X"),"Anulado"," ")))</f>
        <v xml:space="preserve"> </v>
      </c>
      <c r="C130" s="65" t="s">
        <v>28</v>
      </c>
      <c r="D130" s="290" t="str">
        <f>IF(G130="","",$D127)</f>
        <v>6</v>
      </c>
      <c r="E130" s="295" t="str">
        <f>IF(G130=""," ","– "&amp;COUNTIF(D$4:D132,$D130))</f>
        <v>– 2</v>
      </c>
      <c r="F130" s="297" t="e">
        <f ca="1">IF(G130="","",IF(OR(AND($C130&lt;&gt;" ",$C131=" "),AND($C131&lt;&gt;" ",$C130=" "),AND(L132&gt;0,OR(AND($C132&lt;&gt;" ",OR($C130=" ",$C131=" ")),AND($C132=" ",OR($C130&lt;&gt;" ",$C131&lt;&gt;" "))))),IF(SUM(F$4:F129)=0,1,LARGE(F$4:F129,1)+1),IF(MONTH(G130)=MONTH(TODAY()),IF(AND(DAY(G130)&lt;DAY(TODAY()),$B130=" "),IF(SUM(F$4:F129)=0,1,LARGE(F$4:F129,1)+1),IF($B130=" ",IF(AND(DAY(G130)=DAY(TODAY()),HOUR(G130)&lt;=HOUR(NOW())+1),IF(AND(HOUR(G130)+2&lt;=HOUR(NOW()),DAY(G130)&lt;=DAY(TODAY()),MINUTE(G130)&lt;=MINUTE(NOW())),IF(SUM(F$4:F129)=0,1,LARGE(F$4:F129,1)+1),IF(OR(MINUTE(G130)&lt;=MINUTE(NOW()),HOUR(G130)&lt;=HOUR(NOW())),"!!!","")),""),"")),"")))</f>
        <v>#VALUE!</v>
      </c>
      <c r="G130" s="188" t="s">
        <v>4843</v>
      </c>
      <c r="H130" s="239" t="s">
        <v>772</v>
      </c>
      <c r="I130" s="66" t="s">
        <v>42</v>
      </c>
      <c r="J130" s="67">
        <v>2.75</v>
      </c>
      <c r="K130" s="68" t="s">
        <v>23</v>
      </c>
      <c r="L130" s="69">
        <v>2.4300000000000002</v>
      </c>
      <c r="M130" s="70">
        <v>55.4</v>
      </c>
      <c r="N130" s="317">
        <v>0.05</v>
      </c>
      <c r="O130" s="71" t="s">
        <v>3948</v>
      </c>
      <c r="P130" s="72" t="s">
        <v>3949</v>
      </c>
      <c r="Q130" s="220" t="s">
        <v>4305</v>
      </c>
      <c r="R130" s="204">
        <v>4.0099999999999997E-2</v>
      </c>
      <c r="S130" s="203" t="s">
        <v>1034</v>
      </c>
    </row>
    <row r="131" spans="1:19" s="1" customFormat="1" ht="14.65" customHeight="1">
      <c r="A131" s="227"/>
      <c r="B131" s="236"/>
      <c r="C131" s="17" t="s">
        <v>28</v>
      </c>
      <c r="D131" s="274"/>
      <c r="E131" s="282"/>
      <c r="F131" s="285"/>
      <c r="G131" s="182"/>
      <c r="H131" s="230"/>
      <c r="I131" s="18" t="s">
        <v>43</v>
      </c>
      <c r="J131" s="76">
        <v>3.5</v>
      </c>
      <c r="K131" s="77" t="s">
        <v>21</v>
      </c>
      <c r="L131" s="21">
        <v>1.42</v>
      </c>
      <c r="M131" s="22">
        <v>27.9</v>
      </c>
      <c r="N131" s="233"/>
      <c r="O131" s="23" t="s">
        <v>3891</v>
      </c>
      <c r="P131" s="24" t="s">
        <v>3950</v>
      </c>
      <c r="Q131" s="221"/>
      <c r="R131" s="205"/>
      <c r="S131" s="26"/>
    </row>
    <row r="132" spans="1:19" s="1" customFormat="1" ht="14.65" customHeight="1">
      <c r="A132" s="228"/>
      <c r="B132" s="237"/>
      <c r="C132" s="27" t="s">
        <v>28</v>
      </c>
      <c r="D132" s="275"/>
      <c r="E132" s="283"/>
      <c r="F132" s="272"/>
      <c r="G132" s="183"/>
      <c r="H132" s="231"/>
      <c r="I132" s="86" t="s">
        <v>43</v>
      </c>
      <c r="J132" s="107">
        <v>2.5</v>
      </c>
      <c r="K132" s="87" t="s">
        <v>21</v>
      </c>
      <c r="L132" s="88">
        <v>2.06</v>
      </c>
      <c r="M132" s="33">
        <v>46.13</v>
      </c>
      <c r="N132" s="234"/>
      <c r="O132" s="89" t="s">
        <v>3951</v>
      </c>
      <c r="P132" s="90" t="s">
        <v>3952</v>
      </c>
      <c r="Q132" s="222"/>
      <c r="R132" s="206"/>
      <c r="S132" s="28"/>
    </row>
    <row r="133" spans="1:19" s="1" customFormat="1" ht="14.65" customHeight="1">
      <c r="A133" s="226">
        <f>$A130+1</f>
        <v>432</v>
      </c>
      <c r="B133" s="235" t="str">
        <f>IF(OR(C133="W",C134="W",C135="W",C133="1/2W",C134="1/2W",C135="1/2W",C133="1/2L",C134="1/2L",C135="1/2L"),"OK",IF(OR(C133="L",C134="L",C135="L"),"LOSS",IF(OR(C133="X",C134="X",C135="X"),"Anulado"," ")))</f>
        <v xml:space="preserve"> </v>
      </c>
      <c r="C133" s="38" t="s">
        <v>28</v>
      </c>
      <c r="D133" s="273" t="str">
        <f>IF(G133="","",$D130)</f>
        <v>6</v>
      </c>
      <c r="E133" s="281" t="str">
        <f>IF(G133=""," ","– "&amp;COUNTIF(D$4:D135,$D133))</f>
        <v>– 3</v>
      </c>
      <c r="F133" s="284" t="e">
        <f ca="1">IF(G133="","",IF(OR(AND($C133&lt;&gt;" ",$C134=" "),AND($C134&lt;&gt;" ",$C133=" "),AND(L135&gt;0,OR(AND($C135&lt;&gt;" ",OR($C133=" ",$C134=" ")),AND($C135=" ",OR($C133&lt;&gt;" ",$C134&lt;&gt;" "))))),IF(SUM(F$4:F132)=0,1,LARGE(F$4:F132,1)+1),IF(MONTH(G133)=MONTH(TODAY()),IF(AND(DAY(G133)&lt;DAY(TODAY()),$B133=" "),IF(SUM(F$4:F132)=0,1,LARGE(F$4:F132,1)+1),IF($B133=" ",IF(AND(DAY(G133)=DAY(TODAY()),HOUR(G133)&lt;=HOUR(NOW())+1),IF(AND(HOUR(G133)+2&lt;=HOUR(NOW()),DAY(G133)&lt;=DAY(TODAY()),MINUTE(G133)&lt;=MINUTE(NOW())),IF(SUM(F$4:F132)=0,1,LARGE(F$4:F132,1)+1),IF(OR(MINUTE(G133)&lt;=MINUTE(NOW()),HOUR(G133)&lt;=HOUR(NOW())),"!!!","")),""),"")),"")))</f>
        <v>#VALUE!</v>
      </c>
      <c r="G133" s="181" t="s">
        <v>4843</v>
      </c>
      <c r="H133" s="229" t="s">
        <v>773</v>
      </c>
      <c r="I133" s="39" t="s">
        <v>42</v>
      </c>
      <c r="J133" s="40">
        <v>2.2799999999999998</v>
      </c>
      <c r="K133" s="41" t="s">
        <v>22</v>
      </c>
      <c r="L133" s="42">
        <v>2.2799999999999998</v>
      </c>
      <c r="M133" s="43"/>
      <c r="N133" s="318">
        <v>0.01</v>
      </c>
      <c r="O133" s="44" t="s">
        <v>3953</v>
      </c>
      <c r="P133" s="45" t="s">
        <v>3954</v>
      </c>
      <c r="Q133" s="217" t="s">
        <v>1224</v>
      </c>
      <c r="R133" s="211">
        <v>5.3900000000000003E-2</v>
      </c>
      <c r="S133" s="210" t="s">
        <v>1034</v>
      </c>
    </row>
    <row r="134" spans="1:19" s="1" customFormat="1" ht="14.65" customHeight="1">
      <c r="A134" s="227"/>
      <c r="B134" s="236"/>
      <c r="C134" s="49" t="s">
        <v>28</v>
      </c>
      <c r="D134" s="274"/>
      <c r="E134" s="282"/>
      <c r="F134" s="285"/>
      <c r="G134" s="182"/>
      <c r="H134" s="230"/>
      <c r="I134" s="50" t="s">
        <v>43</v>
      </c>
      <c r="J134" s="51">
        <v>1.96</v>
      </c>
      <c r="K134" s="52" t="s">
        <v>21</v>
      </c>
      <c r="L134" s="53">
        <v>1.96</v>
      </c>
      <c r="M134" s="54">
        <v>30.51</v>
      </c>
      <c r="N134" s="233"/>
      <c r="O134" s="55" t="s">
        <v>3955</v>
      </c>
      <c r="P134" s="56" t="s">
        <v>3956</v>
      </c>
      <c r="Q134" s="218"/>
      <c r="R134" s="212"/>
      <c r="S134" s="26"/>
    </row>
    <row r="135" spans="1:19" s="1" customFormat="1" ht="14.65" customHeight="1">
      <c r="A135" s="228"/>
      <c r="B135" s="237"/>
      <c r="C135" s="57" t="s">
        <v>28</v>
      </c>
      <c r="D135" s="275"/>
      <c r="E135" s="283"/>
      <c r="F135" s="272"/>
      <c r="G135" s="183"/>
      <c r="H135" s="231"/>
      <c r="I135" s="58"/>
      <c r="J135" s="59"/>
      <c r="K135" s="60"/>
      <c r="L135" s="61"/>
      <c r="M135" s="62"/>
      <c r="N135" s="234"/>
      <c r="O135" s="63"/>
      <c r="P135" s="64"/>
      <c r="Q135" s="219"/>
      <c r="R135" s="213"/>
      <c r="S135" s="28"/>
    </row>
    <row r="136" spans="1:19" s="1" customFormat="1" ht="14.65" customHeight="1">
      <c r="A136" s="238">
        <f>$A133+1</f>
        <v>433</v>
      </c>
      <c r="B136" s="242" t="str">
        <f>IF(OR(C136="W",C137="W",C138="W",C136="1/2W",C137="1/2W",C138="1/2W",C136="1/2L",C137="1/2L",C138="1/2L"),"OK",IF(OR(C136="L",C137="L",C138="L"),"LOSS",IF(OR(C136="X",C137="X",C138="X"),"Anulado"," ")))</f>
        <v xml:space="preserve"> </v>
      </c>
      <c r="C136" s="65" t="s">
        <v>28</v>
      </c>
      <c r="D136" s="290" t="str">
        <f>IF(G136="","",$D133)</f>
        <v>6</v>
      </c>
      <c r="E136" s="295" t="str">
        <f>IF(G136=""," ","– "&amp;COUNTIF(D$4:D138,$D136))</f>
        <v>– 4</v>
      </c>
      <c r="F136" s="297" t="e">
        <f ca="1">IF(G136="","",IF(OR(AND($C136&lt;&gt;" ",$C137=" "),AND($C137&lt;&gt;" ",$C136=" "),AND(L138&gt;0,OR(AND($C138&lt;&gt;" ",OR($C136=" ",$C137=" ")),AND($C138=" ",OR($C136&lt;&gt;" ",$C137&lt;&gt;" "))))),IF(SUM(F$4:F135)=0,1,LARGE(F$4:F135,1)+1),IF(MONTH(G136)=MONTH(TODAY()),IF(AND(DAY(G136)&lt;DAY(TODAY()),$B136=" "),IF(SUM(F$4:F135)=0,1,LARGE(F$4:F135,1)+1),IF($B136=" ",IF(AND(DAY(G136)=DAY(TODAY()),HOUR(G136)&lt;=HOUR(NOW())+1),IF(AND(HOUR(G136)+2&lt;=HOUR(NOW()),DAY(G136)&lt;=DAY(TODAY()),MINUTE(G136)&lt;=MINUTE(NOW())),IF(SUM(F$4:F135)=0,1,LARGE(F$4:F135,1)+1),IF(OR(MINUTE(G136)&lt;=MINUTE(NOW()),HOUR(G136)&lt;=HOUR(NOW())),"!!!","")),""),"")),"")))</f>
        <v>#VALUE!</v>
      </c>
      <c r="G136" s="188" t="s">
        <v>4844</v>
      </c>
      <c r="H136" s="239" t="s">
        <v>774</v>
      </c>
      <c r="I136" s="66" t="s">
        <v>42</v>
      </c>
      <c r="J136" s="67">
        <v>212.5</v>
      </c>
      <c r="K136" s="68" t="s">
        <v>21</v>
      </c>
      <c r="L136" s="69">
        <v>2.08</v>
      </c>
      <c r="M136" s="70">
        <v>18.75</v>
      </c>
      <c r="N136" s="317">
        <v>0.05</v>
      </c>
      <c r="O136" s="71" t="s">
        <v>1938</v>
      </c>
      <c r="P136" s="72" t="s">
        <v>1240</v>
      </c>
      <c r="Q136" s="220" t="s">
        <v>3499</v>
      </c>
      <c r="R136" s="204">
        <v>0.37080000000000002</v>
      </c>
      <c r="S136" s="203" t="s">
        <v>1034</v>
      </c>
    </row>
    <row r="137" spans="1:19" s="1" customFormat="1" ht="14.65" customHeight="1">
      <c r="A137" s="227"/>
      <c r="B137" s="236"/>
      <c r="C137" s="17" t="s">
        <v>28</v>
      </c>
      <c r="D137" s="274"/>
      <c r="E137" s="282"/>
      <c r="F137" s="285"/>
      <c r="G137" s="182"/>
      <c r="H137" s="230"/>
      <c r="I137" s="18" t="s">
        <v>43</v>
      </c>
      <c r="J137" s="76">
        <v>228.5</v>
      </c>
      <c r="K137" s="77" t="s">
        <v>45</v>
      </c>
      <c r="L137" s="21">
        <v>4.0199999999999996</v>
      </c>
      <c r="M137" s="22">
        <v>9.6999999999999993</v>
      </c>
      <c r="N137" s="233"/>
      <c r="O137" s="23" t="s">
        <v>1143</v>
      </c>
      <c r="P137" s="24" t="s">
        <v>3957</v>
      </c>
      <c r="Q137" s="221"/>
      <c r="R137" s="205"/>
      <c r="S137" s="26"/>
    </row>
    <row r="138" spans="1:19" s="1" customFormat="1" ht="14.65" customHeight="1">
      <c r="A138" s="228"/>
      <c r="B138" s="237"/>
      <c r="C138" s="27" t="s">
        <v>28</v>
      </c>
      <c r="D138" s="275"/>
      <c r="E138" s="283"/>
      <c r="F138" s="272"/>
      <c r="G138" s="183"/>
      <c r="H138" s="231"/>
      <c r="I138" s="30"/>
      <c r="J138" s="31"/>
      <c r="K138" s="37"/>
      <c r="L138" s="32"/>
      <c r="M138" s="33"/>
      <c r="N138" s="234"/>
      <c r="O138" s="34"/>
      <c r="P138" s="35"/>
      <c r="Q138" s="222"/>
      <c r="R138" s="206"/>
      <c r="S138" s="28"/>
    </row>
    <row r="139" spans="1:19" s="1" customFormat="1" ht="14.65" customHeight="1">
      <c r="A139" s="226">
        <f>$A136+1</f>
        <v>434</v>
      </c>
      <c r="B139" s="235" t="str">
        <f>IF(OR(C139="W",C140="W",C141="W",C139="1/2W",C140="1/2W",C141="1/2W",C139="1/2L",C140="1/2L",C141="1/2L"),"OK",IF(OR(C139="L",C140="L",C141="L"),"LOSS",IF(OR(C139="X",C140="X",C141="X"),"Anulado"," ")))</f>
        <v xml:space="preserve"> </v>
      </c>
      <c r="C139" s="38" t="s">
        <v>28</v>
      </c>
      <c r="D139" s="273" t="str">
        <f>IF(G139="","",$D136)</f>
        <v>6</v>
      </c>
      <c r="E139" s="281" t="str">
        <f>IF(G139=""," ","– "&amp;COUNTIF(D$4:D141,$D139))</f>
        <v>– 5</v>
      </c>
      <c r="F139" s="284" t="e">
        <f ca="1">IF(G139="","",IF(OR(AND($C139&lt;&gt;" ",$C140=" "),AND($C140&lt;&gt;" ",$C139=" "),AND(L141&gt;0,OR(AND($C141&lt;&gt;" ",OR($C139=" ",$C140=" ")),AND($C141=" ",OR($C139&lt;&gt;" ",$C140&lt;&gt;" "))))),IF(SUM(F$4:F138)=0,1,LARGE(F$4:F138,1)+1),IF(MONTH(G139)=MONTH(TODAY()),IF(AND(DAY(G139)&lt;DAY(TODAY()),$B139=" "),IF(SUM(F$4:F138)=0,1,LARGE(F$4:F138,1)+1),IF($B139=" ",IF(AND(DAY(G139)=DAY(TODAY()),HOUR(G139)&lt;=HOUR(NOW())+1),IF(AND(HOUR(G139)+2&lt;=HOUR(NOW()),DAY(G139)&lt;=DAY(TODAY()),MINUTE(G139)&lt;=MINUTE(NOW())),IF(SUM(F$4:F138)=0,1,LARGE(F$4:F138,1)+1),IF(OR(MINUTE(G139)&lt;=MINUTE(NOW()),HOUR(G139)&lt;=HOUR(NOW())),"!!!","")),""),"")),"")))</f>
        <v>#VALUE!</v>
      </c>
      <c r="G139" s="181" t="s">
        <v>4845</v>
      </c>
      <c r="H139" s="229" t="s">
        <v>775</v>
      </c>
      <c r="I139" s="39" t="s">
        <v>42</v>
      </c>
      <c r="J139" s="40">
        <v>1</v>
      </c>
      <c r="K139" s="41" t="s">
        <v>21</v>
      </c>
      <c r="L139" s="42">
        <v>1.97</v>
      </c>
      <c r="M139" s="43">
        <v>6.95</v>
      </c>
      <c r="N139" s="318">
        <v>0.05</v>
      </c>
      <c r="O139" s="44" t="s">
        <v>3413</v>
      </c>
      <c r="P139" s="45" t="s">
        <v>3958</v>
      </c>
      <c r="Q139" s="217" t="s">
        <v>1602</v>
      </c>
      <c r="R139" s="211">
        <v>8.2199999999999995E-2</v>
      </c>
      <c r="S139" s="210" t="s">
        <v>1034</v>
      </c>
    </row>
    <row r="140" spans="1:19" s="1" customFormat="1" ht="14.65" customHeight="1">
      <c r="A140" s="227"/>
      <c r="B140" s="236"/>
      <c r="C140" s="49" t="s">
        <v>28</v>
      </c>
      <c r="D140" s="274"/>
      <c r="E140" s="282"/>
      <c r="F140" s="285"/>
      <c r="G140" s="182"/>
      <c r="H140" s="230"/>
      <c r="I140" s="50" t="s">
        <v>43</v>
      </c>
      <c r="J140" s="51">
        <f>IF(OR(I139="TO",I139="TU",I139="TO1",I139="TU1",I139="TO2",I139="TU2"),J139,IF(OR(I139="AH1",I139="AH2"),IF(OR(I140="AH1",I140="AH2"),-J139,IF(OR(I140="EH1",I140="EH2"),-J139+0.5,"")),IF(OR(I139="EH1",I139="EH2"),IF(OR(I140="AH1",I140="AH2"),-J139+0.5,IF(OR(I140="EH1",I140="EH2"),-J139+1,"")),IF(AND(OR(I139="DNB1",I139="DNB2"),OR(I140="AH1",I140="AH2")),0,IF(AND(I139="Not ScoreBoth",OR(I140="TO1",I140="TO2")),0.5,"")))))</f>
        <v>1</v>
      </c>
      <c r="K140" s="52" t="s">
        <v>23</v>
      </c>
      <c r="L140" s="53">
        <v>2.4</v>
      </c>
      <c r="M140" s="54"/>
      <c r="N140" s="233"/>
      <c r="O140" s="55" t="s">
        <v>914</v>
      </c>
      <c r="P140" s="56" t="s">
        <v>1995</v>
      </c>
      <c r="Q140" s="218"/>
      <c r="R140" s="212"/>
      <c r="S140" s="26"/>
    </row>
    <row r="141" spans="1:19" s="1" customFormat="1" ht="14.65" customHeight="1">
      <c r="A141" s="228"/>
      <c r="B141" s="237"/>
      <c r="C141" s="57" t="s">
        <v>28</v>
      </c>
      <c r="D141" s="275"/>
      <c r="E141" s="283"/>
      <c r="F141" s="272"/>
      <c r="G141" s="183"/>
      <c r="H141" s="231"/>
      <c r="I141" s="58"/>
      <c r="J141" s="59"/>
      <c r="K141" s="60"/>
      <c r="L141" s="61"/>
      <c r="M141" s="62"/>
      <c r="N141" s="234"/>
      <c r="O141" s="63"/>
      <c r="P141" s="64"/>
      <c r="Q141" s="219"/>
      <c r="R141" s="213"/>
      <c r="S141" s="28"/>
    </row>
    <row r="142" spans="1:19" s="1" customFormat="1" ht="14.65" customHeight="1">
      <c r="A142" s="238">
        <f>$A139+1</f>
        <v>435</v>
      </c>
      <c r="B142" s="242" t="str">
        <f>IF(OR(C142="W",C143="W",C144="W",C142="1/2W",C143="1/2W",C144="1/2W",C142="1/2L",C143="1/2L",C144="1/2L"),"OK",IF(OR(C142="L",C143="L",C144="L"),"LOSS",IF(OR(C142="X",C143="X",C144="X"),"Anulado"," ")))</f>
        <v xml:space="preserve"> </v>
      </c>
      <c r="C142" s="65" t="s">
        <v>28</v>
      </c>
      <c r="D142" s="290" t="s">
        <v>119</v>
      </c>
      <c r="E142" s="295" t="str">
        <f>IF(G142=""," ","– "&amp;COUNTIF(D$4:D144,$D142))</f>
        <v>– 1</v>
      </c>
      <c r="F142" s="297" t="e">
        <f ca="1">IF(G142="","",IF(OR(AND($C142&lt;&gt;" ",$C143=" "),AND($C143&lt;&gt;" ",$C142=" "),AND(L144&gt;0,OR(AND($C144&lt;&gt;" ",OR($C142=" ",$C143=" ")),AND($C144=" ",OR($C142&lt;&gt;" ",$C143&lt;&gt;" "))))),IF(SUM(F$4:F141)=0,1,LARGE(F$4:F141,1)+1),IF(MONTH(G142)=MONTH(TODAY()),IF(AND(DAY(G142)&lt;DAY(TODAY()),$B142=" "),IF(SUM(F$4:F141)=0,1,LARGE(F$4:F141,1)+1),IF($B142=" ",IF(AND(DAY(G142)=DAY(TODAY()),HOUR(G142)&lt;=HOUR(NOW())+1),IF(AND(HOUR(G142)+2&lt;=HOUR(NOW()),DAY(G142)&lt;=DAY(TODAY()),MINUTE(G142)&lt;=MINUTE(NOW())),IF(SUM(F$4:F141)=0,1,LARGE(F$4:F141,1)+1),IF(OR(MINUTE(G142)&lt;=MINUTE(NOW()),HOUR(G142)&lt;=HOUR(NOW())),"!!!","")),""),"")),"")))</f>
        <v>#VALUE!</v>
      </c>
      <c r="G142" s="188" t="s">
        <v>4846</v>
      </c>
      <c r="H142" s="239" t="s">
        <v>776</v>
      </c>
      <c r="I142" s="66" t="s">
        <v>43</v>
      </c>
      <c r="J142" s="67">
        <v>2.75</v>
      </c>
      <c r="K142" s="68" t="s">
        <v>23</v>
      </c>
      <c r="L142" s="69">
        <v>1.87</v>
      </c>
      <c r="M142" s="70">
        <v>13.5</v>
      </c>
      <c r="N142" s="317">
        <v>0.05</v>
      </c>
      <c r="O142" s="71" t="s">
        <v>2968</v>
      </c>
      <c r="P142" s="72" t="s">
        <v>3959</v>
      </c>
      <c r="Q142" s="220" t="s">
        <v>1063</v>
      </c>
      <c r="R142" s="204">
        <v>6.7699999999999996E-2</v>
      </c>
      <c r="S142" s="203" t="s">
        <v>1034</v>
      </c>
    </row>
    <row r="143" spans="1:19" s="1" customFormat="1" ht="14.65" customHeight="1">
      <c r="A143" s="227"/>
      <c r="B143" s="236"/>
      <c r="C143" s="17" t="s">
        <v>28</v>
      </c>
      <c r="D143" s="274"/>
      <c r="E143" s="282"/>
      <c r="F143" s="285"/>
      <c r="G143" s="182"/>
      <c r="H143" s="230"/>
      <c r="I143" s="18" t="s">
        <v>42</v>
      </c>
      <c r="J143" s="76">
        <v>2.5</v>
      </c>
      <c r="K143" s="77" t="s">
        <v>21</v>
      </c>
      <c r="L143" s="21">
        <v>2.21</v>
      </c>
      <c r="M143" s="22">
        <v>8.3699999999999992</v>
      </c>
      <c r="N143" s="233"/>
      <c r="O143" s="23" t="s">
        <v>3960</v>
      </c>
      <c r="P143" s="24" t="s">
        <v>1138</v>
      </c>
      <c r="Q143" s="221"/>
      <c r="R143" s="205"/>
      <c r="S143" s="26"/>
    </row>
    <row r="144" spans="1:19" s="1" customFormat="1" ht="14.65" customHeight="1" thickBot="1">
      <c r="A144" s="228"/>
      <c r="B144" s="237"/>
      <c r="C144" s="27" t="s">
        <v>28</v>
      </c>
      <c r="D144" s="275"/>
      <c r="E144" s="283"/>
      <c r="F144" s="272"/>
      <c r="G144" s="183"/>
      <c r="H144" s="240"/>
      <c r="I144" s="86" t="s">
        <v>42</v>
      </c>
      <c r="J144" s="107">
        <v>3.5</v>
      </c>
      <c r="K144" s="87" t="s">
        <v>45</v>
      </c>
      <c r="L144" s="88">
        <v>3.8</v>
      </c>
      <c r="M144" s="33">
        <v>1.78</v>
      </c>
      <c r="N144" s="234"/>
      <c r="O144" s="89" t="s">
        <v>2327</v>
      </c>
      <c r="P144" s="90" t="s">
        <v>3961</v>
      </c>
      <c r="Q144" s="222"/>
      <c r="R144" s="206"/>
      <c r="S144" s="28"/>
    </row>
    <row r="145" spans="1:19" s="1" customFormat="1" ht="14.65" customHeight="1">
      <c r="A145" s="226">
        <f>$A142+1</f>
        <v>436</v>
      </c>
      <c r="B145" s="235" t="str">
        <f>IF(OR(C145="W",C146="W",C147="W",C145="1/2W",C146="1/2W",C147="1/2W",C145="1/2L",C146="1/2L",C147="1/2L"),"OK",IF(OR(C145="L",C146="L",C147="L"),"LOSS",IF(OR(C145="X",C146="X",C147="X"),"Anulado"," ")))</f>
        <v xml:space="preserve"> </v>
      </c>
      <c r="C145" s="38" t="s">
        <v>28</v>
      </c>
      <c r="D145" s="273" t="str">
        <f>IF(G145="","",$D142)</f>
        <v>7</v>
      </c>
      <c r="E145" s="281" t="str">
        <f>IF(G145=""," ","– "&amp;COUNTIF(D$4:D147,$D145))</f>
        <v>– 2</v>
      </c>
      <c r="F145" s="284" t="e">
        <f ca="1">IF(G145="","",IF(OR(AND($C145&lt;&gt;" ",$C146=" "),AND($C146&lt;&gt;" ",$C145=" "),AND(L147&gt;0,OR(AND($C147&lt;&gt;" ",OR($C145=" ",$C146=" ")),AND($C147=" ",OR($C145&lt;&gt;" ",$C146&lt;&gt;" "))))),IF(SUM(F$4:F144)=0,1,LARGE(F$4:F144,1)+1),IF(MONTH(G145)=MONTH(TODAY()),IF(AND(DAY(G145)&lt;DAY(TODAY()),$B145=" "),IF(SUM(F$4:F144)=0,1,LARGE(F$4:F144,1)+1),IF($B145=" ",IF(AND(DAY(G145)=DAY(TODAY()),HOUR(G145)&lt;=HOUR(NOW())+1),IF(AND(HOUR(G145)+2&lt;=HOUR(NOW()),DAY(G145)&lt;=DAY(TODAY()),MINUTE(G145)&lt;=MINUTE(NOW())),IF(SUM(F$4:F144)=0,1,LARGE(F$4:F144,1)+1),IF(OR(MINUTE(G145)&lt;=MINUTE(NOW()),HOUR(G145)&lt;=HOUR(NOW())),"!!!","")),""),"")),"")))</f>
        <v>#VALUE!</v>
      </c>
      <c r="G145" s="181" t="s">
        <v>4847</v>
      </c>
      <c r="H145" s="302" t="s">
        <v>777</v>
      </c>
      <c r="I145" s="39" t="s">
        <v>30</v>
      </c>
      <c r="J145" s="40">
        <v>-1</v>
      </c>
      <c r="K145" s="41" t="s">
        <v>21</v>
      </c>
      <c r="L145" s="42">
        <v>2.12</v>
      </c>
      <c r="M145" s="43">
        <v>17.07</v>
      </c>
      <c r="N145" s="318">
        <v>0.05</v>
      </c>
      <c r="O145" s="44" t="s">
        <v>2601</v>
      </c>
      <c r="P145" s="45" t="s">
        <v>1536</v>
      </c>
      <c r="Q145" s="217" t="s">
        <v>1072</v>
      </c>
      <c r="R145" s="211">
        <v>3.4299999999999997E-2</v>
      </c>
      <c r="S145" s="210" t="s">
        <v>1034</v>
      </c>
    </row>
    <row r="146" spans="1:19" s="1" customFormat="1" ht="14.65" customHeight="1">
      <c r="A146" s="227"/>
      <c r="B146" s="236"/>
      <c r="C146" s="49" t="s">
        <v>28</v>
      </c>
      <c r="D146" s="274"/>
      <c r="E146" s="282"/>
      <c r="F146" s="285"/>
      <c r="G146" s="182"/>
      <c r="H146" s="230"/>
      <c r="I146" s="50" t="s">
        <v>31</v>
      </c>
      <c r="J146" s="51">
        <f>IF(OR(I145="TO",I145="TU",I145="TO1",I145="TU1",I145="TO2",I145="TU2"),J145,IF(OR(I145="AH1",I145="AH2"),IF(OR(I146="AH1",I146="AH2"),-J145,IF(OR(I146="EH1",I146="EH2"),-J145+0.5,"")),IF(OR(I145="EH1",I145="EH2"),IF(OR(I146="AH1",I146="AH2"),-J145+0.5,IF(OR(I146="EH1",I146="EH2"),-J145+1,"")),IF(AND(OR(I145="DNB1",I145="DNB2"),OR(I146="AH1",I146="AH2")),0,IF(AND(I145="Not ScoreBoth",OR(I146="TO1",I146="TO2")),0.5,"")))))</f>
        <v>1</v>
      </c>
      <c r="K146" s="52" t="s">
        <v>22</v>
      </c>
      <c r="L146" s="53">
        <v>2.02</v>
      </c>
      <c r="M146" s="54">
        <v>17.920000000000002</v>
      </c>
      <c r="N146" s="233"/>
      <c r="O146" s="55" t="s">
        <v>2344</v>
      </c>
      <c r="P146" s="56" t="s">
        <v>3962</v>
      </c>
      <c r="Q146" s="218"/>
      <c r="R146" s="212"/>
      <c r="S146" s="26"/>
    </row>
    <row r="147" spans="1:19" s="1" customFormat="1" ht="14.65" customHeight="1">
      <c r="A147" s="228"/>
      <c r="B147" s="237"/>
      <c r="C147" s="57" t="s">
        <v>28</v>
      </c>
      <c r="D147" s="275"/>
      <c r="E147" s="283"/>
      <c r="F147" s="272"/>
      <c r="G147" s="183"/>
      <c r="H147" s="231"/>
      <c r="I147" s="58"/>
      <c r="J147" s="59"/>
      <c r="K147" s="60"/>
      <c r="L147" s="61"/>
      <c r="M147" s="62"/>
      <c r="N147" s="234"/>
      <c r="O147" s="63"/>
      <c r="P147" s="64"/>
      <c r="Q147" s="219"/>
      <c r="R147" s="213"/>
      <c r="S147" s="28"/>
    </row>
    <row r="148" spans="1:19" s="1" customFormat="1" ht="14.65" customHeight="1">
      <c r="A148" s="238">
        <f>$A145+1</f>
        <v>437</v>
      </c>
      <c r="B148" s="242" t="str">
        <f>IF(OR(C148="W",C149="W",C150="W",C148="1/2W",C149="1/2W",C150="1/2W",C148="1/2L",C149="1/2L",C150="1/2L"),"OK",IF(OR(C148="L",C149="L",C150="L"),"LOSS",IF(OR(C148="X",C149="X",C150="X"),"Anulado"," ")))</f>
        <v xml:space="preserve"> </v>
      </c>
      <c r="C148" s="65" t="s">
        <v>28</v>
      </c>
      <c r="D148" s="290" t="str">
        <f>IF(G148="","",$D145)</f>
        <v>7</v>
      </c>
      <c r="E148" s="295" t="str">
        <f>IF(G148=""," ","– "&amp;COUNTIF(D$4:D150,$D148))</f>
        <v>– 3</v>
      </c>
      <c r="F148" s="297" t="e">
        <f ca="1">IF(G148="","",IF(OR(AND($C148&lt;&gt;" ",$C149=" "),AND($C149&lt;&gt;" ",$C148=" "),AND(L150&gt;0,OR(AND($C150&lt;&gt;" ",OR($C148=" ",$C149=" ")),AND($C150=" ",OR($C148&lt;&gt;" ",$C149&lt;&gt;" "))))),IF(SUM(F$4:F147)=0,1,LARGE(F$4:F147,1)+1),IF(MONTH(G148)=MONTH(TODAY()),IF(AND(DAY(G148)&lt;DAY(TODAY()),$B148=" "),IF(SUM(F$4:F147)=0,1,LARGE(F$4:F147,1)+1),IF($B148=" ",IF(AND(DAY(G148)=DAY(TODAY()),HOUR(G148)&lt;=HOUR(NOW())+1),IF(AND(HOUR(G148)+2&lt;=HOUR(NOW()),DAY(G148)&lt;=DAY(TODAY()),MINUTE(G148)&lt;=MINUTE(NOW())),IF(SUM(F$4:F147)=0,1,LARGE(F$4:F147,1)+1),IF(OR(MINUTE(G148)&lt;=MINUTE(NOW()),HOUR(G148)&lt;=HOUR(NOW())),"!!!","")),""),"")),"")))</f>
        <v>#VALUE!</v>
      </c>
      <c r="G148" s="188" t="s">
        <v>4848</v>
      </c>
      <c r="H148" s="239" t="s">
        <v>778</v>
      </c>
      <c r="I148" s="66" t="s">
        <v>48</v>
      </c>
      <c r="J148" s="80"/>
      <c r="K148" s="68" t="s">
        <v>21</v>
      </c>
      <c r="L148" s="69">
        <v>2.7</v>
      </c>
      <c r="M148" s="70">
        <v>35.74</v>
      </c>
      <c r="N148" s="317">
        <v>0.05</v>
      </c>
      <c r="O148" s="71" t="s">
        <v>3963</v>
      </c>
      <c r="P148" s="72" t="s">
        <v>1723</v>
      </c>
      <c r="Q148" s="220" t="s">
        <v>4306</v>
      </c>
      <c r="R148" s="204">
        <v>4.7199999999999999E-2</v>
      </c>
      <c r="S148" s="203" t="s">
        <v>1034</v>
      </c>
    </row>
    <row r="149" spans="1:19" s="1" customFormat="1" ht="14.65" customHeight="1">
      <c r="A149" s="227"/>
      <c r="B149" s="236"/>
      <c r="C149" s="17" t="s">
        <v>28</v>
      </c>
      <c r="D149" s="274"/>
      <c r="E149" s="282"/>
      <c r="F149" s="285"/>
      <c r="G149" s="182"/>
      <c r="H149" s="230"/>
      <c r="I149" s="18" t="s">
        <v>47</v>
      </c>
      <c r="J149" s="81" t="str">
        <f>IF(OR(I148="TO",I148="TU",I148="TO1",I148="TU1",I148="TO2",I148="TU2"),J148,IF(OR(I148="AH1",I148="AH2"),IF(OR(I149="AH1",I149="AH2"),-J148,IF(OR(I149="EH1",I149="EH2"),-J148+0.5,"")),IF(OR(I148="EH1",I148="EH2"),IF(OR(I149="AH1",I149="AH2"),-J148+0.5,IF(OR(I149="EH1",I149="EH2"),-J148+1,"")),IF(AND(OR(I148="DNB1",I148="DNB2"),OR(I149="AH1",I149="AH2")),0,IF(AND(I148="Not ScoreBoth",OR(I149="TO1",I149="TO2")),0.5,"")))))</f>
        <v/>
      </c>
      <c r="K149" s="77" t="s">
        <v>19</v>
      </c>
      <c r="L149" s="21">
        <v>1.76</v>
      </c>
      <c r="M149" s="22">
        <v>56.4</v>
      </c>
      <c r="N149" s="233"/>
      <c r="O149" s="23" t="s">
        <v>3964</v>
      </c>
      <c r="P149" s="24" t="s">
        <v>3965</v>
      </c>
      <c r="Q149" s="221"/>
      <c r="R149" s="205"/>
      <c r="S149" s="26"/>
    </row>
    <row r="150" spans="1:19" s="1" customFormat="1" ht="14.65" customHeight="1">
      <c r="A150" s="228"/>
      <c r="B150" s="237"/>
      <c r="C150" s="27" t="s">
        <v>28</v>
      </c>
      <c r="D150" s="275"/>
      <c r="E150" s="283"/>
      <c r="F150" s="272"/>
      <c r="G150" s="183"/>
      <c r="H150" s="231"/>
      <c r="I150" s="30"/>
      <c r="J150" s="31"/>
      <c r="K150" s="37"/>
      <c r="L150" s="32"/>
      <c r="M150" s="33"/>
      <c r="N150" s="234"/>
      <c r="O150" s="34"/>
      <c r="P150" s="35"/>
      <c r="Q150" s="222"/>
      <c r="R150" s="206"/>
      <c r="S150" s="28"/>
    </row>
    <row r="151" spans="1:19" s="1" customFormat="1" ht="14.65" customHeight="1">
      <c r="A151" s="226">
        <f>$A148+1</f>
        <v>438</v>
      </c>
      <c r="B151" s="235" t="str">
        <f>IF(OR(C151="W",C152="W",C153="W",C151="1/2W",C152="1/2W",C153="1/2W",C151="1/2L",C152="1/2L",C153="1/2L"),"OK",IF(OR(C151="L",C152="L",C153="L"),"LOSS",IF(OR(C151="X",C152="X",C153="X"),"Anulado"," ")))</f>
        <v xml:space="preserve"> </v>
      </c>
      <c r="C151" s="38" t="s">
        <v>28</v>
      </c>
      <c r="D151" s="273" t="str">
        <f>IF(G151="","",$D148)</f>
        <v>7</v>
      </c>
      <c r="E151" s="281" t="str">
        <f>IF(G151=""," ","– "&amp;COUNTIF(D$4:D153,$D151))</f>
        <v>– 4</v>
      </c>
      <c r="F151" s="284" t="e">
        <f ca="1">IF(G151="","",IF(OR(AND($C151&lt;&gt;" ",$C152=" "),AND($C152&lt;&gt;" ",$C151=" "),AND(L153&gt;0,OR(AND($C153&lt;&gt;" ",OR($C151=" ",$C152=" ")),AND($C153=" ",OR($C151&lt;&gt;" ",$C152&lt;&gt;" "))))),IF(SUM(F$4:F150)=0,1,LARGE(F$4:F150,1)+1),IF(MONTH(G151)=MONTH(TODAY()),IF(AND(DAY(G151)&lt;DAY(TODAY()),$B151=" "),IF(SUM(F$4:F150)=0,1,LARGE(F$4:F150,1)+1),IF($B151=" ",IF(AND(DAY(G151)=DAY(TODAY()),HOUR(G151)&lt;=HOUR(NOW())+1),IF(AND(HOUR(G151)+2&lt;=HOUR(NOW()),DAY(G151)&lt;=DAY(TODAY()),MINUTE(G151)&lt;=MINUTE(NOW())),IF(SUM(F$4:F150)=0,1,LARGE(F$4:F150,1)+1),IF(OR(MINUTE(G151)&lt;=MINUTE(NOW()),HOUR(G151)&lt;=HOUR(NOW())),"!!!","")),""),"")),"")))</f>
        <v>#VALUE!</v>
      </c>
      <c r="G151" s="181" t="s">
        <v>4849</v>
      </c>
      <c r="H151" s="229" t="s">
        <v>779</v>
      </c>
      <c r="I151" s="39" t="s">
        <v>31</v>
      </c>
      <c r="J151" s="40">
        <v>4.5</v>
      </c>
      <c r="K151" s="41" t="s">
        <v>23</v>
      </c>
      <c r="L151" s="42">
        <v>2.59</v>
      </c>
      <c r="M151" s="43">
        <v>38.409999999999997</v>
      </c>
      <c r="N151" s="318">
        <v>0.05</v>
      </c>
      <c r="O151" s="44" t="s">
        <v>1471</v>
      </c>
      <c r="P151" s="45" t="s">
        <v>3966</v>
      </c>
      <c r="Q151" s="217" t="s">
        <v>1208</v>
      </c>
      <c r="R151" s="211">
        <v>9.9000000000000005E-2</v>
      </c>
      <c r="S151" s="210" t="s">
        <v>1034</v>
      </c>
    </row>
    <row r="152" spans="1:19" s="1" customFormat="1" ht="14.65" customHeight="1">
      <c r="A152" s="227"/>
      <c r="B152" s="236"/>
      <c r="C152" s="49" t="s">
        <v>28</v>
      </c>
      <c r="D152" s="274"/>
      <c r="E152" s="282"/>
      <c r="F152" s="285"/>
      <c r="G152" s="182"/>
      <c r="H152" s="230"/>
      <c r="I152" s="50" t="s">
        <v>66</v>
      </c>
      <c r="J152" s="51">
        <f>IF(OR(I151="TO",I151="TU",I151="TO1",I151="TU1",I151="TO2",I151="TU2"),J151,IF(OR(I151="AH1",I151="AH2"),IF(OR(I152="AH1",I152="AH2"),-J151,IF(OR(I152="EH1",I152="EH2"),-J151+0.5,"")),IF(OR(I151="EH1",I151="EH2"),IF(OR(I152="AH1",I152="AH2"),-J151+0.5,IF(OR(I152="EH1",I152="EH2"),-J151+1,"")),IF(AND(OR(I151="DNB1",I151="DNB2"),OR(I152="AH1",I152="AH2")),0,IF(AND(I151="Not ScoreBoth",OR(I152="TO1",I152="TO2")),0.5,"")))))</f>
        <v>-4</v>
      </c>
      <c r="K152" s="52" t="s">
        <v>17</v>
      </c>
      <c r="L152" s="53">
        <v>1.909</v>
      </c>
      <c r="M152" s="54"/>
      <c r="N152" s="233"/>
      <c r="O152" s="55" t="s">
        <v>3967</v>
      </c>
      <c r="P152" s="56" t="s">
        <v>2759</v>
      </c>
      <c r="Q152" s="218"/>
      <c r="R152" s="212"/>
      <c r="S152" s="26"/>
    </row>
    <row r="153" spans="1:19" s="1" customFormat="1" ht="14.65" customHeight="1">
      <c r="A153" s="228"/>
      <c r="B153" s="237"/>
      <c r="C153" s="57" t="s">
        <v>28</v>
      </c>
      <c r="D153" s="275"/>
      <c r="E153" s="283"/>
      <c r="F153" s="272"/>
      <c r="G153" s="183"/>
      <c r="H153" s="231"/>
      <c r="I153" s="58"/>
      <c r="J153" s="59"/>
      <c r="K153" s="60"/>
      <c r="L153" s="61"/>
      <c r="M153" s="62"/>
      <c r="N153" s="234"/>
      <c r="O153" s="63"/>
      <c r="P153" s="64"/>
      <c r="Q153" s="219"/>
      <c r="R153" s="213"/>
      <c r="S153" s="28"/>
    </row>
    <row r="154" spans="1:19" s="1" customFormat="1" ht="14.65" customHeight="1">
      <c r="A154" s="238">
        <f>$A151+1</f>
        <v>439</v>
      </c>
      <c r="B154" s="242" t="str">
        <f>IF(OR(C154="W",C155="W",C156="W",C154="1/2W",C155="1/2W",C156="1/2W",C154="1/2L",C155="1/2L",C156="1/2L"),"OK",IF(OR(C154="L",C155="L",C156="L"),"LOSS",IF(OR(C154="X",C155="X",C156="X"),"Anulado"," ")))</f>
        <v xml:space="preserve"> </v>
      </c>
      <c r="C154" s="65" t="s">
        <v>28</v>
      </c>
      <c r="D154" s="290" t="str">
        <f>IF(G154="","",$D151)</f>
        <v>7</v>
      </c>
      <c r="E154" s="295" t="str">
        <f>IF(G154=""," ","– "&amp;COUNTIF(D$4:D156,$D154))</f>
        <v>– 5</v>
      </c>
      <c r="F154" s="297" t="e">
        <f ca="1">IF(G154="","",IF(OR(AND($C154&lt;&gt;" ",$C155=" "),AND($C155&lt;&gt;" ",$C154=" "),AND(L156&gt;0,OR(AND($C156&lt;&gt;" ",OR($C154=" ",$C155=" ")),AND($C156=" ",OR($C154&lt;&gt;" ",$C155&lt;&gt;" "))))),IF(SUM(F$4:F153)=0,1,LARGE(F$4:F153,1)+1),IF(MONTH(G154)=MONTH(TODAY()),IF(AND(DAY(G154)&lt;DAY(TODAY()),$B154=" "),IF(SUM(F$4:F153)=0,1,LARGE(F$4:F153,1)+1),IF($B154=" ",IF(AND(DAY(G154)=DAY(TODAY()),HOUR(G154)&lt;=HOUR(NOW())+1),IF(AND(HOUR(G154)+2&lt;=HOUR(NOW()),DAY(G154)&lt;=DAY(TODAY()),MINUTE(G154)&lt;=MINUTE(NOW())),IF(SUM(F$4:F153)=0,1,LARGE(F$4:F153,1)+1),IF(OR(MINUTE(G154)&lt;=MINUTE(NOW()),HOUR(G154)&lt;=HOUR(NOW())),"!!!","")),""),"")),"")))</f>
        <v>#VALUE!</v>
      </c>
      <c r="G154" s="188" t="s">
        <v>4850</v>
      </c>
      <c r="H154" s="239" t="s">
        <v>780</v>
      </c>
      <c r="I154" s="66" t="s">
        <v>42</v>
      </c>
      <c r="J154" s="67">
        <v>10.5</v>
      </c>
      <c r="K154" s="68" t="s">
        <v>18</v>
      </c>
      <c r="L154" s="69">
        <v>2.4</v>
      </c>
      <c r="M154" s="70"/>
      <c r="N154" s="317">
        <v>0.05</v>
      </c>
      <c r="O154" s="71" t="s">
        <v>1409</v>
      </c>
      <c r="P154" s="72" t="s">
        <v>3770</v>
      </c>
      <c r="Q154" s="220" t="s">
        <v>1357</v>
      </c>
      <c r="R154" s="204">
        <v>0.18740000000000001</v>
      </c>
      <c r="S154" s="203" t="s">
        <v>1034</v>
      </c>
    </row>
    <row r="155" spans="1:19" s="1" customFormat="1" ht="14.65" customHeight="1">
      <c r="A155" s="227"/>
      <c r="B155" s="236"/>
      <c r="C155" s="17" t="s">
        <v>28</v>
      </c>
      <c r="D155" s="274"/>
      <c r="E155" s="282"/>
      <c r="F155" s="285"/>
      <c r="G155" s="182"/>
      <c r="H155" s="230"/>
      <c r="I155" s="18" t="s">
        <v>43</v>
      </c>
      <c r="J155" s="76">
        <f>IF(OR(I154="TO",I154="TU",I154="TO1",I154="TU1",I154="TO2",I154="TU2"),J154,IF(OR(I154="AH1",I154="AH2"),IF(OR(I155="AH1",I155="AH2"),-J154,IF(OR(I155="EH1",I155="EH2"),-J154+0.5,"")),IF(OR(I154="EH1",I154="EH2"),IF(OR(I155="AH1",I155="AH2"),-J154+0.5,IF(OR(I155="EH1",I155="EH2"),-J154+1,"")),IF(AND(OR(I154="DNB1",I154="DNB2"),OR(I155="AH1",I155="AH2")),0,IF(AND(I154="Not ScoreBoth",OR(I155="TO1",I155="TO2")),0.5,"")))))</f>
        <v>10.5</v>
      </c>
      <c r="K155" s="77" t="s">
        <v>21</v>
      </c>
      <c r="L155" s="21">
        <v>2.35</v>
      </c>
      <c r="M155" s="22">
        <v>10</v>
      </c>
      <c r="N155" s="233"/>
      <c r="O155" s="23" t="s">
        <v>1137</v>
      </c>
      <c r="P155" s="24" t="s">
        <v>2707</v>
      </c>
      <c r="Q155" s="221"/>
      <c r="R155" s="205"/>
      <c r="S155" s="26"/>
    </row>
    <row r="156" spans="1:19" s="1" customFormat="1" ht="14.65" customHeight="1">
      <c r="A156" s="228"/>
      <c r="B156" s="237"/>
      <c r="C156" s="27" t="s">
        <v>28</v>
      </c>
      <c r="D156" s="275"/>
      <c r="E156" s="283"/>
      <c r="F156" s="272"/>
      <c r="G156" s="183"/>
      <c r="H156" s="231"/>
      <c r="I156" s="30"/>
      <c r="J156" s="31"/>
      <c r="K156" s="37"/>
      <c r="L156" s="32"/>
      <c r="M156" s="33"/>
      <c r="N156" s="234"/>
      <c r="O156" s="34"/>
      <c r="P156" s="35"/>
      <c r="Q156" s="222"/>
      <c r="R156" s="206"/>
      <c r="S156" s="28"/>
    </row>
    <row r="157" spans="1:19" s="1" customFormat="1" ht="14.65" customHeight="1">
      <c r="A157" s="226">
        <f>$A154+1</f>
        <v>440</v>
      </c>
      <c r="B157" s="235" t="str">
        <f>IF(OR(C157="W",C158="W",C159="W",C157="1/2W",C158="1/2W",C159="1/2W",C157="1/2L",C158="1/2L",C159="1/2L"),"OK",IF(OR(C157="L",C158="L",C159="L"),"LOSS",IF(OR(C157="X",C158="X",C159="X"),"Anulado"," ")))</f>
        <v xml:space="preserve"> </v>
      </c>
      <c r="C157" s="38" t="s">
        <v>28</v>
      </c>
      <c r="D157" s="273" t="str">
        <f>IF(G157="","",$D154)</f>
        <v>7</v>
      </c>
      <c r="E157" s="281" t="str">
        <f>IF(G157=""," ","– "&amp;COUNTIF(D$4:D159,$D157))</f>
        <v>– 6</v>
      </c>
      <c r="F157" s="284" t="e">
        <f ca="1">IF(G157="","",IF(OR(AND($C157&lt;&gt;" ",$C158=" "),AND($C158&lt;&gt;" ",$C157=" "),AND(L159&gt;0,OR(AND($C159&lt;&gt;" ",OR($C157=" ",$C158=" ")),AND($C159=" ",OR($C157&lt;&gt;" ",$C158&lt;&gt;" "))))),IF(SUM(F$4:F156)=0,1,LARGE(F$4:F156,1)+1),IF(MONTH(G157)=MONTH(TODAY()),IF(AND(DAY(G157)&lt;DAY(TODAY()),$B157=" "),IF(SUM(F$4:F156)=0,1,LARGE(F$4:F156,1)+1),IF($B157=" ",IF(AND(DAY(G157)=DAY(TODAY()),HOUR(G157)&lt;=HOUR(NOW())+1),IF(AND(HOUR(G157)+2&lt;=HOUR(NOW()),DAY(G157)&lt;=DAY(TODAY()),MINUTE(G157)&lt;=MINUTE(NOW())),IF(SUM(F$4:F156)=0,1,LARGE(F$4:F156,1)+1),IF(OR(MINUTE(G157)&lt;=MINUTE(NOW()),HOUR(G157)&lt;=HOUR(NOW())),"!!!","")),""),"")),"")))</f>
        <v>#VALUE!</v>
      </c>
      <c r="G157" s="181" t="s">
        <v>4850</v>
      </c>
      <c r="H157" s="229" t="s">
        <v>780</v>
      </c>
      <c r="I157" s="39" t="s">
        <v>42</v>
      </c>
      <c r="J157" s="40">
        <v>11.5</v>
      </c>
      <c r="K157" s="41" t="s">
        <v>18</v>
      </c>
      <c r="L157" s="42">
        <v>3.2</v>
      </c>
      <c r="M157" s="43"/>
      <c r="N157" s="318">
        <v>0.05</v>
      </c>
      <c r="O157" s="44" t="s">
        <v>3968</v>
      </c>
      <c r="P157" s="45" t="s">
        <v>3969</v>
      </c>
      <c r="Q157" s="217" t="s">
        <v>4307</v>
      </c>
      <c r="R157" s="211">
        <v>0.13139999999999999</v>
      </c>
      <c r="S157" s="210" t="s">
        <v>1034</v>
      </c>
    </row>
    <row r="158" spans="1:19" s="1" customFormat="1" ht="14.65" customHeight="1">
      <c r="A158" s="227"/>
      <c r="B158" s="236"/>
      <c r="C158" s="49" t="s">
        <v>28</v>
      </c>
      <c r="D158" s="274"/>
      <c r="E158" s="282"/>
      <c r="F158" s="285"/>
      <c r="G158" s="182"/>
      <c r="H158" s="230"/>
      <c r="I158" s="50" t="s">
        <v>43</v>
      </c>
      <c r="J158" s="51">
        <f>IF(OR(I157="TO",I157="TU",I157="TO1",I157="TU1",I157="TO2",I157="TU2"),J157,IF(OR(I157="AH1",I157="AH2"),IF(OR(I158="AH1",I158="AH2"),-J157,IF(OR(I158="EH1",I158="EH2"),-J157+0.5,"")),IF(OR(I157="EH1",I157="EH2"),IF(OR(I158="AH1",I158="AH2"),-J157+0.5,IF(OR(I158="EH1",I158="EH2"),-J157+1,"")),IF(AND(OR(I157="DNB1",I157="DNB2"),OR(I158="AH1",I158="AH2")),0,IF(AND(I157="Not ScoreBoth",OR(I158="TO1",I158="TO2")),0.5,"")))))</f>
        <v>11.5</v>
      </c>
      <c r="K158" s="52" t="s">
        <v>21</v>
      </c>
      <c r="L158" s="53">
        <v>1.75</v>
      </c>
      <c r="M158" s="54">
        <v>18</v>
      </c>
      <c r="N158" s="233"/>
      <c r="O158" s="55" t="s">
        <v>1833</v>
      </c>
      <c r="P158" s="56" t="s">
        <v>1028</v>
      </c>
      <c r="Q158" s="218"/>
      <c r="R158" s="212"/>
      <c r="S158" s="26"/>
    </row>
    <row r="159" spans="1:19" s="1" customFormat="1" ht="14.65" customHeight="1">
      <c r="A159" s="228"/>
      <c r="B159" s="237"/>
      <c r="C159" s="57" t="s">
        <v>28</v>
      </c>
      <c r="D159" s="275"/>
      <c r="E159" s="283"/>
      <c r="F159" s="272"/>
      <c r="G159" s="183"/>
      <c r="H159" s="231"/>
      <c r="I159" s="58"/>
      <c r="J159" s="59"/>
      <c r="K159" s="60"/>
      <c r="L159" s="61"/>
      <c r="M159" s="62"/>
      <c r="N159" s="234"/>
      <c r="O159" s="63"/>
      <c r="P159" s="64"/>
      <c r="Q159" s="219"/>
      <c r="R159" s="213"/>
      <c r="S159" s="28"/>
    </row>
    <row r="160" spans="1:19" s="1" customFormat="1" ht="14.65" customHeight="1">
      <c r="A160" s="238">
        <f>$A157+1</f>
        <v>441</v>
      </c>
      <c r="B160" s="242" t="str">
        <f>IF(OR(C160="W",C161="W",C162="W",C160="1/2W",C161="1/2W",C162="1/2W",C160="1/2L",C161="1/2L",C162="1/2L"),"OK",IF(OR(C160="L",C161="L",C162="L"),"LOSS",IF(OR(C160="X",C161="X",C162="X"),"Anulado"," ")))</f>
        <v xml:space="preserve"> </v>
      </c>
      <c r="C160" s="65" t="s">
        <v>28</v>
      </c>
      <c r="D160" s="290" t="str">
        <f>IF(G160="","",$D157)</f>
        <v>7</v>
      </c>
      <c r="E160" s="295" t="str">
        <f>IF(G160=""," ","– "&amp;COUNTIF(D$4:D162,$D160))</f>
        <v>– 7</v>
      </c>
      <c r="F160" s="297" t="e">
        <f ca="1">IF(G160="","",IF(OR(AND($C160&lt;&gt;" ",$C161=" "),AND($C161&lt;&gt;" ",$C160=" "),AND(L162&gt;0,OR(AND($C162&lt;&gt;" ",OR($C160=" ",$C161=" ")),AND($C162=" ",OR($C160&lt;&gt;" ",$C161&lt;&gt;" "))))),IF(SUM(F$4:F159)=0,1,LARGE(F$4:F159,1)+1),IF(MONTH(G160)=MONTH(TODAY()),IF(AND(DAY(G160)&lt;DAY(TODAY()),$B160=" "),IF(SUM(F$4:F159)=0,1,LARGE(F$4:F159,1)+1),IF($B160=" ",IF(AND(DAY(G160)=DAY(TODAY()),HOUR(G160)&lt;=HOUR(NOW())+1),IF(AND(HOUR(G160)+2&lt;=HOUR(NOW()),DAY(G160)&lt;=DAY(TODAY()),MINUTE(G160)&lt;=MINUTE(NOW())),IF(SUM(F$4:F159)=0,1,LARGE(F$4:F159,1)+1),IF(OR(MINUTE(G160)&lt;=MINUTE(NOW()),HOUR(G160)&lt;=HOUR(NOW())),"!!!","")),""),"")),"")))</f>
        <v>#VALUE!</v>
      </c>
      <c r="G160" s="188" t="s">
        <v>4850</v>
      </c>
      <c r="H160" s="239" t="s">
        <v>780</v>
      </c>
      <c r="I160" s="66" t="s">
        <v>42</v>
      </c>
      <c r="J160" s="67">
        <v>10.5</v>
      </c>
      <c r="K160" s="68" t="s">
        <v>18</v>
      </c>
      <c r="L160" s="69">
        <v>2.4</v>
      </c>
      <c r="M160" s="70"/>
      <c r="N160" s="317">
        <v>0.05</v>
      </c>
      <c r="O160" s="71" t="s">
        <v>2127</v>
      </c>
      <c r="P160" s="72" t="s">
        <v>1144</v>
      </c>
      <c r="Q160" s="220" t="s">
        <v>1534</v>
      </c>
      <c r="R160" s="204">
        <v>0.2051</v>
      </c>
      <c r="S160" s="203" t="s">
        <v>1034</v>
      </c>
    </row>
    <row r="161" spans="1:19" s="1" customFormat="1" ht="14.65" customHeight="1">
      <c r="A161" s="227"/>
      <c r="B161" s="236"/>
      <c r="C161" s="17" t="s">
        <v>28</v>
      </c>
      <c r="D161" s="274"/>
      <c r="E161" s="282"/>
      <c r="F161" s="285"/>
      <c r="G161" s="182"/>
      <c r="H161" s="230"/>
      <c r="I161" s="18" t="s">
        <v>43</v>
      </c>
      <c r="J161" s="76">
        <f>IF(OR(I160="TO",I160="TU",I160="TO1",I160="TU1",I160="TO2",I160="TU2"),J160,IF(OR(I160="AH1",I160="AH2"),IF(OR(I161="AH1",I161="AH2"),-J160,IF(OR(I161="EH1",I161="EH2"),-J160+0.5,"")),IF(OR(I160="EH1",I160="EH2"),IF(OR(I161="AH1",I161="AH2"),-J160+0.5,IF(OR(I161="EH1",I161="EH2"),-J160+1,"")),IF(AND(OR(I160="DNB1",I160="DNB2"),OR(I161="AH1",I161="AH2")),0,IF(AND(I160="Not ScoreBoth",OR(I161="TO1",I161="TO2")),0.5,"")))))</f>
        <v>10.5</v>
      </c>
      <c r="K161" s="77" t="s">
        <v>21</v>
      </c>
      <c r="L161" s="21">
        <v>2.42</v>
      </c>
      <c r="M161" s="22">
        <v>9.51</v>
      </c>
      <c r="N161" s="233"/>
      <c r="O161" s="23" t="s">
        <v>3107</v>
      </c>
      <c r="P161" s="24" t="s">
        <v>3970</v>
      </c>
      <c r="Q161" s="221"/>
      <c r="R161" s="205"/>
      <c r="S161" s="26"/>
    </row>
    <row r="162" spans="1:19" s="1" customFormat="1" ht="14.65" customHeight="1">
      <c r="A162" s="228"/>
      <c r="B162" s="237"/>
      <c r="C162" s="27" t="s">
        <v>28</v>
      </c>
      <c r="D162" s="275"/>
      <c r="E162" s="283"/>
      <c r="F162" s="272"/>
      <c r="G162" s="183"/>
      <c r="H162" s="231"/>
      <c r="I162" s="30"/>
      <c r="J162" s="31"/>
      <c r="K162" s="37"/>
      <c r="L162" s="32"/>
      <c r="M162" s="33"/>
      <c r="N162" s="234"/>
      <c r="O162" s="34"/>
      <c r="P162" s="35"/>
      <c r="Q162" s="222"/>
      <c r="R162" s="206"/>
      <c r="S162" s="28"/>
    </row>
    <row r="163" spans="1:19" s="1" customFormat="1" ht="14.65" customHeight="1">
      <c r="A163" s="226">
        <f>$A160+1</f>
        <v>442</v>
      </c>
      <c r="B163" s="235" t="str">
        <f>IF(OR(C163="W",C164="W",C165="W",C163="1/2W",C164="1/2W",C165="1/2W",C163="1/2L",C164="1/2L",C165="1/2L"),"OK",IF(OR(C163="L",C164="L",C165="L"),"LOSS",IF(OR(C163="X",C164="X",C165="X"),"Anulado"," ")))</f>
        <v xml:space="preserve"> </v>
      </c>
      <c r="C163" s="38" t="s">
        <v>28</v>
      </c>
      <c r="D163" s="273" t="str">
        <f>IF(G163="","",$D160)</f>
        <v>7</v>
      </c>
      <c r="E163" s="281" t="str">
        <f>IF(G163=""," ","– "&amp;COUNTIF(D$4:D165,$D163))</f>
        <v>– 8</v>
      </c>
      <c r="F163" s="284" t="e">
        <f ca="1">IF(G163="","",IF(OR(AND($C163&lt;&gt;" ",$C164=" "),AND($C164&lt;&gt;" ",$C163=" "),AND(L165&gt;0,OR(AND($C165&lt;&gt;" ",OR($C163=" ",$C164=" ")),AND($C165=" ",OR($C163&lt;&gt;" ",$C164&lt;&gt;" "))))),IF(SUM(F$4:F162)=0,1,LARGE(F$4:F162,1)+1),IF(MONTH(G163)=MONTH(TODAY()),IF(AND(DAY(G163)&lt;DAY(TODAY()),$B163=" "),IF(SUM(F$4:F162)=0,1,LARGE(F$4:F162,1)+1),IF($B163=" ",IF(AND(DAY(G163)=DAY(TODAY()),HOUR(G163)&lt;=HOUR(NOW())+1),IF(AND(HOUR(G163)+2&lt;=HOUR(NOW()),DAY(G163)&lt;=DAY(TODAY()),MINUTE(G163)&lt;=MINUTE(NOW())),IF(SUM(F$4:F162)=0,1,LARGE(F$4:F162,1)+1),IF(OR(MINUTE(G163)&lt;=MINUTE(NOW()),HOUR(G163)&lt;=HOUR(NOW())),"!!!","")),""),"")),"")))</f>
        <v>#VALUE!</v>
      </c>
      <c r="G163" s="181" t="s">
        <v>4850</v>
      </c>
      <c r="H163" s="229" t="s">
        <v>780</v>
      </c>
      <c r="I163" s="39" t="s">
        <v>42</v>
      </c>
      <c r="J163" s="40">
        <v>11.5</v>
      </c>
      <c r="K163" s="41" t="s">
        <v>18</v>
      </c>
      <c r="L163" s="42">
        <v>3.2</v>
      </c>
      <c r="M163" s="43"/>
      <c r="N163" s="318">
        <v>0.05</v>
      </c>
      <c r="O163" s="44" t="s">
        <v>1999</v>
      </c>
      <c r="P163" s="45" t="s">
        <v>3971</v>
      </c>
      <c r="Q163" s="217" t="s">
        <v>2169</v>
      </c>
      <c r="R163" s="211">
        <v>0.1479</v>
      </c>
      <c r="S163" s="210" t="s">
        <v>1034</v>
      </c>
    </row>
    <row r="164" spans="1:19" s="1" customFormat="1" ht="14.65" customHeight="1">
      <c r="A164" s="227"/>
      <c r="B164" s="236"/>
      <c r="C164" s="49" t="s">
        <v>28</v>
      </c>
      <c r="D164" s="274"/>
      <c r="E164" s="282"/>
      <c r="F164" s="285"/>
      <c r="G164" s="182"/>
      <c r="H164" s="230"/>
      <c r="I164" s="50" t="s">
        <v>43</v>
      </c>
      <c r="J164" s="51">
        <f>IF(OR(I163="TO",I163="TU",I163="TO1",I163="TU1",I163="TO2",I163="TU2"),J163,IF(OR(I163="AH1",I163="AH2"),IF(OR(I164="AH1",I164="AH2"),-J163,IF(OR(I164="EH1",I164="EH2"),-J163+0.5,"")),IF(OR(I163="EH1",I163="EH2"),IF(OR(I164="AH1",I164="AH2"),-J163+0.5,IF(OR(I164="EH1",I164="EH2"),-J163+1,"")),IF(AND(OR(I163="DNB1",I163="DNB2"),OR(I164="AH1",I164="AH2")),0,IF(AND(I163="Not ScoreBoth",OR(I164="TO1",I164="TO2")),0.5,"")))))</f>
        <v>11.5</v>
      </c>
      <c r="K164" s="52" t="s">
        <v>21</v>
      </c>
      <c r="L164" s="53">
        <v>1.79</v>
      </c>
      <c r="M164" s="54">
        <v>17.09</v>
      </c>
      <c r="N164" s="233"/>
      <c r="O164" s="55" t="s">
        <v>3972</v>
      </c>
      <c r="P164" s="56" t="s">
        <v>3973</v>
      </c>
      <c r="Q164" s="218"/>
      <c r="R164" s="212"/>
      <c r="S164" s="26"/>
    </row>
    <row r="165" spans="1:19" s="1" customFormat="1" ht="14.65" customHeight="1">
      <c r="A165" s="228"/>
      <c r="B165" s="237"/>
      <c r="C165" s="57" t="s">
        <v>28</v>
      </c>
      <c r="D165" s="275"/>
      <c r="E165" s="283"/>
      <c r="F165" s="272"/>
      <c r="G165" s="183"/>
      <c r="H165" s="231"/>
      <c r="I165" s="58"/>
      <c r="J165" s="59"/>
      <c r="K165" s="60"/>
      <c r="L165" s="61"/>
      <c r="M165" s="62"/>
      <c r="N165" s="234"/>
      <c r="O165" s="63"/>
      <c r="P165" s="64"/>
      <c r="Q165" s="219"/>
      <c r="R165" s="213"/>
      <c r="S165" s="28"/>
    </row>
    <row r="166" spans="1:19" s="1" customFormat="1" ht="14.65" customHeight="1">
      <c r="A166" s="238">
        <f>$A163+1</f>
        <v>443</v>
      </c>
      <c r="B166" s="242" t="str">
        <f>IF(OR(C166="W",C167="W",C168="W",C166="1/2W",C167="1/2W",C168="1/2W",C166="1/2L",C167="1/2L",C168="1/2L"),"OK",IF(OR(C166="L",C167="L",C168="L"),"LOSS",IF(OR(C166="X",C167="X",C168="X"),"Anulado"," ")))</f>
        <v xml:space="preserve"> </v>
      </c>
      <c r="C166" s="65" t="s">
        <v>28</v>
      </c>
      <c r="D166" s="290" t="str">
        <f>IF(G166="","",$D163)</f>
        <v>7</v>
      </c>
      <c r="E166" s="295" t="str">
        <f>IF(G166=""," ","– "&amp;COUNTIF(D$4:D168,$D166))</f>
        <v>– 9</v>
      </c>
      <c r="F166" s="297" t="e">
        <f ca="1">IF(G166="","",IF(OR(AND($C166&lt;&gt;" ",$C167=" "),AND($C167&lt;&gt;" ",$C166=" "),AND(L168&gt;0,OR(AND($C168&lt;&gt;" ",OR($C166=" ",$C167=" ")),AND($C168=" ",OR($C166&lt;&gt;" ",$C167&lt;&gt;" "))))),IF(SUM(F$4:F165)=0,1,LARGE(F$4:F165,1)+1),IF(MONTH(G166)=MONTH(TODAY()),IF(AND(DAY(G166)&lt;DAY(TODAY()),$B166=" "),IF(SUM(F$4:F165)=0,1,LARGE(F$4:F165,1)+1),IF($B166=" ",IF(AND(DAY(G166)=DAY(TODAY()),HOUR(G166)&lt;=HOUR(NOW())+1),IF(AND(HOUR(G166)+2&lt;=HOUR(NOW()),DAY(G166)&lt;=DAY(TODAY()),MINUTE(G166)&lt;=MINUTE(NOW())),IF(SUM(F$4:F165)=0,1,LARGE(F$4:F165,1)+1),IF(OR(MINUTE(G166)&lt;=MINUTE(NOW()),HOUR(G166)&lt;=HOUR(NOW())),"!!!","")),""),"")),"")))</f>
        <v>#VALUE!</v>
      </c>
      <c r="G166" s="188" t="s">
        <v>4850</v>
      </c>
      <c r="H166" s="239" t="s">
        <v>780</v>
      </c>
      <c r="I166" s="66" t="s">
        <v>42</v>
      </c>
      <c r="J166" s="67">
        <v>10.5</v>
      </c>
      <c r="K166" s="68" t="s">
        <v>18</v>
      </c>
      <c r="L166" s="69">
        <v>2.4</v>
      </c>
      <c r="M166" s="70"/>
      <c r="N166" s="317">
        <v>0.05</v>
      </c>
      <c r="O166" s="71" t="s">
        <v>2127</v>
      </c>
      <c r="P166" s="72" t="s">
        <v>1144</v>
      </c>
      <c r="Q166" s="220" t="s">
        <v>1534</v>
      </c>
      <c r="R166" s="204">
        <v>0.2051</v>
      </c>
      <c r="S166" s="203" t="s">
        <v>1034</v>
      </c>
    </row>
    <row r="167" spans="1:19" s="1" customFormat="1" ht="14.65" customHeight="1">
      <c r="A167" s="227"/>
      <c r="B167" s="236"/>
      <c r="C167" s="17" t="s">
        <v>28</v>
      </c>
      <c r="D167" s="274"/>
      <c r="E167" s="282"/>
      <c r="F167" s="285"/>
      <c r="G167" s="182"/>
      <c r="H167" s="230"/>
      <c r="I167" s="18" t="s">
        <v>43</v>
      </c>
      <c r="J167" s="76">
        <f>IF(OR(I166="TO",I166="TU",I166="TO1",I166="TU1",I166="TO2",I166="TU2"),J166,IF(OR(I166="AH1",I166="AH2"),IF(OR(I167="AH1",I167="AH2"),-J166,IF(OR(I167="EH1",I167="EH2"),-J166+0.5,"")),IF(OR(I166="EH1",I166="EH2"),IF(OR(I167="AH1",I167="AH2"),-J166+0.5,IF(OR(I167="EH1",I167="EH2"),-J166+1,"")),IF(AND(OR(I166="DNB1",I166="DNB2"),OR(I167="AH1",I167="AH2")),0,IF(AND(I166="Not ScoreBoth",OR(I167="TO1",I167="TO2")),0.5,"")))))</f>
        <v>10.5</v>
      </c>
      <c r="K167" s="77" t="s">
        <v>21</v>
      </c>
      <c r="L167" s="21">
        <v>2.42</v>
      </c>
      <c r="M167" s="22">
        <v>9.51</v>
      </c>
      <c r="N167" s="233"/>
      <c r="O167" s="23" t="s">
        <v>3107</v>
      </c>
      <c r="P167" s="24" t="s">
        <v>3970</v>
      </c>
      <c r="Q167" s="221"/>
      <c r="R167" s="205"/>
      <c r="S167" s="26"/>
    </row>
    <row r="168" spans="1:19" s="1" customFormat="1" ht="14.65" customHeight="1" thickBot="1">
      <c r="A168" s="228"/>
      <c r="B168" s="237"/>
      <c r="C168" s="27" t="s">
        <v>28</v>
      </c>
      <c r="D168" s="275"/>
      <c r="E168" s="283"/>
      <c r="F168" s="272"/>
      <c r="G168" s="183"/>
      <c r="H168" s="240"/>
      <c r="I168" s="30"/>
      <c r="J168" s="31"/>
      <c r="K168" s="37"/>
      <c r="L168" s="32"/>
      <c r="M168" s="33"/>
      <c r="N168" s="234"/>
      <c r="O168" s="34"/>
      <c r="P168" s="35"/>
      <c r="Q168" s="222"/>
      <c r="R168" s="206"/>
      <c r="S168" s="28"/>
    </row>
    <row r="169" spans="1:19" s="1" customFormat="1" ht="14.65" customHeight="1">
      <c r="A169" s="226">
        <f>$A166+1</f>
        <v>444</v>
      </c>
      <c r="B169" s="235" t="str">
        <f>IF(OR(C169="W",C170="W",C171="W",C169="1/2W",C170="1/2W",C171="1/2W",C169="1/2L",C170="1/2L",C171="1/2L"),"OK",IF(OR(C169="L",C170="L",C171="L"),"LOSS",IF(OR(C169="X",C170="X",C171="X"),"Anulado"," ")))</f>
        <v xml:space="preserve"> </v>
      </c>
      <c r="C169" s="38" t="s">
        <v>28</v>
      </c>
      <c r="D169" s="273" t="str">
        <f>IF(G169="","",$D166)</f>
        <v>7</v>
      </c>
      <c r="E169" s="281" t="str">
        <f>IF(G169=""," ","– "&amp;COUNTIF(D$4:D171,$D169))</f>
        <v>– 10</v>
      </c>
      <c r="F169" s="284" t="e">
        <f ca="1">IF(G169="","",IF(OR(AND($C169&lt;&gt;" ",$C170=" "),AND($C170&lt;&gt;" ",$C169=" "),AND(L171&gt;0,OR(AND($C171&lt;&gt;" ",OR($C169=" ",$C170=" ")),AND($C171=" ",OR($C169&lt;&gt;" ",$C170&lt;&gt;" "))))),IF(SUM(F$4:F168)=0,1,LARGE(F$4:F168,1)+1),IF(MONTH(G169)=MONTH(TODAY()),IF(AND(DAY(G169)&lt;DAY(TODAY()),$B169=" "),IF(SUM(F$4:F168)=0,1,LARGE(F$4:F168,1)+1),IF($B169=" ",IF(AND(DAY(G169)=DAY(TODAY()),HOUR(G169)&lt;=HOUR(NOW())+1),IF(AND(HOUR(G169)+2&lt;=HOUR(NOW()),DAY(G169)&lt;=DAY(TODAY()),MINUTE(G169)&lt;=MINUTE(NOW())),IF(SUM(F$4:F168)=0,1,LARGE(F$4:F168,1)+1),IF(OR(MINUTE(G169)&lt;=MINUTE(NOW()),HOUR(G169)&lt;=HOUR(NOW())),"!!!","")),""),"")),"")))</f>
        <v>#VALUE!</v>
      </c>
      <c r="G169" s="181" t="s">
        <v>4850</v>
      </c>
      <c r="H169" s="302" t="s">
        <v>780</v>
      </c>
      <c r="I169" s="39" t="s">
        <v>42</v>
      </c>
      <c r="J169" s="40">
        <v>11.5</v>
      </c>
      <c r="K169" s="41" t="s">
        <v>18</v>
      </c>
      <c r="L169" s="42">
        <v>3.2</v>
      </c>
      <c r="M169" s="43"/>
      <c r="N169" s="318">
        <v>0.05</v>
      </c>
      <c r="O169" s="44" t="s">
        <v>1999</v>
      </c>
      <c r="P169" s="45" t="s">
        <v>3971</v>
      </c>
      <c r="Q169" s="217" t="s">
        <v>2169</v>
      </c>
      <c r="R169" s="211">
        <v>0.1479</v>
      </c>
      <c r="S169" s="210" t="s">
        <v>1034</v>
      </c>
    </row>
    <row r="170" spans="1:19" s="1" customFormat="1" ht="14.65" customHeight="1">
      <c r="A170" s="227"/>
      <c r="B170" s="236"/>
      <c r="C170" s="49" t="s">
        <v>28</v>
      </c>
      <c r="D170" s="274"/>
      <c r="E170" s="282"/>
      <c r="F170" s="285"/>
      <c r="G170" s="182"/>
      <c r="H170" s="230"/>
      <c r="I170" s="50" t="s">
        <v>43</v>
      </c>
      <c r="J170" s="51">
        <f>IF(OR(I169="TO",I169="TU",I169="TO1",I169="TU1",I169="TO2",I169="TU2"),J169,IF(OR(I169="AH1",I169="AH2"),IF(OR(I170="AH1",I170="AH2"),-J169,IF(OR(I170="EH1",I170="EH2"),-J169+0.5,"")),IF(OR(I169="EH1",I169="EH2"),IF(OR(I170="AH1",I170="AH2"),-J169+0.5,IF(OR(I170="EH1",I170="EH2"),-J169+1,"")),IF(AND(OR(I169="DNB1",I169="DNB2"),OR(I170="AH1",I170="AH2")),0,IF(AND(I169="Not ScoreBoth",OR(I170="TO1",I170="TO2")),0.5,"")))))</f>
        <v>11.5</v>
      </c>
      <c r="K170" s="52" t="s">
        <v>21</v>
      </c>
      <c r="L170" s="53">
        <v>1.79</v>
      </c>
      <c r="M170" s="54">
        <v>17.09</v>
      </c>
      <c r="N170" s="233"/>
      <c r="O170" s="55" t="s">
        <v>3972</v>
      </c>
      <c r="P170" s="56" t="s">
        <v>3973</v>
      </c>
      <c r="Q170" s="218"/>
      <c r="R170" s="212"/>
      <c r="S170" s="26"/>
    </row>
    <row r="171" spans="1:19" s="1" customFormat="1" ht="14.65" customHeight="1">
      <c r="A171" s="228"/>
      <c r="B171" s="237"/>
      <c r="C171" s="57" t="s">
        <v>28</v>
      </c>
      <c r="D171" s="275"/>
      <c r="E171" s="283"/>
      <c r="F171" s="272"/>
      <c r="G171" s="183"/>
      <c r="H171" s="231"/>
      <c r="I171" s="58"/>
      <c r="J171" s="59"/>
      <c r="K171" s="60"/>
      <c r="L171" s="61"/>
      <c r="M171" s="62"/>
      <c r="N171" s="234"/>
      <c r="O171" s="63"/>
      <c r="P171" s="64"/>
      <c r="Q171" s="219"/>
      <c r="R171" s="213"/>
      <c r="S171" s="28"/>
    </row>
    <row r="172" spans="1:19" s="1" customFormat="1" ht="14.65" customHeight="1">
      <c r="A172" s="238">
        <f>$A169+1</f>
        <v>445</v>
      </c>
      <c r="B172" s="242" t="str">
        <f>IF(OR(C172="W",C173="W",C174="W",C172="1/2W",C173="1/2W",C174="1/2W",C172="1/2L",C173="1/2L",C174="1/2L"),"OK",IF(OR(C172="L",C173="L",C174="L"),"LOSS",IF(OR(C172="X",C173="X",C174="X"),"Anulado"," ")))</f>
        <v xml:space="preserve"> </v>
      </c>
      <c r="C172" s="65" t="s">
        <v>28</v>
      </c>
      <c r="D172" s="290" t="str">
        <f>IF(G172="","",$D169)</f>
        <v>7</v>
      </c>
      <c r="E172" s="295" t="str">
        <f>IF(G172=""," ","– "&amp;COUNTIF(D$4:D174,$D172))</f>
        <v>– 11</v>
      </c>
      <c r="F172" s="297" t="e">
        <f ca="1">IF(G172="","",IF(OR(AND($C172&lt;&gt;" ",$C173=" "),AND($C173&lt;&gt;" ",$C172=" "),AND(L174&gt;0,OR(AND($C174&lt;&gt;" ",OR($C172=" ",$C173=" ")),AND($C174=" ",OR($C172&lt;&gt;" ",$C173&lt;&gt;" "))))),IF(SUM(F$4:F171)=0,1,LARGE(F$4:F171,1)+1),IF(MONTH(G172)=MONTH(TODAY()),IF(AND(DAY(G172)&lt;DAY(TODAY()),$B172=" "),IF(SUM(F$4:F171)=0,1,LARGE(F$4:F171,1)+1),IF($B172=" ",IF(AND(DAY(G172)=DAY(TODAY()),HOUR(G172)&lt;=HOUR(NOW())+1),IF(AND(HOUR(G172)+2&lt;=HOUR(NOW()),DAY(G172)&lt;=DAY(TODAY()),MINUTE(G172)&lt;=MINUTE(NOW())),IF(SUM(F$4:F171)=0,1,LARGE(F$4:F171,1)+1),IF(OR(MINUTE(G172)&lt;=MINUTE(NOW()),HOUR(G172)&lt;=HOUR(NOW())),"!!!","")),""),"")),"")))</f>
        <v>#VALUE!</v>
      </c>
      <c r="G172" s="188" t="s">
        <v>4851</v>
      </c>
      <c r="H172" s="239" t="s">
        <v>781</v>
      </c>
      <c r="I172" s="66" t="s">
        <v>31</v>
      </c>
      <c r="J172" s="67">
        <v>2</v>
      </c>
      <c r="K172" s="68" t="s">
        <v>21</v>
      </c>
      <c r="L172" s="69">
        <v>1.77</v>
      </c>
      <c r="M172" s="70">
        <v>13.15</v>
      </c>
      <c r="N172" s="317">
        <v>0.01</v>
      </c>
      <c r="O172" s="71" t="s">
        <v>3974</v>
      </c>
      <c r="P172" s="72" t="s">
        <v>3076</v>
      </c>
      <c r="Q172" s="220" t="s">
        <v>4174</v>
      </c>
      <c r="R172" s="204">
        <v>8.8900000000000007E-2</v>
      </c>
      <c r="S172" s="203" t="s">
        <v>1034</v>
      </c>
    </row>
    <row r="173" spans="1:19" s="1" customFormat="1" ht="14.65" customHeight="1">
      <c r="A173" s="227"/>
      <c r="B173" s="236"/>
      <c r="C173" s="17" t="s">
        <v>28</v>
      </c>
      <c r="D173" s="274"/>
      <c r="E173" s="282"/>
      <c r="F173" s="285"/>
      <c r="G173" s="182"/>
      <c r="H173" s="230"/>
      <c r="I173" s="18" t="s">
        <v>30</v>
      </c>
      <c r="J173" s="76">
        <f>IF(OR(I172="TO",I172="TU",I172="TO1",I172="TU1",I172="TO2",I172="TU2"),J172,IF(OR(I172="AH1",I172="AH2"),IF(OR(I173="AH1",I173="AH2"),-J172,IF(OR(I173="EH1",I173="EH2"),-J172+0.5,"")),IF(OR(I172="EH1",I172="EH2"),IF(OR(I173="AH1",I173="AH2"),-J172+0.5,IF(OR(I173="EH1",I173="EH2"),-J172+1,"")),IF(AND(OR(I172="DNB1",I172="DNB2"),OR(I173="AH1",I173="AH2")),0,IF(AND(I172="Not ScoreBoth",OR(I173="TO1",I173="TO2")),0.5,"")))))</f>
        <v>-2</v>
      </c>
      <c r="K173" s="77" t="s">
        <v>22</v>
      </c>
      <c r="L173" s="21">
        <v>2.83</v>
      </c>
      <c r="M173" s="22"/>
      <c r="N173" s="233"/>
      <c r="O173" s="23" t="s">
        <v>3975</v>
      </c>
      <c r="P173" s="24" t="s">
        <v>3976</v>
      </c>
      <c r="Q173" s="221"/>
      <c r="R173" s="205"/>
      <c r="S173" s="26"/>
    </row>
    <row r="174" spans="1:19" s="1" customFormat="1" ht="14.65" customHeight="1">
      <c r="A174" s="228"/>
      <c r="B174" s="237"/>
      <c r="C174" s="27" t="s">
        <v>28</v>
      </c>
      <c r="D174" s="275"/>
      <c r="E174" s="283"/>
      <c r="F174" s="272"/>
      <c r="G174" s="183"/>
      <c r="H174" s="231"/>
      <c r="I174" s="30"/>
      <c r="J174" s="31"/>
      <c r="K174" s="37"/>
      <c r="L174" s="32"/>
      <c r="M174" s="33"/>
      <c r="N174" s="234"/>
      <c r="O174" s="34"/>
      <c r="P174" s="35"/>
      <c r="Q174" s="222"/>
      <c r="R174" s="206"/>
      <c r="S174" s="28"/>
    </row>
    <row r="175" spans="1:19" s="1" customFormat="1" ht="14.65" customHeight="1">
      <c r="A175" s="226">
        <f>$A172+1</f>
        <v>446</v>
      </c>
      <c r="B175" s="235" t="str">
        <f>IF(OR(C175="W",C176="W",C177="W",C175="1/2W",C176="1/2W",C177="1/2W",C175="1/2L",C176="1/2L",C177="1/2L"),"OK",IF(OR(C175="L",C176="L",C177="L"),"LOSS",IF(OR(C175="X",C176="X",C177="X"),"Anulado"," ")))</f>
        <v xml:space="preserve"> </v>
      </c>
      <c r="C175" s="38" t="s">
        <v>28</v>
      </c>
      <c r="D175" s="273" t="str">
        <f>IF(G175="","",$D172)</f>
        <v>7</v>
      </c>
      <c r="E175" s="281" t="str">
        <f>IF(G175=""," ","– "&amp;COUNTIF(D$4:D177,$D175))</f>
        <v>– 12</v>
      </c>
      <c r="F175" s="284" t="e">
        <f ca="1">IF(G175="","",IF(OR(AND($C175&lt;&gt;" ",$C176=" "),AND($C176&lt;&gt;" ",$C175=" "),AND(L177&gt;0,OR(AND($C177&lt;&gt;" ",OR($C175=" ",$C176=" ")),AND($C177=" ",OR($C175&lt;&gt;" ",$C176&lt;&gt;" "))))),IF(SUM(F$4:F174)=0,1,LARGE(F$4:F174,1)+1),IF(MONTH(G175)=MONTH(TODAY()),IF(AND(DAY(G175)&lt;DAY(TODAY()),$B175=" "),IF(SUM(F$4:F174)=0,1,LARGE(F$4:F174,1)+1),IF($B175=" ",IF(AND(DAY(G175)=DAY(TODAY()),HOUR(G175)&lt;=HOUR(NOW())+1),IF(AND(HOUR(G175)+2&lt;=HOUR(NOW()),DAY(G175)&lt;=DAY(TODAY()),MINUTE(G175)&lt;=MINUTE(NOW())),IF(SUM(F$4:F174)=0,1,LARGE(F$4:F174,1)+1),IF(OR(MINUTE(G175)&lt;=MINUTE(NOW()),HOUR(G175)&lt;=HOUR(NOW())),"!!!","")),""),"")),"")))</f>
        <v>#VALUE!</v>
      </c>
      <c r="G175" s="181" t="s">
        <v>4852</v>
      </c>
      <c r="H175" s="229" t="s">
        <v>782</v>
      </c>
      <c r="I175" s="39" t="s">
        <v>31</v>
      </c>
      <c r="J175" s="40">
        <v>-1</v>
      </c>
      <c r="K175" s="41" t="s">
        <v>21</v>
      </c>
      <c r="L175" s="42">
        <v>2.12</v>
      </c>
      <c r="M175" s="43">
        <v>18.079999999999998</v>
      </c>
      <c r="N175" s="318">
        <v>0.05</v>
      </c>
      <c r="O175" s="44" t="s">
        <v>3977</v>
      </c>
      <c r="P175" s="45" t="s">
        <v>3978</v>
      </c>
      <c r="Q175" s="217" t="s">
        <v>1915</v>
      </c>
      <c r="R175" s="211">
        <v>3.56E-2</v>
      </c>
      <c r="S175" s="210" t="s">
        <v>1034</v>
      </c>
    </row>
    <row r="176" spans="1:19" s="1" customFormat="1" ht="14.65" customHeight="1">
      <c r="A176" s="227"/>
      <c r="B176" s="236"/>
      <c r="C176" s="49" t="s">
        <v>28</v>
      </c>
      <c r="D176" s="274"/>
      <c r="E176" s="282"/>
      <c r="F176" s="285"/>
      <c r="G176" s="182"/>
      <c r="H176" s="230"/>
      <c r="I176" s="50" t="s">
        <v>30</v>
      </c>
      <c r="J176" s="51">
        <f>IF(OR(I175="TO",I175="TU",I175="TO1",I175="TU1",I175="TO2",I175="TU2"),J175,IF(OR(I175="AH1",I175="AH2"),IF(OR(I176="AH1",I176="AH2"),-J175,IF(OR(I176="EH1",I176="EH2"),-J175+0.5,"")),IF(OR(I175="EH1",I175="EH2"),IF(OR(I176="AH1",I176="AH2"),-J175+0.5,IF(OR(I176="EH1",I176="EH2"),-J175+1,"")),IF(AND(OR(I175="DNB1",I175="DNB2"),OR(I176="AH1",I176="AH2")),0,IF(AND(I175="Not ScoreBoth",OR(I176="TO1",I176="TO2")),0.5,"")))))</f>
        <v>1</v>
      </c>
      <c r="K176" s="52" t="s">
        <v>17</v>
      </c>
      <c r="L176" s="53">
        <v>2.0249999999999999</v>
      </c>
      <c r="M176" s="54"/>
      <c r="N176" s="233"/>
      <c r="O176" s="55" t="s">
        <v>3979</v>
      </c>
      <c r="P176" s="56" t="s">
        <v>3980</v>
      </c>
      <c r="Q176" s="218"/>
      <c r="R176" s="212"/>
      <c r="S176" s="26"/>
    </row>
    <row r="177" spans="1:19" s="1" customFormat="1" ht="14.65" customHeight="1" thickBot="1">
      <c r="A177" s="228"/>
      <c r="B177" s="237"/>
      <c r="C177" s="57" t="s">
        <v>28</v>
      </c>
      <c r="D177" s="275"/>
      <c r="E177" s="283"/>
      <c r="F177" s="272"/>
      <c r="G177" s="183"/>
      <c r="H177" s="240"/>
      <c r="I177" s="58"/>
      <c r="J177" s="59"/>
      <c r="K177" s="60"/>
      <c r="L177" s="61"/>
      <c r="M177" s="62"/>
      <c r="N177" s="234"/>
      <c r="O177" s="63"/>
      <c r="P177" s="64"/>
      <c r="Q177" s="219"/>
      <c r="R177" s="213"/>
      <c r="S177" s="28"/>
    </row>
    <row r="178" spans="1:19" s="1" customFormat="1" ht="14.65" customHeight="1">
      <c r="A178" s="238">
        <f>$A175+1</f>
        <v>447</v>
      </c>
      <c r="B178" s="242" t="str">
        <f>IF(OR(C178="W",C179="W",C180="W",C178="1/2W",C179="1/2W",C180="1/2W",C178="1/2L",C179="1/2L",C180="1/2L"),"OK",IF(OR(C178="L",C179="L",C180="L"),"LOSS",IF(OR(C178="X",C179="X",C180="X"),"Anulado"," ")))</f>
        <v xml:space="preserve"> </v>
      </c>
      <c r="C178" s="65" t="s">
        <v>28</v>
      </c>
      <c r="D178" s="290" t="str">
        <f>IF(G178="","",$D175)</f>
        <v>7</v>
      </c>
      <c r="E178" s="295" t="str">
        <f>IF(G178=""," ","– "&amp;COUNTIF(D$4:D180,$D178))</f>
        <v>– 13</v>
      </c>
      <c r="F178" s="297" t="e">
        <f ca="1">IF(G178="","",IF(OR(AND($C178&lt;&gt;" ",$C179=" "),AND($C179&lt;&gt;" ",$C178=" "),AND(L180&gt;0,OR(AND($C180&lt;&gt;" ",OR($C178=" ",$C179=" ")),AND($C180=" ",OR($C178&lt;&gt;" ",$C179&lt;&gt;" "))))),IF(SUM(F$4:F177)=0,1,LARGE(F$4:F177,1)+1),IF(MONTH(G178)=MONTH(TODAY()),IF(AND(DAY(G178)&lt;DAY(TODAY()),$B178=" "),IF(SUM(F$4:F177)=0,1,LARGE(F$4:F177,1)+1),IF($B178=" ",IF(AND(DAY(G178)=DAY(TODAY()),HOUR(G178)&lt;=HOUR(NOW())+1),IF(AND(HOUR(G178)+2&lt;=HOUR(NOW()),DAY(G178)&lt;=DAY(TODAY()),MINUTE(G178)&lt;=MINUTE(NOW())),IF(SUM(F$4:F177)=0,1,LARGE(F$4:F177,1)+1),IF(OR(MINUTE(G178)&lt;=MINUTE(NOW()),HOUR(G178)&lt;=HOUR(NOW())),"!!!","")),""),"")),"")))</f>
        <v>#VALUE!</v>
      </c>
      <c r="G178" s="188" t="s">
        <v>4853</v>
      </c>
      <c r="H178" s="303" t="s">
        <v>783</v>
      </c>
      <c r="I178" s="66" t="s">
        <v>60</v>
      </c>
      <c r="J178" s="80"/>
      <c r="K178" s="68" t="s">
        <v>21</v>
      </c>
      <c r="L178" s="69">
        <v>1.89</v>
      </c>
      <c r="M178" s="70">
        <v>7.58</v>
      </c>
      <c r="N178" s="317">
        <v>0.05</v>
      </c>
      <c r="O178" s="71" t="s">
        <v>3981</v>
      </c>
      <c r="P178" s="72" t="s">
        <v>3982</v>
      </c>
      <c r="Q178" s="220" t="s">
        <v>4308</v>
      </c>
      <c r="R178" s="204">
        <v>5.6899999999999999E-2</v>
      </c>
      <c r="S178" s="203" t="s">
        <v>1034</v>
      </c>
    </row>
    <row r="179" spans="1:19" s="1" customFormat="1" ht="14.65" customHeight="1">
      <c r="A179" s="227"/>
      <c r="B179" s="236"/>
      <c r="C179" s="17" t="s">
        <v>28</v>
      </c>
      <c r="D179" s="274"/>
      <c r="E179" s="282"/>
      <c r="F179" s="285"/>
      <c r="G179" s="182"/>
      <c r="H179" s="230"/>
      <c r="I179" s="18" t="s">
        <v>63</v>
      </c>
      <c r="J179" s="81" t="str">
        <f>IF(OR(I178="TO",I178="TU",I178="TO1",I178="TU1",I178="TO2",I178="TU2"),J178,IF(OR(I178="AH1",I178="AH2"),IF(OR(I179="AH1",I179="AH2"),-J178,IF(OR(I179="EH1",I179="EH2"),-J178+0.5,"")),IF(OR(I178="EH1",I178="EH2"),IF(OR(I179="AH1",I179="AH2"),-J178+0.5,IF(OR(I179="EH1",I179="EH2"),-J178+1,"")),IF(AND(OR(I178="DNB1",I178="DNB2"),OR(I179="AH1",I179="AH2")),0,IF(AND(I178="Not ScoreBoth",OR(I179="TO1",I179="TO2")),0.5,"")))))</f>
        <v/>
      </c>
      <c r="K179" s="77" t="s">
        <v>18</v>
      </c>
      <c r="L179" s="21">
        <v>2.4</v>
      </c>
      <c r="M179" s="22"/>
      <c r="N179" s="233"/>
      <c r="O179" s="23" t="s">
        <v>1012</v>
      </c>
      <c r="P179" s="24" t="s">
        <v>1581</v>
      </c>
      <c r="Q179" s="221"/>
      <c r="R179" s="205"/>
      <c r="S179" s="26"/>
    </row>
    <row r="180" spans="1:19" s="1" customFormat="1" ht="14.65" customHeight="1">
      <c r="A180" s="228"/>
      <c r="B180" s="237"/>
      <c r="C180" s="27" t="s">
        <v>28</v>
      </c>
      <c r="D180" s="275"/>
      <c r="E180" s="283"/>
      <c r="F180" s="272"/>
      <c r="G180" s="183"/>
      <c r="H180" s="231"/>
      <c r="I180" s="30"/>
      <c r="J180" s="31"/>
      <c r="K180" s="37"/>
      <c r="L180" s="32"/>
      <c r="M180" s="33"/>
      <c r="N180" s="234"/>
      <c r="O180" s="34"/>
      <c r="P180" s="35"/>
      <c r="Q180" s="222"/>
      <c r="R180" s="206"/>
      <c r="S180" s="28"/>
    </row>
    <row r="181" spans="1:19" s="1" customFormat="1" ht="14.65" customHeight="1">
      <c r="A181" s="226">
        <f>$A178+1</f>
        <v>448</v>
      </c>
      <c r="B181" s="235" t="str">
        <f>IF(OR(C181="W",C182="W",C183="W",C181="1/2W",C182="1/2W",C183="1/2W",C181="1/2L",C182="1/2L",C183="1/2L"),"OK",IF(OR(C181="L",C182="L",C183="L"),"LOSS",IF(OR(C181="X",C182="X",C183="X"),"Anulado"," ")))</f>
        <v xml:space="preserve"> </v>
      </c>
      <c r="C181" s="38" t="s">
        <v>28</v>
      </c>
      <c r="D181" s="273" t="s">
        <v>492</v>
      </c>
      <c r="E181" s="281" t="str">
        <f>IF(G181=""," ","– "&amp;COUNTIF(D$4:D183,$D181))</f>
        <v>– 1</v>
      </c>
      <c r="F181" s="284" t="e">
        <f ca="1">IF(G181="","",IF(OR(AND($C181&lt;&gt;" ",$C182=" "),AND($C182&lt;&gt;" ",$C181=" "),AND(L183&gt;0,OR(AND($C183&lt;&gt;" ",OR($C181=" ",$C182=" ")),AND($C183=" ",OR($C181&lt;&gt;" ",$C182&lt;&gt;" "))))),IF(SUM(F$4:F180)=0,1,LARGE(F$4:F180,1)+1),IF(MONTH(G181)=MONTH(TODAY()),IF(AND(DAY(G181)&lt;DAY(TODAY()),$B181=" "),IF(SUM(F$4:F180)=0,1,LARGE(F$4:F180,1)+1),IF($B181=" ",IF(AND(DAY(G181)=DAY(TODAY()),HOUR(G181)&lt;=HOUR(NOW())+1),IF(AND(HOUR(G181)+2&lt;=HOUR(NOW()),DAY(G181)&lt;=DAY(TODAY()),MINUTE(G181)&lt;=MINUTE(NOW())),IF(SUM(F$4:F180)=0,1,LARGE(F$4:F180,1)+1),IF(OR(MINUTE(G181)&lt;=MINUTE(NOW()),HOUR(G181)&lt;=HOUR(NOW())),"!!!","")),""),"")),"")))</f>
        <v>#VALUE!</v>
      </c>
      <c r="G181" s="181" t="s">
        <v>4854</v>
      </c>
      <c r="H181" s="229" t="s">
        <v>784</v>
      </c>
      <c r="I181" s="39" t="s">
        <v>42</v>
      </c>
      <c r="J181" s="40">
        <v>52.5</v>
      </c>
      <c r="K181" s="41" t="s">
        <v>21</v>
      </c>
      <c r="L181" s="42">
        <v>1.91</v>
      </c>
      <c r="M181" s="43">
        <v>11.13</v>
      </c>
      <c r="N181" s="318">
        <v>0.05</v>
      </c>
      <c r="O181" s="44" t="s">
        <v>3983</v>
      </c>
      <c r="P181" s="45" t="s">
        <v>3984</v>
      </c>
      <c r="Q181" s="217" t="s">
        <v>2839</v>
      </c>
      <c r="R181" s="211">
        <v>6.3600000000000004E-2</v>
      </c>
      <c r="S181" s="210" t="s">
        <v>1034</v>
      </c>
    </row>
    <row r="182" spans="1:19" s="1" customFormat="1" ht="14.65" customHeight="1">
      <c r="A182" s="227"/>
      <c r="B182" s="236"/>
      <c r="C182" s="49" t="s">
        <v>28</v>
      </c>
      <c r="D182" s="274"/>
      <c r="E182" s="282"/>
      <c r="F182" s="285"/>
      <c r="G182" s="182"/>
      <c r="H182" s="230"/>
      <c r="I182" s="50" t="s">
        <v>43</v>
      </c>
      <c r="J182" s="51">
        <f>IF(OR(I181="TO",I181="TU",I181="TO1",I181="TU1",I181="TO2",I181="TU2"),J181,IF(OR(I181="AH1",I181="AH2"),IF(OR(I182="AH1",I182="AH2"),-J181,IF(OR(I182="EH1",I182="EH2"),-J181+0.5,"")),IF(OR(I181="EH1",I181="EH2"),IF(OR(I182="AH1",I182="AH2"),-J181+0.5,IF(OR(I182="EH1",I182="EH2"),-J181+1,"")),IF(AND(OR(I181="DNB1",I181="DNB2"),OR(I182="AH1",I182="AH2")),0,IF(AND(I181="Not ScoreBoth",OR(I182="TO1",I182="TO2")),0.5,"")))))</f>
        <v>52.5</v>
      </c>
      <c r="K182" s="52" t="s">
        <v>45</v>
      </c>
      <c r="L182" s="53">
        <v>2.4</v>
      </c>
      <c r="M182" s="54"/>
      <c r="N182" s="233"/>
      <c r="O182" s="55" t="s">
        <v>1764</v>
      </c>
      <c r="P182" s="56" t="s">
        <v>3985</v>
      </c>
      <c r="Q182" s="218"/>
      <c r="R182" s="212"/>
      <c r="S182" s="26"/>
    </row>
    <row r="183" spans="1:19" s="1" customFormat="1" ht="14.65" customHeight="1">
      <c r="A183" s="228"/>
      <c r="B183" s="237"/>
      <c r="C183" s="57" t="s">
        <v>28</v>
      </c>
      <c r="D183" s="275"/>
      <c r="E183" s="283"/>
      <c r="F183" s="272"/>
      <c r="G183" s="183"/>
      <c r="H183" s="231"/>
      <c r="I183" s="58"/>
      <c r="J183" s="59"/>
      <c r="K183" s="60"/>
      <c r="L183" s="61"/>
      <c r="M183" s="62"/>
      <c r="N183" s="234"/>
      <c r="O183" s="63"/>
      <c r="P183" s="64"/>
      <c r="Q183" s="219"/>
      <c r="R183" s="213"/>
      <c r="S183" s="28"/>
    </row>
    <row r="184" spans="1:19" s="1" customFormat="1" ht="14.65" customHeight="1">
      <c r="A184" s="238">
        <f>$A181+1</f>
        <v>449</v>
      </c>
      <c r="B184" s="242" t="str">
        <f>IF(OR(C184="W",C185="W",C186="W",C184="1/2W",C185="1/2W",C186="1/2W",C184="1/2L",C185="1/2L",C186="1/2L"),"OK",IF(OR(C184="L",C185="L",C186="L"),"LOSS",IF(OR(C184="X",C185="X",C186="X"),"Anulado"," ")))</f>
        <v xml:space="preserve"> </v>
      </c>
      <c r="C184" s="65" t="s">
        <v>28</v>
      </c>
      <c r="D184" s="290" t="str">
        <f>IF(G184="","",$D181)</f>
        <v>8</v>
      </c>
      <c r="E184" s="295" t="str">
        <f>IF(G184=""," ","– "&amp;COUNTIF(D$4:D186,$D184))</f>
        <v>– 2</v>
      </c>
      <c r="F184" s="297" t="e">
        <f ca="1">IF(G184="","",IF(OR(AND($C184&lt;&gt;" ",$C185=" "),AND($C185&lt;&gt;" ",$C184=" "),AND(L186&gt;0,OR(AND($C186&lt;&gt;" ",OR($C184=" ",$C185=" ")),AND($C186=" ",OR($C184&lt;&gt;" ",$C185&lt;&gt;" "))))),IF(SUM(F$4:F183)=0,1,LARGE(F$4:F183,1)+1),IF(MONTH(G184)=MONTH(TODAY()),IF(AND(DAY(G184)&lt;DAY(TODAY()),$B184=" "),IF(SUM(F$4:F183)=0,1,LARGE(F$4:F183,1)+1),IF($B184=" ",IF(AND(DAY(G184)=DAY(TODAY()),HOUR(G184)&lt;=HOUR(NOW())+1),IF(AND(HOUR(G184)+2&lt;=HOUR(NOW()),DAY(G184)&lt;=DAY(TODAY()),MINUTE(G184)&lt;=MINUTE(NOW())),IF(SUM(F$4:F183)=0,1,LARGE(F$4:F183,1)+1),IF(OR(MINUTE(G184)&lt;=MINUTE(NOW()),HOUR(G184)&lt;=HOUR(NOW())),"!!!","")),""),"")),"")))</f>
        <v>#VALUE!</v>
      </c>
      <c r="G184" s="188" t="s">
        <v>4855</v>
      </c>
      <c r="H184" s="239" t="s">
        <v>785</v>
      </c>
      <c r="I184" s="66" t="s">
        <v>42</v>
      </c>
      <c r="J184" s="67">
        <v>3.5</v>
      </c>
      <c r="K184" s="68" t="s">
        <v>18</v>
      </c>
      <c r="L184" s="69">
        <v>1.44</v>
      </c>
      <c r="M184" s="70">
        <v>32.6</v>
      </c>
      <c r="N184" s="317">
        <v>0.05</v>
      </c>
      <c r="O184" s="71" t="s">
        <v>3190</v>
      </c>
      <c r="P184" s="72" t="s">
        <v>3986</v>
      </c>
      <c r="Q184" s="220" t="s">
        <v>1073</v>
      </c>
      <c r="R184" s="204">
        <v>6.0100000000000001E-2</v>
      </c>
      <c r="S184" s="203" t="s">
        <v>1034</v>
      </c>
    </row>
    <row r="185" spans="1:19" s="1" customFormat="1" ht="14.65" customHeight="1">
      <c r="A185" s="227"/>
      <c r="B185" s="236"/>
      <c r="C185" s="17" t="s">
        <v>28</v>
      </c>
      <c r="D185" s="274"/>
      <c r="E185" s="282"/>
      <c r="F185" s="285"/>
      <c r="G185" s="182"/>
      <c r="H185" s="230"/>
      <c r="I185" s="18" t="s">
        <v>71</v>
      </c>
      <c r="J185" s="76">
        <f>IF(OR(I184="TO",I184="TU",I184="TO1",I184="TU1",I184="TO2",I184="TU2"),J184,IF(OR(I184="AH1",I184="AH2"),IF(OR(I185="AH1",I185="AH2"),-J184,IF(OR(I185="EH1",I185="EH2"),-J184+0.5,"")),IF(OR(I184="EH1",I184="EH2"),IF(OR(I185="AH1",I185="AH2"),-J184+0.5,IF(OR(I185="EH1",I185="EH2"),-J184+1,"")),IF(AND(OR(I184="DNB1",I184="DNB2"),OR(I185="AH1",I185="AH2")),0,IF(AND(I184="Not ScoreBoth",OR(I185="TO1",I185="TO2")),0.5,"")))))</f>
        <v>3.5</v>
      </c>
      <c r="K185" s="77" t="s">
        <v>19</v>
      </c>
      <c r="L185" s="21">
        <v>1.31</v>
      </c>
      <c r="M185" s="22">
        <v>11.69</v>
      </c>
      <c r="N185" s="233"/>
      <c r="O185" s="23" t="s">
        <v>3987</v>
      </c>
      <c r="P185" s="24" t="s">
        <v>3988</v>
      </c>
      <c r="Q185" s="221"/>
      <c r="R185" s="205"/>
      <c r="S185" s="26"/>
    </row>
    <row r="186" spans="1:19" s="1" customFormat="1" ht="14.65" customHeight="1">
      <c r="A186" s="228"/>
      <c r="B186" s="237"/>
      <c r="C186" s="27" t="s">
        <v>28</v>
      </c>
      <c r="D186" s="275"/>
      <c r="E186" s="283"/>
      <c r="F186" s="272"/>
      <c r="G186" s="183"/>
      <c r="H186" s="231"/>
      <c r="I186" s="30"/>
      <c r="J186" s="31"/>
      <c r="K186" s="37"/>
      <c r="L186" s="32"/>
      <c r="M186" s="33"/>
      <c r="N186" s="234"/>
      <c r="O186" s="34"/>
      <c r="P186" s="90" t="s">
        <v>2680</v>
      </c>
      <c r="Q186" s="222"/>
      <c r="R186" s="206"/>
      <c r="S186" s="28"/>
    </row>
    <row r="187" spans="1:19" s="1" customFormat="1" ht="14.65" customHeight="1">
      <c r="A187" s="226">
        <f>$A184+1</f>
        <v>450</v>
      </c>
      <c r="B187" s="235" t="str">
        <f>IF(OR(C187="W",C188="W",C189="W",C187="1/2W",C188="1/2W",C189="1/2W",C187="1/2L",C188="1/2L",C189="1/2L"),"OK",IF(OR(C187="L",C188="L",C189="L"),"LOSS",IF(OR(C187="X",C188="X",C189="X"),"Anulado"," ")))</f>
        <v xml:space="preserve"> </v>
      </c>
      <c r="C187" s="38" t="s">
        <v>28</v>
      </c>
      <c r="D187" s="273" t="str">
        <f>IF(G187="","",$D184)</f>
        <v>8</v>
      </c>
      <c r="E187" s="281" t="str">
        <f>IF(G187=""," ","– "&amp;COUNTIF(D$4:D189,$D187))</f>
        <v>– 3</v>
      </c>
      <c r="F187" s="284" t="e">
        <f ca="1">IF(G187="","",IF(OR(AND($C187&lt;&gt;" ",$C188=" "),AND($C188&lt;&gt;" ",$C187=" "),AND(L189&gt;0,OR(AND($C189&lt;&gt;" ",OR($C187=" ",$C188=" ")),AND($C189=" ",OR($C187&lt;&gt;" ",$C188&lt;&gt;" "))))),IF(SUM(F$4:F186)=0,1,LARGE(F$4:F186,1)+1),IF(MONTH(G187)=MONTH(TODAY()),IF(AND(DAY(G187)&lt;DAY(TODAY()),$B187=" "),IF(SUM(F$4:F186)=0,1,LARGE(F$4:F186,1)+1),IF($B187=" ",IF(AND(DAY(G187)=DAY(TODAY()),HOUR(G187)&lt;=HOUR(NOW())+1),IF(AND(HOUR(G187)+2&lt;=HOUR(NOW()),DAY(G187)&lt;=DAY(TODAY()),MINUTE(G187)&lt;=MINUTE(NOW())),IF(SUM(F$4:F186)=0,1,LARGE(F$4:F186,1)+1),IF(OR(MINUTE(G187)&lt;=MINUTE(NOW()),HOUR(G187)&lt;=HOUR(NOW())),"!!!","")),""),"")),"")))</f>
        <v>#VALUE!</v>
      </c>
      <c r="G187" s="181" t="s">
        <v>4856</v>
      </c>
      <c r="H187" s="229" t="s">
        <v>786</v>
      </c>
      <c r="I187" s="39" t="s">
        <v>42</v>
      </c>
      <c r="J187" s="40">
        <v>3</v>
      </c>
      <c r="K187" s="41" t="s">
        <v>23</v>
      </c>
      <c r="L187" s="42">
        <v>2.5499999999999998</v>
      </c>
      <c r="M187" s="43"/>
      <c r="N187" s="318">
        <v>0.05</v>
      </c>
      <c r="O187" s="44" t="s">
        <v>3989</v>
      </c>
      <c r="P187" s="45" t="s">
        <v>3990</v>
      </c>
      <c r="Q187" s="217" t="s">
        <v>4309</v>
      </c>
      <c r="R187" s="211">
        <v>6.54E-2</v>
      </c>
      <c r="S187" s="210" t="s">
        <v>1034</v>
      </c>
    </row>
    <row r="188" spans="1:19" s="1" customFormat="1" ht="14.65" customHeight="1">
      <c r="A188" s="227"/>
      <c r="B188" s="236"/>
      <c r="C188" s="49" t="s">
        <v>28</v>
      </c>
      <c r="D188" s="274"/>
      <c r="E188" s="282"/>
      <c r="F188" s="285"/>
      <c r="G188" s="182"/>
      <c r="H188" s="230"/>
      <c r="I188" s="50" t="s">
        <v>43</v>
      </c>
      <c r="J188" s="51">
        <f>IF(OR(I187="TO",I187="TU",I187="TO1",I187="TU1",I187="TO2",I187="TU2"),J187,IF(OR(I187="AH1",I187="AH2"),IF(OR(I188="AH1",I188="AH2"),-J187,IF(OR(I188="EH1",I188="EH2"),-J187+0.5,"")),IF(OR(I187="EH1",I187="EH2"),IF(OR(I188="AH1",I188="AH2"),-J187+0.5,IF(OR(I188="EH1",I188="EH2"),-J187+1,"")),IF(AND(OR(I187="DNB1",I187="DNB2"),OR(I188="AH1",I188="AH2")),0,IF(AND(I187="Not ScoreBoth",OR(I188="TO1",I188="TO2")),0.5,"")))))</f>
        <v>3</v>
      </c>
      <c r="K188" s="52" t="s">
        <v>45</v>
      </c>
      <c r="L188" s="53">
        <v>1.83</v>
      </c>
      <c r="M188" s="54">
        <v>500</v>
      </c>
      <c r="N188" s="233"/>
      <c r="O188" s="55" t="s">
        <v>3053</v>
      </c>
      <c r="P188" s="56" t="s">
        <v>3991</v>
      </c>
      <c r="Q188" s="218"/>
      <c r="R188" s="212"/>
      <c r="S188" s="26"/>
    </row>
    <row r="189" spans="1:19" s="1" customFormat="1" ht="14.65" customHeight="1" thickBot="1">
      <c r="A189" s="228"/>
      <c r="B189" s="237"/>
      <c r="C189" s="57" t="s">
        <v>28</v>
      </c>
      <c r="D189" s="275"/>
      <c r="E189" s="283"/>
      <c r="F189" s="272"/>
      <c r="G189" s="183"/>
      <c r="H189" s="240"/>
      <c r="I189" s="58"/>
      <c r="J189" s="59"/>
      <c r="K189" s="60"/>
      <c r="L189" s="61"/>
      <c r="M189" s="62"/>
      <c r="N189" s="234"/>
      <c r="O189" s="63"/>
      <c r="P189" s="64"/>
      <c r="Q189" s="219"/>
      <c r="R189" s="213"/>
      <c r="S189" s="28"/>
    </row>
    <row r="190" spans="1:19" s="1" customFormat="1" ht="14.65" customHeight="1">
      <c r="A190" s="238">
        <f>$A187+1</f>
        <v>451</v>
      </c>
      <c r="B190" s="242" t="str">
        <f>IF(OR(C190="W",C191="W",C192="W",C190="1/2W",C191="1/2W",C192="1/2W",C190="1/2L",C191="1/2L",C192="1/2L"),"OK",IF(OR(C190="L",C191="L",C192="L"),"LOSS",IF(OR(C190="X",C191="X",C192="X"),"Anulado"," ")))</f>
        <v xml:space="preserve"> </v>
      </c>
      <c r="C190" s="65" t="s">
        <v>28</v>
      </c>
      <c r="D190" s="290" t="str">
        <f>IF(G190="","",$D187)</f>
        <v>8</v>
      </c>
      <c r="E190" s="295" t="str">
        <f>IF(G190=""," ","– "&amp;COUNTIF(D$4:D192,$D190))</f>
        <v>– 4</v>
      </c>
      <c r="F190" s="297" t="e">
        <f ca="1">IF(G190="","",IF(OR(AND($C190&lt;&gt;" ",$C191=" "),AND($C191&lt;&gt;" ",$C190=" "),AND(L192&gt;0,OR(AND($C192&lt;&gt;" ",OR($C190=" ",$C191=" ")),AND($C192=" ",OR($C190&lt;&gt;" ",$C191&lt;&gt;" "))))),IF(SUM(F$4:F189)=0,1,LARGE(F$4:F189,1)+1),IF(MONTH(G190)=MONTH(TODAY()),IF(AND(DAY(G190)&lt;DAY(TODAY()),$B190=" "),IF(SUM(F$4:F189)=0,1,LARGE(F$4:F189,1)+1),IF($B190=" ",IF(AND(DAY(G190)=DAY(TODAY()),HOUR(G190)&lt;=HOUR(NOW())+1),IF(AND(HOUR(G190)+2&lt;=HOUR(NOW()),DAY(G190)&lt;=DAY(TODAY()),MINUTE(G190)&lt;=MINUTE(NOW())),IF(SUM(F$4:F189)=0,1,LARGE(F$4:F189,1)+1),IF(OR(MINUTE(G190)&lt;=MINUTE(NOW()),HOUR(G190)&lt;=HOUR(NOW())),"!!!","")),""),"")),"")))</f>
        <v>#VALUE!</v>
      </c>
      <c r="G190" s="188" t="s">
        <v>4857</v>
      </c>
      <c r="H190" s="303" t="s">
        <v>787</v>
      </c>
      <c r="I190" s="66" t="s">
        <v>48</v>
      </c>
      <c r="J190" s="80"/>
      <c r="K190" s="68" t="s">
        <v>17</v>
      </c>
      <c r="L190" s="69">
        <v>4.3330000000000002</v>
      </c>
      <c r="M190" s="70">
        <v>5.25</v>
      </c>
      <c r="N190" s="317">
        <v>0.5</v>
      </c>
      <c r="O190" s="71" t="s">
        <v>2100</v>
      </c>
      <c r="P190" s="72" t="s">
        <v>3992</v>
      </c>
      <c r="Q190" s="220" t="s">
        <v>4296</v>
      </c>
      <c r="R190" s="204">
        <v>0.1244</v>
      </c>
      <c r="S190" s="203" t="s">
        <v>1034</v>
      </c>
    </row>
    <row r="191" spans="1:19" s="1" customFormat="1" ht="14.65" customHeight="1">
      <c r="A191" s="227"/>
      <c r="B191" s="236"/>
      <c r="C191" s="17" t="s">
        <v>28</v>
      </c>
      <c r="D191" s="274"/>
      <c r="E191" s="282"/>
      <c r="F191" s="285"/>
      <c r="G191" s="182"/>
      <c r="H191" s="230"/>
      <c r="I191" s="18" t="s">
        <v>47</v>
      </c>
      <c r="J191" s="81" t="str">
        <f>IF(OR(I190="TO",I190="TU",I190="TO1",I190="TU1",I190="TO2",I190="TU2"),J190,IF(OR(I190="AH1",I190="AH2"),IF(OR(I191="AH1",I191="AH2"),-J190,IF(OR(I191="EH1",I191="EH2"),-J190+0.5,"")),IF(OR(I190="EH1",I190="EH2"),IF(OR(I191="AH1",I191="AH2"),-J190+0.5,IF(OR(I191="EH1",I191="EH2"),-J190+1,"")),IF(AND(OR(I190="DNB1",I190="DNB2"),OR(I191="AH1",I191="AH2")),0,IF(AND(I190="Not ScoreBoth",OR(I191="TO1",I191="TO2")),0.5,"")))))</f>
        <v/>
      </c>
      <c r="K191" s="77" t="s">
        <v>45</v>
      </c>
      <c r="L191" s="21">
        <v>1.52</v>
      </c>
      <c r="M191" s="22"/>
      <c r="N191" s="233"/>
      <c r="O191" s="23" t="s">
        <v>2003</v>
      </c>
      <c r="P191" s="24" t="s">
        <v>3861</v>
      </c>
      <c r="Q191" s="221"/>
      <c r="R191" s="205"/>
      <c r="S191" s="26"/>
    </row>
    <row r="192" spans="1:19" s="1" customFormat="1" ht="14.65" customHeight="1">
      <c r="A192" s="228"/>
      <c r="B192" s="237"/>
      <c r="C192" s="27" t="s">
        <v>28</v>
      </c>
      <c r="D192" s="275"/>
      <c r="E192" s="283"/>
      <c r="F192" s="272"/>
      <c r="G192" s="183"/>
      <c r="H192" s="231"/>
      <c r="I192" s="30"/>
      <c r="J192" s="31"/>
      <c r="K192" s="37"/>
      <c r="L192" s="32"/>
      <c r="M192" s="33"/>
      <c r="N192" s="234"/>
      <c r="O192" s="34"/>
      <c r="P192" s="35"/>
      <c r="Q192" s="222"/>
      <c r="R192" s="206"/>
      <c r="S192" s="28"/>
    </row>
    <row r="193" spans="1:19" s="1" customFormat="1" ht="14.65" customHeight="1">
      <c r="A193" s="226">
        <f>$A190+1</f>
        <v>452</v>
      </c>
      <c r="B193" s="235" t="str">
        <f>IF(OR(C193="W",C194="W",C195="W",C193="1/2W",C194="1/2W",C195="1/2W",C193="1/2L",C194="1/2L",C195="1/2L"),"OK",IF(OR(C193="L",C194="L",C195="L"),"LOSS",IF(OR(C193="X",C194="X",C195="X"),"Anulado"," ")))</f>
        <v xml:space="preserve"> </v>
      </c>
      <c r="C193" s="38" t="s">
        <v>28</v>
      </c>
      <c r="D193" s="273" t="str">
        <f>IF(G193="","",$D190)</f>
        <v>8</v>
      </c>
      <c r="E193" s="281" t="str">
        <f>IF(G193=""," ","– "&amp;COUNTIF(D$4:D195,$D193))</f>
        <v>– 5</v>
      </c>
      <c r="F193" s="284" t="e">
        <f ca="1">IF(G193="","",IF(OR(AND($C193&lt;&gt;" ",$C194=" "),AND($C194&lt;&gt;" ",$C193=" "),AND(L195&gt;0,OR(AND($C195&lt;&gt;" ",OR($C193=" ",$C194=" ")),AND($C195=" ",OR($C193&lt;&gt;" ",$C194&lt;&gt;" "))))),IF(SUM(F$4:F192)=0,1,LARGE(F$4:F192,1)+1),IF(MONTH(G193)=MONTH(TODAY()),IF(AND(DAY(G193)&lt;DAY(TODAY()),$B193=" "),IF(SUM(F$4:F192)=0,1,LARGE(F$4:F192,1)+1),IF($B193=" ",IF(AND(DAY(G193)=DAY(TODAY()),HOUR(G193)&lt;=HOUR(NOW())+1),IF(AND(HOUR(G193)+2&lt;=HOUR(NOW()),DAY(G193)&lt;=DAY(TODAY()),MINUTE(G193)&lt;=MINUTE(NOW())),IF(SUM(F$4:F192)=0,1,LARGE(F$4:F192,1)+1),IF(OR(MINUTE(G193)&lt;=MINUTE(NOW()),HOUR(G193)&lt;=HOUR(NOW())),"!!!","")),""),"")),"")))</f>
        <v>#VALUE!</v>
      </c>
      <c r="G193" s="181" t="s">
        <v>4857</v>
      </c>
      <c r="H193" s="229" t="s">
        <v>787</v>
      </c>
      <c r="I193" s="39" t="s">
        <v>27</v>
      </c>
      <c r="J193" s="78"/>
      <c r="K193" s="41" t="s">
        <v>17</v>
      </c>
      <c r="L193" s="42">
        <v>2.1</v>
      </c>
      <c r="M193" s="43"/>
      <c r="N193" s="318">
        <v>0.05</v>
      </c>
      <c r="O193" s="44" t="s">
        <v>2691</v>
      </c>
      <c r="P193" s="45" t="s">
        <v>3608</v>
      </c>
      <c r="Q193" s="217" t="s">
        <v>2662</v>
      </c>
      <c r="R193" s="211">
        <v>6.9699999999999998E-2</v>
      </c>
      <c r="S193" s="210" t="s">
        <v>1034</v>
      </c>
    </row>
    <row r="194" spans="1:19" s="1" customFormat="1" ht="14.65" customHeight="1">
      <c r="A194" s="227"/>
      <c r="B194" s="236"/>
      <c r="C194" s="49" t="s">
        <v>28</v>
      </c>
      <c r="D194" s="274"/>
      <c r="E194" s="282"/>
      <c r="F194" s="285"/>
      <c r="G194" s="182"/>
      <c r="H194" s="230"/>
      <c r="I194" s="84">
        <v>1</v>
      </c>
      <c r="J194" s="85" t="str">
        <f>IF(OR(I193="TO",I193="TU",I193="TO1",I193="TU1",I193="TO2",I193="TU2"),J193,IF(OR(I193="AH1",I193="AH2"),IF(OR(I194="AH1",I194="AH2"),-J193,IF(OR(I194="EH1",I194="EH2"),-J193+0.5,"")),IF(OR(I193="EH1",I193="EH2"),IF(OR(I194="AH1",I194="AH2"),-J193+0.5,IF(OR(I194="EH1",I194="EH2"),-J193+1,"")),IF(AND(OR(I193="DNB1",I193="DNB2"),OR(I194="AH1",I194="AH2")),0,IF(AND(I193="Not ScoreBoth",OR(I194="TO1",I194="TO2")),0.5,"")))))</f>
        <v/>
      </c>
      <c r="K194" s="52" t="s">
        <v>21</v>
      </c>
      <c r="L194" s="53">
        <v>2.1800000000000002</v>
      </c>
      <c r="M194" s="54">
        <v>8.65</v>
      </c>
      <c r="N194" s="233"/>
      <c r="O194" s="55" t="s">
        <v>2319</v>
      </c>
      <c r="P194" s="56" t="s">
        <v>3993</v>
      </c>
      <c r="Q194" s="218"/>
      <c r="R194" s="212"/>
      <c r="S194" s="26"/>
    </row>
    <row r="195" spans="1:19" s="1" customFormat="1" ht="14.65" customHeight="1">
      <c r="A195" s="228"/>
      <c r="B195" s="237"/>
      <c r="C195" s="57" t="s">
        <v>28</v>
      </c>
      <c r="D195" s="275"/>
      <c r="E195" s="283"/>
      <c r="F195" s="272"/>
      <c r="G195" s="183"/>
      <c r="H195" s="231"/>
      <c r="I195" s="58"/>
      <c r="J195" s="59"/>
      <c r="K195" s="60"/>
      <c r="L195" s="61"/>
      <c r="M195" s="62"/>
      <c r="N195" s="234"/>
      <c r="O195" s="63"/>
      <c r="P195" s="64"/>
      <c r="Q195" s="219"/>
      <c r="R195" s="213"/>
      <c r="S195" s="28"/>
    </row>
    <row r="196" spans="1:19" s="1" customFormat="1" ht="14.65" customHeight="1">
      <c r="A196" s="238">
        <f>$A193+1</f>
        <v>453</v>
      </c>
      <c r="B196" s="242" t="str">
        <f>IF(OR(C196="W",C197="W",C198="W",C196="1/2W",C197="1/2W",C198="1/2W",C196="1/2L",C197="1/2L",C198="1/2L"),"OK",IF(OR(C196="L",C197="L",C198="L"),"LOSS",IF(OR(C196="X",C197="X",C198="X"),"Anulado"," ")))</f>
        <v xml:space="preserve"> </v>
      </c>
      <c r="C196" s="65" t="s">
        <v>28</v>
      </c>
      <c r="D196" s="290" t="str">
        <f>IF(G196="","",$D193)</f>
        <v>8</v>
      </c>
      <c r="E196" s="295" t="str">
        <f>IF(G196=""," ","– "&amp;COUNTIF(D$4:D198,$D196))</f>
        <v>– 6</v>
      </c>
      <c r="F196" s="297" t="e">
        <f ca="1">IF(G196="","",IF(OR(AND($C196&lt;&gt;" ",$C197=" "),AND($C197&lt;&gt;" ",$C196=" "),AND(L198&gt;0,OR(AND($C198&lt;&gt;" ",OR($C196=" ",$C197=" ")),AND($C198=" ",OR($C196&lt;&gt;" ",$C197&lt;&gt;" "))))),IF(SUM(F$4:F195)=0,1,LARGE(F$4:F195,1)+1),IF(MONTH(G196)=MONTH(TODAY()),IF(AND(DAY(G196)&lt;DAY(TODAY()),$B196=" "),IF(SUM(F$4:F195)=0,1,LARGE(F$4:F195,1)+1),IF($B196=" ",IF(AND(DAY(G196)=DAY(TODAY()),HOUR(G196)&lt;=HOUR(NOW())+1),IF(AND(HOUR(G196)+2&lt;=HOUR(NOW()),DAY(G196)&lt;=DAY(TODAY()),MINUTE(G196)&lt;=MINUTE(NOW())),IF(SUM(F$4:F195)=0,1,LARGE(F$4:F195,1)+1),IF(OR(MINUTE(G196)&lt;=MINUTE(NOW()),HOUR(G196)&lt;=HOUR(NOW())),"!!!","")),""),"")),"")))</f>
        <v>#VALUE!</v>
      </c>
      <c r="G196" s="188" t="s">
        <v>4858</v>
      </c>
      <c r="H196" s="239" t="s">
        <v>788</v>
      </c>
      <c r="I196" s="66" t="s">
        <v>31</v>
      </c>
      <c r="J196" s="67">
        <v>-1</v>
      </c>
      <c r="K196" s="68" t="s">
        <v>21</v>
      </c>
      <c r="L196" s="69">
        <v>2.86</v>
      </c>
      <c r="M196" s="70">
        <v>7.26</v>
      </c>
      <c r="N196" s="317">
        <v>0.05</v>
      </c>
      <c r="O196" s="71" t="s">
        <v>2094</v>
      </c>
      <c r="P196" s="72" t="s">
        <v>3994</v>
      </c>
      <c r="Q196" s="220" t="s">
        <v>1415</v>
      </c>
      <c r="R196" s="204">
        <v>0.1047</v>
      </c>
      <c r="S196" s="203" t="s">
        <v>1034</v>
      </c>
    </row>
    <row r="197" spans="1:19" s="1" customFormat="1" ht="14.65" customHeight="1">
      <c r="A197" s="227"/>
      <c r="B197" s="236"/>
      <c r="C197" s="17" t="s">
        <v>28</v>
      </c>
      <c r="D197" s="274"/>
      <c r="E197" s="282"/>
      <c r="F197" s="285"/>
      <c r="G197" s="182"/>
      <c r="H197" s="230"/>
      <c r="I197" s="18" t="s">
        <v>30</v>
      </c>
      <c r="J197" s="76">
        <f>IF(OR(I196="TO",I196="TU",I196="TO1",I196="TU1",I196="TO2",I196="TU2"),J196,IF(OR(I196="AH1",I196="AH2"),IF(OR(I197="AH1",I197="AH2"),-J196,IF(OR(I197="EH1",I197="EH2"),-J196+0.5,"")),IF(OR(I196="EH1",I196="EH2"),IF(OR(I197="AH1",I197="AH2"),-J196+0.5,IF(OR(I197="EH1",I197="EH2"),-J196+1,"")),IF(AND(OR(I196="DNB1",I196="DNB2"),OR(I197="AH1",I197="AH2")),0,IF(AND(I196="Not ScoreBoth",OR(I197="TO1",I197="TO2")),0.5,"")))))</f>
        <v>1</v>
      </c>
      <c r="K197" s="77" t="s">
        <v>17</v>
      </c>
      <c r="L197" s="21">
        <v>1.8</v>
      </c>
      <c r="M197" s="22"/>
      <c r="N197" s="233"/>
      <c r="O197" s="23" t="s">
        <v>2358</v>
      </c>
      <c r="P197" s="24" t="s">
        <v>3995</v>
      </c>
      <c r="Q197" s="221"/>
      <c r="R197" s="205"/>
      <c r="S197" s="26"/>
    </row>
    <row r="198" spans="1:19" s="1" customFormat="1" ht="14.65" customHeight="1">
      <c r="A198" s="228"/>
      <c r="B198" s="237"/>
      <c r="C198" s="27" t="s">
        <v>28</v>
      </c>
      <c r="D198" s="275"/>
      <c r="E198" s="283"/>
      <c r="F198" s="272"/>
      <c r="G198" s="183"/>
      <c r="H198" s="231"/>
      <c r="I198" s="30"/>
      <c r="J198" s="31"/>
      <c r="K198" s="37"/>
      <c r="L198" s="32"/>
      <c r="M198" s="33"/>
      <c r="N198" s="234"/>
      <c r="O198" s="34"/>
      <c r="P198" s="35"/>
      <c r="Q198" s="222"/>
      <c r="R198" s="206"/>
      <c r="S198" s="28"/>
    </row>
    <row r="199" spans="1:19" s="1" customFormat="1" ht="14.65" customHeight="1">
      <c r="A199" s="226">
        <f>$A196+1</f>
        <v>454</v>
      </c>
      <c r="B199" s="235" t="str">
        <f>IF(OR(C199="W",C200="W",C201="W",C199="1/2W",C200="1/2W",C201="1/2W",C199="1/2L",C200="1/2L",C201="1/2L"),"OK",IF(OR(C199="L",C200="L",C201="L"),"LOSS",IF(OR(C199="X",C200="X",C201="X"),"Anulado"," ")))</f>
        <v xml:space="preserve"> </v>
      </c>
      <c r="C199" s="38" t="s">
        <v>28</v>
      </c>
      <c r="D199" s="273" t="str">
        <f>IF(G199="","",$D196)</f>
        <v>8</v>
      </c>
      <c r="E199" s="281" t="str">
        <f>IF(G199=""," ","– "&amp;COUNTIF(D$4:D201,$D199))</f>
        <v>– 7</v>
      </c>
      <c r="F199" s="284" t="e">
        <f ca="1">IF(G199="","",IF(OR(AND($C199&lt;&gt;" ",$C200=" "),AND($C200&lt;&gt;" ",$C199=" "),AND(L201&gt;0,OR(AND($C201&lt;&gt;" ",OR($C199=" ",$C200=" ")),AND($C201=" ",OR($C199&lt;&gt;" ",$C200&lt;&gt;" "))))),IF(SUM(F$4:F198)=0,1,LARGE(F$4:F198,1)+1),IF(MONTH(G199)=MONTH(TODAY()),IF(AND(DAY(G199)&lt;DAY(TODAY()),$B199=" "),IF(SUM(F$4:F198)=0,1,LARGE(F$4:F198,1)+1),IF($B199=" ",IF(AND(DAY(G199)=DAY(TODAY()),HOUR(G199)&lt;=HOUR(NOW())+1),IF(AND(HOUR(G199)+2&lt;=HOUR(NOW()),DAY(G199)&lt;=DAY(TODAY()),MINUTE(G199)&lt;=MINUTE(NOW())),IF(SUM(F$4:F198)=0,1,LARGE(F$4:F198,1)+1),IF(OR(MINUTE(G199)&lt;=MINUTE(NOW()),HOUR(G199)&lt;=HOUR(NOW())),"!!!","")),""),"")),"")))</f>
        <v>#VALUE!</v>
      </c>
      <c r="G199" s="181" t="s">
        <v>4859</v>
      </c>
      <c r="H199" s="229" t="s">
        <v>789</v>
      </c>
      <c r="I199" s="39" t="s">
        <v>31</v>
      </c>
      <c r="J199" s="40">
        <v>2</v>
      </c>
      <c r="K199" s="41" t="s">
        <v>22</v>
      </c>
      <c r="L199" s="42">
        <v>2.06</v>
      </c>
      <c r="M199" s="43"/>
      <c r="N199" s="318">
        <v>0.01</v>
      </c>
      <c r="O199" s="44" t="s">
        <v>3568</v>
      </c>
      <c r="P199" s="45" t="s">
        <v>3996</v>
      </c>
      <c r="Q199" s="217" t="s">
        <v>4310</v>
      </c>
      <c r="R199" s="211">
        <v>0.1042</v>
      </c>
      <c r="S199" s="210" t="s">
        <v>1034</v>
      </c>
    </row>
    <row r="200" spans="1:19" s="1" customFormat="1" ht="14.65" customHeight="1">
      <c r="A200" s="227"/>
      <c r="B200" s="236"/>
      <c r="C200" s="49" t="s">
        <v>28</v>
      </c>
      <c r="D200" s="274"/>
      <c r="E200" s="282"/>
      <c r="F200" s="285"/>
      <c r="G200" s="182"/>
      <c r="H200" s="230"/>
      <c r="I200" s="50" t="s">
        <v>30</v>
      </c>
      <c r="J200" s="51">
        <f>IF(OR(I199="TO",I199="TU",I199="TO1",I199="TU1",I199="TO2",I199="TU2"),J199,IF(OR(I199="AH1",I199="AH2"),IF(OR(I200="AH1",I200="AH2"),-J199,IF(OR(I200="EH1",I200="EH2"),-J199+0.5,"")),IF(OR(I199="EH1",I199="EH2"),IF(OR(I200="AH1",I200="AH2"),-J199+0.5,IF(OR(I200="EH1",I200="EH2"),-J199+1,"")),IF(AND(OR(I199="DNB1",I199="DNB2"),OR(I200="AH1",I200="AH2")),0,IF(AND(I199="Not ScoreBoth",OR(I200="TO1",I200="TO2")),0.5,"")))))</f>
        <v>-2</v>
      </c>
      <c r="K200" s="52" t="s">
        <v>21</v>
      </c>
      <c r="L200" s="53">
        <v>2.38</v>
      </c>
      <c r="M200" s="54">
        <v>34.24</v>
      </c>
      <c r="N200" s="233"/>
      <c r="O200" s="55" t="s">
        <v>3997</v>
      </c>
      <c r="P200" s="56" t="s">
        <v>3998</v>
      </c>
      <c r="Q200" s="218"/>
      <c r="R200" s="212"/>
      <c r="S200" s="26"/>
    </row>
    <row r="201" spans="1:19" s="1" customFormat="1" ht="14.65" customHeight="1">
      <c r="A201" s="228"/>
      <c r="B201" s="237"/>
      <c r="C201" s="57" t="s">
        <v>28</v>
      </c>
      <c r="D201" s="275"/>
      <c r="E201" s="283"/>
      <c r="F201" s="272"/>
      <c r="G201" s="183"/>
      <c r="H201" s="231"/>
      <c r="I201" s="58"/>
      <c r="J201" s="59"/>
      <c r="K201" s="60"/>
      <c r="L201" s="61"/>
      <c r="M201" s="62"/>
      <c r="N201" s="234"/>
      <c r="O201" s="63"/>
      <c r="P201" s="64"/>
      <c r="Q201" s="219"/>
      <c r="R201" s="213"/>
      <c r="S201" s="28"/>
    </row>
    <row r="202" spans="1:19" s="1" customFormat="1" ht="14.65" customHeight="1">
      <c r="A202" s="238">
        <f>$A199+1</f>
        <v>455</v>
      </c>
      <c r="B202" s="242" t="str">
        <f>IF(OR(C202="W",C203="W",C204="W",C202="1/2W",C203="1/2W",C204="1/2W",C202="1/2L",C203="1/2L",C204="1/2L"),"OK",IF(OR(C202="L",C203="L",C204="L"),"LOSS",IF(OR(C202="X",C203="X",C204="X"),"Anulado"," ")))</f>
        <v xml:space="preserve"> </v>
      </c>
      <c r="C202" s="65" t="s">
        <v>28</v>
      </c>
      <c r="D202" s="290" t="str">
        <f>IF(G202="","",$D199)</f>
        <v>8</v>
      </c>
      <c r="E202" s="295" t="str">
        <f>IF(G202=""," ","– "&amp;COUNTIF(D$4:D204,$D202))</f>
        <v>– 8</v>
      </c>
      <c r="F202" s="297" t="e">
        <f ca="1">IF(G202="","",IF(OR(AND($C202&lt;&gt;" ",$C203=" "),AND($C203&lt;&gt;" ",$C202=" "),AND(L204&gt;0,OR(AND($C204&lt;&gt;" ",OR($C202=" ",$C203=" ")),AND($C204=" ",OR($C202&lt;&gt;" ",$C203&lt;&gt;" "))))),IF(SUM(F$4:F201)=0,1,LARGE(F$4:F201,1)+1),IF(MONTH(G202)=MONTH(TODAY()),IF(AND(DAY(G202)&lt;DAY(TODAY()),$B202=" "),IF(SUM(F$4:F201)=0,1,LARGE(F$4:F201,1)+1),IF($B202=" ",IF(AND(DAY(G202)=DAY(TODAY()),HOUR(G202)&lt;=HOUR(NOW())+1),IF(AND(HOUR(G202)+2&lt;=HOUR(NOW()),DAY(G202)&lt;=DAY(TODAY()),MINUTE(G202)&lt;=MINUTE(NOW())),IF(SUM(F$4:F201)=0,1,LARGE(F$4:F201,1)+1),IF(OR(MINUTE(G202)&lt;=MINUTE(NOW()),HOUR(G202)&lt;=HOUR(NOW())),"!!!","")),""),"")),"")))</f>
        <v>#VALUE!</v>
      </c>
      <c r="G202" s="188" t="s">
        <v>4859</v>
      </c>
      <c r="H202" s="239" t="s">
        <v>789</v>
      </c>
      <c r="I202" s="66" t="s">
        <v>31</v>
      </c>
      <c r="J202" s="67">
        <v>1.5</v>
      </c>
      <c r="K202" s="68" t="s">
        <v>22</v>
      </c>
      <c r="L202" s="69">
        <v>2.2200000000000002</v>
      </c>
      <c r="M202" s="70"/>
      <c r="N202" s="317">
        <v>0.01</v>
      </c>
      <c r="O202" s="71" t="s">
        <v>3999</v>
      </c>
      <c r="P202" s="72" t="s">
        <v>4000</v>
      </c>
      <c r="Q202" s="220" t="s">
        <v>4311</v>
      </c>
      <c r="R202" s="204">
        <v>7.1099999999999997E-2</v>
      </c>
      <c r="S202" s="203" t="s">
        <v>1034</v>
      </c>
    </row>
    <row r="203" spans="1:19" s="1" customFormat="1" ht="14.65" customHeight="1">
      <c r="A203" s="227"/>
      <c r="B203" s="236"/>
      <c r="C203" s="17" t="s">
        <v>28</v>
      </c>
      <c r="D203" s="274"/>
      <c r="E203" s="282"/>
      <c r="F203" s="285"/>
      <c r="G203" s="182"/>
      <c r="H203" s="230"/>
      <c r="I203" s="18" t="s">
        <v>30</v>
      </c>
      <c r="J203" s="76">
        <f>IF(OR(I202="TO",I202="TU",I202="TO1",I202="TU1",I202="TO2",I202="TU2"),J202,IF(OR(I202="AH1",I202="AH2"),IF(OR(I203="AH1",I203="AH2"),-J202,IF(OR(I203="EH1",I203="EH2"),-J202+0.5,"")),IF(OR(I202="EH1",I202="EH2"),IF(OR(I203="AH1",I203="AH2"),-J202+0.5,IF(OR(I203="EH1",I203="EH2"),-J202+1,"")),IF(AND(OR(I202="DNB1",I202="DNB2"),OR(I203="AH1",I203="AH2")),0,IF(AND(I202="Not ScoreBoth",OR(I203="TO1",I203="TO2")),0.5,"")))))</f>
        <v>-1.5</v>
      </c>
      <c r="K203" s="77" t="s">
        <v>21</v>
      </c>
      <c r="L203" s="21">
        <v>2.0699999999999998</v>
      </c>
      <c r="M203" s="22">
        <v>44.16</v>
      </c>
      <c r="N203" s="233"/>
      <c r="O203" s="23" t="s">
        <v>4001</v>
      </c>
      <c r="P203" s="24" t="s">
        <v>2257</v>
      </c>
      <c r="Q203" s="221"/>
      <c r="R203" s="205"/>
      <c r="S203" s="26"/>
    </row>
    <row r="204" spans="1:19" s="1" customFormat="1" ht="14.65" customHeight="1" thickBot="1">
      <c r="A204" s="228"/>
      <c r="B204" s="237"/>
      <c r="C204" s="27" t="s">
        <v>28</v>
      </c>
      <c r="D204" s="275"/>
      <c r="E204" s="283"/>
      <c r="F204" s="272"/>
      <c r="G204" s="183"/>
      <c r="H204" s="240"/>
      <c r="I204" s="30"/>
      <c r="J204" s="31"/>
      <c r="K204" s="37"/>
      <c r="L204" s="32"/>
      <c r="M204" s="33"/>
      <c r="N204" s="234"/>
      <c r="O204" s="34"/>
      <c r="P204" s="35"/>
      <c r="Q204" s="222"/>
      <c r="R204" s="206"/>
      <c r="S204" s="28"/>
    </row>
    <row r="205" spans="1:19" s="1" customFormat="1" ht="14.65" customHeight="1">
      <c r="A205" s="226">
        <f>$A202+1</f>
        <v>456</v>
      </c>
      <c r="B205" s="235" t="str">
        <f>IF(OR(C205="W",C206="W",C207="W",C205="1/2W",C206="1/2W",C207="1/2W",C205="1/2L",C206="1/2L",C207="1/2L"),"OK",IF(OR(C205="L",C206="L",C207="L"),"LOSS",IF(OR(C205="X",C206="X",C207="X"),"Anulado"," ")))</f>
        <v xml:space="preserve"> </v>
      </c>
      <c r="C205" s="38" t="s">
        <v>28</v>
      </c>
      <c r="D205" s="273" t="str">
        <f>IF(G205="","",$D202)</f>
        <v>8</v>
      </c>
      <c r="E205" s="281" t="str">
        <f>IF(G205=""," ","– "&amp;COUNTIF(D$4:D207,$D205))</f>
        <v>– 9</v>
      </c>
      <c r="F205" s="284" t="e">
        <f ca="1">IF(G205="","",IF(OR(AND($C205&lt;&gt;" ",$C206=" "),AND($C206&lt;&gt;" ",$C205=" "),AND(L207&gt;0,OR(AND($C207&lt;&gt;" ",OR($C205=" ",$C206=" ")),AND($C207=" ",OR($C205&lt;&gt;" ",$C206&lt;&gt;" "))))),IF(SUM(F$4:F204)=0,1,LARGE(F$4:F204,1)+1),IF(MONTH(G205)=MONTH(TODAY()),IF(AND(DAY(G205)&lt;DAY(TODAY()),$B205=" "),IF(SUM(F$4:F204)=0,1,LARGE(F$4:F204,1)+1),IF($B205=" ",IF(AND(DAY(G205)=DAY(TODAY()),HOUR(G205)&lt;=HOUR(NOW())+1),IF(AND(HOUR(G205)+2&lt;=HOUR(NOW()),DAY(G205)&lt;=DAY(TODAY()),MINUTE(G205)&lt;=MINUTE(NOW())),IF(SUM(F$4:F204)=0,1,LARGE(F$4:F204,1)+1),IF(OR(MINUTE(G205)&lt;=MINUTE(NOW()),HOUR(G205)&lt;=HOUR(NOW())),"!!!","")),""),"")),"")))</f>
        <v>#VALUE!</v>
      </c>
      <c r="G205" s="181" t="s">
        <v>4860</v>
      </c>
      <c r="H205" s="302" t="s">
        <v>790</v>
      </c>
      <c r="I205" s="39" t="s">
        <v>30</v>
      </c>
      <c r="J205" s="40">
        <v>-23.5</v>
      </c>
      <c r="K205" s="41" t="s">
        <v>20</v>
      </c>
      <c r="L205" s="42">
        <v>3.1</v>
      </c>
      <c r="M205" s="43">
        <v>5.23</v>
      </c>
      <c r="N205" s="318">
        <v>0.05</v>
      </c>
      <c r="O205" s="44" t="s">
        <v>1750</v>
      </c>
      <c r="P205" s="45" t="s">
        <v>4002</v>
      </c>
      <c r="Q205" s="217" t="s">
        <v>1665</v>
      </c>
      <c r="R205" s="211">
        <v>0.23380000000000001</v>
      </c>
      <c r="S205" s="210" t="s">
        <v>1034</v>
      </c>
    </row>
    <row r="206" spans="1:19" s="1" customFormat="1" ht="14.65" customHeight="1">
      <c r="A206" s="227"/>
      <c r="B206" s="236"/>
      <c r="C206" s="49" t="s">
        <v>28</v>
      </c>
      <c r="D206" s="274"/>
      <c r="E206" s="282"/>
      <c r="F206" s="285"/>
      <c r="G206" s="182"/>
      <c r="H206" s="230"/>
      <c r="I206" s="50" t="s">
        <v>31</v>
      </c>
      <c r="J206" s="51">
        <f>IF(OR(I205="TO",I205="TU",I205="TO1",I205="TU1",I205="TO2",I205="TU2"),J205,IF(OR(I205="AH1",I205="AH2"),IF(OR(I206="AH1",I206="AH2"),-J205,IF(OR(I206="EH1",I206="EH2"),-J205+0.5,"")),IF(OR(I205="EH1",I205="EH2"),IF(OR(I206="AH1",I206="AH2"),-J205+0.5,IF(OR(I206="EH1",I206="EH2"),-J205+1,"")),IF(AND(OR(I205="DNB1",I205="DNB2"),OR(I206="AH1",I206="AH2")),0,IF(AND(I205="Not ScoreBoth",OR(I206="TO1",I206="TO2")),0.5,"")))))</f>
        <v>23.5</v>
      </c>
      <c r="K206" s="52" t="s">
        <v>23</v>
      </c>
      <c r="L206" s="53">
        <v>2.0499999999999998</v>
      </c>
      <c r="M206" s="54"/>
      <c r="N206" s="233"/>
      <c r="O206" s="55" t="s">
        <v>4003</v>
      </c>
      <c r="P206" s="56" t="s">
        <v>2604</v>
      </c>
      <c r="Q206" s="218"/>
      <c r="R206" s="212"/>
      <c r="S206" s="26"/>
    </row>
    <row r="207" spans="1:19" s="1" customFormat="1" ht="14.65" customHeight="1" thickBot="1">
      <c r="A207" s="228"/>
      <c r="B207" s="237"/>
      <c r="C207" s="57" t="s">
        <v>28</v>
      </c>
      <c r="D207" s="275"/>
      <c r="E207" s="283"/>
      <c r="F207" s="272"/>
      <c r="G207" s="183"/>
      <c r="H207" s="240"/>
      <c r="I207" s="115"/>
      <c r="J207" s="116"/>
      <c r="K207" s="117"/>
      <c r="L207" s="118"/>
      <c r="M207" s="119"/>
      <c r="N207" s="234"/>
      <c r="O207" s="63"/>
      <c r="P207" s="64"/>
      <c r="Q207" s="219"/>
      <c r="R207" s="213"/>
      <c r="S207" s="28"/>
    </row>
    <row r="208" spans="1:19" s="1" customFormat="1" ht="14.65" customHeight="1">
      <c r="A208" s="238">
        <f>$A205+1</f>
        <v>457</v>
      </c>
      <c r="B208" s="242" t="str">
        <f>IF(OR(C208="W",C209="W",C210="W",C208="1/2W",C209="1/2W",C210="1/2W",C208="1/2L",C209="1/2L",C210="1/2L"),"OK",IF(OR(C208="L",C209="L",C210="L"),"LOSS",IF(OR(C208="X",C209="X",C210="X"),"Anulado"," ")))</f>
        <v xml:space="preserve"> </v>
      </c>
      <c r="C208" s="65" t="s">
        <v>28</v>
      </c>
      <c r="D208" s="290" t="s">
        <v>151</v>
      </c>
      <c r="E208" s="295" t="str">
        <f>IF(G208=""," ","– "&amp;COUNTIF(D$4:D210,$D208))</f>
        <v>– 1</v>
      </c>
      <c r="F208" s="297" t="e">
        <f ca="1">IF(G208="","",IF(OR(AND($C208&lt;&gt;" ",$C209=" "),AND($C209&lt;&gt;" ",$C208=" "),AND(L210&gt;0,OR(AND($C210&lt;&gt;" ",OR($C208=" ",$C209=" ")),AND($C210=" ",OR($C208&lt;&gt;" ",$C209&lt;&gt;" "))))),IF(SUM(F$4:F207)=0,1,LARGE(F$4:F207,1)+1),IF(MONTH(G208)=MONTH(TODAY()),IF(AND(DAY(G208)&lt;DAY(TODAY()),$B208=" "),IF(SUM(F$4:F207)=0,1,LARGE(F$4:F207,1)+1),IF($B208=" ",IF(AND(DAY(G208)=DAY(TODAY()),HOUR(G208)&lt;=HOUR(NOW())+1),IF(AND(HOUR(G208)+2&lt;=HOUR(NOW()),DAY(G208)&lt;=DAY(TODAY()),MINUTE(G208)&lt;=MINUTE(NOW())),IF(SUM(F$4:F207)=0,1,LARGE(F$4:F207,1)+1),IF(OR(MINUTE(G208)&lt;=MINUTE(NOW()),HOUR(G208)&lt;=HOUR(NOW())),"!!!","")),""),"")),"")))</f>
        <v>#VALUE!</v>
      </c>
      <c r="G208" s="188" t="s">
        <v>4861</v>
      </c>
      <c r="H208" s="303" t="s">
        <v>791</v>
      </c>
      <c r="I208" s="120" t="s">
        <v>30</v>
      </c>
      <c r="J208" s="125">
        <v>1</v>
      </c>
      <c r="K208" s="122" t="s">
        <v>21</v>
      </c>
      <c r="L208" s="123">
        <v>1.85</v>
      </c>
      <c r="M208" s="124">
        <v>23.82</v>
      </c>
      <c r="N208" s="317">
        <v>0.01</v>
      </c>
      <c r="O208" s="71" t="s">
        <v>3714</v>
      </c>
      <c r="P208" s="72" t="s">
        <v>2177</v>
      </c>
      <c r="Q208" s="220" t="s">
        <v>1298</v>
      </c>
      <c r="R208" s="204">
        <v>6.3200000000000006E-2</v>
      </c>
      <c r="S208" s="203" t="s">
        <v>1034</v>
      </c>
    </row>
    <row r="209" spans="1:19" s="1" customFormat="1" ht="14.65" customHeight="1">
      <c r="A209" s="227"/>
      <c r="B209" s="236"/>
      <c r="C209" s="17" t="s">
        <v>28</v>
      </c>
      <c r="D209" s="274"/>
      <c r="E209" s="282"/>
      <c r="F209" s="285"/>
      <c r="G209" s="182"/>
      <c r="H209" s="230"/>
      <c r="I209" s="18" t="s">
        <v>31</v>
      </c>
      <c r="J209" s="76">
        <f>IF(OR(I208="TO",I208="TU",I208="TO1",I208="TU1",I208="TO2",I208="TU2"),J208,IF(OR(I208="AH1",I208="AH2"),IF(OR(I209="AH1",I209="AH2"),-J208,IF(OR(I209="EH1",I209="EH2"),-J208+0.5,"")),IF(OR(I208="EH1",I208="EH2"),IF(OR(I209="AH1",I209="AH2"),-J208+0.5,IF(OR(I209="EH1",I209="EH2"),-J208+1,"")),IF(AND(OR(I208="DNB1",I208="DNB2"),OR(I209="AH1",I209="AH2")),0,IF(AND(I208="Not ScoreBoth",OR(I209="TO1",I209="TO2")),0.5,"")))))</f>
        <v>-1</v>
      </c>
      <c r="K209" s="77" t="s">
        <v>22</v>
      </c>
      <c r="L209" s="21">
        <v>2.5</v>
      </c>
      <c r="M209" s="22"/>
      <c r="N209" s="233"/>
      <c r="O209" s="23" t="s">
        <v>4004</v>
      </c>
      <c r="P209" s="24" t="s">
        <v>3829</v>
      </c>
      <c r="Q209" s="221"/>
      <c r="R209" s="205"/>
      <c r="S209" s="26"/>
    </row>
    <row r="210" spans="1:19" s="1" customFormat="1" ht="14.65" customHeight="1">
      <c r="A210" s="228"/>
      <c r="B210" s="237"/>
      <c r="C210" s="27" t="s">
        <v>28</v>
      </c>
      <c r="D210" s="275"/>
      <c r="E210" s="283"/>
      <c r="F210" s="272"/>
      <c r="G210" s="183"/>
      <c r="H210" s="231"/>
      <c r="I210" s="30"/>
      <c r="J210" s="31"/>
      <c r="K210" s="37"/>
      <c r="L210" s="32"/>
      <c r="M210" s="33"/>
      <c r="N210" s="234"/>
      <c r="O210" s="34"/>
      <c r="P210" s="35"/>
      <c r="Q210" s="222"/>
      <c r="R210" s="206"/>
      <c r="S210" s="28"/>
    </row>
    <row r="211" spans="1:19" s="1" customFormat="1" ht="14.65" customHeight="1">
      <c r="A211" s="226">
        <f>$A208+1</f>
        <v>458</v>
      </c>
      <c r="B211" s="235" t="str">
        <f>IF(OR(C211="W",C212="W",C213="W",C211="1/2W",C212="1/2W",C213="1/2W",C211="1/2L",C212="1/2L",C213="1/2L"),"OK",IF(OR(C211="L",C212="L",C213="L"),"LOSS",IF(OR(C211="X",C212="X",C213="X"),"Anulado"," ")))</f>
        <v xml:space="preserve"> </v>
      </c>
      <c r="C211" s="38" t="s">
        <v>28</v>
      </c>
      <c r="D211" s="273" t="str">
        <f>IF(G211="","",$D208)</f>
        <v>9</v>
      </c>
      <c r="E211" s="281" t="str">
        <f>IF(G211=""," ","– "&amp;COUNTIF(D$4:D213,$D211))</f>
        <v>– 2</v>
      </c>
      <c r="F211" s="284" t="e">
        <f ca="1">IF(G211="","",IF(OR(AND($C211&lt;&gt;" ",$C212=" "),AND($C212&lt;&gt;" ",$C211=" "),AND(L213&gt;0,OR(AND($C213&lt;&gt;" ",OR($C211=" ",$C212=" ")),AND($C213=" ",OR($C211&lt;&gt;" ",$C212&lt;&gt;" "))))),IF(SUM(F$4:F210)=0,1,LARGE(F$4:F210,1)+1),IF(MONTH(G211)=MONTH(TODAY()),IF(AND(DAY(G211)&lt;DAY(TODAY()),$B211=" "),IF(SUM(F$4:F210)=0,1,LARGE(F$4:F210,1)+1),IF($B211=" ",IF(AND(DAY(G211)=DAY(TODAY()),HOUR(G211)&lt;=HOUR(NOW())+1),IF(AND(HOUR(G211)+2&lt;=HOUR(NOW()),DAY(G211)&lt;=DAY(TODAY()),MINUTE(G211)&lt;=MINUTE(NOW())),IF(SUM(F$4:F210)=0,1,LARGE(F$4:F210,1)+1),IF(OR(MINUTE(G211)&lt;=MINUTE(NOW()),HOUR(G211)&lt;=HOUR(NOW())),"!!!","")),""),"")),"")))</f>
        <v>#VALUE!</v>
      </c>
      <c r="G211" s="181" t="s">
        <v>4861</v>
      </c>
      <c r="H211" s="229" t="s">
        <v>792</v>
      </c>
      <c r="I211" s="39" t="s">
        <v>42</v>
      </c>
      <c r="J211" s="40">
        <v>3.5</v>
      </c>
      <c r="K211" s="41" t="s">
        <v>18</v>
      </c>
      <c r="L211" s="42">
        <v>2.2999999999999998</v>
      </c>
      <c r="M211" s="43">
        <v>11</v>
      </c>
      <c r="N211" s="318">
        <v>0.05</v>
      </c>
      <c r="O211" s="44" t="s">
        <v>1331</v>
      </c>
      <c r="P211" s="45" t="s">
        <v>3179</v>
      </c>
      <c r="Q211" s="217" t="s">
        <v>2329</v>
      </c>
      <c r="R211" s="211">
        <v>4.5499999999999999E-2</v>
      </c>
      <c r="S211" s="210" t="s">
        <v>1034</v>
      </c>
    </row>
    <row r="212" spans="1:19" s="1" customFormat="1" ht="14.65" customHeight="1">
      <c r="A212" s="227"/>
      <c r="B212" s="236"/>
      <c r="C212" s="49" t="s">
        <v>28</v>
      </c>
      <c r="D212" s="274"/>
      <c r="E212" s="282"/>
      <c r="F212" s="285"/>
      <c r="G212" s="182"/>
      <c r="H212" s="230"/>
      <c r="I212" s="50" t="s">
        <v>43</v>
      </c>
      <c r="J212" s="51">
        <f>IF(OR(I211="TO",I211="TU",I211="TO1",I211="TU1",I211="TO2",I211="TU2"),J211,IF(OR(I211="AH1",I211="AH2"),IF(OR(I212="AH1",I212="AH2"),-J211,IF(OR(I212="EH1",I212="EH2"),-J211+0.5,"")),IF(OR(I211="EH1",I211="EH2"),IF(OR(I212="AH1",I212="AH2"),-J211+0.5,IF(OR(I212="EH1",I212="EH2"),-J211+1,"")),IF(AND(OR(I211="DNB1",I211="DNB2"),OR(I212="AH1",I212="AH2")),0,IF(AND(I211="Not ScoreBoth",OR(I212="TO1",I212="TO2")),0.5,"")))))</f>
        <v>3.5</v>
      </c>
      <c r="K212" s="52" t="s">
        <v>22</v>
      </c>
      <c r="L212" s="53">
        <v>1.917</v>
      </c>
      <c r="M212" s="54"/>
      <c r="N212" s="233"/>
      <c r="O212" s="55" t="s">
        <v>1422</v>
      </c>
      <c r="P212" s="56" t="s">
        <v>3179</v>
      </c>
      <c r="Q212" s="218"/>
      <c r="R212" s="212"/>
      <c r="S212" s="26"/>
    </row>
    <row r="213" spans="1:19" s="1" customFormat="1" ht="14.65" customHeight="1">
      <c r="A213" s="228"/>
      <c r="B213" s="237"/>
      <c r="C213" s="57" t="s">
        <v>28</v>
      </c>
      <c r="D213" s="275"/>
      <c r="E213" s="283"/>
      <c r="F213" s="272"/>
      <c r="G213" s="183"/>
      <c r="H213" s="231"/>
      <c r="I213" s="58"/>
      <c r="J213" s="59"/>
      <c r="K213" s="60"/>
      <c r="L213" s="61"/>
      <c r="M213" s="62"/>
      <c r="N213" s="234"/>
      <c r="O213" s="63"/>
      <c r="P213" s="64"/>
      <c r="Q213" s="219"/>
      <c r="R213" s="213"/>
      <c r="S213" s="28"/>
    </row>
    <row r="214" spans="1:19" s="1" customFormat="1" ht="14.65" customHeight="1">
      <c r="A214" s="238">
        <f>$A211+1</f>
        <v>459</v>
      </c>
      <c r="B214" s="242" t="str">
        <f>IF(OR(C214="W",C215="W",C216="W",C214="1/2W",C215="1/2W",C216="1/2W",C214="1/2L",C215="1/2L",C216="1/2L"),"OK",IF(OR(C214="L",C215="L",C216="L"),"LOSS",IF(OR(C214="X",C215="X",C216="X"),"Anulado"," ")))</f>
        <v xml:space="preserve"> </v>
      </c>
      <c r="C214" s="65" t="s">
        <v>28</v>
      </c>
      <c r="D214" s="290" t="str">
        <f>IF(G214="","",$D211)</f>
        <v>9</v>
      </c>
      <c r="E214" s="295" t="str">
        <f>IF(G214=""," ","– "&amp;COUNTIF(D$4:D216,$D214))</f>
        <v>– 3</v>
      </c>
      <c r="F214" s="297" t="e">
        <f ca="1">IF(G214="","",IF(OR(AND($C214&lt;&gt;" ",$C215=" "),AND($C215&lt;&gt;" ",$C214=" "),AND(L216&gt;0,OR(AND($C216&lt;&gt;" ",OR($C214=" ",$C215=" ")),AND($C216=" ",OR($C214&lt;&gt;" ",$C215&lt;&gt;" "))))),IF(SUM(F$4:F213)=0,1,LARGE(F$4:F213,1)+1),IF(MONTH(G214)=MONTH(TODAY()),IF(AND(DAY(G214)&lt;DAY(TODAY()),$B214=" "),IF(SUM(F$4:F213)=0,1,LARGE(F$4:F213,1)+1),IF($B214=" ",IF(AND(DAY(G214)=DAY(TODAY()),HOUR(G214)&lt;=HOUR(NOW())+1),IF(AND(HOUR(G214)+2&lt;=HOUR(NOW()),DAY(G214)&lt;=DAY(TODAY()),MINUTE(G214)&lt;=MINUTE(NOW())),IF(SUM(F$4:F213)=0,1,LARGE(F$4:F213,1)+1),IF(OR(MINUTE(G214)&lt;=MINUTE(NOW()),HOUR(G214)&lt;=HOUR(NOW())),"!!!","")),""),"")),"")))</f>
        <v>#VALUE!</v>
      </c>
      <c r="G214" s="188" t="s">
        <v>4861</v>
      </c>
      <c r="H214" s="239" t="s">
        <v>793</v>
      </c>
      <c r="I214" s="66" t="s">
        <v>42</v>
      </c>
      <c r="J214" s="67">
        <v>3.5</v>
      </c>
      <c r="K214" s="68" t="s">
        <v>18</v>
      </c>
      <c r="L214" s="69">
        <v>2.2000000000000002</v>
      </c>
      <c r="M214" s="70">
        <v>11.93</v>
      </c>
      <c r="N214" s="317">
        <v>0.01</v>
      </c>
      <c r="O214" s="71" t="s">
        <v>1989</v>
      </c>
      <c r="P214" s="72" t="s">
        <v>1990</v>
      </c>
      <c r="Q214" s="220" t="s">
        <v>4312</v>
      </c>
      <c r="R214" s="204">
        <v>3.9199999999999999E-2</v>
      </c>
      <c r="S214" s="203" t="s">
        <v>1034</v>
      </c>
    </row>
    <row r="215" spans="1:19" s="1" customFormat="1" ht="14.65" customHeight="1">
      <c r="A215" s="227"/>
      <c r="B215" s="236"/>
      <c r="C215" s="17" t="s">
        <v>28</v>
      </c>
      <c r="D215" s="274"/>
      <c r="E215" s="282"/>
      <c r="F215" s="285"/>
      <c r="G215" s="182"/>
      <c r="H215" s="230"/>
      <c r="I215" s="18" t="s">
        <v>43</v>
      </c>
      <c r="J215" s="76">
        <f>IF(OR(I214="TO",I214="TU",I214="TO1",I214="TU1",I214="TO2",I214="TU2"),J214,IF(OR(I214="AH1",I214="AH2"),IF(OR(I215="AH1",I215="AH2"),-J214,IF(OR(I215="EH1",I215="EH2"),-J214+0.5,"")),IF(OR(I214="EH1",I214="EH2"),IF(OR(I215="AH1",I215="AH2"),-J214+0.5,IF(OR(I215="EH1",I215="EH2"),-J214+1,"")),IF(AND(OR(I214="DNB1",I214="DNB2"),OR(I215="AH1",I215="AH2")),0,IF(AND(I214="Not ScoreBoth",OR(I215="TO1",I215="TO2")),0.5,"")))))</f>
        <v>3.5</v>
      </c>
      <c r="K215" s="77" t="s">
        <v>22</v>
      </c>
      <c r="L215" s="21">
        <v>1.97</v>
      </c>
      <c r="M215" s="22"/>
      <c r="N215" s="233"/>
      <c r="O215" s="23" t="s">
        <v>4005</v>
      </c>
      <c r="P215" s="24" t="s">
        <v>3233</v>
      </c>
      <c r="Q215" s="221"/>
      <c r="R215" s="205"/>
      <c r="S215" s="26"/>
    </row>
    <row r="216" spans="1:19" s="1" customFormat="1" ht="14.65" customHeight="1" thickBot="1">
      <c r="A216" s="228"/>
      <c r="B216" s="237"/>
      <c r="C216" s="27" t="s">
        <v>28</v>
      </c>
      <c r="D216" s="275"/>
      <c r="E216" s="283"/>
      <c r="F216" s="272"/>
      <c r="G216" s="183"/>
      <c r="H216" s="240"/>
      <c r="I216" s="30"/>
      <c r="J216" s="31"/>
      <c r="K216" s="37"/>
      <c r="L216" s="32"/>
      <c r="M216" s="33"/>
      <c r="N216" s="234"/>
      <c r="O216" s="34"/>
      <c r="P216" s="35"/>
      <c r="Q216" s="222"/>
      <c r="R216" s="206"/>
      <c r="S216" s="28"/>
    </row>
    <row r="217" spans="1:19" s="1" customFormat="1" ht="14.65" customHeight="1">
      <c r="A217" s="226">
        <f>$A214+1</f>
        <v>460</v>
      </c>
      <c r="B217" s="235" t="str">
        <f>IF(OR(C217="W",C218="W",C219="W",C217="1/2W",C218="1/2W",C219="1/2W",C217="1/2L",C218="1/2L",C219="1/2L"),"OK",IF(OR(C217="L",C218="L",C219="L"),"LOSS",IF(OR(C217="X",C218="X",C219="X"),"Anulado"," ")))</f>
        <v xml:space="preserve"> </v>
      </c>
      <c r="C217" s="38" t="s">
        <v>28</v>
      </c>
      <c r="D217" s="273" t="str">
        <f>IF(G217="","",$D214)</f>
        <v>9</v>
      </c>
      <c r="E217" s="281" t="str">
        <f>IF(G217=""," ","– "&amp;COUNTIF(D$4:D219,$D217))</f>
        <v>– 4</v>
      </c>
      <c r="F217" s="284" t="e">
        <f ca="1">IF(G217="","",IF(OR(AND($C217&lt;&gt;" ",$C218=" "),AND($C218&lt;&gt;" ",$C217=" "),AND(L219&gt;0,OR(AND($C219&lt;&gt;" ",OR($C217=" ",$C218=" ")),AND($C219=" ",OR($C217&lt;&gt;" ",$C218&lt;&gt;" "))))),IF(SUM(F$4:F216)=0,1,LARGE(F$4:F216,1)+1),IF(MONTH(G217)=MONTH(TODAY()),IF(AND(DAY(G217)&lt;DAY(TODAY()),$B217=" "),IF(SUM(F$4:F216)=0,1,LARGE(F$4:F216,1)+1),IF($B217=" ",IF(AND(DAY(G217)=DAY(TODAY()),HOUR(G217)&lt;=HOUR(NOW())+1),IF(AND(HOUR(G217)+2&lt;=HOUR(NOW()),DAY(G217)&lt;=DAY(TODAY()),MINUTE(G217)&lt;=MINUTE(NOW())),IF(SUM(F$4:F216)=0,1,LARGE(F$4:F216,1)+1),IF(OR(MINUTE(G217)&lt;=MINUTE(NOW()),HOUR(G217)&lt;=HOUR(NOW())),"!!!","")),""),"")),"")))</f>
        <v>#VALUE!</v>
      </c>
      <c r="G217" s="181" t="s">
        <v>4862</v>
      </c>
      <c r="H217" s="302" t="s">
        <v>794</v>
      </c>
      <c r="I217" s="39" t="s">
        <v>31</v>
      </c>
      <c r="J217" s="40">
        <v>0</v>
      </c>
      <c r="K217" s="41" t="s">
        <v>17</v>
      </c>
      <c r="L217" s="42">
        <v>1.75</v>
      </c>
      <c r="M217" s="43"/>
      <c r="N217" s="318">
        <v>0.05</v>
      </c>
      <c r="O217" s="44" t="s">
        <v>3037</v>
      </c>
      <c r="P217" s="45" t="s">
        <v>3512</v>
      </c>
      <c r="Q217" s="217" t="s">
        <v>4290</v>
      </c>
      <c r="R217" s="211">
        <v>0.1051</v>
      </c>
      <c r="S217" s="210" t="s">
        <v>1034</v>
      </c>
    </row>
    <row r="218" spans="1:19" s="1" customFormat="1" ht="14.65" customHeight="1">
      <c r="A218" s="227"/>
      <c r="B218" s="236"/>
      <c r="C218" s="49" t="s">
        <v>28</v>
      </c>
      <c r="D218" s="274"/>
      <c r="E218" s="282"/>
      <c r="F218" s="285"/>
      <c r="G218" s="182"/>
      <c r="H218" s="230"/>
      <c r="I218" s="50" t="s">
        <v>30</v>
      </c>
      <c r="J218" s="51">
        <f>IF(OR(I217="TO",I217="TU",I217="TO1",I217="TU1",I217="TO2",I217="TU2"),J217,IF(OR(I217="AH1",I217="AH2"),IF(OR(I218="AH1",I218="AH2"),-J217,IF(OR(I218="EH1",I218="EH2"),-J217+0.5,"")),IF(OR(I217="EH1",I217="EH2"),IF(OR(I218="AH1",I218="AH2"),-J217+0.5,IF(OR(I218="EH1",I218="EH2"),-J217+1,"")),IF(AND(OR(I217="DNB1",I217="DNB2"),OR(I218="AH1",I218="AH2")),0,IF(AND(I217="Not ScoreBoth",OR(I218="TO1",I218="TO2")),0.5,"")))))</f>
        <v>0</v>
      </c>
      <c r="K218" s="52" t="s">
        <v>21</v>
      </c>
      <c r="L218" s="53">
        <v>3</v>
      </c>
      <c r="M218" s="54">
        <v>11.25</v>
      </c>
      <c r="N218" s="233"/>
      <c r="O218" s="55" t="s">
        <v>1660</v>
      </c>
      <c r="P218" s="56" t="s">
        <v>2789</v>
      </c>
      <c r="Q218" s="218"/>
      <c r="R218" s="212"/>
      <c r="S218" s="26"/>
    </row>
    <row r="219" spans="1:19" s="1" customFormat="1" ht="14.65" customHeight="1">
      <c r="A219" s="228"/>
      <c r="B219" s="237"/>
      <c r="C219" s="57" t="s">
        <v>28</v>
      </c>
      <c r="D219" s="275"/>
      <c r="E219" s="283"/>
      <c r="F219" s="272"/>
      <c r="G219" s="183"/>
      <c r="H219" s="231"/>
      <c r="I219" s="58"/>
      <c r="J219" s="59"/>
      <c r="K219" s="60"/>
      <c r="L219" s="61"/>
      <c r="M219" s="62"/>
      <c r="N219" s="234"/>
      <c r="O219" s="63"/>
      <c r="P219" s="64"/>
      <c r="Q219" s="219"/>
      <c r="R219" s="213"/>
      <c r="S219" s="28"/>
    </row>
    <row r="220" spans="1:19" s="1" customFormat="1" ht="14.65" customHeight="1">
      <c r="A220" s="238">
        <f>$A217+1</f>
        <v>461</v>
      </c>
      <c r="B220" s="242" t="str">
        <f>IF(OR(C220="W",C221="W",C222="W",C220="1/2W",C221="1/2W",C222="1/2W",C220="1/2L",C221="1/2L",C222="1/2L"),"OK",IF(OR(C220="L",C221="L",C222="L"),"LOSS",IF(OR(C220="X",C221="X",C222="X"),"Anulado"," ")))</f>
        <v xml:space="preserve"> </v>
      </c>
      <c r="C220" s="65" t="s">
        <v>28</v>
      </c>
      <c r="D220" s="290" t="str">
        <f>IF(G220="","",$D217)</f>
        <v>9</v>
      </c>
      <c r="E220" s="295" t="str">
        <f>IF(G220=""," ","– "&amp;COUNTIF(D$4:D222,$D220))</f>
        <v>– 5</v>
      </c>
      <c r="F220" s="297" t="e">
        <f ca="1">IF(G220="","",IF(OR(AND($C220&lt;&gt;" ",$C221=" "),AND($C221&lt;&gt;" ",$C220=" "),AND(L222&gt;0,OR(AND($C222&lt;&gt;" ",OR($C220=" ",$C221=" ")),AND($C222=" ",OR($C220&lt;&gt;" ",$C221&lt;&gt;" "))))),IF(SUM(F$4:F219)=0,1,LARGE(F$4:F219,1)+1),IF(MONTH(G220)=MONTH(TODAY()),IF(AND(DAY(G220)&lt;DAY(TODAY()),$B220=" "),IF(SUM(F$4:F219)=0,1,LARGE(F$4:F219,1)+1),IF($B220=" ",IF(AND(DAY(G220)=DAY(TODAY()),HOUR(G220)&lt;=HOUR(NOW())+1),IF(AND(HOUR(G220)+2&lt;=HOUR(NOW()),DAY(G220)&lt;=DAY(TODAY()),MINUTE(G220)&lt;=MINUTE(NOW())),IF(SUM(F$4:F219)=0,1,LARGE(F$4:F219,1)+1),IF(OR(MINUTE(G220)&lt;=MINUTE(NOW()),HOUR(G220)&lt;=HOUR(NOW())),"!!!","")),""),"")),"")))</f>
        <v>#VALUE!</v>
      </c>
      <c r="G220" s="188" t="s">
        <v>4858</v>
      </c>
      <c r="H220" s="239" t="s">
        <v>788</v>
      </c>
      <c r="I220" s="66" t="s">
        <v>31</v>
      </c>
      <c r="J220" s="67">
        <v>-1</v>
      </c>
      <c r="K220" s="68" t="s">
        <v>21</v>
      </c>
      <c r="L220" s="69">
        <v>2.86</v>
      </c>
      <c r="M220" s="70"/>
      <c r="N220" s="317">
        <v>0.05</v>
      </c>
      <c r="O220" s="71" t="s">
        <v>3676</v>
      </c>
      <c r="P220" s="72" t="s">
        <v>2515</v>
      </c>
      <c r="Q220" s="220" t="s">
        <v>1352</v>
      </c>
      <c r="R220" s="204">
        <v>0.1046</v>
      </c>
      <c r="S220" s="203" t="s">
        <v>1034</v>
      </c>
    </row>
    <row r="221" spans="1:19" s="1" customFormat="1" ht="14.65" customHeight="1">
      <c r="A221" s="227"/>
      <c r="B221" s="236"/>
      <c r="C221" s="17" t="s">
        <v>28</v>
      </c>
      <c r="D221" s="274"/>
      <c r="E221" s="282"/>
      <c r="F221" s="285"/>
      <c r="G221" s="182"/>
      <c r="H221" s="230"/>
      <c r="I221" s="18" t="s">
        <v>30</v>
      </c>
      <c r="J221" s="76">
        <f>IF(OR(I220="TO",I220="TU",I220="TO1",I220="TU1",I220="TO2",I220="TU2"),J220,IF(OR(I220="AH1",I220="AH2"),IF(OR(I221="AH1",I221="AH2"),-J220,IF(OR(I221="EH1",I221="EH2"),-J220+0.5,"")),IF(OR(I220="EH1",I220="EH2"),IF(OR(I221="AH1",I221="AH2"),-J220+0.5,IF(OR(I221="EH1",I221="EH2"),-J220+1,"")),IF(AND(OR(I220="DNB1",I220="DNB2"),OR(I221="AH1",I221="AH2")),0,IF(AND(I220="Not ScoreBoth",OR(I221="TO1",I221="TO2")),0.5,"")))))</f>
        <v>1</v>
      </c>
      <c r="K221" s="77" t="s">
        <v>17</v>
      </c>
      <c r="L221" s="21">
        <v>1.8</v>
      </c>
      <c r="M221" s="22">
        <v>10.33</v>
      </c>
      <c r="N221" s="233"/>
      <c r="O221" s="23" t="s">
        <v>3534</v>
      </c>
      <c r="P221" s="24" t="s">
        <v>2515</v>
      </c>
      <c r="Q221" s="221"/>
      <c r="R221" s="205"/>
      <c r="S221" s="26"/>
    </row>
    <row r="222" spans="1:19" s="1" customFormat="1" ht="14.65" customHeight="1" thickBot="1">
      <c r="A222" s="228"/>
      <c r="B222" s="237"/>
      <c r="C222" s="27" t="s">
        <v>28</v>
      </c>
      <c r="D222" s="275"/>
      <c r="E222" s="283"/>
      <c r="F222" s="272"/>
      <c r="G222" s="183"/>
      <c r="H222" s="240"/>
      <c r="I222" s="30"/>
      <c r="J222" s="31"/>
      <c r="K222" s="37"/>
      <c r="L222" s="32"/>
      <c r="M222" s="33"/>
      <c r="N222" s="234"/>
      <c r="O222" s="34"/>
      <c r="P222" s="35"/>
      <c r="Q222" s="222"/>
      <c r="R222" s="206"/>
      <c r="S222" s="28"/>
    </row>
    <row r="223" spans="1:19" s="1" customFormat="1" ht="14.65" customHeight="1">
      <c r="A223" s="226">
        <f>$A220+1</f>
        <v>462</v>
      </c>
      <c r="B223" s="235" t="str">
        <f>IF(OR(C223="W",C224="W",C225="W",C223="1/2W",C224="1/2W",C225="1/2W",C223="1/2L",C224="1/2L",C225="1/2L"),"OK",IF(OR(C223="L",C224="L",C225="L"),"LOSS",IF(OR(C223="X",C224="X",C225="X"),"Anulado"," ")))</f>
        <v xml:space="preserve"> </v>
      </c>
      <c r="C223" s="38" t="s">
        <v>28</v>
      </c>
      <c r="D223" s="273" t="str">
        <f>IF(G223="","",$D220)</f>
        <v>9</v>
      </c>
      <c r="E223" s="281" t="str">
        <f>IF(G223=""," ","– "&amp;COUNTIF(D$4:D225,$D223))</f>
        <v>– 6</v>
      </c>
      <c r="F223" s="284" t="e">
        <f ca="1">IF(G223="","",IF(OR(AND($C223&lt;&gt;" ",$C224=" "),AND($C224&lt;&gt;" ",$C223=" "),AND(L225&gt;0,OR(AND($C225&lt;&gt;" ",OR($C223=" ",$C224=" ")),AND($C225=" ",OR($C223&lt;&gt;" ",$C224&lt;&gt;" "))))),IF(SUM(F$4:F222)=0,1,LARGE(F$4:F222,1)+1),IF(MONTH(G223)=MONTH(TODAY()),IF(AND(DAY(G223)&lt;DAY(TODAY()),$B223=" "),IF(SUM(F$4:F222)=0,1,LARGE(F$4:F222,1)+1),IF($B223=" ",IF(AND(DAY(G223)=DAY(TODAY()),HOUR(G223)&lt;=HOUR(NOW())+1),IF(AND(HOUR(G223)+2&lt;=HOUR(NOW()),DAY(G223)&lt;=DAY(TODAY()),MINUTE(G223)&lt;=MINUTE(NOW())),IF(SUM(F$4:F222)=0,1,LARGE(F$4:F222,1)+1),IF(OR(MINUTE(G223)&lt;=MINUTE(NOW()),HOUR(G223)&lt;=HOUR(NOW())),"!!!","")),""),"")),"")))</f>
        <v>#VALUE!</v>
      </c>
      <c r="G223" s="181" t="s">
        <v>4861</v>
      </c>
      <c r="H223" s="302" t="s">
        <v>795</v>
      </c>
      <c r="I223" s="39" t="s">
        <v>60</v>
      </c>
      <c r="J223" s="78"/>
      <c r="K223" s="41" t="s">
        <v>18</v>
      </c>
      <c r="L223" s="42">
        <v>2.5</v>
      </c>
      <c r="M223" s="43">
        <v>7.24</v>
      </c>
      <c r="N223" s="318">
        <v>0.05</v>
      </c>
      <c r="O223" s="44" t="s">
        <v>1795</v>
      </c>
      <c r="P223" s="45" t="s">
        <v>4006</v>
      </c>
      <c r="Q223" s="217" t="s">
        <v>1057</v>
      </c>
      <c r="R223" s="211">
        <v>0.11609999999999999</v>
      </c>
      <c r="S223" s="210" t="s">
        <v>1034</v>
      </c>
    </row>
    <row r="224" spans="1:19" s="1" customFormat="1" ht="14.65" customHeight="1">
      <c r="A224" s="227"/>
      <c r="B224" s="236"/>
      <c r="C224" s="49" t="s">
        <v>28</v>
      </c>
      <c r="D224" s="274"/>
      <c r="E224" s="282"/>
      <c r="F224" s="285"/>
      <c r="G224" s="182"/>
      <c r="H224" s="230"/>
      <c r="I224" s="50" t="s">
        <v>63</v>
      </c>
      <c r="J224" s="85" t="str">
        <f>IF(OR(I223="TO",I223="TU",I223="TO1",I223="TU1",I223="TO2",I223="TU2"),J223,IF(OR(I223="AH1",I223="AH2"),IF(OR(I224="AH1",I224="AH2"),-J223,IF(OR(I224="EH1",I224="EH2"),-J223+0.5,"")),IF(OR(I223="EH1",I223="EH2"),IF(OR(I224="AH1",I224="AH2"),-J223+0.5,IF(OR(I224="EH1",I224="EH2"),-J223+1,"")),IF(AND(OR(I223="DNB1",I223="DNB2"),OR(I224="AH1",I224="AH2")),0,IF(AND(I223="Not ScoreBoth",OR(I224="TO1",I224="TO2")),0.5,"")))))</f>
        <v/>
      </c>
      <c r="K224" s="52" t="s">
        <v>19</v>
      </c>
      <c r="L224" s="53">
        <v>2.08</v>
      </c>
      <c r="M224" s="54"/>
      <c r="N224" s="233"/>
      <c r="O224" s="55" t="s">
        <v>3516</v>
      </c>
      <c r="P224" s="56" t="s">
        <v>1804</v>
      </c>
      <c r="Q224" s="218"/>
      <c r="R224" s="212"/>
      <c r="S224" s="26"/>
    </row>
    <row r="225" spans="1:19" s="1" customFormat="1" ht="14.65" customHeight="1">
      <c r="A225" s="228"/>
      <c r="B225" s="237"/>
      <c r="C225" s="57" t="s">
        <v>28</v>
      </c>
      <c r="D225" s="275"/>
      <c r="E225" s="283"/>
      <c r="F225" s="272"/>
      <c r="G225" s="183"/>
      <c r="H225" s="231"/>
      <c r="I225" s="58"/>
      <c r="J225" s="59"/>
      <c r="K225" s="60"/>
      <c r="L225" s="61"/>
      <c r="M225" s="62"/>
      <c r="N225" s="234"/>
      <c r="O225" s="63"/>
      <c r="P225" s="64"/>
      <c r="Q225" s="219"/>
      <c r="R225" s="213"/>
      <c r="S225" s="28"/>
    </row>
    <row r="226" spans="1:19" s="1" customFormat="1" ht="14.65" customHeight="1">
      <c r="A226" s="238">
        <f>$A223+1</f>
        <v>463</v>
      </c>
      <c r="B226" s="242" t="str">
        <f>IF(OR(C226="W",C227="W",C228="W",C226="1/2W",C227="1/2W",C228="1/2W",C226="1/2L",C227="1/2L",C228="1/2L"),"OK",IF(OR(C226="L",C227="L",C228="L"),"LOSS",IF(OR(C226="X",C227="X",C228="X"),"Anulado"," ")))</f>
        <v xml:space="preserve"> </v>
      </c>
      <c r="C226" s="65" t="s">
        <v>28</v>
      </c>
      <c r="D226" s="290" t="str">
        <f>IF(G226="","",$D223)</f>
        <v>9</v>
      </c>
      <c r="E226" s="295" t="str">
        <f>IF(G226=""," ","– "&amp;COUNTIF(D$4:D228,$D226))</f>
        <v>– 7</v>
      </c>
      <c r="F226" s="297" t="e">
        <f ca="1">IF(G226="","",IF(OR(AND($C226&lt;&gt;" ",$C227=" "),AND($C227&lt;&gt;" ",$C226=" "),AND(L228&gt;0,OR(AND($C228&lt;&gt;" ",OR($C226=" ",$C227=" ")),AND($C228=" ",OR($C226&lt;&gt;" ",$C227&lt;&gt;" "))))),IF(SUM(F$4:F225)=0,1,LARGE(F$4:F225,1)+1),IF(MONTH(G226)=MONTH(TODAY()),IF(AND(DAY(G226)&lt;DAY(TODAY()),$B226=" "),IF(SUM(F$4:F225)=0,1,LARGE(F$4:F225,1)+1),IF($B226=" ",IF(AND(DAY(G226)=DAY(TODAY()),HOUR(G226)&lt;=HOUR(NOW())+1),IF(AND(HOUR(G226)+2&lt;=HOUR(NOW()),DAY(G226)&lt;=DAY(TODAY()),MINUTE(G226)&lt;=MINUTE(NOW())),IF(SUM(F$4:F225)=0,1,LARGE(F$4:F225,1)+1),IF(OR(MINUTE(G226)&lt;=MINUTE(NOW()),HOUR(G226)&lt;=HOUR(NOW())),"!!!","")),""),"")),"")))</f>
        <v>#VALUE!</v>
      </c>
      <c r="G226" s="188" t="s">
        <v>4857</v>
      </c>
      <c r="H226" s="239" t="s">
        <v>796</v>
      </c>
      <c r="I226" s="66" t="s">
        <v>42</v>
      </c>
      <c r="J226" s="67">
        <v>3.25</v>
      </c>
      <c r="K226" s="68" t="s">
        <v>22</v>
      </c>
      <c r="L226" s="69">
        <v>1.9</v>
      </c>
      <c r="M226" s="70">
        <v>10.63</v>
      </c>
      <c r="N226" s="317">
        <v>0.05</v>
      </c>
      <c r="O226" s="71" t="s">
        <v>1793</v>
      </c>
      <c r="P226" s="72" t="s">
        <v>1262</v>
      </c>
      <c r="Q226" s="220" t="s">
        <v>4313</v>
      </c>
      <c r="R226" s="204">
        <v>0.1216</v>
      </c>
      <c r="S226" s="203" t="s">
        <v>1034</v>
      </c>
    </row>
    <row r="227" spans="1:19" s="1" customFormat="1" ht="14.65" customHeight="1">
      <c r="A227" s="227"/>
      <c r="B227" s="236"/>
      <c r="C227" s="17" t="s">
        <v>28</v>
      </c>
      <c r="D227" s="274"/>
      <c r="E227" s="282"/>
      <c r="F227" s="285"/>
      <c r="G227" s="182"/>
      <c r="H227" s="230"/>
      <c r="I227" s="18" t="s">
        <v>43</v>
      </c>
      <c r="J227" s="76">
        <v>3.5</v>
      </c>
      <c r="K227" s="77" t="s">
        <v>18</v>
      </c>
      <c r="L227" s="21">
        <v>2.4</v>
      </c>
      <c r="M227" s="22">
        <v>6.2</v>
      </c>
      <c r="N227" s="233"/>
      <c r="O227" s="23" t="s">
        <v>1687</v>
      </c>
      <c r="P227" s="24" t="s">
        <v>1688</v>
      </c>
      <c r="Q227" s="221"/>
      <c r="R227" s="205"/>
      <c r="S227" s="26"/>
    </row>
    <row r="228" spans="1:19" s="1" customFormat="1" ht="14.65" customHeight="1">
      <c r="A228" s="228"/>
      <c r="B228" s="237"/>
      <c r="C228" s="27" t="s">
        <v>28</v>
      </c>
      <c r="D228" s="275"/>
      <c r="E228" s="283"/>
      <c r="F228" s="272"/>
      <c r="G228" s="183"/>
      <c r="H228" s="231"/>
      <c r="I228" s="86" t="s">
        <v>43</v>
      </c>
      <c r="J228" s="107">
        <v>2.5</v>
      </c>
      <c r="K228" s="87" t="s">
        <v>18</v>
      </c>
      <c r="L228" s="88">
        <v>4.5</v>
      </c>
      <c r="M228" s="33">
        <v>1.18</v>
      </c>
      <c r="N228" s="234"/>
      <c r="O228" s="89" t="s">
        <v>4007</v>
      </c>
      <c r="P228" s="90" t="s">
        <v>1159</v>
      </c>
      <c r="Q228" s="222"/>
      <c r="R228" s="206"/>
      <c r="S228" s="28"/>
    </row>
    <row r="229" spans="1:19" s="1" customFormat="1" ht="14.65" customHeight="1">
      <c r="A229" s="226">
        <f>$A226+1</f>
        <v>464</v>
      </c>
      <c r="B229" s="235" t="str">
        <f>IF(OR(C229="W",C230="W",C231="W",C229="1/2W",C230="1/2W",C231="1/2W",C229="1/2L",C230="1/2L",C231="1/2L"),"OK",IF(OR(C229="L",C230="L",C231="L"),"LOSS",IF(OR(C229="X",C230="X",C231="X"),"Anulado"," ")))</f>
        <v xml:space="preserve"> </v>
      </c>
      <c r="C229" s="38" t="s">
        <v>28</v>
      </c>
      <c r="D229" s="273" t="str">
        <f>IF(G229="","",$D226)</f>
        <v>9</v>
      </c>
      <c r="E229" s="281" t="str">
        <f>IF(G229=""," ","– "&amp;COUNTIF(D$4:D231,$D229))</f>
        <v>– 8</v>
      </c>
      <c r="F229" s="284" t="e">
        <f ca="1">IF(G229="","",IF(OR(AND($C229&lt;&gt;" ",$C230=" "),AND($C230&lt;&gt;" ",$C229=" "),AND(L231&gt;0,OR(AND($C231&lt;&gt;" ",OR($C229=" ",$C230=" ")),AND($C231=" ",OR($C229&lt;&gt;" ",$C230&lt;&gt;" "))))),IF(SUM(F$4:F228)=0,1,LARGE(F$4:F228,1)+1),IF(MONTH(G229)=MONTH(TODAY()),IF(AND(DAY(G229)&lt;DAY(TODAY()),$B229=" "),IF(SUM(F$4:F228)=0,1,LARGE(F$4:F228,1)+1),IF($B229=" ",IF(AND(DAY(G229)=DAY(TODAY()),HOUR(G229)&lt;=HOUR(NOW())+1),IF(AND(HOUR(G229)+2&lt;=HOUR(NOW()),DAY(G229)&lt;=DAY(TODAY()),MINUTE(G229)&lt;=MINUTE(NOW())),IF(SUM(F$4:F228)=0,1,LARGE(F$4:F228,1)+1),IF(OR(MINUTE(G229)&lt;=MINUTE(NOW()),HOUR(G229)&lt;=HOUR(NOW())),"!!!","")),""),"")),"")))</f>
        <v>#VALUE!</v>
      </c>
      <c r="G229" s="181" t="s">
        <v>4858</v>
      </c>
      <c r="H229" s="229" t="s">
        <v>797</v>
      </c>
      <c r="I229" s="39" t="s">
        <v>42</v>
      </c>
      <c r="J229" s="40">
        <v>2</v>
      </c>
      <c r="K229" s="41" t="s">
        <v>23</v>
      </c>
      <c r="L229" s="42">
        <v>3.15</v>
      </c>
      <c r="M229" s="43">
        <v>4.4000000000000004</v>
      </c>
      <c r="N229" s="318">
        <v>0.05</v>
      </c>
      <c r="O229" s="44" t="s">
        <v>2785</v>
      </c>
      <c r="P229" s="45" t="s">
        <v>2375</v>
      </c>
      <c r="Q229" s="217" t="s">
        <v>4288</v>
      </c>
      <c r="R229" s="211">
        <v>9.5699999999999993E-2</v>
      </c>
      <c r="S229" s="210" t="s">
        <v>1034</v>
      </c>
    </row>
    <row r="230" spans="1:19" s="1" customFormat="1" ht="14.65" customHeight="1">
      <c r="A230" s="227"/>
      <c r="B230" s="236"/>
      <c r="C230" s="49" t="s">
        <v>28</v>
      </c>
      <c r="D230" s="274"/>
      <c r="E230" s="282"/>
      <c r="F230" s="285"/>
      <c r="G230" s="182"/>
      <c r="H230" s="230"/>
      <c r="I230" s="50" t="s">
        <v>43</v>
      </c>
      <c r="J230" s="51">
        <f>IF(OR(I229="TO",I229="TU",I229="TO1",I229="TU1",I229="TO2",I229="TU2"),J229,IF(OR(I229="AH1",I229="AH2"),IF(OR(I230="AH1",I230="AH2"),-J229,IF(OR(I230="EH1",I230="EH2"),-J229+0.5,"")),IF(OR(I229="EH1",I229="EH2"),IF(OR(I230="AH1",I230="AH2"),-J229+0.5,IF(OR(I230="EH1",I230="EH2"),-J229+1,"")),IF(AND(OR(I229="DNB1",I229="DNB2"),OR(I230="AH1",I230="AH2")),0,IF(AND(I229="Not ScoreBoth",OR(I230="TO1",I230="TO2")),0.5,"")))))</f>
        <v>2</v>
      </c>
      <c r="K230" s="52" t="s">
        <v>21</v>
      </c>
      <c r="L230" s="53">
        <v>1.68</v>
      </c>
      <c r="M230" s="54"/>
      <c r="N230" s="233"/>
      <c r="O230" s="55" t="s">
        <v>3618</v>
      </c>
      <c r="P230" s="56" t="s">
        <v>2375</v>
      </c>
      <c r="Q230" s="218"/>
      <c r="R230" s="212"/>
      <c r="S230" s="26"/>
    </row>
    <row r="231" spans="1:19" s="1" customFormat="1" ht="14.65" customHeight="1" thickBot="1">
      <c r="A231" s="228"/>
      <c r="B231" s="237"/>
      <c r="C231" s="57" t="s">
        <v>28</v>
      </c>
      <c r="D231" s="275"/>
      <c r="E231" s="283"/>
      <c r="F231" s="272"/>
      <c r="G231" s="183"/>
      <c r="H231" s="240"/>
      <c r="I231" s="58"/>
      <c r="J231" s="59"/>
      <c r="K231" s="60"/>
      <c r="L231" s="61"/>
      <c r="M231" s="62"/>
      <c r="N231" s="234"/>
      <c r="O231" s="63"/>
      <c r="P231" s="64"/>
      <c r="Q231" s="219"/>
      <c r="R231" s="213"/>
      <c r="S231" s="28"/>
    </row>
    <row r="232" spans="1:19" s="1" customFormat="1" ht="14.65" customHeight="1">
      <c r="A232" s="238">
        <f>$A229+1</f>
        <v>465</v>
      </c>
      <c r="B232" s="242" t="str">
        <f>IF(OR(C232="W",C233="W",C234="W",C232="1/2W",C233="1/2W",C234="1/2W",C232="1/2L",C233="1/2L",C234="1/2L"),"OK",IF(OR(C232="L",C233="L",C234="L"),"LOSS",IF(OR(C232="X",C233="X",C234="X"),"Anulado"," ")))</f>
        <v xml:space="preserve"> </v>
      </c>
      <c r="C232" s="65" t="s">
        <v>28</v>
      </c>
      <c r="D232" s="290" t="str">
        <f>IF(G232="","",$D229)</f>
        <v>9</v>
      </c>
      <c r="E232" s="295" t="str">
        <f>IF(G232=""," ","– "&amp;COUNTIF(D$4:D234,$D232))</f>
        <v>– 9</v>
      </c>
      <c r="F232" s="297" t="e">
        <f ca="1">IF(G232="","",IF(OR(AND($C232&lt;&gt;" ",$C233=" "),AND($C233&lt;&gt;" ",$C232=" "),AND(L234&gt;0,OR(AND($C234&lt;&gt;" ",OR($C232=" ",$C233=" ")),AND($C234=" ",OR($C232&lt;&gt;" ",$C233&lt;&gt;" "))))),IF(SUM(F$4:F231)=0,1,LARGE(F$4:F231,1)+1),IF(MONTH(G232)=MONTH(TODAY()),IF(AND(DAY(G232)&lt;DAY(TODAY()),$B232=" "),IF(SUM(F$4:F231)=0,1,LARGE(F$4:F231,1)+1),IF($B232=" ",IF(AND(DAY(G232)=DAY(TODAY()),HOUR(G232)&lt;=HOUR(NOW())+1),IF(AND(HOUR(G232)+2&lt;=HOUR(NOW()),DAY(G232)&lt;=DAY(TODAY()),MINUTE(G232)&lt;=MINUTE(NOW())),IF(SUM(F$4:F231)=0,1,LARGE(F$4:F231,1)+1),IF(OR(MINUTE(G232)&lt;=MINUTE(NOW()),HOUR(G232)&lt;=HOUR(NOW())),"!!!","")),""),"")),"")))</f>
        <v>#VALUE!</v>
      </c>
      <c r="G232" s="188" t="s">
        <v>4858</v>
      </c>
      <c r="H232" s="303" t="s">
        <v>798</v>
      </c>
      <c r="I232" s="66" t="s">
        <v>31</v>
      </c>
      <c r="J232" s="67">
        <v>3</v>
      </c>
      <c r="K232" s="68" t="s">
        <v>21</v>
      </c>
      <c r="L232" s="69">
        <v>1.67</v>
      </c>
      <c r="M232" s="70"/>
      <c r="N232" s="317">
        <v>0.05</v>
      </c>
      <c r="O232" s="71" t="s">
        <v>1801</v>
      </c>
      <c r="P232" s="72" t="s">
        <v>3672</v>
      </c>
      <c r="Q232" s="220" t="s">
        <v>2641</v>
      </c>
      <c r="R232" s="204">
        <v>0.1273</v>
      </c>
      <c r="S232" s="203" t="s">
        <v>1034</v>
      </c>
    </row>
    <row r="233" spans="1:19" s="1" customFormat="1" ht="14.65" customHeight="1">
      <c r="A233" s="227"/>
      <c r="B233" s="236"/>
      <c r="C233" s="17" t="s">
        <v>28</v>
      </c>
      <c r="D233" s="274"/>
      <c r="E233" s="282"/>
      <c r="F233" s="285"/>
      <c r="G233" s="182"/>
      <c r="H233" s="230"/>
      <c r="I233" s="18" t="s">
        <v>30</v>
      </c>
      <c r="J233" s="76">
        <f>IF(OR(I232="TO",I232="TU",I232="TO1",I232="TU1",I232="TO2",I232="TU2"),J232,IF(OR(I232="AH1",I232="AH2"),IF(OR(I233="AH1",I233="AH2"),-J232,IF(OR(I233="EH1",I233="EH2"),-J232+0.5,"")),IF(OR(I232="EH1",I232="EH2"),IF(OR(I233="AH1",I233="AH2"),-J232+0.5,IF(OR(I233="EH1",I233="EH2"),-J232+1,"")),IF(AND(OR(I232="DNB1",I232="DNB2"),OR(I233="AH1",I233="AH2")),0,IF(AND(I232="Not ScoreBoth",OR(I233="TO1",I233="TO2")),0.5,"")))))</f>
        <v>-3</v>
      </c>
      <c r="K233" s="77" t="s">
        <v>23</v>
      </c>
      <c r="L233" s="21">
        <v>3.47</v>
      </c>
      <c r="M233" s="22">
        <v>4.97</v>
      </c>
      <c r="N233" s="233"/>
      <c r="O233" s="23" t="s">
        <v>4008</v>
      </c>
      <c r="P233" s="24" t="s">
        <v>1462</v>
      </c>
      <c r="Q233" s="221"/>
      <c r="R233" s="205"/>
      <c r="S233" s="26"/>
    </row>
    <row r="234" spans="1:19" s="1" customFormat="1" ht="14.65" customHeight="1">
      <c r="A234" s="228"/>
      <c r="B234" s="237"/>
      <c r="C234" s="27" t="s">
        <v>28</v>
      </c>
      <c r="D234" s="275"/>
      <c r="E234" s="283"/>
      <c r="F234" s="272"/>
      <c r="G234" s="183"/>
      <c r="H234" s="231"/>
      <c r="I234" s="30"/>
      <c r="J234" s="31"/>
      <c r="K234" s="37"/>
      <c r="L234" s="32"/>
      <c r="M234" s="33"/>
      <c r="N234" s="234"/>
      <c r="O234" s="34"/>
      <c r="P234" s="35"/>
      <c r="Q234" s="222"/>
      <c r="R234" s="206"/>
      <c r="S234" s="28"/>
    </row>
    <row r="235" spans="1:19" s="1" customFormat="1" ht="14.65" customHeight="1">
      <c r="A235" s="226">
        <f>$A232+1</f>
        <v>466</v>
      </c>
      <c r="B235" s="235" t="str">
        <f>IF(OR(C235="W",C236="W",C237="W",C235="1/2W",C236="1/2W",C237="1/2W",C235="1/2L",C236="1/2L",C237="1/2L"),"OK",IF(OR(C235="L",C236="L",C237="L"),"LOSS",IF(OR(C235="X",C236="X",C237="X"),"Anulado"," ")))</f>
        <v xml:space="preserve"> </v>
      </c>
      <c r="C235" s="38" t="s">
        <v>28</v>
      </c>
      <c r="D235" s="273" t="str">
        <f>IF(G235="","",$D232)</f>
        <v>9</v>
      </c>
      <c r="E235" s="281" t="str">
        <f>IF(G235=""," ","– "&amp;COUNTIF(D$4:D237,$D235))</f>
        <v>– 10</v>
      </c>
      <c r="F235" s="284" t="e">
        <f ca="1">IF(G235="","",IF(OR(AND($C235&lt;&gt;" ",$C236=" "),AND($C236&lt;&gt;" ",$C235=" "),AND(L237&gt;0,OR(AND($C237&lt;&gt;" ",OR($C235=" ",$C236=" ")),AND($C237=" ",OR($C235&lt;&gt;" ",$C236&lt;&gt;" "))))),IF(SUM(F$4:F234)=0,1,LARGE(F$4:F234,1)+1),IF(MONTH(G235)=MONTH(TODAY()),IF(AND(DAY(G235)&lt;DAY(TODAY()),$B235=" "),IF(SUM(F$4:F234)=0,1,LARGE(F$4:F234,1)+1),IF($B235=" ",IF(AND(DAY(G235)=DAY(TODAY()),HOUR(G235)&lt;=HOUR(NOW())+1),IF(AND(HOUR(G235)+2&lt;=HOUR(NOW()),DAY(G235)&lt;=DAY(TODAY()),MINUTE(G235)&lt;=MINUTE(NOW())),IF(SUM(F$4:F234)=0,1,LARGE(F$4:F234,1)+1),IF(OR(MINUTE(G235)&lt;=MINUTE(NOW()),HOUR(G235)&lt;=HOUR(NOW())),"!!!","")),""),"")),"")))</f>
        <v>#VALUE!</v>
      </c>
      <c r="G235" s="181" t="s">
        <v>4858</v>
      </c>
      <c r="H235" s="229" t="s">
        <v>798</v>
      </c>
      <c r="I235" s="39" t="s">
        <v>42</v>
      </c>
      <c r="J235" s="40">
        <v>1</v>
      </c>
      <c r="K235" s="41" t="s">
        <v>21</v>
      </c>
      <c r="L235" s="42">
        <v>2.1800000000000002</v>
      </c>
      <c r="M235" s="43">
        <v>9.5299999999999994</v>
      </c>
      <c r="N235" s="318">
        <v>0.05</v>
      </c>
      <c r="O235" s="44" t="s">
        <v>1344</v>
      </c>
      <c r="P235" s="45" t="s">
        <v>1892</v>
      </c>
      <c r="Q235" s="217" t="s">
        <v>1008</v>
      </c>
      <c r="R235" s="211">
        <v>0.1195</v>
      </c>
      <c r="S235" s="210" t="s">
        <v>1034</v>
      </c>
    </row>
    <row r="236" spans="1:19" s="1" customFormat="1" ht="14.65" customHeight="1">
      <c r="A236" s="227"/>
      <c r="B236" s="236"/>
      <c r="C236" s="49" t="s">
        <v>28</v>
      </c>
      <c r="D236" s="274"/>
      <c r="E236" s="282"/>
      <c r="F236" s="285"/>
      <c r="G236" s="182"/>
      <c r="H236" s="230"/>
      <c r="I236" s="50" t="s">
        <v>43</v>
      </c>
      <c r="J236" s="51">
        <f>IF(OR(I235="TO",I235="TU",I235="TO1",I235="TU1",I235="TO2",I235="TU2"),J235,IF(OR(I235="AH1",I235="AH2"),IF(OR(I236="AH1",I236="AH2"),-J235,IF(OR(I236="EH1",I236="EH2"),-J235+0.5,"")),IF(OR(I235="EH1",I235="EH2"),IF(OR(I236="AH1",I236="AH2"),-J235+0.5,IF(OR(I236="EH1",I236="EH2"),-J235+1,"")),IF(AND(OR(I235="DNB1",I235="DNB2"),OR(I236="AH1",I236="AH2")),0,IF(AND(I235="Not ScoreBoth",OR(I236="TO1",I236="TO2")),0.5,"")))))</f>
        <v>1</v>
      </c>
      <c r="K236" s="52" t="s">
        <v>23</v>
      </c>
      <c r="L236" s="53">
        <v>2.2999999999999998</v>
      </c>
      <c r="M236" s="54"/>
      <c r="N236" s="233"/>
      <c r="O236" s="55" t="s">
        <v>1929</v>
      </c>
      <c r="P236" s="56" t="s">
        <v>2989</v>
      </c>
      <c r="Q236" s="218"/>
      <c r="R236" s="212"/>
      <c r="S236" s="26"/>
    </row>
    <row r="237" spans="1:19" s="1" customFormat="1" ht="14.65" customHeight="1">
      <c r="A237" s="228"/>
      <c r="B237" s="237"/>
      <c r="C237" s="57" t="s">
        <v>28</v>
      </c>
      <c r="D237" s="275"/>
      <c r="E237" s="283"/>
      <c r="F237" s="272"/>
      <c r="G237" s="183"/>
      <c r="H237" s="231"/>
      <c r="I237" s="58"/>
      <c r="J237" s="59"/>
      <c r="K237" s="60"/>
      <c r="L237" s="61"/>
      <c r="M237" s="62"/>
      <c r="N237" s="234"/>
      <c r="O237" s="63"/>
      <c r="P237" s="64"/>
      <c r="Q237" s="219"/>
      <c r="R237" s="213"/>
      <c r="S237" s="28"/>
    </row>
    <row r="238" spans="1:19" s="1" customFormat="1" ht="14.65" customHeight="1">
      <c r="A238" s="238">
        <f>$A235+1</f>
        <v>467</v>
      </c>
      <c r="B238" s="242" t="str">
        <f>IF(OR(C238="W",C239="W",C240="W",C238="1/2W",C239="1/2W",C240="1/2W",C238="1/2L",C239="1/2L",C240="1/2L"),"OK",IF(OR(C238="L",C239="L",C240="L"),"LOSS",IF(OR(C238="X",C239="X",C240="X"),"Anulado"," ")))</f>
        <v xml:space="preserve"> </v>
      </c>
      <c r="C238" s="65" t="s">
        <v>28</v>
      </c>
      <c r="D238" s="290" t="str">
        <f>IF(G238="","",$D235)</f>
        <v>9</v>
      </c>
      <c r="E238" s="295" t="str">
        <f>IF(G238=""," ","– "&amp;COUNTIF(D$4:D240,$D238))</f>
        <v>– 11</v>
      </c>
      <c r="F238" s="297" t="e">
        <f ca="1">IF(G238="","",IF(OR(AND($C238&lt;&gt;" ",$C239=" "),AND($C239&lt;&gt;" ",$C238=" "),AND(L240&gt;0,OR(AND($C240&lt;&gt;" ",OR($C238=" ",$C239=" ")),AND($C240=" ",OR($C238&lt;&gt;" ",$C239&lt;&gt;" "))))),IF(SUM(F$4:F237)=0,1,LARGE(F$4:F237,1)+1),IF(MONTH(G238)=MONTH(TODAY()),IF(AND(DAY(G238)&lt;DAY(TODAY()),$B238=" "),IF(SUM(F$4:F237)=0,1,LARGE(F$4:F237,1)+1),IF($B238=" ",IF(AND(DAY(G238)=DAY(TODAY()),HOUR(G238)&lt;=HOUR(NOW())+1),IF(AND(HOUR(G238)+2&lt;=HOUR(NOW()),DAY(G238)&lt;=DAY(TODAY()),MINUTE(G238)&lt;=MINUTE(NOW())),IF(SUM(F$4:F237)=0,1,LARGE(F$4:F237,1)+1),IF(OR(MINUTE(G238)&lt;=MINUTE(NOW()),HOUR(G238)&lt;=HOUR(NOW())),"!!!","")),""),"")),"")))</f>
        <v>#VALUE!</v>
      </c>
      <c r="G238" s="188" t="s">
        <v>4858</v>
      </c>
      <c r="H238" s="239" t="s">
        <v>798</v>
      </c>
      <c r="I238" s="66" t="s">
        <v>42</v>
      </c>
      <c r="J238" s="67">
        <v>3.5</v>
      </c>
      <c r="K238" s="68" t="s">
        <v>23</v>
      </c>
      <c r="L238" s="69">
        <v>2.27</v>
      </c>
      <c r="M238" s="70">
        <v>9.65</v>
      </c>
      <c r="N238" s="317">
        <v>0.05</v>
      </c>
      <c r="O238" s="71" t="s">
        <v>997</v>
      </c>
      <c r="P238" s="72" t="s">
        <v>4009</v>
      </c>
      <c r="Q238" s="220" t="s">
        <v>2558</v>
      </c>
      <c r="R238" s="204">
        <v>6.6199999999999995E-2</v>
      </c>
      <c r="S238" s="203" t="s">
        <v>1034</v>
      </c>
    </row>
    <row r="239" spans="1:19" s="1" customFormat="1" ht="14.65" customHeight="1">
      <c r="A239" s="227"/>
      <c r="B239" s="236"/>
      <c r="C239" s="17" t="s">
        <v>28</v>
      </c>
      <c r="D239" s="274"/>
      <c r="E239" s="282"/>
      <c r="F239" s="285"/>
      <c r="G239" s="182"/>
      <c r="H239" s="230"/>
      <c r="I239" s="18" t="s">
        <v>43</v>
      </c>
      <c r="J239" s="76">
        <f>IF(OR(I238="TO",I238="TU",I238="TO1",I238="TU1",I238="TO2",I238="TU2"),J238,IF(OR(I238="AH1",I238="AH2"),IF(OR(I239="AH1",I239="AH2"),-J238,IF(OR(I239="EH1",I239="EH2"),-J238+0.5,"")),IF(OR(I238="EH1",I238="EH2"),IF(OR(I239="AH1",I239="AH2"),-J238+0.5,IF(OR(I239="EH1",I239="EH2"),-J238+1,"")),IF(AND(OR(I238="DNB1",I238="DNB2"),OR(I239="AH1",I239="AH2")),0,IF(AND(I238="Not ScoreBoth",OR(I239="TO1",I239="TO2")),0.5,"")))))</f>
        <v>3.5</v>
      </c>
      <c r="K239" s="77" t="s">
        <v>21</v>
      </c>
      <c r="L239" s="21">
        <v>2.0099999999999998</v>
      </c>
      <c r="M239" s="22"/>
      <c r="N239" s="233"/>
      <c r="O239" s="23" t="s">
        <v>1917</v>
      </c>
      <c r="P239" s="24" t="s">
        <v>4009</v>
      </c>
      <c r="Q239" s="221"/>
      <c r="R239" s="205"/>
      <c r="S239" s="26"/>
    </row>
    <row r="240" spans="1:19" s="1" customFormat="1" ht="14.65" customHeight="1">
      <c r="A240" s="228"/>
      <c r="B240" s="237"/>
      <c r="C240" s="27" t="s">
        <v>28</v>
      </c>
      <c r="D240" s="275"/>
      <c r="E240" s="283"/>
      <c r="F240" s="272"/>
      <c r="G240" s="183"/>
      <c r="H240" s="231"/>
      <c r="I240" s="30"/>
      <c r="J240" s="31"/>
      <c r="K240" s="37"/>
      <c r="L240" s="32"/>
      <c r="M240" s="33"/>
      <c r="N240" s="234"/>
      <c r="O240" s="34"/>
      <c r="P240" s="35"/>
      <c r="Q240" s="222"/>
      <c r="R240" s="206"/>
      <c r="S240" s="28"/>
    </row>
    <row r="241" spans="1:19" s="1" customFormat="1" ht="14.65" customHeight="1">
      <c r="A241" s="226">
        <f>$A238+1</f>
        <v>468</v>
      </c>
      <c r="B241" s="235" t="str">
        <f>IF(OR(C241="W",C242="W",C243="W",C241="1/2W",C242="1/2W",C243="1/2W",C241="1/2L",C242="1/2L",C243="1/2L"),"OK",IF(OR(C241="L",C242="L",C243="L"),"LOSS",IF(OR(C241="X",C242="X",C243="X"),"Anulado"," ")))</f>
        <v xml:space="preserve"> </v>
      </c>
      <c r="C241" s="38" t="s">
        <v>28</v>
      </c>
      <c r="D241" s="273" t="str">
        <f>IF(G241="","",$D238)</f>
        <v>9</v>
      </c>
      <c r="E241" s="281" t="str">
        <f>IF(G241=""," ","– "&amp;COUNTIF(D$4:D243,$D241))</f>
        <v>– 12</v>
      </c>
      <c r="F241" s="284" t="e">
        <f ca="1">IF(G241="","",IF(OR(AND($C241&lt;&gt;" ",$C242=" "),AND($C242&lt;&gt;" ",$C241=" "),AND(L243&gt;0,OR(AND($C243&lt;&gt;" ",OR($C241=" ",$C242=" ")),AND($C243=" ",OR($C241&lt;&gt;" ",$C242&lt;&gt;" "))))),IF(SUM(F$4:F240)=0,1,LARGE(F$4:F240,1)+1),IF(MONTH(G241)=MONTH(TODAY()),IF(AND(DAY(G241)&lt;DAY(TODAY()),$B241=" "),IF(SUM(F$4:F240)=0,1,LARGE(F$4:F240,1)+1),IF($B241=" ",IF(AND(DAY(G241)=DAY(TODAY()),HOUR(G241)&lt;=HOUR(NOW())+1),IF(AND(HOUR(G241)+2&lt;=HOUR(NOW()),DAY(G241)&lt;=DAY(TODAY()),MINUTE(G241)&lt;=MINUTE(NOW())),IF(SUM(F$4:F240)=0,1,LARGE(F$4:F240,1)+1),IF(OR(MINUTE(G241)&lt;=MINUTE(NOW()),HOUR(G241)&lt;=HOUR(NOW())),"!!!","")),""),"")),"")))</f>
        <v>#VALUE!</v>
      </c>
      <c r="G241" s="181" t="s">
        <v>4858</v>
      </c>
      <c r="H241" s="229" t="s">
        <v>799</v>
      </c>
      <c r="I241" s="39" t="s">
        <v>42</v>
      </c>
      <c r="J241" s="40">
        <v>1</v>
      </c>
      <c r="K241" s="41" t="s">
        <v>23</v>
      </c>
      <c r="L241" s="42">
        <v>1.77</v>
      </c>
      <c r="M241" s="43"/>
      <c r="N241" s="318">
        <v>0.05</v>
      </c>
      <c r="O241" s="44" t="s">
        <v>4010</v>
      </c>
      <c r="P241" s="45" t="s">
        <v>3281</v>
      </c>
      <c r="Q241" s="217" t="s">
        <v>4172</v>
      </c>
      <c r="R241" s="211">
        <v>7.8299999999999995E-2</v>
      </c>
      <c r="S241" s="210" t="s">
        <v>1034</v>
      </c>
    </row>
    <row r="242" spans="1:19" s="1" customFormat="1" ht="14.65" customHeight="1">
      <c r="A242" s="227"/>
      <c r="B242" s="236"/>
      <c r="C242" s="49" t="s">
        <v>28</v>
      </c>
      <c r="D242" s="274"/>
      <c r="E242" s="282"/>
      <c r="F242" s="285"/>
      <c r="G242" s="182"/>
      <c r="H242" s="230"/>
      <c r="I242" s="50" t="s">
        <v>43</v>
      </c>
      <c r="J242" s="51">
        <f>IF(OR(I241="TO",I241="TU",I241="TO1",I241="TU1",I241="TO2",I241="TU2"),J241,IF(OR(I241="AH1",I241="AH2"),IF(OR(I242="AH1",I242="AH2"),-J241,IF(OR(I242="EH1",I242="EH2"),-J241+0.5,"")),IF(OR(I241="EH1",I241="EH2"),IF(OR(I242="AH1",I242="AH2"),-J241+0.5,IF(OR(I242="EH1",I242="EH2"),-J241+1,"")),IF(AND(OR(I241="DNB1",I241="DNB2"),OR(I242="AH1",I242="AH2")),0,IF(AND(I241="Not ScoreBoth",OR(I242="TO1",I242="TO2")),0.5,"")))))</f>
        <v>1</v>
      </c>
      <c r="K242" s="52" t="s">
        <v>21</v>
      </c>
      <c r="L242" s="53">
        <v>2.76</v>
      </c>
      <c r="M242" s="54">
        <v>6.39</v>
      </c>
      <c r="N242" s="233"/>
      <c r="O242" s="55" t="s">
        <v>3282</v>
      </c>
      <c r="P242" s="56" t="s">
        <v>1235</v>
      </c>
      <c r="Q242" s="218"/>
      <c r="R242" s="212"/>
      <c r="S242" s="26"/>
    </row>
    <row r="243" spans="1:19" s="1" customFormat="1" ht="14.65" customHeight="1">
      <c r="A243" s="228"/>
      <c r="B243" s="237"/>
      <c r="C243" s="57" t="s">
        <v>28</v>
      </c>
      <c r="D243" s="275"/>
      <c r="E243" s="283"/>
      <c r="F243" s="272"/>
      <c r="G243" s="183"/>
      <c r="H243" s="231"/>
      <c r="I243" s="58"/>
      <c r="J243" s="59"/>
      <c r="K243" s="60"/>
      <c r="L243" s="61"/>
      <c r="M243" s="62"/>
      <c r="N243" s="234"/>
      <c r="O243" s="63"/>
      <c r="P243" s="64"/>
      <c r="Q243" s="219"/>
      <c r="R243" s="213"/>
      <c r="S243" s="28"/>
    </row>
    <row r="244" spans="1:19" s="1" customFormat="1" ht="14.65" customHeight="1">
      <c r="A244" s="238">
        <f>$A241+1</f>
        <v>469</v>
      </c>
      <c r="B244" s="242" t="str">
        <f>IF(OR(C244="W",C245="W",C246="W",C244="1/2W",C245="1/2W",C246="1/2W",C244="1/2L",C245="1/2L",C246="1/2L"),"OK",IF(OR(C244="L",C245="L",C246="L"),"LOSS",IF(OR(C244="X",C245="X",C246="X"),"Anulado"," ")))</f>
        <v xml:space="preserve"> </v>
      </c>
      <c r="C244" s="65" t="s">
        <v>28</v>
      </c>
      <c r="D244" s="290" t="s">
        <v>170</v>
      </c>
      <c r="E244" s="295" t="str">
        <f>IF(G244=""," ","– "&amp;COUNTIF(D$4:D246,$D244))</f>
        <v>– 1</v>
      </c>
      <c r="F244" s="297" t="e">
        <f ca="1">IF(G244="","",IF(OR(AND($C244&lt;&gt;" ",$C245=" "),AND($C245&lt;&gt;" ",$C244=" "),AND(L246&gt;0,OR(AND($C246&lt;&gt;" ",OR($C244=" ",$C245=" ")),AND($C246=" ",OR($C244&lt;&gt;" ",$C245&lt;&gt;" "))))),IF(SUM(F$4:F243)=0,1,LARGE(F$4:F243,1)+1),IF(MONTH(G244)=MONTH(TODAY()),IF(AND(DAY(G244)&lt;DAY(TODAY()),$B244=" "),IF(SUM(F$4:F243)=0,1,LARGE(F$4:F243,1)+1),IF($B244=" ",IF(AND(DAY(G244)=DAY(TODAY()),HOUR(G244)&lt;=HOUR(NOW())+1),IF(AND(HOUR(G244)+2&lt;=HOUR(NOW()),DAY(G244)&lt;=DAY(TODAY()),MINUTE(G244)&lt;=MINUTE(NOW())),IF(SUM(F$4:F243)=0,1,LARGE(F$4:F243,1)+1),IF(OR(MINUTE(G244)&lt;=MINUTE(NOW()),HOUR(G244)&lt;=HOUR(NOW())),"!!!","")),""),"")),"")))</f>
        <v>#VALUE!</v>
      </c>
      <c r="G244" s="188" t="s">
        <v>4863</v>
      </c>
      <c r="H244" s="239" t="s">
        <v>800</v>
      </c>
      <c r="I244" s="66" t="s">
        <v>42</v>
      </c>
      <c r="J244" s="67">
        <v>5</v>
      </c>
      <c r="K244" s="68" t="s">
        <v>17</v>
      </c>
      <c r="L244" s="69">
        <v>2.1</v>
      </c>
      <c r="M244" s="70"/>
      <c r="N244" s="317">
        <v>0.05</v>
      </c>
      <c r="O244" s="71" t="s">
        <v>2283</v>
      </c>
      <c r="P244" s="72" t="s">
        <v>2831</v>
      </c>
      <c r="Q244" s="220" t="s">
        <v>1975</v>
      </c>
      <c r="R244" s="204">
        <v>0.11799999999999999</v>
      </c>
      <c r="S244" s="203" t="s">
        <v>1034</v>
      </c>
    </row>
    <row r="245" spans="1:19" s="1" customFormat="1" ht="14.65" customHeight="1">
      <c r="A245" s="227"/>
      <c r="B245" s="236"/>
      <c r="C245" s="17" t="s">
        <v>28</v>
      </c>
      <c r="D245" s="274"/>
      <c r="E245" s="282"/>
      <c r="F245" s="285"/>
      <c r="G245" s="182"/>
      <c r="H245" s="230"/>
      <c r="I245" s="18" t="s">
        <v>43</v>
      </c>
      <c r="J245" s="76">
        <f>IF(OR(I244="TO",I244="TU",I244="TO1",I244="TU1",I244="TO2",I244="TU2"),J244,IF(OR(I244="AH1",I244="AH2"),IF(OR(I245="AH1",I245="AH2"),-J244,IF(OR(I245="EH1",I245="EH2"),-J244+0.5,"")),IF(OR(I244="EH1",I244="EH2"),IF(OR(I245="AH1",I245="AH2"),-J244+0.5,IF(OR(I245="EH1",I245="EH2"),-J244+1,"")),IF(AND(OR(I244="DNB1",I244="DNB2"),OR(I245="AH1",I245="AH2")),0,IF(AND(I244="Not ScoreBoth",OR(I245="TO1",I245="TO2")),0.5,"")))))</f>
        <v>5</v>
      </c>
      <c r="K245" s="77" t="s">
        <v>21</v>
      </c>
      <c r="L245" s="21">
        <v>2.39</v>
      </c>
      <c r="M245" s="22">
        <v>9.7100000000000009</v>
      </c>
      <c r="N245" s="233"/>
      <c r="O245" s="23" t="s">
        <v>1505</v>
      </c>
      <c r="P245" s="24" t="s">
        <v>2831</v>
      </c>
      <c r="Q245" s="221"/>
      <c r="R245" s="205"/>
      <c r="S245" s="26"/>
    </row>
    <row r="246" spans="1:19" s="1" customFormat="1" ht="14.65" customHeight="1">
      <c r="A246" s="228"/>
      <c r="B246" s="237"/>
      <c r="C246" s="27" t="s">
        <v>28</v>
      </c>
      <c r="D246" s="275"/>
      <c r="E246" s="283"/>
      <c r="F246" s="272"/>
      <c r="G246" s="183"/>
      <c r="H246" s="231"/>
      <c r="I246" s="30"/>
      <c r="J246" s="31"/>
      <c r="K246" s="37"/>
      <c r="L246" s="32"/>
      <c r="M246" s="33"/>
      <c r="N246" s="234"/>
      <c r="O246" s="34"/>
      <c r="P246" s="35"/>
      <c r="Q246" s="222"/>
      <c r="R246" s="206"/>
      <c r="S246" s="28"/>
    </row>
    <row r="247" spans="1:19" s="1" customFormat="1" ht="14.65" customHeight="1">
      <c r="A247" s="226">
        <f>$A244+1</f>
        <v>470</v>
      </c>
      <c r="B247" s="235" t="str">
        <f>IF(OR(C247="W",C248="W",C249="W",C247="1/2W",C248="1/2W",C249="1/2W",C247="1/2L",C248="1/2L",C249="1/2L"),"OK",IF(OR(C247="L",C248="L",C249="L"),"LOSS",IF(OR(C247="X",C248="X",C249="X"),"Anulado"," ")))</f>
        <v xml:space="preserve"> </v>
      </c>
      <c r="C247" s="38" t="s">
        <v>28</v>
      </c>
      <c r="D247" s="273" t="str">
        <f>IF(G247="","",$D244)</f>
        <v>10</v>
      </c>
      <c r="E247" s="281" t="str">
        <f>IF(G247=""," ","– "&amp;COUNTIF(D$4:D249,$D247))</f>
        <v>– 2</v>
      </c>
      <c r="F247" s="284" t="e">
        <f ca="1">IF(G247="","",IF(OR(AND($C247&lt;&gt;" ",$C248=" "),AND($C248&lt;&gt;" ",$C247=" "),AND(L249&gt;0,OR(AND($C249&lt;&gt;" ",OR($C247=" ",$C248=" ")),AND($C249=" ",OR($C247&lt;&gt;" ",$C248&lt;&gt;" "))))),IF(SUM(F$4:F246)=0,1,LARGE(F$4:F246,1)+1),IF(MONTH(G247)=MONTH(TODAY()),IF(AND(DAY(G247)&lt;DAY(TODAY()),$B247=" "),IF(SUM(F$4:F246)=0,1,LARGE(F$4:F246,1)+1),IF($B247=" ",IF(AND(DAY(G247)=DAY(TODAY()),HOUR(G247)&lt;=HOUR(NOW())+1),IF(AND(HOUR(G247)+2&lt;=HOUR(NOW()),DAY(G247)&lt;=DAY(TODAY()),MINUTE(G247)&lt;=MINUTE(NOW())),IF(SUM(F$4:F246)=0,1,LARGE(F$4:F246,1)+1),IF(OR(MINUTE(G247)&lt;=MINUTE(NOW()),HOUR(G247)&lt;=HOUR(NOW())),"!!!","")),""),"")),"")))</f>
        <v>#VALUE!</v>
      </c>
      <c r="G247" s="181" t="s">
        <v>4864</v>
      </c>
      <c r="H247" s="229" t="s">
        <v>801</v>
      </c>
      <c r="I247" s="39" t="s">
        <v>42</v>
      </c>
      <c r="J247" s="40">
        <v>3.5</v>
      </c>
      <c r="K247" s="41" t="s">
        <v>18</v>
      </c>
      <c r="L247" s="42">
        <v>2.2000000000000002</v>
      </c>
      <c r="M247" s="43">
        <v>14.47</v>
      </c>
      <c r="N247" s="318">
        <v>0.05</v>
      </c>
      <c r="O247" s="44" t="s">
        <v>1098</v>
      </c>
      <c r="P247" s="45" t="s">
        <v>1099</v>
      </c>
      <c r="Q247" s="217" t="s">
        <v>1072</v>
      </c>
      <c r="R247" s="211">
        <v>3.9199999999999999E-2</v>
      </c>
      <c r="S247" s="210" t="s">
        <v>1034</v>
      </c>
    </row>
    <row r="248" spans="1:19" s="1" customFormat="1" ht="14.65" customHeight="1">
      <c r="A248" s="227"/>
      <c r="B248" s="236"/>
      <c r="C248" s="49" t="s">
        <v>28</v>
      </c>
      <c r="D248" s="274"/>
      <c r="E248" s="282"/>
      <c r="F248" s="285"/>
      <c r="G248" s="182"/>
      <c r="H248" s="230"/>
      <c r="I248" s="50" t="s">
        <v>43</v>
      </c>
      <c r="J248" s="51">
        <f>IF(OR(I247="TO",I247="TU",I247="TO1",I247="TU1",I247="TO2",I247="TU2"),J247,IF(OR(I247="AH1",I247="AH2"),IF(OR(I248="AH1",I248="AH2"),-J247,IF(OR(I248="EH1",I248="EH2"),-J247+0.5,"")),IF(OR(I247="EH1",I247="EH2"),IF(OR(I248="AH1",I248="AH2"),-J247+0.5,IF(OR(I248="EH1",I248="EH2"),-J247+1,"")),IF(AND(OR(I247="DNB1",I247="DNB2"),OR(I248="AH1",I248="AH2")),0,IF(AND(I247="Not ScoreBoth",OR(I248="TO1",I248="TO2")),0.5,"")))))</f>
        <v>3.5</v>
      </c>
      <c r="K248" s="52" t="s">
        <v>21</v>
      </c>
      <c r="L248" s="53">
        <v>1.97</v>
      </c>
      <c r="M248" s="54"/>
      <c r="N248" s="233"/>
      <c r="O248" s="55" t="s">
        <v>941</v>
      </c>
      <c r="P248" s="56" t="s">
        <v>1103</v>
      </c>
      <c r="Q248" s="218"/>
      <c r="R248" s="212"/>
      <c r="S248" s="26"/>
    </row>
    <row r="249" spans="1:19" s="1" customFormat="1" ht="14.65" customHeight="1">
      <c r="A249" s="228"/>
      <c r="B249" s="237"/>
      <c r="C249" s="57" t="s">
        <v>28</v>
      </c>
      <c r="D249" s="275"/>
      <c r="E249" s="283"/>
      <c r="F249" s="272"/>
      <c r="G249" s="183"/>
      <c r="H249" s="231"/>
      <c r="I249" s="58"/>
      <c r="J249" s="59"/>
      <c r="K249" s="60"/>
      <c r="L249" s="61"/>
      <c r="M249" s="62"/>
      <c r="N249" s="234"/>
      <c r="O249" s="63"/>
      <c r="P249" s="64"/>
      <c r="Q249" s="219"/>
      <c r="R249" s="213"/>
      <c r="S249" s="28"/>
    </row>
    <row r="250" spans="1:19" s="1" customFormat="1" ht="14.65" customHeight="1">
      <c r="A250" s="238">
        <f>$A247+1</f>
        <v>471</v>
      </c>
      <c r="B250" s="242" t="str">
        <f>IF(OR(C250="W",C251="W",C252="W",C250="1/2W",C251="1/2W",C252="1/2W",C250="1/2L",C251="1/2L",C252="1/2L"),"OK",IF(OR(C250="L",C251="L",C252="L"),"LOSS",IF(OR(C250="X",C251="X",C252="X"),"Anulado"," ")))</f>
        <v xml:space="preserve"> </v>
      </c>
      <c r="C250" s="65" t="s">
        <v>28</v>
      </c>
      <c r="D250" s="290" t="str">
        <f>IF(G250="","",$D247)</f>
        <v>10</v>
      </c>
      <c r="E250" s="295" t="str">
        <f>IF(G250=""," ","– "&amp;COUNTIF(D$4:D252,$D250))</f>
        <v>– 3</v>
      </c>
      <c r="F250" s="297" t="e">
        <f ca="1">IF(G250="","",IF(OR(AND($C250&lt;&gt;" ",$C251=" "),AND($C251&lt;&gt;" ",$C250=" "),AND(L252&gt;0,OR(AND($C252&lt;&gt;" ",OR($C250=" ",$C251=" ")),AND($C252=" ",OR($C250&lt;&gt;" ",$C251&lt;&gt;" "))))),IF(SUM(F$4:F249)=0,1,LARGE(F$4:F249,1)+1),IF(MONTH(G250)=MONTH(TODAY()),IF(AND(DAY(G250)&lt;DAY(TODAY()),$B250=" "),IF(SUM(F$4:F249)=0,1,LARGE(F$4:F249,1)+1),IF($B250=" ",IF(AND(DAY(G250)=DAY(TODAY()),HOUR(G250)&lt;=HOUR(NOW())+1),IF(AND(HOUR(G250)+2&lt;=HOUR(NOW()),DAY(G250)&lt;=DAY(TODAY()),MINUTE(G250)&lt;=MINUTE(NOW())),IF(SUM(F$4:F249)=0,1,LARGE(F$4:F249,1)+1),IF(OR(MINUTE(G250)&lt;=MINUTE(NOW()),HOUR(G250)&lt;=HOUR(NOW())),"!!!","")),""),"")),"")))</f>
        <v>#VALUE!</v>
      </c>
      <c r="G250" s="188" t="s">
        <v>4865</v>
      </c>
      <c r="H250" s="239" t="s">
        <v>802</v>
      </c>
      <c r="I250" s="66" t="s">
        <v>30</v>
      </c>
      <c r="J250" s="67">
        <v>-1</v>
      </c>
      <c r="K250" s="68" t="s">
        <v>22</v>
      </c>
      <c r="L250" s="69">
        <v>2.19</v>
      </c>
      <c r="M250" s="70"/>
      <c r="N250" s="317">
        <v>0.01</v>
      </c>
      <c r="O250" s="71" t="s">
        <v>2311</v>
      </c>
      <c r="P250" s="72" t="s">
        <v>4011</v>
      </c>
      <c r="Q250" s="220" t="s">
        <v>1249</v>
      </c>
      <c r="R250" s="204">
        <v>5.0799999999999998E-2</v>
      </c>
      <c r="S250" s="203" t="s">
        <v>1034</v>
      </c>
    </row>
    <row r="251" spans="1:19" s="1" customFormat="1" ht="14.65" customHeight="1">
      <c r="A251" s="227"/>
      <c r="B251" s="236"/>
      <c r="C251" s="17" t="s">
        <v>28</v>
      </c>
      <c r="D251" s="274"/>
      <c r="E251" s="282"/>
      <c r="F251" s="285"/>
      <c r="G251" s="182"/>
      <c r="H251" s="230"/>
      <c r="I251" s="18" t="s">
        <v>31</v>
      </c>
      <c r="J251" s="76">
        <f>IF(OR(I250="TO",I250="TU",I250="TO1",I250="TU1",I250="TO2",I250="TU2"),J250,IF(OR(I250="AH1",I250="AH2"),IF(OR(I251="AH1",I251="AH2"),-J250,IF(OR(I251="EH1",I251="EH2"),-J250+0.5,"")),IF(OR(I250="EH1",I250="EH2"),IF(OR(I251="AH1",I251="AH2"),-J250+0.5,IF(OR(I251="EH1",I251="EH2"),-J250+1,"")),IF(AND(OR(I250="DNB1",I250="DNB2"),OR(I251="AH1",I251="AH2")),0,IF(AND(I250="Not ScoreBoth",OR(I251="TO1",I251="TO2")),0.5,"")))))</f>
        <v>1</v>
      </c>
      <c r="K251" s="77" t="s">
        <v>21</v>
      </c>
      <c r="L251" s="21">
        <v>2.02</v>
      </c>
      <c r="M251" s="22">
        <v>9.93</v>
      </c>
      <c r="N251" s="233"/>
      <c r="O251" s="23" t="s">
        <v>3182</v>
      </c>
      <c r="P251" s="24" t="s">
        <v>899</v>
      </c>
      <c r="Q251" s="221"/>
      <c r="R251" s="205"/>
      <c r="S251" s="26"/>
    </row>
    <row r="252" spans="1:19" s="1" customFormat="1" ht="14.65" customHeight="1">
      <c r="A252" s="228"/>
      <c r="B252" s="237"/>
      <c r="C252" s="27" t="s">
        <v>28</v>
      </c>
      <c r="D252" s="275"/>
      <c r="E252" s="283"/>
      <c r="F252" s="272"/>
      <c r="G252" s="183"/>
      <c r="H252" s="231"/>
      <c r="I252" s="30"/>
      <c r="J252" s="31"/>
      <c r="K252" s="37"/>
      <c r="L252" s="32"/>
      <c r="M252" s="33"/>
      <c r="N252" s="234"/>
      <c r="O252" s="34"/>
      <c r="P252" s="35"/>
      <c r="Q252" s="222"/>
      <c r="R252" s="206"/>
      <c r="S252" s="28"/>
    </row>
    <row r="253" spans="1:19" s="1" customFormat="1" ht="14.65" customHeight="1">
      <c r="A253" s="226">
        <f>$A250+1</f>
        <v>472</v>
      </c>
      <c r="B253" s="235" t="str">
        <f>IF(OR(C253="W",C254="W",C255="W",C253="1/2W",C254="1/2W",C255="1/2W",C253="1/2L",C254="1/2L",C255="1/2L"),"OK",IF(OR(C253="L",C254="L",C255="L"),"LOSS",IF(OR(C253="X",C254="X",C255="X"),"Anulado"," ")))</f>
        <v xml:space="preserve"> </v>
      </c>
      <c r="C253" s="38" t="s">
        <v>28</v>
      </c>
      <c r="D253" s="273" t="str">
        <f>IF(G253="","",$D250)</f>
        <v>10</v>
      </c>
      <c r="E253" s="281" t="str">
        <f>IF(G253=""," ","– "&amp;COUNTIF(D$4:D255,$D253))</f>
        <v>– 4</v>
      </c>
      <c r="F253" s="284" t="e">
        <f ca="1">IF(G253="","",IF(OR(AND($C253&lt;&gt;" ",$C254=" "),AND($C254&lt;&gt;" ",$C253=" "),AND(L255&gt;0,OR(AND($C255&lt;&gt;" ",OR($C253=" ",$C254=" ")),AND($C255=" ",OR($C253&lt;&gt;" ",$C254&lt;&gt;" "))))),IF(SUM(F$4:F252)=0,1,LARGE(F$4:F252,1)+1),IF(MONTH(G253)=MONTH(TODAY()),IF(AND(DAY(G253)&lt;DAY(TODAY()),$B253=" "),IF(SUM(F$4:F252)=0,1,LARGE(F$4:F252,1)+1),IF($B253=" ",IF(AND(DAY(G253)=DAY(TODAY()),HOUR(G253)&lt;=HOUR(NOW())+1),IF(AND(HOUR(G253)+2&lt;=HOUR(NOW()),DAY(G253)&lt;=DAY(TODAY()),MINUTE(G253)&lt;=MINUTE(NOW())),IF(SUM(F$4:F252)=0,1,LARGE(F$4:F252,1)+1),IF(OR(MINUTE(G253)&lt;=MINUTE(NOW()),HOUR(G253)&lt;=HOUR(NOW())),"!!!","")),""),"")),"")))</f>
        <v>#VALUE!</v>
      </c>
      <c r="G253" s="181" t="s">
        <v>4866</v>
      </c>
      <c r="H253" s="229" t="s">
        <v>803</v>
      </c>
      <c r="I253" s="39" t="s">
        <v>42</v>
      </c>
      <c r="J253" s="40">
        <v>5</v>
      </c>
      <c r="K253" s="41" t="s">
        <v>21</v>
      </c>
      <c r="L253" s="42">
        <v>2.27</v>
      </c>
      <c r="M253" s="43"/>
      <c r="N253" s="318">
        <v>0.05</v>
      </c>
      <c r="O253" s="44" t="s">
        <v>1363</v>
      </c>
      <c r="P253" s="45" t="s">
        <v>1217</v>
      </c>
      <c r="Q253" s="217" t="s">
        <v>1067</v>
      </c>
      <c r="R253" s="211">
        <v>4.1799999999999997E-2</v>
      </c>
      <c r="S253" s="210" t="s">
        <v>1034</v>
      </c>
    </row>
    <row r="254" spans="1:19" s="1" customFormat="1" ht="14.65" customHeight="1">
      <c r="A254" s="227"/>
      <c r="B254" s="236"/>
      <c r="C254" s="49" t="s">
        <v>28</v>
      </c>
      <c r="D254" s="274"/>
      <c r="E254" s="282"/>
      <c r="F254" s="285"/>
      <c r="G254" s="182"/>
      <c r="H254" s="230"/>
      <c r="I254" s="50" t="s">
        <v>43</v>
      </c>
      <c r="J254" s="51">
        <f>IF(OR(I253="TO",I253="TU",I253="TO1",I253="TU1",I253="TO2",I253="TU2"),J253,IF(OR(I253="AH1",I253="AH2"),IF(OR(I254="AH1",I254="AH2"),-J253,IF(OR(I254="EH1",I254="EH2"),-J253+0.5,"")),IF(OR(I253="EH1",I253="EH2"),IF(OR(I254="AH1",I254="AH2"),-J253+0.5,IF(OR(I254="EH1",I254="EH2"),-J253+1,"")),IF(AND(OR(I253="DNB1",I253="DNB2"),OR(I254="AH1",I254="AH2")),0,IF(AND(I253="Not ScoreBoth",OR(I254="TO1",I254="TO2")),0.5,"")))))</f>
        <v>5</v>
      </c>
      <c r="K254" s="52" t="s">
        <v>17</v>
      </c>
      <c r="L254" s="53">
        <v>1.925</v>
      </c>
      <c r="M254" s="54">
        <v>18.920000000000002</v>
      </c>
      <c r="N254" s="233"/>
      <c r="O254" s="55" t="s">
        <v>1219</v>
      </c>
      <c r="P254" s="56" t="s">
        <v>1220</v>
      </c>
      <c r="Q254" s="218"/>
      <c r="R254" s="212"/>
      <c r="S254" s="26"/>
    </row>
    <row r="255" spans="1:19" s="1" customFormat="1" ht="14.65" customHeight="1">
      <c r="A255" s="228"/>
      <c r="B255" s="237"/>
      <c r="C255" s="57" t="s">
        <v>28</v>
      </c>
      <c r="D255" s="275"/>
      <c r="E255" s="283"/>
      <c r="F255" s="272"/>
      <c r="G255" s="183"/>
      <c r="H255" s="231"/>
      <c r="I255" s="58"/>
      <c r="J255" s="59"/>
      <c r="K255" s="60"/>
      <c r="L255" s="61"/>
      <c r="M255" s="62"/>
      <c r="N255" s="234"/>
      <c r="O255" s="63"/>
      <c r="P255" s="64"/>
      <c r="Q255" s="219"/>
      <c r="R255" s="213"/>
      <c r="S255" s="28"/>
    </row>
    <row r="256" spans="1:19" s="1" customFormat="1" ht="14.65" customHeight="1">
      <c r="A256" s="238">
        <f>$A253+1</f>
        <v>473</v>
      </c>
      <c r="B256" s="242" t="str">
        <f>IF(OR(C256="W",C257="W",C258="W",C256="1/2W",C257="1/2W",C258="1/2W",C256="1/2L",C257="1/2L",C258="1/2L"),"OK",IF(OR(C256="L",C257="L",C258="L"),"LOSS",IF(OR(C256="X",C257="X",C258="X"),"Anulado"," ")))</f>
        <v xml:space="preserve"> </v>
      </c>
      <c r="C256" s="65" t="s">
        <v>28</v>
      </c>
      <c r="D256" s="290" t="str">
        <f>IF(G256="","",$D253)</f>
        <v>10</v>
      </c>
      <c r="E256" s="295" t="str">
        <f>IF(G256=""," ","– "&amp;COUNTIF(D$4:D258,$D256))</f>
        <v>– 5</v>
      </c>
      <c r="F256" s="297" t="e">
        <f ca="1">IF(G256="","",IF(OR(AND($C256&lt;&gt;" ",$C257=" "),AND($C257&lt;&gt;" ",$C256=" "),AND(L258&gt;0,OR(AND($C258&lt;&gt;" ",OR($C256=" ",$C257=" ")),AND($C258=" ",OR($C256&lt;&gt;" ",$C257&lt;&gt;" "))))),IF(SUM(F$4:F255)=0,1,LARGE(F$4:F255,1)+1),IF(MONTH(G256)=MONTH(TODAY()),IF(AND(DAY(G256)&lt;DAY(TODAY()),$B256=" "),IF(SUM(F$4:F255)=0,1,LARGE(F$4:F255,1)+1),IF($B256=" ",IF(AND(DAY(G256)=DAY(TODAY()),HOUR(G256)&lt;=HOUR(NOW())+1),IF(AND(HOUR(G256)+2&lt;=HOUR(NOW()),DAY(G256)&lt;=DAY(TODAY()),MINUTE(G256)&lt;=MINUTE(NOW())),IF(SUM(F$4:F255)=0,1,LARGE(F$4:F255,1)+1),IF(OR(MINUTE(G256)&lt;=MINUTE(NOW()),HOUR(G256)&lt;=HOUR(NOW())),"!!!","")),""),"")),"")))</f>
        <v>#VALUE!</v>
      </c>
      <c r="G256" s="188" t="s">
        <v>4863</v>
      </c>
      <c r="H256" s="239" t="s">
        <v>800</v>
      </c>
      <c r="I256" s="66" t="s">
        <v>42</v>
      </c>
      <c r="J256" s="67">
        <v>5</v>
      </c>
      <c r="K256" s="68" t="s">
        <v>17</v>
      </c>
      <c r="L256" s="69">
        <v>2.1</v>
      </c>
      <c r="M256" s="70">
        <v>4.8499999999999996</v>
      </c>
      <c r="N256" s="317">
        <v>0.05</v>
      </c>
      <c r="O256" s="71" t="s">
        <v>1245</v>
      </c>
      <c r="P256" s="72" t="s">
        <v>4012</v>
      </c>
      <c r="Q256" s="220" t="s">
        <v>1982</v>
      </c>
      <c r="R256" s="204">
        <v>0.1176</v>
      </c>
      <c r="S256" s="203" t="s">
        <v>1034</v>
      </c>
    </row>
    <row r="257" spans="1:19" s="1" customFormat="1" ht="14.65" customHeight="1">
      <c r="A257" s="227"/>
      <c r="B257" s="236"/>
      <c r="C257" s="17" t="s">
        <v>28</v>
      </c>
      <c r="D257" s="274"/>
      <c r="E257" s="282"/>
      <c r="F257" s="285"/>
      <c r="G257" s="182"/>
      <c r="H257" s="230"/>
      <c r="I257" s="18" t="s">
        <v>43</v>
      </c>
      <c r="J257" s="76">
        <f>IF(OR(I256="TO",I256="TU",I256="TO1",I256="TU1",I256="TO2",I256="TU2"),J256,IF(OR(I256="AH1",I256="AH2"),IF(OR(I257="AH1",I257="AH2"),-J256,IF(OR(I257="EH1",I257="EH2"),-J256+0.5,"")),IF(OR(I256="EH1",I256="EH2"),IF(OR(I257="AH1",I257="AH2"),-J256+0.5,IF(OR(I257="EH1",I257="EH2"),-J256+1,"")),IF(AND(OR(I256="DNB1",I256="DNB2"),OR(I257="AH1",I257="AH2")),0,IF(AND(I256="Not ScoreBoth",OR(I257="TO1",I257="TO2")),0.5,"")))))</f>
        <v>5</v>
      </c>
      <c r="K257" s="77" t="s">
        <v>21</v>
      </c>
      <c r="L257" s="21">
        <v>2.39</v>
      </c>
      <c r="M257" s="22"/>
      <c r="N257" s="233"/>
      <c r="O257" s="23" t="s">
        <v>3171</v>
      </c>
      <c r="P257" s="24" t="s">
        <v>4013</v>
      </c>
      <c r="Q257" s="221"/>
      <c r="R257" s="205"/>
      <c r="S257" s="26"/>
    </row>
    <row r="258" spans="1:19" s="1" customFormat="1" ht="14.65" customHeight="1" thickBot="1">
      <c r="A258" s="228"/>
      <c r="B258" s="237"/>
      <c r="C258" s="27" t="s">
        <v>28</v>
      </c>
      <c r="D258" s="275"/>
      <c r="E258" s="283"/>
      <c r="F258" s="272"/>
      <c r="G258" s="183"/>
      <c r="H258" s="240"/>
      <c r="I258" s="30"/>
      <c r="J258" s="31"/>
      <c r="K258" s="37"/>
      <c r="L258" s="32"/>
      <c r="M258" s="33"/>
      <c r="N258" s="234"/>
      <c r="O258" s="34"/>
      <c r="P258" s="35"/>
      <c r="Q258" s="222"/>
      <c r="R258" s="206"/>
      <c r="S258" s="28"/>
    </row>
    <row r="259" spans="1:19" s="1" customFormat="1" ht="14.65" customHeight="1">
      <c r="A259" s="226">
        <f>$A256+1</f>
        <v>474</v>
      </c>
      <c r="B259" s="235" t="str">
        <f>IF(OR(C259="W",C260="W",C261="W",C259="1/2W",C260="1/2W",C261="1/2W",C259="1/2L",C260="1/2L",C261="1/2L"),"OK",IF(OR(C259="L",C260="L",C261="L"),"LOSS",IF(OR(C259="X",C260="X",C261="X"),"Anulado"," ")))</f>
        <v xml:space="preserve"> </v>
      </c>
      <c r="C259" s="38" t="s">
        <v>28</v>
      </c>
      <c r="D259" s="273" t="str">
        <f>IF(G259="","",$D256)</f>
        <v>10</v>
      </c>
      <c r="E259" s="281" t="str">
        <f>IF(G259=""," ","– "&amp;COUNTIF(D$4:D261,$D259))</f>
        <v>– 6</v>
      </c>
      <c r="F259" s="284" t="e">
        <f ca="1">IF(G259="","",IF(OR(AND($C259&lt;&gt;" ",$C260=" "),AND($C260&lt;&gt;" ",$C259=" "),AND(L261&gt;0,OR(AND($C261&lt;&gt;" ",OR($C259=" ",$C260=" ")),AND($C261=" ",OR($C259&lt;&gt;" ",$C260&lt;&gt;" "))))),IF(SUM(F$4:F258)=0,1,LARGE(F$4:F258,1)+1),IF(MONTH(G259)=MONTH(TODAY()),IF(AND(DAY(G259)&lt;DAY(TODAY()),$B259=" "),IF(SUM(F$4:F258)=0,1,LARGE(F$4:F258,1)+1),IF($B259=" ",IF(AND(DAY(G259)=DAY(TODAY()),HOUR(G259)&lt;=HOUR(NOW())+1),IF(AND(HOUR(G259)+2&lt;=HOUR(NOW()),DAY(G259)&lt;=DAY(TODAY()),MINUTE(G259)&lt;=MINUTE(NOW())),IF(SUM(F$4:F258)=0,1,LARGE(F$4:F258,1)+1),IF(OR(MINUTE(G259)&lt;=MINUTE(NOW()),HOUR(G259)&lt;=HOUR(NOW())),"!!!","")),""),"")),"")))</f>
        <v>#VALUE!</v>
      </c>
      <c r="G259" s="181" t="s">
        <v>4867</v>
      </c>
      <c r="H259" s="302" t="s">
        <v>804</v>
      </c>
      <c r="I259" s="39" t="s">
        <v>43</v>
      </c>
      <c r="J259" s="40">
        <v>4</v>
      </c>
      <c r="K259" s="41" t="s">
        <v>22</v>
      </c>
      <c r="L259" s="42">
        <v>1.7689999999999999</v>
      </c>
      <c r="M259" s="43">
        <v>20</v>
      </c>
      <c r="N259" s="318">
        <v>0.05</v>
      </c>
      <c r="O259" s="44" t="s">
        <v>2675</v>
      </c>
      <c r="P259" s="45" t="s">
        <v>3394</v>
      </c>
      <c r="Q259" s="217" t="s">
        <v>2662</v>
      </c>
      <c r="R259" s="211">
        <v>3.5999999999999997E-2</v>
      </c>
      <c r="S259" s="210" t="s">
        <v>1034</v>
      </c>
    </row>
    <row r="260" spans="1:19" s="1" customFormat="1" ht="14.65" customHeight="1">
      <c r="A260" s="227"/>
      <c r="B260" s="236"/>
      <c r="C260" s="49" t="s">
        <v>28</v>
      </c>
      <c r="D260" s="274"/>
      <c r="E260" s="282"/>
      <c r="F260" s="285"/>
      <c r="G260" s="182"/>
      <c r="H260" s="230"/>
      <c r="I260" s="50" t="s">
        <v>42</v>
      </c>
      <c r="J260" s="51">
        <v>3.5</v>
      </c>
      <c r="K260" s="52" t="s">
        <v>18</v>
      </c>
      <c r="L260" s="53">
        <v>1.95</v>
      </c>
      <c r="M260" s="54">
        <v>7.9</v>
      </c>
      <c r="N260" s="233"/>
      <c r="O260" s="55" t="s">
        <v>4003</v>
      </c>
      <c r="P260" s="56" t="s">
        <v>4014</v>
      </c>
      <c r="Q260" s="218"/>
      <c r="R260" s="212"/>
      <c r="S260" s="26"/>
    </row>
    <row r="261" spans="1:19" s="1" customFormat="1" ht="24.6" customHeight="1">
      <c r="A261" s="228"/>
      <c r="B261" s="237"/>
      <c r="C261" s="57" t="s">
        <v>28</v>
      </c>
      <c r="D261" s="275"/>
      <c r="E261" s="283"/>
      <c r="F261" s="272"/>
      <c r="G261" s="183"/>
      <c r="H261" s="231"/>
      <c r="I261" s="101" t="s">
        <v>42</v>
      </c>
      <c r="J261" s="102">
        <v>4.5</v>
      </c>
      <c r="K261" s="103" t="s">
        <v>18</v>
      </c>
      <c r="L261" s="104">
        <v>3.2</v>
      </c>
      <c r="M261" s="62">
        <v>6.25</v>
      </c>
      <c r="N261" s="234"/>
      <c r="O261" s="105" t="s">
        <v>2157</v>
      </c>
      <c r="P261" s="106" t="s">
        <v>2675</v>
      </c>
      <c r="Q261" s="219"/>
      <c r="R261" s="213"/>
      <c r="S261" s="28"/>
    </row>
    <row r="262" spans="1:19" s="1" customFormat="1" ht="14.65" customHeight="1">
      <c r="A262" s="238">
        <f>$A259+1</f>
        <v>475</v>
      </c>
      <c r="B262" s="242" t="str">
        <f>IF(OR(C262="W",C263="W",C264="W",C262="1/2W",C263="1/2W",C264="1/2W",C262="1/2L",C263="1/2L",C264="1/2L"),"OK",IF(OR(C262="L",C263="L",C264="L"),"LOSS",IF(OR(C262="X",C263="X",C264="X"),"Anulado"," ")))</f>
        <v xml:space="preserve"> </v>
      </c>
      <c r="C262" s="65" t="s">
        <v>28</v>
      </c>
      <c r="D262" s="290" t="str">
        <f>IF(G262="","",$D259)</f>
        <v>10</v>
      </c>
      <c r="E262" s="295" t="str">
        <f>IF(G262=""," ","– "&amp;COUNTIF(D$4:D264,$D262))</f>
        <v>– 7</v>
      </c>
      <c r="F262" s="297" t="e">
        <f ca="1">IF(G262="","",IF(OR(AND($C262&lt;&gt;" ",$C263=" "),AND($C263&lt;&gt;" ",$C262=" "),AND(L264&gt;0,OR(AND($C264&lt;&gt;" ",OR($C262=" ",$C263=" ")),AND($C264=" ",OR($C262&lt;&gt;" ",$C263&lt;&gt;" "))))),IF(SUM(F$4:F261)=0,1,LARGE(F$4:F261,1)+1),IF(MONTH(G262)=MONTH(TODAY()),IF(AND(DAY(G262)&lt;DAY(TODAY()),$B262=" "),IF(SUM(F$4:F261)=0,1,LARGE(F$4:F261,1)+1),IF($B262=" ",IF(AND(DAY(G262)=DAY(TODAY()),HOUR(G262)&lt;=HOUR(NOW())+1),IF(AND(HOUR(G262)+2&lt;=HOUR(NOW()),DAY(G262)&lt;=DAY(TODAY()),MINUTE(G262)&lt;=MINUTE(NOW())),IF(SUM(F$4:F261)=0,1,LARGE(F$4:F261,1)+1),IF(OR(MINUTE(G262)&lt;=MINUTE(NOW()),HOUR(G262)&lt;=HOUR(NOW())),"!!!","")),""),"")),"")))</f>
        <v>#VALUE!</v>
      </c>
      <c r="G262" s="188" t="s">
        <v>4863</v>
      </c>
      <c r="H262" s="239" t="s">
        <v>800</v>
      </c>
      <c r="I262" s="66" t="s">
        <v>42</v>
      </c>
      <c r="J262" s="67">
        <v>4.5</v>
      </c>
      <c r="K262" s="68" t="s">
        <v>17</v>
      </c>
      <c r="L262" s="69">
        <v>1.8</v>
      </c>
      <c r="M262" s="70"/>
      <c r="N262" s="317">
        <v>0.05</v>
      </c>
      <c r="O262" s="71" t="s">
        <v>2810</v>
      </c>
      <c r="P262" s="72" t="s">
        <v>2811</v>
      </c>
      <c r="Q262" s="220" t="s">
        <v>1824</v>
      </c>
      <c r="R262" s="204">
        <v>5.5100000000000003E-2</v>
      </c>
      <c r="S262" s="203" t="s">
        <v>1034</v>
      </c>
    </row>
    <row r="263" spans="1:19" s="1" customFormat="1" ht="14.65" customHeight="1">
      <c r="A263" s="227"/>
      <c r="B263" s="236"/>
      <c r="C263" s="17" t="s">
        <v>28</v>
      </c>
      <c r="D263" s="274"/>
      <c r="E263" s="282"/>
      <c r="F263" s="285"/>
      <c r="G263" s="182"/>
      <c r="H263" s="230"/>
      <c r="I263" s="18" t="s">
        <v>43</v>
      </c>
      <c r="J263" s="76">
        <f>IF(OR(I262="TO",I262="TU",I262="TO1",I262="TU1",I262="TO2",I262="TU2"),J262,IF(OR(I262="AH1",I262="AH2"),IF(OR(I263="AH1",I263="AH2"),-J262,IF(OR(I263="EH1",I263="EH2"),-J262+0.5,"")),IF(OR(I262="EH1",I262="EH2"),IF(OR(I263="AH1",I263="AH2"),-J262+0.5,IF(OR(I263="EH1",I263="EH2"),-J262+1,"")),IF(AND(OR(I262="DNB1",I262="DNB2"),OR(I263="AH1",I263="AH2")),0,IF(AND(I262="Not ScoreBoth",OR(I263="TO1",I263="TO2")),0.5,"")))))</f>
        <v>4.5</v>
      </c>
      <c r="K263" s="77" t="s">
        <v>21</v>
      </c>
      <c r="L263" s="21">
        <v>2.5499999999999998</v>
      </c>
      <c r="M263" s="22">
        <v>8.7100000000000009</v>
      </c>
      <c r="N263" s="233"/>
      <c r="O263" s="23" t="s">
        <v>2808</v>
      </c>
      <c r="P263" s="24" t="s">
        <v>2809</v>
      </c>
      <c r="Q263" s="221"/>
      <c r="R263" s="205"/>
      <c r="S263" s="26"/>
    </row>
    <row r="264" spans="1:19" s="1" customFormat="1" ht="14.65" customHeight="1">
      <c r="A264" s="228"/>
      <c r="B264" s="237"/>
      <c r="C264" s="27" t="s">
        <v>28</v>
      </c>
      <c r="D264" s="275"/>
      <c r="E264" s="283"/>
      <c r="F264" s="272"/>
      <c r="G264" s="183"/>
      <c r="H264" s="231"/>
      <c r="I264" s="30"/>
      <c r="J264" s="31"/>
      <c r="K264" s="37"/>
      <c r="L264" s="32"/>
      <c r="M264" s="33"/>
      <c r="N264" s="234"/>
      <c r="O264" s="34"/>
      <c r="P264" s="35"/>
      <c r="Q264" s="222"/>
      <c r="R264" s="206"/>
      <c r="S264" s="28"/>
    </row>
    <row r="265" spans="1:19" s="1" customFormat="1" ht="14.65" customHeight="1">
      <c r="A265" s="226">
        <f>$A262+1</f>
        <v>476</v>
      </c>
      <c r="B265" s="235" t="str">
        <f>IF(OR(C265="W",C266="W",C267="W",C265="1/2W",C266="1/2W",C267="1/2W",C265="1/2L",C266="1/2L",C267="1/2L"),"OK",IF(OR(C265="L",C266="L",C267="L"),"LOSS",IF(OR(C265="X",C266="X",C267="X"),"Anulado"," ")))</f>
        <v xml:space="preserve"> </v>
      </c>
      <c r="C265" s="38" t="s">
        <v>28</v>
      </c>
      <c r="D265" s="273" t="s">
        <v>512</v>
      </c>
      <c r="E265" s="281" t="str">
        <f>IF(G265=""," ","– "&amp;COUNTIF(D$4:D267,$D265))</f>
        <v>– 1</v>
      </c>
      <c r="F265" s="284" t="e">
        <f ca="1">IF(G265="","",IF(OR(AND($C265&lt;&gt;" ",$C266=" "),AND($C266&lt;&gt;" ",$C265=" "),AND(L267&gt;0,OR(AND($C267&lt;&gt;" ",OR($C265=" ",$C266=" ")),AND($C267=" ",OR($C265&lt;&gt;" ",$C266&lt;&gt;" "))))),IF(SUM(F$4:F264)=0,1,LARGE(F$4:F264,1)+1),IF(MONTH(G265)=MONTH(TODAY()),IF(AND(DAY(G265)&lt;DAY(TODAY()),$B265=" "),IF(SUM(F$4:F264)=0,1,LARGE(F$4:F264,1)+1),IF($B265=" ",IF(AND(DAY(G265)=DAY(TODAY()),HOUR(G265)&lt;=HOUR(NOW())+1),IF(AND(HOUR(G265)+2&lt;=HOUR(NOW()),DAY(G265)&lt;=DAY(TODAY()),MINUTE(G265)&lt;=MINUTE(NOW())),IF(SUM(F$4:F264)=0,1,LARGE(F$4:F264,1)+1),IF(OR(MINUTE(G265)&lt;=MINUTE(NOW()),HOUR(G265)&lt;=HOUR(NOW())),"!!!","")),""),"")),"")))</f>
        <v>#VALUE!</v>
      </c>
      <c r="G265" s="181" t="s">
        <v>4868</v>
      </c>
      <c r="H265" s="229" t="s">
        <v>805</v>
      </c>
      <c r="I265" s="39" t="s">
        <v>31</v>
      </c>
      <c r="J265" s="40">
        <v>0</v>
      </c>
      <c r="K265" s="41" t="s">
        <v>23</v>
      </c>
      <c r="L265" s="42">
        <v>2.4500000000000002</v>
      </c>
      <c r="M265" s="43"/>
      <c r="N265" s="318">
        <v>0.05</v>
      </c>
      <c r="O265" s="44" t="s">
        <v>1630</v>
      </c>
      <c r="P265" s="45" t="s">
        <v>2861</v>
      </c>
      <c r="Q265" s="217" t="s">
        <v>1727</v>
      </c>
      <c r="R265" s="211">
        <v>0.22270000000000001</v>
      </c>
      <c r="S265" s="210" t="s">
        <v>1034</v>
      </c>
    </row>
    <row r="266" spans="1:19" s="1" customFormat="1" ht="14.65" customHeight="1">
      <c r="A266" s="227"/>
      <c r="B266" s="236"/>
      <c r="C266" s="49" t="s">
        <v>28</v>
      </c>
      <c r="D266" s="274"/>
      <c r="E266" s="282"/>
      <c r="F266" s="285"/>
      <c r="G266" s="182"/>
      <c r="H266" s="230"/>
      <c r="I266" s="50" t="s">
        <v>31</v>
      </c>
      <c r="J266" s="51">
        <f>IF(OR(I265="TO",I265="TU",I265="TO1",I265="TU1",I265="TO2",I265="TU2"),J265,IF(OR(I265="AH1",I265="AH2"),IF(OR(I266="AH1",I266="AH2"),-J265,IF(OR(I266="EH1",I266="EH2"),-J265+0.5,"")),IF(OR(I265="EH1",I265="EH2"),IF(OR(I266="AH1",I266="AH2"),-J265+0.5,IF(OR(I266="EH1",I266="EH2"),-J265+1,"")),IF(AND(OR(I265="DNB1",I265="DNB2"),OR(I266="AH1",I266="AH2")),0,IF(AND(I265="Not ScoreBoth",OR(I266="TO1",I266="TO2")),0.5,"")))))</f>
        <v>0</v>
      </c>
      <c r="K266" s="52" t="s">
        <v>183</v>
      </c>
      <c r="L266" s="53">
        <v>2.44</v>
      </c>
      <c r="M266" s="54">
        <v>3.75</v>
      </c>
      <c r="N266" s="233"/>
      <c r="O266" s="55" t="s">
        <v>1630</v>
      </c>
      <c r="P266" s="56" t="s">
        <v>2311</v>
      </c>
      <c r="Q266" s="218"/>
      <c r="R266" s="212"/>
      <c r="S266" s="26"/>
    </row>
    <row r="267" spans="1:19" s="1" customFormat="1" ht="14.65" customHeight="1">
      <c r="A267" s="228"/>
      <c r="B267" s="237"/>
      <c r="C267" s="57" t="s">
        <v>28</v>
      </c>
      <c r="D267" s="275"/>
      <c r="E267" s="283"/>
      <c r="F267" s="272"/>
      <c r="G267" s="183"/>
      <c r="H267" s="231"/>
      <c r="I267" s="58"/>
      <c r="J267" s="59"/>
      <c r="K267" s="60"/>
      <c r="L267" s="61"/>
      <c r="M267" s="62"/>
      <c r="N267" s="234"/>
      <c r="O267" s="63"/>
      <c r="P267" s="64"/>
      <c r="Q267" s="219"/>
      <c r="R267" s="213"/>
      <c r="S267" s="28"/>
    </row>
    <row r="268" spans="1:19" s="1" customFormat="1" ht="14.65" customHeight="1">
      <c r="A268" s="238">
        <f>$A265+1</f>
        <v>477</v>
      </c>
      <c r="B268" s="242" t="str">
        <f>IF(OR(C268="W",C269="W",C270="W",C268="1/2W",C269="1/2W",C270="1/2W",C268="1/2L",C269="1/2L",C270="1/2L"),"OK",IF(OR(C268="L",C269="L",C270="L"),"LOSS",IF(OR(C268="X",C269="X",C270="X"),"Anulado"," ")))</f>
        <v xml:space="preserve"> </v>
      </c>
      <c r="C268" s="65" t="s">
        <v>28</v>
      </c>
      <c r="D268" s="290" t="str">
        <f>IF(G268="","",$D265)</f>
        <v>12</v>
      </c>
      <c r="E268" s="295" t="str">
        <f>IF(G268=""," ","– "&amp;COUNTIF(D$4:D270,$D268))</f>
        <v>– 2</v>
      </c>
      <c r="F268" s="297" t="e">
        <f ca="1">IF(G268="","",IF(OR(AND($C268&lt;&gt;" ",$C269=" "),AND($C269&lt;&gt;" ",$C268=" "),AND(L270&gt;0,OR(AND($C270&lt;&gt;" ",OR($C268=" ",$C269=" ")),AND($C270=" ",OR($C268&lt;&gt;" ",$C269&lt;&gt;" "))))),IF(SUM(F$4:F267)=0,1,LARGE(F$4:F267,1)+1),IF(MONTH(G268)=MONTH(TODAY()),IF(AND(DAY(G268)&lt;DAY(TODAY()),$B268=" "),IF(SUM(F$4:F267)=0,1,LARGE(F$4:F267,1)+1),IF($B268=" ",IF(AND(DAY(G268)=DAY(TODAY()),HOUR(G268)&lt;=HOUR(NOW())+1),IF(AND(HOUR(G268)+2&lt;=HOUR(NOW()),DAY(G268)&lt;=DAY(TODAY()),MINUTE(G268)&lt;=MINUTE(NOW())),IF(SUM(F$4:F267)=0,1,LARGE(F$4:F267,1)+1),IF(OR(MINUTE(G268)&lt;=MINUTE(NOW()),HOUR(G268)&lt;=HOUR(NOW())),"!!!","")),""),"")),"")))</f>
        <v>#VALUE!</v>
      </c>
      <c r="G268" s="188" t="s">
        <v>4868</v>
      </c>
      <c r="H268" s="239" t="s">
        <v>805</v>
      </c>
      <c r="I268" s="66" t="s">
        <v>31</v>
      </c>
      <c r="J268" s="67">
        <v>0</v>
      </c>
      <c r="K268" s="68" t="s">
        <v>23</v>
      </c>
      <c r="L268" s="69">
        <v>2.4500000000000002</v>
      </c>
      <c r="M268" s="70">
        <v>13.19</v>
      </c>
      <c r="N268" s="317">
        <v>0.05</v>
      </c>
      <c r="O268" s="71" t="s">
        <v>4015</v>
      </c>
      <c r="P268" s="72" t="s">
        <v>4016</v>
      </c>
      <c r="Q268" s="220" t="s">
        <v>4314</v>
      </c>
      <c r="R268" s="204">
        <v>1.26E-2</v>
      </c>
      <c r="S268" s="203" t="s">
        <v>1034</v>
      </c>
    </row>
    <row r="269" spans="1:19" s="1" customFormat="1" ht="14.65" customHeight="1">
      <c r="A269" s="227"/>
      <c r="B269" s="236"/>
      <c r="C269" s="17" t="s">
        <v>28</v>
      </c>
      <c r="D269" s="274"/>
      <c r="E269" s="282"/>
      <c r="F269" s="285"/>
      <c r="G269" s="182"/>
      <c r="H269" s="230"/>
      <c r="I269" s="18" t="s">
        <v>31</v>
      </c>
      <c r="J269" s="76">
        <v>0.5</v>
      </c>
      <c r="K269" s="77" t="s">
        <v>21</v>
      </c>
      <c r="L269" s="21">
        <v>1.66</v>
      </c>
      <c r="M269" s="22">
        <f>11.55+3.79</f>
        <v>15.34</v>
      </c>
      <c r="N269" s="233"/>
      <c r="O269" s="23" t="s">
        <v>3020</v>
      </c>
      <c r="P269" s="24" t="s">
        <v>4017</v>
      </c>
      <c r="Q269" s="221"/>
      <c r="R269" s="205"/>
      <c r="S269" s="26"/>
    </row>
    <row r="270" spans="1:19" s="1" customFormat="1" ht="14.65" customHeight="1">
      <c r="A270" s="228"/>
      <c r="B270" s="237"/>
      <c r="C270" s="27" t="s">
        <v>28</v>
      </c>
      <c r="D270" s="275"/>
      <c r="E270" s="283"/>
      <c r="F270" s="272"/>
      <c r="G270" s="183"/>
      <c r="H270" s="231"/>
      <c r="I270" s="30"/>
      <c r="J270" s="31"/>
      <c r="K270" s="37"/>
      <c r="L270" s="32"/>
      <c r="M270" s="33"/>
      <c r="N270" s="234"/>
      <c r="O270" s="34"/>
      <c r="P270" s="35"/>
      <c r="Q270" s="222"/>
      <c r="R270" s="206"/>
      <c r="S270" s="28"/>
    </row>
    <row r="271" spans="1:19" s="1" customFormat="1" ht="14.65" customHeight="1">
      <c r="A271" s="226">
        <f>$A268+1</f>
        <v>478</v>
      </c>
      <c r="B271" s="235" t="str">
        <f>IF(OR(C271="W",C272="W",C273="W",C271="1/2W",C272="1/2W",C273="1/2W",C271="1/2L",C272="1/2L",C273="1/2L"),"OK",IF(OR(C271="L",C272="L",C273="L"),"LOSS",IF(OR(C271="X",C272="X",C273="X"),"Anulado"," ")))</f>
        <v xml:space="preserve"> </v>
      </c>
      <c r="C271" s="38" t="s">
        <v>28</v>
      </c>
      <c r="D271" s="273" t="str">
        <f>IF(G271="","",$D268)</f>
        <v>12</v>
      </c>
      <c r="E271" s="281" t="str">
        <f>IF(G271=""," ","– "&amp;COUNTIF(D$4:D273,$D271))</f>
        <v>– 3</v>
      </c>
      <c r="F271" s="284" t="e">
        <f ca="1">IF(G271="","",IF(OR(AND($C271&lt;&gt;" ",$C272=" "),AND($C272&lt;&gt;" ",$C271=" "),AND(L273&gt;0,OR(AND($C273&lt;&gt;" ",OR($C271=" ",$C272=" ")),AND($C273=" ",OR($C271&lt;&gt;" ",$C272&lt;&gt;" "))))),IF(SUM(F$4:F270)=0,1,LARGE(F$4:F270,1)+1),IF(MONTH(G271)=MONTH(TODAY()),IF(AND(DAY(G271)&lt;DAY(TODAY()),$B271=" "),IF(SUM(F$4:F270)=0,1,LARGE(F$4:F270,1)+1),IF($B271=" ",IF(AND(DAY(G271)=DAY(TODAY()),HOUR(G271)&lt;=HOUR(NOW())+1),IF(AND(HOUR(G271)+2&lt;=HOUR(NOW()),DAY(G271)&lt;=DAY(TODAY()),MINUTE(G271)&lt;=MINUTE(NOW())),IF(SUM(F$4:F270)=0,1,LARGE(F$4:F270,1)+1),IF(OR(MINUTE(G271)&lt;=MINUTE(NOW()),HOUR(G271)&lt;=HOUR(NOW())),"!!!","")),""),"")),"")))</f>
        <v>#VALUE!</v>
      </c>
      <c r="G271" s="181" t="s">
        <v>4869</v>
      </c>
      <c r="H271" s="229" t="s">
        <v>806</v>
      </c>
      <c r="I271" s="39" t="s">
        <v>42</v>
      </c>
      <c r="J271" s="40">
        <v>4.5</v>
      </c>
      <c r="K271" s="41" t="s">
        <v>21</v>
      </c>
      <c r="L271" s="42">
        <v>2.44</v>
      </c>
      <c r="M271" s="43">
        <v>23.44</v>
      </c>
      <c r="N271" s="318">
        <v>0.05</v>
      </c>
      <c r="O271" s="44" t="s">
        <v>4018</v>
      </c>
      <c r="P271" s="45" t="s">
        <v>4019</v>
      </c>
      <c r="Q271" s="217" t="s">
        <v>1760</v>
      </c>
      <c r="R271" s="211">
        <v>4.9700000000000001E-2</v>
      </c>
      <c r="S271" s="210" t="s">
        <v>1034</v>
      </c>
    </row>
    <row r="272" spans="1:19" s="1" customFormat="1" ht="14.65" customHeight="1">
      <c r="A272" s="227"/>
      <c r="B272" s="236"/>
      <c r="C272" s="49" t="s">
        <v>28</v>
      </c>
      <c r="D272" s="274"/>
      <c r="E272" s="282"/>
      <c r="F272" s="285"/>
      <c r="G272" s="182"/>
      <c r="H272" s="230"/>
      <c r="I272" s="50" t="s">
        <v>43</v>
      </c>
      <c r="J272" s="51">
        <f>IF(OR(I271="TO",I271="TU",I271="TO1",I271="TU1",I271="TO2",I271="TU2"),J271,IF(OR(I271="AH1",I271="AH2"),IF(OR(I272="AH1",I272="AH2"),-J271,IF(OR(I272="EH1",I272="EH2"),-J271+0.5,"")),IF(OR(I271="EH1",I271="EH2"),IF(OR(I272="AH1",I272="AH2"),-J271+0.5,IF(OR(I272="EH1",I272="EH2"),-J271+1,"")),IF(AND(OR(I271="DNB1",I271="DNB2"),OR(I272="AH1",I272="AH2")),0,IF(AND(I271="Not ScoreBoth",OR(I272="TO1",I272="TO2")),0.5,"")))))</f>
        <v>4.5</v>
      </c>
      <c r="K272" s="52" t="s">
        <v>17</v>
      </c>
      <c r="L272" s="53">
        <v>1.85</v>
      </c>
      <c r="M272" s="54">
        <v>20.59</v>
      </c>
      <c r="N272" s="233"/>
      <c r="O272" s="55" t="s">
        <v>3654</v>
      </c>
      <c r="P272" s="56" t="s">
        <v>1080</v>
      </c>
      <c r="Q272" s="218"/>
      <c r="R272" s="212"/>
      <c r="S272" s="26"/>
    </row>
    <row r="273" spans="1:19" s="1" customFormat="1" ht="14.65" customHeight="1">
      <c r="A273" s="228"/>
      <c r="B273" s="237"/>
      <c r="C273" s="57" t="s">
        <v>28</v>
      </c>
      <c r="D273" s="275"/>
      <c r="E273" s="283"/>
      <c r="F273" s="272"/>
      <c r="G273" s="183"/>
      <c r="H273" s="231"/>
      <c r="I273" s="101" t="s">
        <v>43</v>
      </c>
      <c r="J273" s="102">
        <v>4.5</v>
      </c>
      <c r="K273" s="103" t="s">
        <v>17</v>
      </c>
      <c r="L273" s="104">
        <v>1.83</v>
      </c>
      <c r="M273" s="62">
        <v>10.45</v>
      </c>
      <c r="N273" s="234"/>
      <c r="O273" s="105" t="s">
        <v>1919</v>
      </c>
      <c r="P273" s="106" t="s">
        <v>4020</v>
      </c>
      <c r="Q273" s="219"/>
      <c r="R273" s="213"/>
      <c r="S273" s="28"/>
    </row>
    <row r="274" spans="1:19" s="1" customFormat="1" ht="14.65" customHeight="1">
      <c r="A274" s="238">
        <f>$A271+1</f>
        <v>479</v>
      </c>
      <c r="B274" s="242" t="str">
        <f>IF(OR(C274="W",C275="W",C276="W",C274="1/2W",C275="1/2W",C276="1/2W",C274="1/2L",C275="1/2L",C276="1/2L"),"OK",IF(OR(C274="L",C275="L",C276="L"),"LOSS",IF(OR(C274="X",C275="X",C276="X"),"Anulado"," ")))</f>
        <v xml:space="preserve"> </v>
      </c>
      <c r="C274" s="65" t="s">
        <v>28</v>
      </c>
      <c r="D274" s="290" t="str">
        <f>IF(G274="","",$D271)</f>
        <v>12</v>
      </c>
      <c r="E274" s="295" t="str">
        <f>IF(G274=""," ","– "&amp;COUNTIF(D$4:D276,$D274))</f>
        <v>– 4</v>
      </c>
      <c r="F274" s="297" t="e">
        <f ca="1">IF(G274="","",IF(OR(AND($C274&lt;&gt;" ",$C275=" "),AND($C275&lt;&gt;" ",$C274=" "),AND(L276&gt;0,OR(AND($C276&lt;&gt;" ",OR($C274=" ",$C275=" ")),AND($C276=" ",OR($C274&lt;&gt;" ",$C275&lt;&gt;" "))))),IF(SUM(F$4:F273)=0,1,LARGE(F$4:F273,1)+1),IF(MONTH(G274)=MONTH(TODAY()),IF(AND(DAY(G274)&lt;DAY(TODAY()),$B274=" "),IF(SUM(F$4:F273)=0,1,LARGE(F$4:F273,1)+1),IF($B274=" ",IF(AND(DAY(G274)=DAY(TODAY()),HOUR(G274)&lt;=HOUR(NOW())+1),IF(AND(HOUR(G274)+2&lt;=HOUR(NOW()),DAY(G274)&lt;=DAY(TODAY()),MINUTE(G274)&lt;=MINUTE(NOW())),IF(SUM(F$4:F273)=0,1,LARGE(F$4:F273,1)+1),IF(OR(MINUTE(G274)&lt;=MINUTE(NOW()),HOUR(G274)&lt;=HOUR(NOW())),"!!!","")),""),"")),"")))</f>
        <v>#VALUE!</v>
      </c>
      <c r="G274" s="188" t="s">
        <v>4870</v>
      </c>
      <c r="H274" s="239" t="s">
        <v>807</v>
      </c>
      <c r="I274" s="66" t="s">
        <v>42</v>
      </c>
      <c r="J274" s="67">
        <v>5.5</v>
      </c>
      <c r="K274" s="68" t="s">
        <v>17</v>
      </c>
      <c r="L274" s="69">
        <v>2.1</v>
      </c>
      <c r="M274" s="70"/>
      <c r="N274" s="317">
        <v>0.05</v>
      </c>
      <c r="O274" s="71" t="s">
        <v>2731</v>
      </c>
      <c r="P274" s="72" t="s">
        <v>3665</v>
      </c>
      <c r="Q274" s="220" t="s">
        <v>2359</v>
      </c>
      <c r="R274" s="204">
        <v>0.05</v>
      </c>
      <c r="S274" s="203" t="s">
        <v>1034</v>
      </c>
    </row>
    <row r="275" spans="1:19" s="1" customFormat="1" ht="14.65" customHeight="1">
      <c r="A275" s="227"/>
      <c r="B275" s="236"/>
      <c r="C275" s="17" t="s">
        <v>28</v>
      </c>
      <c r="D275" s="274"/>
      <c r="E275" s="282"/>
      <c r="F275" s="285"/>
      <c r="G275" s="182"/>
      <c r="H275" s="230"/>
      <c r="I275" s="18" t="s">
        <v>43</v>
      </c>
      <c r="J275" s="76">
        <f>IF(OR(I274="TO",I274="TU",I274="TO1",I274="TU1",I274="TO2",I274="TU2"),J274,IF(OR(I274="AH1",I274="AH2"),IF(OR(I275="AH1",I275="AH2"),-J274,IF(OR(I275="EH1",I275="EH2"),-J274+0.5,"")),IF(OR(I274="EH1",I274="EH2"),IF(OR(I275="AH1",I275="AH2"),-J274+0.5,IF(OR(I275="EH1",I275="EH2"),-J274+1,"")),IF(AND(OR(I274="DNB1",I274="DNB2"),OR(I275="AH1",I275="AH2")),0,IF(AND(I274="Not ScoreBoth",OR(I275="TO1",I275="TO2")),0.5,"")))))</f>
        <v>5.5</v>
      </c>
      <c r="K275" s="77" t="s">
        <v>21</v>
      </c>
      <c r="L275" s="21">
        <v>2.1</v>
      </c>
      <c r="M275" s="22">
        <v>10.199999999999999</v>
      </c>
      <c r="N275" s="233"/>
      <c r="O275" s="23" t="s">
        <v>2731</v>
      </c>
      <c r="P275" s="24" t="s">
        <v>3665</v>
      </c>
      <c r="Q275" s="221"/>
      <c r="R275" s="205"/>
      <c r="S275" s="26"/>
    </row>
    <row r="276" spans="1:19" s="1" customFormat="1" ht="14.65" customHeight="1">
      <c r="A276" s="228"/>
      <c r="B276" s="237"/>
      <c r="C276" s="27" t="s">
        <v>28</v>
      </c>
      <c r="D276" s="275"/>
      <c r="E276" s="283"/>
      <c r="F276" s="272"/>
      <c r="G276" s="183"/>
      <c r="H276" s="231"/>
      <c r="I276" s="30"/>
      <c r="J276" s="31"/>
      <c r="K276" s="37"/>
      <c r="L276" s="32"/>
      <c r="M276" s="33"/>
      <c r="N276" s="234"/>
      <c r="O276" s="34"/>
      <c r="P276" s="35"/>
      <c r="Q276" s="222"/>
      <c r="R276" s="206"/>
      <c r="S276" s="28"/>
    </row>
    <row r="277" spans="1:19" s="1" customFormat="1" ht="14.65" customHeight="1">
      <c r="A277" s="226">
        <f>$A274+1</f>
        <v>480</v>
      </c>
      <c r="B277" s="235" t="str">
        <f>IF(OR(C277="W",C278="W",C279="W",C277="1/2W",C278="1/2W",C279="1/2W",C277="1/2L",C278="1/2L",C279="1/2L"),"OK",IF(OR(C277="L",C278="L",C279="L"),"LOSS",IF(OR(C277="X",C278="X",C279="X"),"Anulado"," ")))</f>
        <v xml:space="preserve"> </v>
      </c>
      <c r="C277" s="38" t="s">
        <v>28</v>
      </c>
      <c r="D277" s="273" t="str">
        <f>IF(G277="","",$D274)</f>
        <v>12</v>
      </c>
      <c r="E277" s="281" t="str">
        <f>IF(G277=""," ","– "&amp;COUNTIF(D$4:D279,$D277))</f>
        <v>– 5</v>
      </c>
      <c r="F277" s="284" t="e">
        <f ca="1">IF(G277="","",IF(OR(AND($C277&lt;&gt;" ",$C278=" "),AND($C278&lt;&gt;" ",$C277=" "),AND(L279&gt;0,OR(AND($C279&lt;&gt;" ",OR($C277=" ",$C278=" ")),AND($C279=" ",OR($C277&lt;&gt;" ",$C278&lt;&gt;" "))))),IF(SUM(F$4:F276)=0,1,LARGE(F$4:F276,1)+1),IF(MONTH(G277)=MONTH(TODAY()),IF(AND(DAY(G277)&lt;DAY(TODAY()),$B277=" "),IF(SUM(F$4:F276)=0,1,LARGE(F$4:F276,1)+1),IF($B277=" ",IF(AND(DAY(G277)=DAY(TODAY()),HOUR(G277)&lt;=HOUR(NOW())+1),IF(AND(HOUR(G277)+2&lt;=HOUR(NOW()),DAY(G277)&lt;=DAY(TODAY()),MINUTE(G277)&lt;=MINUTE(NOW())),IF(SUM(F$4:F276)=0,1,LARGE(F$4:F276,1)+1),IF(OR(MINUTE(G277)&lt;=MINUTE(NOW()),HOUR(G277)&lt;=HOUR(NOW())),"!!!","")),""),"")),"")))</f>
        <v>#VALUE!</v>
      </c>
      <c r="G277" s="181" t="s">
        <v>4871</v>
      </c>
      <c r="H277" s="229" t="s">
        <v>808</v>
      </c>
      <c r="I277" s="39" t="s">
        <v>42</v>
      </c>
      <c r="J277" s="40">
        <v>5.5</v>
      </c>
      <c r="K277" s="41" t="s">
        <v>45</v>
      </c>
      <c r="L277" s="42">
        <v>2.5499999999999998</v>
      </c>
      <c r="M277" s="43"/>
      <c r="N277" s="318">
        <v>0.05</v>
      </c>
      <c r="O277" s="44" t="s">
        <v>942</v>
      </c>
      <c r="P277" s="45" t="s">
        <v>4021</v>
      </c>
      <c r="Q277" s="217" t="s">
        <v>3317</v>
      </c>
      <c r="R277" s="211">
        <v>4.8300000000000003E-2</v>
      </c>
      <c r="S277" s="210" t="s">
        <v>1034</v>
      </c>
    </row>
    <row r="278" spans="1:19" s="1" customFormat="1" ht="14.65" customHeight="1">
      <c r="A278" s="227"/>
      <c r="B278" s="236"/>
      <c r="C278" s="49" t="s">
        <v>28</v>
      </c>
      <c r="D278" s="274"/>
      <c r="E278" s="282"/>
      <c r="F278" s="285"/>
      <c r="G278" s="182"/>
      <c r="H278" s="230"/>
      <c r="I278" s="50" t="s">
        <v>43</v>
      </c>
      <c r="J278" s="51">
        <f>IF(OR(I277="TO",I277="TU",I277="TO1",I277="TU1",I277="TO2",I277="TU2"),J277,IF(OR(I277="AH1",I277="AH2"),IF(OR(I278="AH1",I278="AH2"),-J277,IF(OR(I278="EH1",I278="EH2"),-J277+0.5,"")),IF(OR(I277="EH1",I277="EH2"),IF(OR(I278="AH1",I278="AH2"),-J277+0.5,IF(OR(I278="EH1",I278="EH2"),-J277+1,"")),IF(AND(OR(I277="DNB1",I277="DNB2"),OR(I278="AH1",I278="AH2")),0,IF(AND(I277="Not ScoreBoth",OR(I278="TO1",I278="TO2")),0.5,"")))))</f>
        <v>5.5</v>
      </c>
      <c r="K278" s="52" t="s">
        <v>21</v>
      </c>
      <c r="L278" s="53">
        <v>1.78</v>
      </c>
      <c r="M278" s="54">
        <v>43.27</v>
      </c>
      <c r="N278" s="233"/>
      <c r="O278" s="55" t="s">
        <v>2934</v>
      </c>
      <c r="P278" s="56" t="s">
        <v>4022</v>
      </c>
      <c r="Q278" s="218"/>
      <c r="R278" s="212"/>
      <c r="S278" s="26"/>
    </row>
    <row r="279" spans="1:19" s="1" customFormat="1" ht="14.65" customHeight="1">
      <c r="A279" s="228"/>
      <c r="B279" s="237"/>
      <c r="C279" s="57" t="s">
        <v>28</v>
      </c>
      <c r="D279" s="275"/>
      <c r="E279" s="283"/>
      <c r="F279" s="272"/>
      <c r="G279" s="183"/>
      <c r="H279" s="231"/>
      <c r="I279" s="58"/>
      <c r="J279" s="59"/>
      <c r="K279" s="60"/>
      <c r="L279" s="61"/>
      <c r="M279" s="62"/>
      <c r="N279" s="234"/>
      <c r="O279" s="63"/>
      <c r="P279" s="64"/>
      <c r="Q279" s="219"/>
      <c r="R279" s="213"/>
      <c r="S279" s="28"/>
    </row>
    <row r="280" spans="1:19" s="1" customFormat="1" ht="14.65" customHeight="1">
      <c r="A280" s="238">
        <f>$A277+1</f>
        <v>481</v>
      </c>
      <c r="B280" s="242" t="str">
        <f>IF(OR(C280="W",C281="W",C282="W",C280="1/2W",C281="1/2W",C282="1/2W",C280="1/2L",C281="1/2L",C282="1/2L"),"OK",IF(OR(C280="L",C281="L",C282="L"),"LOSS",IF(OR(C280="X",C281="X",C282="X"),"Anulado"," ")))</f>
        <v xml:space="preserve"> </v>
      </c>
      <c r="C280" s="65" t="s">
        <v>28</v>
      </c>
      <c r="D280" s="290" t="s">
        <v>207</v>
      </c>
      <c r="E280" s="295" t="str">
        <f>IF(G280=""," ","– "&amp;COUNTIF(D$4:D282,$D280))</f>
        <v>– 1</v>
      </c>
      <c r="F280" s="297" t="e">
        <f ca="1">IF(G280="","",IF(OR(AND($C280&lt;&gt;" ",$C281=" "),AND($C281&lt;&gt;" ",$C280=" "),AND(L282&gt;0,OR(AND($C282&lt;&gt;" ",OR($C280=" ",$C281=" ")),AND($C282=" ",OR($C280&lt;&gt;" ",$C281&lt;&gt;" "))))),IF(SUM(F$4:F279)=0,1,LARGE(F$4:F279,1)+1),IF(MONTH(G280)=MONTH(TODAY()),IF(AND(DAY(G280)&lt;DAY(TODAY()),$B280=" "),IF(SUM(F$4:F279)=0,1,LARGE(F$4:F279,1)+1),IF($B280=" ",IF(AND(DAY(G280)=DAY(TODAY()),HOUR(G280)&lt;=HOUR(NOW())+1),IF(AND(HOUR(G280)+2&lt;=HOUR(NOW()),DAY(G280)&lt;=DAY(TODAY()),MINUTE(G280)&lt;=MINUTE(NOW())),IF(SUM(F$4:F279)=0,1,LARGE(F$4:F279,1)+1),IF(OR(MINUTE(G280)&lt;=MINUTE(NOW()),HOUR(G280)&lt;=HOUR(NOW())),"!!!","")),""),"")),"")))</f>
        <v>#VALUE!</v>
      </c>
      <c r="G280" s="188" t="s">
        <v>4872</v>
      </c>
      <c r="H280" s="239" t="s">
        <v>809</v>
      </c>
      <c r="I280" s="66" t="s">
        <v>27</v>
      </c>
      <c r="J280" s="80"/>
      <c r="K280" s="68" t="s">
        <v>21</v>
      </c>
      <c r="L280" s="69">
        <v>5.0999999999999996</v>
      </c>
      <c r="M280" s="70">
        <v>8.23</v>
      </c>
      <c r="N280" s="317">
        <v>0.05</v>
      </c>
      <c r="O280" s="71" t="s">
        <v>4023</v>
      </c>
      <c r="P280" s="72" t="s">
        <v>4024</v>
      </c>
      <c r="Q280" s="220" t="s">
        <v>2889</v>
      </c>
      <c r="R280" s="204">
        <v>4.8500000000000001E-2</v>
      </c>
      <c r="S280" s="203" t="s">
        <v>1034</v>
      </c>
    </row>
    <row r="281" spans="1:19" s="1" customFormat="1" ht="14.65" customHeight="1">
      <c r="A281" s="227"/>
      <c r="B281" s="236"/>
      <c r="C281" s="17" t="s">
        <v>28</v>
      </c>
      <c r="D281" s="274"/>
      <c r="E281" s="282"/>
      <c r="F281" s="285"/>
      <c r="G281" s="182"/>
      <c r="H281" s="230"/>
      <c r="I281" s="83">
        <v>1</v>
      </c>
      <c r="J281" s="81" t="str">
        <f>IF(OR(I280="TO",I280="TU",I280="TO1",I280="TU1",I280="TO2",I280="TU2"),J280,IF(OR(I280="AH1",I280="AH2"),IF(OR(I281="AH1",I281="AH2"),-J280,IF(OR(I281="EH1",I281="EH2"),-J280+0.5,"")),IF(OR(I280="EH1",I280="EH2"),IF(OR(I281="AH1",I281="AH2"),-J280+0.5,IF(OR(I281="EH1",I281="EH2"),-J280+1,"")),IF(AND(OR(I280="DNB1",I280="DNB2"),OR(I281="AH1",I281="AH2")),0,IF(AND(I280="Not ScoreBoth",OR(I281="TO1",I281="TO2")),0.5,"")))))</f>
        <v/>
      </c>
      <c r="K281" s="77" t="s">
        <v>18</v>
      </c>
      <c r="L281" s="21">
        <v>1.32</v>
      </c>
      <c r="M281" s="22"/>
      <c r="N281" s="233"/>
      <c r="O281" s="23" t="s">
        <v>3462</v>
      </c>
      <c r="P281" s="24" t="s">
        <v>4025</v>
      </c>
      <c r="Q281" s="221"/>
      <c r="R281" s="205"/>
      <c r="S281" s="26"/>
    </row>
    <row r="282" spans="1:19" s="1" customFormat="1" ht="14.65" customHeight="1">
      <c r="A282" s="228"/>
      <c r="B282" s="237"/>
      <c r="C282" s="27" t="s">
        <v>28</v>
      </c>
      <c r="D282" s="275"/>
      <c r="E282" s="283"/>
      <c r="F282" s="272"/>
      <c r="G282" s="183"/>
      <c r="H282" s="231"/>
      <c r="I282" s="30"/>
      <c r="J282" s="31"/>
      <c r="K282" s="37"/>
      <c r="L282" s="32"/>
      <c r="M282" s="33"/>
      <c r="N282" s="234"/>
      <c r="O282" s="34"/>
      <c r="P282" s="35"/>
      <c r="Q282" s="222"/>
      <c r="R282" s="206"/>
      <c r="S282" s="28"/>
    </row>
    <row r="283" spans="1:19" s="1" customFormat="1" ht="14.65" customHeight="1">
      <c r="A283" s="226">
        <f>$A280+1</f>
        <v>482</v>
      </c>
      <c r="B283" s="235" t="str">
        <f>IF(OR(C283="W",C284="W",C285="W",C283="1/2W",C284="1/2W",C285="1/2W",C283="1/2L",C284="1/2L",C285="1/2L"),"OK",IF(OR(C283="L",C284="L",C285="L"),"LOSS",IF(OR(C283="X",C284="X",C285="X"),"Anulado"," ")))</f>
        <v xml:space="preserve"> </v>
      </c>
      <c r="C283" s="38" t="s">
        <v>28</v>
      </c>
      <c r="D283" s="273" t="str">
        <f>IF(G283="","",$D280)</f>
        <v>13</v>
      </c>
      <c r="E283" s="281" t="str">
        <f>IF(G283=""," ","– "&amp;COUNTIF(D$4:D285,$D283))</f>
        <v>– 2</v>
      </c>
      <c r="F283" s="284" t="e">
        <f ca="1">IF(G283="","",IF(OR(AND($C283&lt;&gt;" ",$C284=" "),AND($C284&lt;&gt;" ",$C283=" "),AND(L285&gt;0,OR(AND($C285&lt;&gt;" ",OR($C283=" ",$C284=" ")),AND($C285=" ",OR($C283&lt;&gt;" ",$C284&lt;&gt;" "))))),IF(SUM(F$4:F282)=0,1,LARGE(F$4:F282,1)+1),IF(MONTH(G283)=MONTH(TODAY()),IF(AND(DAY(G283)&lt;DAY(TODAY()),$B283=" "),IF(SUM(F$4:F282)=0,1,LARGE(F$4:F282,1)+1),IF($B283=" ",IF(AND(DAY(G283)=DAY(TODAY()),HOUR(G283)&lt;=HOUR(NOW())+1),IF(AND(HOUR(G283)+2&lt;=HOUR(NOW()),DAY(G283)&lt;=DAY(TODAY()),MINUTE(G283)&lt;=MINUTE(NOW())),IF(SUM(F$4:F282)=0,1,LARGE(F$4:F282,1)+1),IF(OR(MINUTE(G283)&lt;=MINUTE(NOW()),HOUR(G283)&lt;=HOUR(NOW())),"!!!","")),""),"")),"")))</f>
        <v>#VALUE!</v>
      </c>
      <c r="G283" s="181" t="s">
        <v>4873</v>
      </c>
      <c r="H283" s="229" t="s">
        <v>810</v>
      </c>
      <c r="I283" s="39" t="s">
        <v>30</v>
      </c>
      <c r="J283" s="40">
        <v>-2.5</v>
      </c>
      <c r="K283" s="41" t="s">
        <v>22</v>
      </c>
      <c r="L283" s="42">
        <v>3.25</v>
      </c>
      <c r="M283" s="43">
        <v>6.22</v>
      </c>
      <c r="N283" s="318">
        <v>0.05</v>
      </c>
      <c r="O283" s="44" t="s">
        <v>1070</v>
      </c>
      <c r="P283" s="45" t="s">
        <v>1071</v>
      </c>
      <c r="Q283" s="217" t="s">
        <v>4315</v>
      </c>
      <c r="R283" s="211">
        <v>1.2E-2</v>
      </c>
      <c r="S283" s="210" t="s">
        <v>1034</v>
      </c>
    </row>
    <row r="284" spans="1:19" s="1" customFormat="1" ht="14.65" customHeight="1">
      <c r="A284" s="227"/>
      <c r="B284" s="236"/>
      <c r="C284" s="49" t="s">
        <v>28</v>
      </c>
      <c r="D284" s="274"/>
      <c r="E284" s="282"/>
      <c r="F284" s="285"/>
      <c r="G284" s="182"/>
      <c r="H284" s="230"/>
      <c r="I284" s="50" t="s">
        <v>31</v>
      </c>
      <c r="J284" s="51">
        <f>IF(OR(I283="TO",I283="TU",I283="TO1",I283="TU1",I283="TO2",I283="TU2"),J283,IF(OR(I283="AH1",I283="AH2"),IF(OR(I284="AH1",I284="AH2"),-J283,IF(OR(I284="EH1",I284="EH2"),-J283+0.5,"")),IF(OR(I283="EH1",I283="EH2"),IF(OR(I284="AH1",I284="AH2"),-J283+0.5,IF(OR(I284="EH1",I284="EH2"),-J283+1,"")),IF(AND(OR(I283="DNB1",I283="DNB2"),OR(I284="AH1",I284="AH2")),0,IF(AND(I283="Not ScoreBoth",OR(I284="TO1",I284="TO2")),0.5,"")))))</f>
        <v>2.5</v>
      </c>
      <c r="K284" s="52" t="s">
        <v>17</v>
      </c>
      <c r="L284" s="53">
        <v>1.4690000000000001</v>
      </c>
      <c r="M284" s="54"/>
      <c r="N284" s="233"/>
      <c r="O284" s="55" t="s">
        <v>892</v>
      </c>
      <c r="P284" s="56" t="s">
        <v>1262</v>
      </c>
      <c r="Q284" s="218"/>
      <c r="R284" s="212"/>
      <c r="S284" s="26"/>
    </row>
    <row r="285" spans="1:19" s="1" customFormat="1" ht="14.65" customHeight="1">
      <c r="A285" s="228"/>
      <c r="B285" s="237"/>
      <c r="C285" s="57" t="s">
        <v>28</v>
      </c>
      <c r="D285" s="275"/>
      <c r="E285" s="283"/>
      <c r="F285" s="272"/>
      <c r="G285" s="183"/>
      <c r="H285" s="231"/>
      <c r="I285" s="58"/>
      <c r="J285" s="59"/>
      <c r="K285" s="60"/>
      <c r="L285" s="61"/>
      <c r="M285" s="62"/>
      <c r="N285" s="234"/>
      <c r="O285" s="63"/>
      <c r="P285" s="64"/>
      <c r="Q285" s="219"/>
      <c r="R285" s="213"/>
      <c r="S285" s="28"/>
    </row>
    <row r="286" spans="1:19" s="1" customFormat="1" ht="14.65" customHeight="1">
      <c r="A286" s="238">
        <f>$A283+1</f>
        <v>483</v>
      </c>
      <c r="B286" s="242" t="str">
        <f>IF(OR(C286="W",C287="W",C288="W",C286="1/2W",C287="1/2W",C288="1/2W",C286="1/2L",C287="1/2L",C288="1/2L"),"OK",IF(OR(C286="L",C287="L",C288="L"),"LOSS",IF(OR(C286="X",C287="X",C288="X"),"Anulado"," ")))</f>
        <v xml:space="preserve"> </v>
      </c>
      <c r="C286" s="65" t="s">
        <v>28</v>
      </c>
      <c r="D286" s="290" t="str">
        <f>IF(G286="","",$D283)</f>
        <v>13</v>
      </c>
      <c r="E286" s="295" t="str">
        <f>IF(G286=""," ","– "&amp;COUNTIF(D$4:D288,$D286))</f>
        <v>– 3</v>
      </c>
      <c r="F286" s="297" t="e">
        <f ca="1">IF(G286="","",IF(OR(AND($C286&lt;&gt;" ",$C287=" "),AND($C287&lt;&gt;" ",$C286=" "),AND(L288&gt;0,OR(AND($C288&lt;&gt;" ",OR($C286=" ",$C287=" ")),AND($C288=" ",OR($C286&lt;&gt;" ",$C287&lt;&gt;" "))))),IF(SUM(F$4:F285)=0,1,LARGE(F$4:F285,1)+1),IF(MONTH(G286)=MONTH(TODAY()),IF(AND(DAY(G286)&lt;DAY(TODAY()),$B286=" "),IF(SUM(F$4:F285)=0,1,LARGE(F$4:F285,1)+1),IF($B286=" ",IF(AND(DAY(G286)=DAY(TODAY()),HOUR(G286)&lt;=HOUR(NOW())+1),IF(AND(HOUR(G286)+2&lt;=HOUR(NOW()),DAY(G286)&lt;=DAY(TODAY()),MINUTE(G286)&lt;=MINUTE(NOW())),IF(SUM(F$4:F285)=0,1,LARGE(F$4:F285,1)+1),IF(OR(MINUTE(G286)&lt;=MINUTE(NOW()),HOUR(G286)&lt;=HOUR(NOW())),"!!!","")),""),"")),"")))</f>
        <v>#VALUE!</v>
      </c>
      <c r="G286" s="188" t="s">
        <v>4874</v>
      </c>
      <c r="H286" s="239" t="s">
        <v>811</v>
      </c>
      <c r="I286" s="66" t="s">
        <v>30</v>
      </c>
      <c r="J286" s="67">
        <v>0.25</v>
      </c>
      <c r="K286" s="68" t="s">
        <v>22</v>
      </c>
      <c r="L286" s="69">
        <v>2.21</v>
      </c>
      <c r="M286" s="70">
        <v>52</v>
      </c>
      <c r="N286" s="317">
        <v>0.05</v>
      </c>
      <c r="O286" s="71" t="s">
        <v>3452</v>
      </c>
      <c r="P286" s="72" t="s">
        <v>4026</v>
      </c>
      <c r="Q286" s="220" t="s">
        <v>4316</v>
      </c>
      <c r="R286" s="204">
        <v>0.255</v>
      </c>
      <c r="S286" s="203" t="s">
        <v>1034</v>
      </c>
    </row>
    <row r="287" spans="1:19" s="1" customFormat="1" ht="14.65" customHeight="1">
      <c r="A287" s="227"/>
      <c r="B287" s="236"/>
      <c r="C287" s="17" t="s">
        <v>28</v>
      </c>
      <c r="D287" s="274"/>
      <c r="E287" s="282"/>
      <c r="F287" s="285"/>
      <c r="G287" s="182"/>
      <c r="H287" s="230"/>
      <c r="I287" s="18" t="s">
        <v>48</v>
      </c>
      <c r="J287" s="81" t="str">
        <f>IF(OR(I286="TO",I286="TU",I286="TO1",I286="TU1",I286="TO2",I286="TU2"),J286,IF(OR(I286="AH1",I286="AH2"),IF(OR(I287="AH1",I287="AH2"),-J286,IF(OR(I287="EH1",I287="EH2"),-J286+0.5,"")),IF(OR(I286="EH1",I286="EH2"),IF(OR(I287="AH1",I287="AH2"),-J286+0.5,IF(OR(I287="EH1",I287="EH2"),-J286+1,"")),IF(AND(OR(I286="DNB1",I286="DNB2"),OR(I287="AH1",I287="AH2")),0,IF(AND(I286="Not ScoreBoth",OR(I287="TO1",I287="TO2")),0.5,"")))))</f>
        <v/>
      </c>
      <c r="K287" s="77" t="s">
        <v>45</v>
      </c>
      <c r="L287" s="21">
        <v>2.9</v>
      </c>
      <c r="M287" s="22">
        <v>40</v>
      </c>
      <c r="N287" s="233"/>
      <c r="O287" s="23" t="s">
        <v>2298</v>
      </c>
      <c r="P287" s="24" t="s">
        <v>4027</v>
      </c>
      <c r="Q287" s="221"/>
      <c r="R287" s="205"/>
      <c r="S287" s="26"/>
    </row>
    <row r="288" spans="1:19" s="1" customFormat="1" ht="14.65" customHeight="1">
      <c r="A288" s="228"/>
      <c r="B288" s="237"/>
      <c r="C288" s="27" t="s">
        <v>28</v>
      </c>
      <c r="D288" s="275"/>
      <c r="E288" s="283"/>
      <c r="F288" s="272"/>
      <c r="G288" s="183"/>
      <c r="H288" s="231"/>
      <c r="I288" s="30"/>
      <c r="J288" s="31"/>
      <c r="K288" s="37"/>
      <c r="L288" s="32"/>
      <c r="M288" s="33"/>
      <c r="N288" s="234"/>
      <c r="O288" s="34"/>
      <c r="P288" s="35"/>
      <c r="Q288" s="222"/>
      <c r="R288" s="206"/>
      <c r="S288" s="28"/>
    </row>
    <row r="289" spans="1:19" s="1" customFormat="1" ht="14.65" customHeight="1">
      <c r="A289" s="226">
        <f>$A286+1</f>
        <v>484</v>
      </c>
      <c r="B289" s="235" t="str">
        <f>IF(OR(C289="W",C290="W",C291="W",C289="1/2W",C290="1/2W",C291="1/2W",C289="1/2L",C290="1/2L",C291="1/2L"),"OK",IF(OR(C289="L",C290="L",C291="L"),"LOSS",IF(OR(C289="X",C290="X",C291="X"),"Anulado"," ")))</f>
        <v xml:space="preserve"> </v>
      </c>
      <c r="C289" s="38" t="s">
        <v>28</v>
      </c>
      <c r="D289" s="273" t="str">
        <f>IF(G289="","",$D286)</f>
        <v>13</v>
      </c>
      <c r="E289" s="281" t="str">
        <f>IF(G289=""," ","– "&amp;COUNTIF(D$4:D291,$D289))</f>
        <v>– 4</v>
      </c>
      <c r="F289" s="284" t="e">
        <f ca="1">IF(G289="","",IF(OR(AND($C289&lt;&gt;" ",$C290=" "),AND($C290&lt;&gt;" ",$C289=" "),AND(L291&gt;0,OR(AND($C291&lt;&gt;" ",OR($C289=" ",$C290=" ")),AND($C291=" ",OR($C289&lt;&gt;" ",$C290&lt;&gt;" "))))),IF(SUM(F$4:F288)=0,1,LARGE(F$4:F288,1)+1),IF(MONTH(G289)=MONTH(TODAY()),IF(AND(DAY(G289)&lt;DAY(TODAY()),$B289=" "),IF(SUM(F$4:F288)=0,1,LARGE(F$4:F288,1)+1),IF($B289=" ",IF(AND(DAY(G289)=DAY(TODAY()),HOUR(G289)&lt;=HOUR(NOW())+1),IF(AND(HOUR(G289)+2&lt;=HOUR(NOW()),DAY(G289)&lt;=DAY(TODAY()),MINUTE(G289)&lt;=MINUTE(NOW())),IF(SUM(F$4:F288)=0,1,LARGE(F$4:F288,1)+1),IF(OR(MINUTE(G289)&lt;=MINUTE(NOW()),HOUR(G289)&lt;=HOUR(NOW())),"!!!","")),""),"")),"")))</f>
        <v>#VALUE!</v>
      </c>
      <c r="G289" s="181" t="s">
        <v>4875</v>
      </c>
      <c r="H289" s="229" t="s">
        <v>812</v>
      </c>
      <c r="I289" s="39" t="s">
        <v>31</v>
      </c>
      <c r="J289" s="40">
        <v>0</v>
      </c>
      <c r="K289" s="41" t="s">
        <v>17</v>
      </c>
      <c r="L289" s="42">
        <v>2.2000000000000002</v>
      </c>
      <c r="M289" s="43">
        <v>14.58</v>
      </c>
      <c r="N289" s="318">
        <v>0.05</v>
      </c>
      <c r="O289" s="44" t="s">
        <v>3355</v>
      </c>
      <c r="P289" s="45" t="s">
        <v>3356</v>
      </c>
      <c r="Q289" s="217" t="s">
        <v>3060</v>
      </c>
      <c r="R289" s="211">
        <v>8.9399999999999993E-2</v>
      </c>
      <c r="S289" s="210" t="s">
        <v>1034</v>
      </c>
    </row>
    <row r="290" spans="1:19" s="1" customFormat="1" ht="14.65" customHeight="1">
      <c r="A290" s="227"/>
      <c r="B290" s="236"/>
      <c r="C290" s="49" t="s">
        <v>28</v>
      </c>
      <c r="D290" s="274"/>
      <c r="E290" s="282"/>
      <c r="F290" s="285"/>
      <c r="G290" s="182"/>
      <c r="H290" s="230"/>
      <c r="I290" s="50" t="s">
        <v>30</v>
      </c>
      <c r="J290" s="51">
        <f>IF(OR(I289="TO",I289="TU",I289="TO1",I289="TU1",I289="TO2",I289="TU2"),J289,IF(OR(I289="AH1",I289="AH2"),IF(OR(I290="AH1",I290="AH2"),-J289,IF(OR(I290="EH1",I290="EH2"),-J289+0.5,"")),IF(OR(I289="EH1",I289="EH2"),IF(OR(I290="AH1",I290="AH2"),-J289+0.5,IF(OR(I290="EH1",I290="EH2"),-J289+1,"")),IF(AND(OR(I289="DNB1",I289="DNB2"),OR(I290="AH1",I290="AH2")),0,IF(AND(I289="Not ScoreBoth",OR(I290="TO1",I290="TO2")),0.5,"")))))</f>
        <v>0</v>
      </c>
      <c r="K290" s="52" t="s">
        <v>22</v>
      </c>
      <c r="L290" s="53">
        <v>2.16</v>
      </c>
      <c r="M290" s="54">
        <v>15.95</v>
      </c>
      <c r="N290" s="233"/>
      <c r="O290" s="55" t="s">
        <v>3026</v>
      </c>
      <c r="P290" s="56" t="s">
        <v>4028</v>
      </c>
      <c r="Q290" s="218"/>
      <c r="R290" s="212"/>
      <c r="S290" s="26"/>
    </row>
    <row r="291" spans="1:19" s="1" customFormat="1" ht="14.65" customHeight="1">
      <c r="A291" s="228"/>
      <c r="B291" s="237"/>
      <c r="C291" s="57" t="s">
        <v>28</v>
      </c>
      <c r="D291" s="275"/>
      <c r="E291" s="283"/>
      <c r="F291" s="272"/>
      <c r="G291" s="183"/>
      <c r="H291" s="231"/>
      <c r="I291" s="58"/>
      <c r="J291" s="59"/>
      <c r="K291" s="60"/>
      <c r="L291" s="61"/>
      <c r="M291" s="62"/>
      <c r="N291" s="234"/>
      <c r="O291" s="63"/>
      <c r="P291" s="64"/>
      <c r="Q291" s="219"/>
      <c r="R291" s="213"/>
      <c r="S291" s="28"/>
    </row>
    <row r="292" spans="1:19" s="1" customFormat="1" ht="14.65" customHeight="1">
      <c r="A292" s="238">
        <f>$A289+1</f>
        <v>485</v>
      </c>
      <c r="B292" s="242" t="str">
        <f>IF(OR(C292="W",C293="W",C294="W",C292="1/2W",C293="1/2W",C294="1/2W",C292="1/2L",C293="1/2L",C294="1/2L"),"OK",IF(OR(C292="L",C293="L",C294="L"),"LOSS",IF(OR(C292="X",C293="X",C294="X"),"Anulado"," ")))</f>
        <v xml:space="preserve"> </v>
      </c>
      <c r="C292" s="65" t="s">
        <v>28</v>
      </c>
      <c r="D292" s="290" t="str">
        <f>IF(G292="","",$D289)</f>
        <v/>
      </c>
      <c r="E292" s="295" t="str">
        <f>IF(G292=""," ","– "&amp;COUNTIF(D$4:D294,$D292))</f>
        <v xml:space="preserve"> </v>
      </c>
      <c r="F292" s="297" t="str">
        <f ca="1">IF(G292="","",IF(OR(AND($C292&lt;&gt;" ",$C293=" "),AND($C293&lt;&gt;" ",$C292=" "),AND(L294&gt;0,OR(AND($C294&lt;&gt;" ",OR($C292=" ",$C293=" ")),AND($C294=" ",OR($C292&lt;&gt;" ",$C293&lt;&gt;" "))))),IF(SUM(F$4:F291)=0,1,LARGE(F$4:F291,1)+1),IF(MONTH(G292)=MONTH(TODAY()),IF(AND(DAY(G292)&lt;DAY(TODAY()),$B292=" "),IF(SUM(F$4:F291)=0,1,LARGE(F$4:F291,1)+1),IF($B292=" ",IF(AND(DAY(G292)=DAY(TODAY()),HOUR(G292)&lt;=HOUR(NOW())+1),IF(AND(HOUR(G292)+2&lt;=HOUR(NOW()),DAY(G292)&lt;=DAY(TODAY()),MINUTE(G292)&lt;=MINUTE(NOW())),IF(SUM(F$4:F291)=0,1,LARGE(F$4:F291,1)+1),IF(OR(MINUTE(G292)&lt;=MINUTE(NOW()),HOUR(G292)&lt;=HOUR(NOW())),"!!!","")),""),"")),"")))</f>
        <v/>
      </c>
      <c r="G292" s="193"/>
      <c r="H292" s="294"/>
      <c r="I292" s="145"/>
      <c r="J292" s="80"/>
      <c r="K292" s="146"/>
      <c r="L292" s="69">
        <v>2.2000000000000002</v>
      </c>
      <c r="M292" s="70">
        <v>17.5</v>
      </c>
      <c r="N292" s="317">
        <v>0.05</v>
      </c>
      <c r="O292" s="71" t="s">
        <v>2372</v>
      </c>
      <c r="P292" s="72" t="s">
        <v>1640</v>
      </c>
      <c r="Q292" s="220" t="s">
        <v>1700</v>
      </c>
      <c r="R292" s="204">
        <v>2.4500000000000001E-2</v>
      </c>
      <c r="S292" s="203" t="s">
        <v>1034</v>
      </c>
    </row>
    <row r="293" spans="1:19" s="1" customFormat="1" ht="14.65" customHeight="1">
      <c r="A293" s="227"/>
      <c r="B293" s="236"/>
      <c r="C293" s="17" t="s">
        <v>28</v>
      </c>
      <c r="D293" s="274"/>
      <c r="E293" s="282"/>
      <c r="F293" s="285"/>
      <c r="G293" s="182"/>
      <c r="H293" s="230"/>
      <c r="I293" s="150"/>
      <c r="J293" s="81" t="str">
        <f>IF(OR(I292="TO",I292="TU",I292="TO1",I292="TU1",I292="TO2",I292="TU2"),J292,IF(OR(I292="AH1",I292="AH2"),IF(OR(I293="AH1",I293="AH2"),-J292,IF(OR(I293="EH1",I293="EH2"),-J292+0.5,"")),IF(OR(I292="EH1",I292="EH2"),IF(OR(I293="AH1",I293="AH2"),-J292+0.5,IF(OR(I293="EH1",I293="EH2"),-J292+1,"")),IF(AND(OR(I292="DNB1",I292="DNB2"),OR(I293="AH1",I293="AH2")),0,IF(AND(I292="Not ScoreBoth",OR(I293="TO1",I293="TO2")),0.5,"")))))</f>
        <v/>
      </c>
      <c r="K293" s="127"/>
      <c r="L293" s="21">
        <v>1.917</v>
      </c>
      <c r="M293" s="22"/>
      <c r="N293" s="233"/>
      <c r="O293" s="23" t="s">
        <v>1885</v>
      </c>
      <c r="P293" s="24" t="s">
        <v>4029</v>
      </c>
      <c r="Q293" s="221"/>
      <c r="R293" s="205"/>
      <c r="S293" s="26"/>
    </row>
    <row r="294" spans="1:19" s="1" customFormat="1" ht="14.65" customHeight="1" thickBot="1">
      <c r="A294" s="228"/>
      <c r="B294" s="237"/>
      <c r="C294" s="27" t="s">
        <v>28</v>
      </c>
      <c r="D294" s="275"/>
      <c r="E294" s="283"/>
      <c r="F294" s="272"/>
      <c r="G294" s="183"/>
      <c r="H294" s="240"/>
      <c r="I294" s="30"/>
      <c r="J294" s="31"/>
      <c r="K294" s="37"/>
      <c r="L294" s="32"/>
      <c r="M294" s="33"/>
      <c r="N294" s="234"/>
      <c r="O294" s="34"/>
      <c r="P294" s="35"/>
      <c r="Q294" s="222"/>
      <c r="R294" s="206"/>
      <c r="S294" s="28"/>
    </row>
    <row r="295" spans="1:19" s="1" customFormat="1" ht="14.65" customHeight="1">
      <c r="A295" s="226">
        <f>$A292+1</f>
        <v>486</v>
      </c>
      <c r="B295" s="235" t="str">
        <f>IF(OR(C295="W",C296="W",C297="W",C295="1/2W",C296="1/2W",C297="1/2W",C295="1/2L",C296="1/2L",C297="1/2L"),"OK",IF(OR(C295="L",C296="L",C297="L"),"LOSS",IF(OR(C295="X",C296="X",C297="X"),"Anulado"," ")))</f>
        <v xml:space="preserve"> </v>
      </c>
      <c r="C295" s="38" t="s">
        <v>28</v>
      </c>
      <c r="D295" s="273" t="str">
        <f>IF(G295="","",$D292)</f>
        <v/>
      </c>
      <c r="E295" s="281" t="str">
        <f>IF(G295=""," ","– "&amp;COUNTIF(D$4:D297,$D295))</f>
        <v>– 198</v>
      </c>
      <c r="F295" s="284" t="e">
        <f ca="1">IF(G295="","",IF(OR(AND($C295&lt;&gt;" ",$C296=" "),AND($C296&lt;&gt;" ",$C295=" "),AND(L297&gt;0,OR(AND($C297&lt;&gt;" ",OR($C295=" ",$C296=" ")),AND($C297=" ",OR($C295&lt;&gt;" ",$C296&lt;&gt;" "))))),IF(SUM(F$4:F294)=0,1,LARGE(F$4:F294,1)+1),IF(MONTH(G295)=MONTH(TODAY()),IF(AND(DAY(G295)&lt;DAY(TODAY()),$B295=" "),IF(SUM(F$4:F294)=0,1,LARGE(F$4:F294,1)+1),IF($B295=" ",IF(AND(DAY(G295)=DAY(TODAY()),HOUR(G295)&lt;=HOUR(NOW())+1),IF(AND(HOUR(G295)+2&lt;=HOUR(NOW()),DAY(G295)&lt;=DAY(TODAY()),MINUTE(G295)&lt;=MINUTE(NOW())),IF(SUM(F$4:F294)=0,1,LARGE(F$4:F294,1)+1),IF(OR(MINUTE(G295)&lt;=MINUTE(NOW()),HOUR(G295)&lt;=HOUR(NOW())),"!!!","")),""),"")),"")))</f>
        <v>#VALUE!</v>
      </c>
      <c r="G295" s="181" t="s">
        <v>4876</v>
      </c>
      <c r="H295" s="302" t="s">
        <v>813</v>
      </c>
      <c r="I295" s="39" t="s">
        <v>43</v>
      </c>
      <c r="J295" s="40">
        <v>5.5</v>
      </c>
      <c r="K295" s="41" t="s">
        <v>21</v>
      </c>
      <c r="L295" s="42">
        <v>2.37</v>
      </c>
      <c r="M295" s="43">
        <v>16.420000000000002</v>
      </c>
      <c r="N295" s="318">
        <v>0.05</v>
      </c>
      <c r="O295" s="44" t="s">
        <v>1020</v>
      </c>
      <c r="P295" s="45" t="s">
        <v>4030</v>
      </c>
      <c r="Q295" s="217" t="s">
        <v>2850</v>
      </c>
      <c r="R295" s="211">
        <v>4.2099999999999999E-2</v>
      </c>
      <c r="S295" s="210" t="s">
        <v>1034</v>
      </c>
    </row>
    <row r="296" spans="1:19" s="1" customFormat="1" ht="14.65" customHeight="1">
      <c r="A296" s="227"/>
      <c r="B296" s="236"/>
      <c r="C296" s="49" t="s">
        <v>28</v>
      </c>
      <c r="D296" s="274"/>
      <c r="E296" s="282"/>
      <c r="F296" s="285"/>
      <c r="G296" s="182"/>
      <c r="H296" s="230"/>
      <c r="I296" s="50" t="s">
        <v>42</v>
      </c>
      <c r="J296" s="51">
        <f>IF(OR(I295="TO",I295="TU",I295="TO1",I295="TU1",I295="TO2",I295="TU2"),J295,IF(OR(I295="AH1",I295="AH2"),IF(OR(I296="AH1",I296="AH2"),-J295,IF(OR(I296="EH1",I296="EH2"),-J295+0.5,"")),IF(OR(I295="EH1",I295="EH2"),IF(OR(I296="AH1",I296="AH2"),-J295+0.5,IF(OR(I296="EH1",I296="EH2"),-J295+1,"")),IF(AND(OR(I295="DNB1",I295="DNB2"),OR(I296="AH1",I296="AH2")),0,IF(AND(I295="Not ScoreBoth",OR(I296="TO1",I296="TO2")),0.5,"")))))</f>
        <v>5.5</v>
      </c>
      <c r="K296" s="52" t="s">
        <v>23</v>
      </c>
      <c r="L296" s="53">
        <v>1.86</v>
      </c>
      <c r="M296" s="54"/>
      <c r="N296" s="233"/>
      <c r="O296" s="55" t="s">
        <v>2279</v>
      </c>
      <c r="P296" s="56" t="s">
        <v>4031</v>
      </c>
      <c r="Q296" s="218"/>
      <c r="R296" s="212"/>
      <c r="S296" s="26"/>
    </row>
    <row r="297" spans="1:19" s="1" customFormat="1" ht="14.65" customHeight="1">
      <c r="A297" s="228"/>
      <c r="B297" s="237"/>
      <c r="C297" s="57" t="s">
        <v>28</v>
      </c>
      <c r="D297" s="275"/>
      <c r="E297" s="283"/>
      <c r="F297" s="272"/>
      <c r="G297" s="183"/>
      <c r="H297" s="231"/>
      <c r="I297" s="58"/>
      <c r="J297" s="59"/>
      <c r="K297" s="60"/>
      <c r="L297" s="61"/>
      <c r="M297" s="62"/>
      <c r="N297" s="234"/>
      <c r="O297" s="63"/>
      <c r="P297" s="64"/>
      <c r="Q297" s="219"/>
      <c r="R297" s="213"/>
      <c r="S297" s="28"/>
    </row>
    <row r="298" spans="1:19" s="1" customFormat="1" ht="14.65" customHeight="1">
      <c r="A298" s="238">
        <f>$A295+1</f>
        <v>487</v>
      </c>
      <c r="B298" s="242" t="str">
        <f>IF(OR(C298="W",C299="W",C300="W",C298="1/2W",C299="1/2W",C300="1/2W",C298="1/2L",C299="1/2L",C300="1/2L"),"OK",IF(OR(C298="L",C299="L",C300="L"),"LOSS",IF(OR(C298="X",C299="X",C300="X"),"Anulado"," ")))</f>
        <v xml:space="preserve"> </v>
      </c>
      <c r="C298" s="65" t="s">
        <v>28</v>
      </c>
      <c r="D298" s="290" t="str">
        <f>IF(G298="","",$D295)</f>
        <v/>
      </c>
      <c r="E298" s="295" t="str">
        <f>IF(G298=""," ","– "&amp;COUNTIF(D$4:D300,$D298))</f>
        <v>– 201</v>
      </c>
      <c r="F298" s="297" t="e">
        <f ca="1">IF(G298="","",IF(OR(AND($C298&lt;&gt;" ",$C299=" "),AND($C299&lt;&gt;" ",$C298=" "),AND(L300&gt;0,OR(AND($C300&lt;&gt;" ",OR($C298=" ",$C299=" ")),AND($C300=" ",OR($C298&lt;&gt;" ",$C299&lt;&gt;" "))))),IF(SUM(F$4:F297)=0,1,LARGE(F$4:F297,1)+1),IF(MONTH(G298)=MONTH(TODAY()),IF(AND(DAY(G298)&lt;DAY(TODAY()),$B298=" "),IF(SUM(F$4:F297)=0,1,LARGE(F$4:F297,1)+1),IF($B298=" ",IF(AND(DAY(G298)=DAY(TODAY()),HOUR(G298)&lt;=HOUR(NOW())+1),IF(AND(HOUR(G298)+2&lt;=HOUR(NOW()),DAY(G298)&lt;=DAY(TODAY()),MINUTE(G298)&lt;=MINUTE(NOW())),IF(SUM(F$4:F297)=0,1,LARGE(F$4:F297,1)+1),IF(OR(MINUTE(G298)&lt;=MINUTE(NOW()),HOUR(G298)&lt;=HOUR(NOW())),"!!!","")),""),"")),"")))</f>
        <v>#VALUE!</v>
      </c>
      <c r="G298" s="188" t="s">
        <v>4876</v>
      </c>
      <c r="H298" s="239" t="s">
        <v>813</v>
      </c>
      <c r="I298" s="66" t="s">
        <v>43</v>
      </c>
      <c r="J298" s="67">
        <v>6.25</v>
      </c>
      <c r="K298" s="68" t="s">
        <v>21</v>
      </c>
      <c r="L298" s="69">
        <v>1.85</v>
      </c>
      <c r="M298" s="70">
        <v>26.47</v>
      </c>
      <c r="N298" s="317">
        <v>0.05</v>
      </c>
      <c r="O298" s="71" t="s">
        <v>4032</v>
      </c>
      <c r="P298" s="72" t="s">
        <v>4033</v>
      </c>
      <c r="Q298" s="220" t="s">
        <v>1515</v>
      </c>
      <c r="R298" s="204">
        <v>7.5600000000000001E-2</v>
      </c>
      <c r="S298" s="203" t="s">
        <v>1034</v>
      </c>
    </row>
    <row r="299" spans="1:19" s="1" customFormat="1" ht="14.65" customHeight="1">
      <c r="A299" s="227"/>
      <c r="B299" s="236"/>
      <c r="C299" s="17" t="s">
        <v>28</v>
      </c>
      <c r="D299" s="274"/>
      <c r="E299" s="282"/>
      <c r="F299" s="285"/>
      <c r="G299" s="182"/>
      <c r="H299" s="230"/>
      <c r="I299" s="18" t="s">
        <v>42</v>
      </c>
      <c r="J299" s="76">
        <f>IF(OR(I298="TO",I298="TU",I298="TO1",I298="TU1",I298="TO2",I298="TU2"),J298,IF(OR(I298="AH1",I298="AH2"),IF(OR(I299="AH1",I299="AH2"),-J298,IF(OR(I299="EH1",I299="EH2"),-J298+0.5,"")),IF(OR(I298="EH1",I298="EH2"),IF(OR(I299="AH1",I299="AH2"),-J298+0.5,IF(OR(I299="EH1",I299="EH2"),-J298+1,"")),IF(AND(OR(I298="DNB1",I298="DNB2"),OR(I299="AH1",I299="AH2")),0,IF(AND(I298="Not ScoreBoth",OR(I299="TO1",I299="TO2")),0.5,"")))))</f>
        <v>6.25</v>
      </c>
      <c r="K299" s="77" t="s">
        <v>23</v>
      </c>
      <c r="L299" s="21">
        <v>2.57</v>
      </c>
      <c r="M299" s="22">
        <v>19.04</v>
      </c>
      <c r="N299" s="233"/>
      <c r="O299" s="23" t="s">
        <v>4034</v>
      </c>
      <c r="P299" s="24" t="s">
        <v>4035</v>
      </c>
      <c r="Q299" s="221"/>
      <c r="R299" s="205"/>
      <c r="S299" s="26"/>
    </row>
    <row r="300" spans="1:19" s="1" customFormat="1" ht="14.65" customHeight="1">
      <c r="A300" s="228"/>
      <c r="B300" s="237"/>
      <c r="C300" s="27" t="s">
        <v>28</v>
      </c>
      <c r="D300" s="275"/>
      <c r="E300" s="283"/>
      <c r="F300" s="272"/>
      <c r="G300" s="183"/>
      <c r="H300" s="231"/>
      <c r="I300" s="30"/>
      <c r="J300" s="31"/>
      <c r="K300" s="37"/>
      <c r="L300" s="32"/>
      <c r="M300" s="33"/>
      <c r="N300" s="234"/>
      <c r="O300" s="34"/>
      <c r="P300" s="35"/>
      <c r="Q300" s="222"/>
      <c r="R300" s="206"/>
      <c r="S300" s="28"/>
    </row>
    <row r="301" spans="1:19" s="1" customFormat="1" ht="14.65" customHeight="1">
      <c r="A301" s="226">
        <f>$A298+1</f>
        <v>488</v>
      </c>
      <c r="B301" s="235" t="str">
        <f>IF(OR(C301="W",C302="W",C303="W",C301="1/2W",C302="1/2W",C303="1/2W",C301="1/2L",C302="1/2L",C303="1/2L"),"OK",IF(OR(C301="L",C302="L",C303="L"),"LOSS",IF(OR(C301="X",C302="X",C303="X"),"Anulado"," ")))</f>
        <v xml:space="preserve"> </v>
      </c>
      <c r="C301" s="38" t="s">
        <v>28</v>
      </c>
      <c r="D301" s="273" t="str">
        <f>IF(G301="","",$D298)</f>
        <v/>
      </c>
      <c r="E301" s="281" t="str">
        <f>IF(G301=""," ","– "&amp;COUNTIF(D$4:D303,$D301))</f>
        <v>– 204</v>
      </c>
      <c r="F301" s="284" t="e">
        <f ca="1">IF(G301="","",IF(OR(AND($C301&lt;&gt;" ",$C302=" "),AND($C302&lt;&gt;" ",$C301=" "),AND(L303&gt;0,OR(AND($C303&lt;&gt;" ",OR($C301=" ",$C302=" ")),AND($C303=" ",OR($C301&lt;&gt;" ",$C302&lt;&gt;" "))))),IF(SUM(F$4:F300)=0,1,LARGE(F$4:F300,1)+1),IF(MONTH(G301)=MONTH(TODAY()),IF(AND(DAY(G301)&lt;DAY(TODAY()),$B301=" "),IF(SUM(F$4:F300)=0,1,LARGE(F$4:F300,1)+1),IF($B301=" ",IF(AND(DAY(G301)=DAY(TODAY()),HOUR(G301)&lt;=HOUR(NOW())+1),IF(AND(HOUR(G301)+2&lt;=HOUR(NOW()),DAY(G301)&lt;=DAY(TODAY()),MINUTE(G301)&lt;=MINUTE(NOW())),IF(SUM(F$4:F300)=0,1,LARGE(F$4:F300,1)+1),IF(OR(MINUTE(G301)&lt;=MINUTE(NOW()),HOUR(G301)&lt;=HOUR(NOW())),"!!!","")),""),"")),"")))</f>
        <v>#VALUE!</v>
      </c>
      <c r="G301" s="181" t="s">
        <v>4876</v>
      </c>
      <c r="H301" s="229" t="s">
        <v>813</v>
      </c>
      <c r="I301" s="39" t="s">
        <v>43</v>
      </c>
      <c r="J301" s="40">
        <v>6.25</v>
      </c>
      <c r="K301" s="41" t="s">
        <v>21</v>
      </c>
      <c r="L301" s="42">
        <v>1.85</v>
      </c>
      <c r="M301" s="43">
        <v>26.47</v>
      </c>
      <c r="N301" s="318">
        <v>0.05</v>
      </c>
      <c r="O301" s="44" t="s">
        <v>4032</v>
      </c>
      <c r="P301" s="45" t="s">
        <v>4033</v>
      </c>
      <c r="Q301" s="217" t="s">
        <v>1907</v>
      </c>
      <c r="R301" s="211">
        <v>0.1116</v>
      </c>
      <c r="S301" s="210" t="s">
        <v>1034</v>
      </c>
    </row>
    <row r="302" spans="1:19" s="1" customFormat="1" ht="14.65" customHeight="1">
      <c r="A302" s="227"/>
      <c r="B302" s="236"/>
      <c r="C302" s="49" t="s">
        <v>28</v>
      </c>
      <c r="D302" s="274"/>
      <c r="E302" s="282"/>
      <c r="F302" s="285"/>
      <c r="G302" s="182"/>
      <c r="H302" s="230"/>
      <c r="I302" s="50" t="s">
        <v>42</v>
      </c>
      <c r="J302" s="51">
        <f>IF(OR(I301="TO",I301="TU",I301="TO1",I301="TU1",I301="TO2",I301="TU2"),J301,IF(OR(I301="AH1",I301="AH2"),IF(OR(I302="AH1",I302="AH2"),-J301,IF(OR(I302="EH1",I302="EH2"),-J301+0.5,"")),IF(OR(I301="EH1",I301="EH2"),IF(OR(I302="AH1",I302="AH2"),-J301+0.5,IF(OR(I302="EH1",I302="EH2"),-J301+1,"")),IF(AND(OR(I301="DNB1",I301="DNB2"),OR(I302="AH1",I302="AH2")),0,IF(AND(I301="Not ScoreBoth",OR(I302="TO1",I302="TO2")),0.5,"")))))</f>
        <v>6.25</v>
      </c>
      <c r="K302" s="52" t="s">
        <v>23</v>
      </c>
      <c r="L302" s="53">
        <v>2.57</v>
      </c>
      <c r="M302" s="54">
        <v>28.46</v>
      </c>
      <c r="N302" s="233"/>
      <c r="O302" s="55" t="s">
        <v>4036</v>
      </c>
      <c r="P302" s="56" t="s">
        <v>4037</v>
      </c>
      <c r="Q302" s="218"/>
      <c r="R302" s="212"/>
      <c r="S302" s="26"/>
    </row>
    <row r="303" spans="1:19" s="1" customFormat="1" ht="14.65" customHeight="1">
      <c r="A303" s="228"/>
      <c r="B303" s="237"/>
      <c r="C303" s="57" t="s">
        <v>28</v>
      </c>
      <c r="D303" s="275"/>
      <c r="E303" s="283"/>
      <c r="F303" s="272"/>
      <c r="G303" s="183"/>
      <c r="H303" s="231"/>
      <c r="I303" s="58"/>
      <c r="J303" s="59"/>
      <c r="K303" s="60"/>
      <c r="L303" s="61"/>
      <c r="M303" s="62"/>
      <c r="N303" s="234"/>
      <c r="O303" s="63"/>
      <c r="P303" s="64"/>
      <c r="Q303" s="219"/>
      <c r="R303" s="213"/>
      <c r="S303" s="28"/>
    </row>
    <row r="304" spans="1:19" s="1" customFormat="1" ht="14.65" customHeight="1">
      <c r="A304" s="238">
        <f>$A301+1</f>
        <v>489</v>
      </c>
      <c r="B304" s="242" t="str">
        <f>IF(OR(C304="W",C305="W",C306="W",C304="1/2W",C305="1/2W",C306="1/2W",C304="1/2L",C305="1/2L",C306="1/2L"),"OK",IF(OR(C304="L",C305="L",C306="L"),"LOSS",IF(OR(C304="X",C305="X",C306="X"),"Anulado"," ")))</f>
        <v xml:space="preserve"> </v>
      </c>
      <c r="C304" s="65" t="s">
        <v>28</v>
      </c>
      <c r="D304" s="290" t="str">
        <f>IF(G304="","",$D301)</f>
        <v/>
      </c>
      <c r="E304" s="295" t="str">
        <f>IF(G304=""," ","– "&amp;COUNTIF(D$4:D306,$D304))</f>
        <v>– 207</v>
      </c>
      <c r="F304" s="297" t="e">
        <f ca="1">IF(G304="","",IF(OR(AND($C304&lt;&gt;" ",$C305=" "),AND($C305&lt;&gt;" ",$C304=" "),AND(L306&gt;0,OR(AND($C306&lt;&gt;" ",OR($C304=" ",$C305=" ")),AND($C306=" ",OR($C304&lt;&gt;" ",$C305&lt;&gt;" "))))),IF(SUM(F$4:F303)=0,1,LARGE(F$4:F303,1)+1),IF(MONTH(G304)=MONTH(TODAY()),IF(AND(DAY(G304)&lt;DAY(TODAY()),$B304=" "),IF(SUM(F$4:F303)=0,1,LARGE(F$4:F303,1)+1),IF($B304=" ",IF(AND(DAY(G304)=DAY(TODAY()),HOUR(G304)&lt;=HOUR(NOW())+1),IF(AND(HOUR(G304)+2&lt;=HOUR(NOW()),DAY(G304)&lt;=DAY(TODAY()),MINUTE(G304)&lt;=MINUTE(NOW())),IF(SUM(F$4:F303)=0,1,LARGE(F$4:F303,1)+1),IF(OR(MINUTE(G304)&lt;=MINUTE(NOW()),HOUR(G304)&lt;=HOUR(NOW())),"!!!","")),""),"")),"")))</f>
        <v>#VALUE!</v>
      </c>
      <c r="G304" s="188" t="s">
        <v>4876</v>
      </c>
      <c r="H304" s="239" t="s">
        <v>813</v>
      </c>
      <c r="I304" s="66" t="s">
        <v>43</v>
      </c>
      <c r="J304" s="67">
        <v>6.25</v>
      </c>
      <c r="K304" s="68" t="s">
        <v>21</v>
      </c>
      <c r="L304" s="69">
        <v>1.85</v>
      </c>
      <c r="M304" s="70">
        <v>26.47</v>
      </c>
      <c r="N304" s="317">
        <v>0.05</v>
      </c>
      <c r="O304" s="71" t="s">
        <v>4032</v>
      </c>
      <c r="P304" s="72" t="s">
        <v>4033</v>
      </c>
      <c r="Q304" s="220" t="s">
        <v>2113</v>
      </c>
      <c r="R304" s="204">
        <v>1.95E-2</v>
      </c>
      <c r="S304" s="203" t="s">
        <v>1034</v>
      </c>
    </row>
    <row r="305" spans="1:19" s="1" customFormat="1" ht="14.65" customHeight="1">
      <c r="A305" s="227"/>
      <c r="B305" s="236"/>
      <c r="C305" s="17" t="s">
        <v>28</v>
      </c>
      <c r="D305" s="274"/>
      <c r="E305" s="282"/>
      <c r="F305" s="285"/>
      <c r="G305" s="182"/>
      <c r="H305" s="230"/>
      <c r="I305" s="18" t="s">
        <v>42</v>
      </c>
      <c r="J305" s="76">
        <f>IF(OR(I304="TO",I304="TU",I304="TO1",I304="TU1",I304="TO2",I304="TU2"),J304,IF(OR(I304="AH1",I304="AH2"),IF(OR(I305="AH1",I305="AH2"),-J304,IF(OR(I305="EH1",I305="EH2"),-J304+0.5,"")),IF(OR(I304="EH1",I304="EH2"),IF(OR(I305="AH1",I305="AH2"),-J304+0.5,IF(OR(I305="EH1",I305="EH2"),-J304+1,"")),IF(AND(OR(I304="DNB1",I304="DNB2"),OR(I305="AH1",I305="AH2")),0,IF(AND(I304="Not ScoreBoth",OR(I305="TO1",I305="TO2")),0.5,"")))))</f>
        <v>6.25</v>
      </c>
      <c r="K305" s="77" t="s">
        <v>23</v>
      </c>
      <c r="L305" s="21">
        <v>2.57</v>
      </c>
      <c r="M305" s="22">
        <f>M302-M299-0.01</f>
        <v>9.4100000000000019</v>
      </c>
      <c r="N305" s="233"/>
      <c r="O305" s="23" t="s">
        <v>4038</v>
      </c>
      <c r="P305" s="24" t="s">
        <v>1426</v>
      </c>
      <c r="Q305" s="221"/>
      <c r="R305" s="205"/>
      <c r="S305" s="26"/>
    </row>
    <row r="306" spans="1:19" s="1" customFormat="1" ht="14.65" customHeight="1">
      <c r="A306" s="228"/>
      <c r="B306" s="237"/>
      <c r="C306" s="27" t="s">
        <v>28</v>
      </c>
      <c r="D306" s="275"/>
      <c r="E306" s="283"/>
      <c r="F306" s="272"/>
      <c r="G306" s="183"/>
      <c r="H306" s="231"/>
      <c r="I306" s="30"/>
      <c r="J306" s="31"/>
      <c r="K306" s="37"/>
      <c r="L306" s="32"/>
      <c r="M306" s="33"/>
      <c r="N306" s="234"/>
      <c r="O306" s="34"/>
      <c r="P306" s="35"/>
      <c r="Q306" s="222"/>
      <c r="R306" s="206"/>
      <c r="S306" s="28"/>
    </row>
    <row r="307" spans="1:19" s="1" customFormat="1" ht="14.65" customHeight="1">
      <c r="A307" s="226">
        <f>$A304+1</f>
        <v>490</v>
      </c>
      <c r="B307" s="235" t="str">
        <f>IF(OR(C307="W",C308="W",C309="W",C307="1/2W",C308="1/2W",C309="1/2W",C307="1/2L",C308="1/2L",C309="1/2L"),"OK",IF(OR(C307="L",C308="L",C309="L"),"LOSS",IF(OR(C307="X",C308="X",C309="X"),"Anulado"," ")))</f>
        <v xml:space="preserve"> </v>
      </c>
      <c r="C307" s="38" t="s">
        <v>28</v>
      </c>
      <c r="D307" s="273" t="str">
        <f>IF(G307="","",$D304)</f>
        <v/>
      </c>
      <c r="E307" s="281" t="str">
        <f>IF(G307=""," ","– "&amp;COUNTIF(D$4:D309,$D307))</f>
        <v>– 210</v>
      </c>
      <c r="F307" s="284" t="e">
        <f ca="1">IF(G307="","",IF(OR(AND($C307&lt;&gt;" ",$C308=" "),AND($C308&lt;&gt;" ",$C307=" "),AND(L309&gt;0,OR(AND($C309&lt;&gt;" ",OR($C307=" ",$C308=" ")),AND($C309=" ",OR($C307&lt;&gt;" ",$C308&lt;&gt;" "))))),IF(SUM(F$4:F306)=0,1,LARGE(F$4:F306,1)+1),IF(MONTH(G307)=MONTH(TODAY()),IF(AND(DAY(G307)&lt;DAY(TODAY()),$B307=" "),IF(SUM(F$4:F306)=0,1,LARGE(F$4:F306,1)+1),IF($B307=" ",IF(AND(DAY(G307)=DAY(TODAY()),HOUR(G307)&lt;=HOUR(NOW())+1),IF(AND(HOUR(G307)+2&lt;=HOUR(NOW()),DAY(G307)&lt;=DAY(TODAY()),MINUTE(G307)&lt;=MINUTE(NOW())),IF(SUM(F$4:F306)=0,1,LARGE(F$4:F306,1)+1),IF(OR(MINUTE(G307)&lt;=MINUTE(NOW()),HOUR(G307)&lt;=HOUR(NOW())),"!!!","")),""),"")),"")))</f>
        <v>#VALUE!</v>
      </c>
      <c r="G307" s="181" t="s">
        <v>4876</v>
      </c>
      <c r="H307" s="229" t="s">
        <v>813</v>
      </c>
      <c r="I307" s="39" t="s">
        <v>43</v>
      </c>
      <c r="J307" s="40">
        <v>6.25</v>
      </c>
      <c r="K307" s="41" t="s">
        <v>21</v>
      </c>
      <c r="L307" s="42">
        <v>1.85</v>
      </c>
      <c r="M307" s="43">
        <v>13.24</v>
      </c>
      <c r="N307" s="318">
        <v>0.05</v>
      </c>
      <c r="O307" s="44" t="s">
        <v>2895</v>
      </c>
      <c r="P307" s="45" t="s">
        <v>2896</v>
      </c>
      <c r="Q307" s="217" t="s">
        <v>1346</v>
      </c>
      <c r="R307" s="211">
        <v>7.5899999999999995E-2</v>
      </c>
      <c r="S307" s="210" t="s">
        <v>1034</v>
      </c>
    </row>
    <row r="308" spans="1:19" s="1" customFormat="1" ht="14.65" customHeight="1">
      <c r="A308" s="227"/>
      <c r="B308" s="236"/>
      <c r="C308" s="49" t="s">
        <v>28</v>
      </c>
      <c r="D308" s="274"/>
      <c r="E308" s="282"/>
      <c r="F308" s="285"/>
      <c r="G308" s="182"/>
      <c r="H308" s="230"/>
      <c r="I308" s="50" t="s">
        <v>42</v>
      </c>
      <c r="J308" s="51">
        <f>IF(OR(I307="TO",I307="TU",I307="TO1",I307="TU1",I307="TO2",I307="TU2"),J307,IF(OR(I307="AH1",I307="AH2"),IF(OR(I308="AH1",I308="AH2"),-J307,IF(OR(I308="EH1",I308="EH2"),-J307+0.5,"")),IF(OR(I307="EH1",I307="EH2"),IF(OR(I308="AH1",I308="AH2"),-J307+0.5,IF(OR(I308="EH1",I308="EH2"),-J307+1,"")),IF(AND(OR(I307="DNB1",I307="DNB2"),OR(I308="AH1",I308="AH2")),0,IF(AND(I307="Not ScoreBoth",OR(I308="TO1",I308="TO2")),0.5,"")))))</f>
        <v>6.25</v>
      </c>
      <c r="K308" s="52" t="s">
        <v>23</v>
      </c>
      <c r="L308" s="53">
        <v>2.57</v>
      </c>
      <c r="M308" s="54"/>
      <c r="N308" s="233"/>
      <c r="O308" s="55" t="s">
        <v>1999</v>
      </c>
      <c r="P308" s="56" t="s">
        <v>4039</v>
      </c>
      <c r="Q308" s="218"/>
      <c r="R308" s="212"/>
      <c r="S308" s="26"/>
    </row>
    <row r="309" spans="1:19" s="1" customFormat="1" ht="14.65" customHeight="1">
      <c r="A309" s="228"/>
      <c r="B309" s="237"/>
      <c r="C309" s="57" t="s">
        <v>28</v>
      </c>
      <c r="D309" s="275"/>
      <c r="E309" s="283"/>
      <c r="F309" s="272"/>
      <c r="G309" s="183"/>
      <c r="H309" s="231"/>
      <c r="I309" s="58"/>
      <c r="J309" s="59"/>
      <c r="K309" s="60"/>
      <c r="L309" s="61"/>
      <c r="M309" s="62"/>
      <c r="N309" s="234"/>
      <c r="O309" s="63"/>
      <c r="P309" s="64"/>
      <c r="Q309" s="219"/>
      <c r="R309" s="213"/>
      <c r="S309" s="28"/>
    </row>
    <row r="310" spans="1:19" s="1" customFormat="1" ht="14.65" customHeight="1">
      <c r="A310" s="238">
        <f>$A307+1</f>
        <v>491</v>
      </c>
      <c r="B310" s="242" t="str">
        <f>IF(OR(C310="W",C311="W",C312="W",C310="1/2W",C311="1/2W",C312="1/2W",C310="1/2L",C311="1/2L",C312="1/2L"),"OK",IF(OR(C310="L",C311="L",C312="L"),"LOSS",IF(OR(C310="X",C311="X",C312="X"),"Anulado"," ")))</f>
        <v xml:space="preserve"> </v>
      </c>
      <c r="C310" s="65" t="s">
        <v>28</v>
      </c>
      <c r="D310" s="290" t="s">
        <v>214</v>
      </c>
      <c r="E310" s="295" t="str">
        <f>IF(G310=""," ","– "&amp;COUNTIF(D$4:D312,$D310))</f>
        <v>– 1</v>
      </c>
      <c r="F310" s="297" t="e">
        <f ca="1">IF(G310="","",IF(OR(AND($C310&lt;&gt;" ",$C311=" "),AND($C311&lt;&gt;" ",$C310=" "),AND(L312&gt;0,OR(AND($C312&lt;&gt;" ",OR($C310=" ",$C311=" ")),AND($C312=" ",OR($C310&lt;&gt;" ",$C311&lt;&gt;" "))))),IF(SUM(F$4:F309)=0,1,LARGE(F$4:F309,1)+1),IF(MONTH(G310)=MONTH(TODAY()),IF(AND(DAY(G310)&lt;DAY(TODAY()),$B310=" "),IF(SUM(F$4:F309)=0,1,LARGE(F$4:F309,1)+1),IF($B310=" ",IF(AND(DAY(G310)=DAY(TODAY()),HOUR(G310)&lt;=HOUR(NOW())+1),IF(AND(HOUR(G310)+2&lt;=HOUR(NOW()),DAY(G310)&lt;=DAY(TODAY()),MINUTE(G310)&lt;=MINUTE(NOW())),IF(SUM(F$4:F309)=0,1,LARGE(F$4:F309,1)+1),IF(OR(MINUTE(G310)&lt;=MINUTE(NOW()),HOUR(G310)&lt;=HOUR(NOW())),"!!!","")),""),"")),"")))</f>
        <v>#VALUE!</v>
      </c>
      <c r="G310" s="188" t="s">
        <v>4877</v>
      </c>
      <c r="H310" s="239" t="s">
        <v>814</v>
      </c>
      <c r="I310" s="100">
        <v>2</v>
      </c>
      <c r="J310" s="80"/>
      <c r="K310" s="68" t="s">
        <v>18</v>
      </c>
      <c r="L310" s="69">
        <v>2.2999999999999998</v>
      </c>
      <c r="M310" s="70">
        <v>25.07</v>
      </c>
      <c r="N310" s="317">
        <v>0.05</v>
      </c>
      <c r="O310" s="71" t="s">
        <v>2618</v>
      </c>
      <c r="P310" s="72" t="s">
        <v>2619</v>
      </c>
      <c r="Q310" s="220" t="s">
        <v>4244</v>
      </c>
      <c r="R310" s="204">
        <v>3.5700000000000003E-2</v>
      </c>
      <c r="S310" s="203" t="s">
        <v>1034</v>
      </c>
    </row>
    <row r="311" spans="1:19" s="1" customFormat="1" ht="14.65" customHeight="1">
      <c r="A311" s="227"/>
      <c r="B311" s="236"/>
      <c r="C311" s="17" t="s">
        <v>28</v>
      </c>
      <c r="D311" s="274"/>
      <c r="E311" s="282"/>
      <c r="F311" s="285"/>
      <c r="G311" s="182"/>
      <c r="H311" s="230"/>
      <c r="I311" s="18" t="s">
        <v>30</v>
      </c>
      <c r="J311" s="76">
        <v>0.5</v>
      </c>
      <c r="K311" s="77" t="s">
        <v>22</v>
      </c>
      <c r="L311" s="21">
        <v>1.8839999999999999</v>
      </c>
      <c r="M311" s="22"/>
      <c r="N311" s="233"/>
      <c r="O311" s="23" t="s">
        <v>4040</v>
      </c>
      <c r="P311" s="24" t="s">
        <v>4041</v>
      </c>
      <c r="Q311" s="221"/>
      <c r="R311" s="205"/>
      <c r="S311" s="26"/>
    </row>
    <row r="312" spans="1:19" s="1" customFormat="1" ht="24.6" customHeight="1" thickBot="1">
      <c r="A312" s="228"/>
      <c r="B312" s="237"/>
      <c r="C312" s="27" t="s">
        <v>28</v>
      </c>
      <c r="D312" s="275"/>
      <c r="E312" s="283"/>
      <c r="F312" s="272"/>
      <c r="G312" s="183"/>
      <c r="H312" s="240"/>
      <c r="I312" s="30"/>
      <c r="J312" s="31"/>
      <c r="K312" s="37"/>
      <c r="L312" s="32"/>
      <c r="M312" s="33"/>
      <c r="N312" s="234"/>
      <c r="O312" s="34"/>
      <c r="P312" s="35"/>
      <c r="Q312" s="222"/>
      <c r="R312" s="206"/>
      <c r="S312" s="28"/>
    </row>
    <row r="313" spans="1:19" s="1" customFormat="1" ht="14.65" customHeight="1">
      <c r="A313" s="226">
        <f>$A310+1</f>
        <v>492</v>
      </c>
      <c r="B313" s="235" t="str">
        <f>IF(OR(C313="W",C314="W",C315="W",C313="1/2W",C314="1/2W",C315="1/2W",C313="1/2L",C314="1/2L",C315="1/2L"),"OK",IF(OR(C313="L",C314="L",C315="L"),"LOSS",IF(OR(C313="X",C314="X",C315="X"),"Anulado"," ")))</f>
        <v xml:space="preserve"> </v>
      </c>
      <c r="C313" s="38" t="s">
        <v>28</v>
      </c>
      <c r="D313" s="273" t="str">
        <f>IF(G313="","",$D310)</f>
        <v>14</v>
      </c>
      <c r="E313" s="281" t="str">
        <f>IF(G313=""," ","– "&amp;COUNTIF(D$4:D315,$D313))</f>
        <v>– 2</v>
      </c>
      <c r="F313" s="284" t="e">
        <f ca="1">IF(G313="","",IF(OR(AND($C313&lt;&gt;" ",$C314=" "),AND($C314&lt;&gt;" ",$C313=" "),AND(L315&gt;0,OR(AND($C315&lt;&gt;" ",OR($C313=" ",$C314=" ")),AND($C315=" ",OR($C313&lt;&gt;" ",$C314&lt;&gt;" "))))),IF(SUM(F$4:F312)=0,1,LARGE(F$4:F312,1)+1),IF(MONTH(G313)=MONTH(TODAY()),IF(AND(DAY(G313)&lt;DAY(TODAY()),$B313=" "),IF(SUM(F$4:F312)=0,1,LARGE(F$4:F312,1)+1),IF($B313=" ",IF(AND(DAY(G313)=DAY(TODAY()),HOUR(G313)&lt;=HOUR(NOW())+1),IF(AND(HOUR(G313)+2&lt;=HOUR(NOW()),DAY(G313)&lt;=DAY(TODAY()),MINUTE(G313)&lt;=MINUTE(NOW())),IF(SUM(F$4:F312)=0,1,LARGE(F$4:F312,1)+1),IF(OR(MINUTE(G313)&lt;=MINUTE(NOW()),HOUR(G313)&lt;=HOUR(NOW())),"!!!","")),""),"")),"")))</f>
        <v>#VALUE!</v>
      </c>
      <c r="G313" s="181" t="s">
        <v>4877</v>
      </c>
      <c r="H313" s="302" t="s">
        <v>815</v>
      </c>
      <c r="I313" s="39" t="s">
        <v>30</v>
      </c>
      <c r="J313" s="40">
        <v>-2.5</v>
      </c>
      <c r="K313" s="41" t="s">
        <v>45</v>
      </c>
      <c r="L313" s="42">
        <v>2.25</v>
      </c>
      <c r="M313" s="43"/>
      <c r="N313" s="318">
        <v>0.05</v>
      </c>
      <c r="O313" s="44" t="s">
        <v>3204</v>
      </c>
      <c r="P313" s="45" t="s">
        <v>2654</v>
      </c>
      <c r="Q313" s="217" t="s">
        <v>2889</v>
      </c>
      <c r="R313" s="211">
        <v>5.8700000000000002E-2</v>
      </c>
      <c r="S313" s="210" t="s">
        <v>1034</v>
      </c>
    </row>
    <row r="314" spans="1:19" s="1" customFormat="1" ht="14.65" customHeight="1">
      <c r="A314" s="227"/>
      <c r="B314" s="236"/>
      <c r="C314" s="49" t="s">
        <v>28</v>
      </c>
      <c r="D314" s="274"/>
      <c r="E314" s="282"/>
      <c r="F314" s="285"/>
      <c r="G314" s="182"/>
      <c r="H314" s="230"/>
      <c r="I314" s="50" t="s">
        <v>31</v>
      </c>
      <c r="J314" s="51">
        <f>IF(OR(I313="TO",I313="TU",I313="TO1",I313="TU1",I313="TO2",I313="TU2"),J313,IF(OR(I313="AH1",I313="AH2"),IF(OR(I314="AH1",I314="AH2"),-J313,IF(OR(I314="EH1",I314="EH2"),-J313+0.5,"")),IF(OR(I313="EH1",I313="EH2"),IF(OR(I314="AH1",I314="AH2"),-J313+0.5,IF(OR(I314="EH1",I314="EH2"),-J313+1,"")),IF(AND(OR(I313="DNB1",I313="DNB2"),OR(I314="AH1",I314="AH2")),0,IF(AND(I313="Not ScoreBoth",OR(I314="TO1",I314="TO2")),0.5,"")))))</f>
        <v>2.5</v>
      </c>
      <c r="K314" s="52" t="s">
        <v>17</v>
      </c>
      <c r="L314" s="53">
        <v>2</v>
      </c>
      <c r="M314" s="54">
        <v>17.5</v>
      </c>
      <c r="N314" s="233"/>
      <c r="O314" s="55" t="s">
        <v>2372</v>
      </c>
      <c r="P314" s="56" t="s">
        <v>2373</v>
      </c>
      <c r="Q314" s="218"/>
      <c r="R314" s="212"/>
      <c r="S314" s="26"/>
    </row>
    <row r="315" spans="1:19" s="1" customFormat="1" ht="14.65" customHeight="1">
      <c r="A315" s="228"/>
      <c r="B315" s="237"/>
      <c r="C315" s="57" t="s">
        <v>28</v>
      </c>
      <c r="D315" s="275"/>
      <c r="E315" s="283"/>
      <c r="F315" s="272"/>
      <c r="G315" s="183"/>
      <c r="H315" s="231"/>
      <c r="I315" s="58"/>
      <c r="J315" s="59"/>
      <c r="K315" s="60"/>
      <c r="L315" s="61"/>
      <c r="M315" s="62"/>
      <c r="N315" s="234"/>
      <c r="O315" s="63"/>
      <c r="P315" s="64"/>
      <c r="Q315" s="219"/>
      <c r="R315" s="213"/>
      <c r="S315" s="28"/>
    </row>
    <row r="316" spans="1:19" s="1" customFormat="1" ht="14.65" customHeight="1">
      <c r="A316" s="238">
        <f>$A313+1</f>
        <v>493</v>
      </c>
      <c r="B316" s="242" t="str">
        <f>IF(OR(C316="W",C317="W",C318="W",C316="1/2W",C317="1/2W",C318="1/2W",C316="1/2L",C317="1/2L",C318="1/2L"),"OK",IF(OR(C316="L",C317="L",C318="L"),"LOSS",IF(OR(C316="X",C317="X",C318="X"),"Anulado"," ")))</f>
        <v xml:space="preserve"> </v>
      </c>
      <c r="C316" s="65" t="s">
        <v>28</v>
      </c>
      <c r="D316" s="290" t="str">
        <f>IF(G316="","",$D313)</f>
        <v>14</v>
      </c>
      <c r="E316" s="295" t="str">
        <f>IF(G316=""," ","– "&amp;COUNTIF(D$4:D318,$D316))</f>
        <v>– 3</v>
      </c>
      <c r="F316" s="297" t="e">
        <f ca="1">IF(G316="","",IF(OR(AND($C316&lt;&gt;" ",$C317=" "),AND($C317&lt;&gt;" ",$C316=" "),AND(L318&gt;0,OR(AND($C318&lt;&gt;" ",OR($C316=" ",$C317=" ")),AND($C318=" ",OR($C316&lt;&gt;" ",$C317&lt;&gt;" "))))),IF(SUM(F$4:F315)=0,1,LARGE(F$4:F315,1)+1),IF(MONTH(G316)=MONTH(TODAY()),IF(AND(DAY(G316)&lt;DAY(TODAY()),$B316=" "),IF(SUM(F$4:F315)=0,1,LARGE(F$4:F315,1)+1),IF($B316=" ",IF(AND(DAY(G316)=DAY(TODAY()),HOUR(G316)&lt;=HOUR(NOW())+1),IF(AND(HOUR(G316)+2&lt;=HOUR(NOW()),DAY(G316)&lt;=DAY(TODAY()),MINUTE(G316)&lt;=MINUTE(NOW())),IF(SUM(F$4:F315)=0,1,LARGE(F$4:F315,1)+1),IF(OR(MINUTE(G316)&lt;=MINUTE(NOW()),HOUR(G316)&lt;=HOUR(NOW())),"!!!","")),""),"")),"")))</f>
        <v>#VALUE!</v>
      </c>
      <c r="G316" s="188" t="s">
        <v>4877</v>
      </c>
      <c r="H316" s="239" t="s">
        <v>815</v>
      </c>
      <c r="I316" s="66" t="s">
        <v>60</v>
      </c>
      <c r="J316" s="80"/>
      <c r="K316" s="68" t="s">
        <v>20</v>
      </c>
      <c r="L316" s="69">
        <v>3.4</v>
      </c>
      <c r="M316" s="70">
        <v>5.24</v>
      </c>
      <c r="N316" s="317">
        <v>0.05</v>
      </c>
      <c r="O316" s="71" t="s">
        <v>4042</v>
      </c>
      <c r="P316" s="72" t="s">
        <v>4043</v>
      </c>
      <c r="Q316" s="220" t="s">
        <v>2009</v>
      </c>
      <c r="R316" s="204">
        <v>9.1200000000000003E-2</v>
      </c>
      <c r="S316" s="203" t="s">
        <v>1034</v>
      </c>
    </row>
    <row r="317" spans="1:19" s="1" customFormat="1" ht="14.65" customHeight="1">
      <c r="A317" s="227"/>
      <c r="B317" s="236"/>
      <c r="C317" s="17" t="s">
        <v>28</v>
      </c>
      <c r="D317" s="274"/>
      <c r="E317" s="282"/>
      <c r="F317" s="285"/>
      <c r="G317" s="182"/>
      <c r="H317" s="230"/>
      <c r="I317" s="18" t="s">
        <v>71</v>
      </c>
      <c r="J317" s="81" t="str">
        <f>IF(OR(I316="TO",I316="TU",I316="TO1",I316="TU1",I316="TO2",I316="TU2"),J316,IF(OR(I316="AH1",I316="AH2"),IF(OR(I317="AH1",I317="AH2"),-J316,IF(OR(I317="EH1",I317="EH2"),-J316+0.5,"")),IF(OR(I316="EH1",I316="EH2"),IF(OR(I317="AH1",I317="AH2"),-J316+0.5,IF(OR(I317="EH1",I317="EH2"),-J316+1,"")),IF(AND(OR(I316="DNB1",I316="DNB2"),OR(I317="AH1",I317="AH2")),0,IF(AND(I316="Not ScoreBoth",OR(I317="TO1",I317="TO2")),0.5,"")))))</f>
        <v/>
      </c>
      <c r="K317" s="77" t="s">
        <v>19</v>
      </c>
      <c r="L317" s="21">
        <v>2.54</v>
      </c>
      <c r="M317" s="22">
        <v>11.09</v>
      </c>
      <c r="N317" s="233"/>
      <c r="O317" s="23" t="s">
        <v>3635</v>
      </c>
      <c r="P317" s="24" t="s">
        <v>4043</v>
      </c>
      <c r="Q317" s="221"/>
      <c r="R317" s="205"/>
      <c r="S317" s="26"/>
    </row>
    <row r="318" spans="1:19" s="1" customFormat="1" ht="14.65" customHeight="1">
      <c r="A318" s="228"/>
      <c r="B318" s="237"/>
      <c r="C318" s="27" t="s">
        <v>28</v>
      </c>
      <c r="D318" s="275"/>
      <c r="E318" s="283"/>
      <c r="F318" s="272"/>
      <c r="G318" s="183"/>
      <c r="H318" s="231"/>
      <c r="I318" s="30"/>
      <c r="J318" s="31"/>
      <c r="K318" s="37"/>
      <c r="L318" s="32"/>
      <c r="M318" s="33"/>
      <c r="N318" s="234"/>
      <c r="O318" s="34"/>
      <c r="P318" s="90" t="s">
        <v>3918</v>
      </c>
      <c r="Q318" s="222"/>
      <c r="R318" s="206"/>
      <c r="S318" s="28"/>
    </row>
    <row r="319" spans="1:19" s="1" customFormat="1" ht="14.65" customHeight="1">
      <c r="A319" s="226">
        <f>$A316+1</f>
        <v>494</v>
      </c>
      <c r="B319" s="235" t="str">
        <f>IF(OR(C319="W",C320="W",C321="W",C319="1/2W",C320="1/2W",C321="1/2W",C319="1/2L",C320="1/2L",C321="1/2L"),"OK",IF(OR(C319="L",C320="L",C321="L"),"LOSS",IF(OR(C319="X",C320="X",C321="X"),"Anulado"," ")))</f>
        <v xml:space="preserve"> </v>
      </c>
      <c r="C319" s="38" t="s">
        <v>28</v>
      </c>
      <c r="D319" s="273" t="str">
        <f>IF(G319="","",$D316)</f>
        <v>14</v>
      </c>
      <c r="E319" s="281" t="str">
        <f>IF(G319=""," ","– "&amp;COUNTIF(D$4:D321,$D319))</f>
        <v>– 4</v>
      </c>
      <c r="F319" s="284" t="e">
        <f ca="1">IF(G319="","",IF(OR(AND($C319&lt;&gt;" ",$C320=" "),AND($C320&lt;&gt;" ",$C319=" "),AND(L321&gt;0,OR(AND($C321&lt;&gt;" ",OR($C319=" ",$C320=" ")),AND($C321=" ",OR($C319&lt;&gt;" ",$C320&lt;&gt;" "))))),IF(SUM(F$4:F318)=0,1,LARGE(F$4:F318,1)+1),IF(MONTH(G319)=MONTH(TODAY()),IF(AND(DAY(G319)&lt;DAY(TODAY()),$B319=" "),IF(SUM(F$4:F318)=0,1,LARGE(F$4:F318,1)+1),IF($B319=" ",IF(AND(DAY(G319)=DAY(TODAY()),HOUR(G319)&lt;=HOUR(NOW())+1),IF(AND(HOUR(G319)+2&lt;=HOUR(NOW()),DAY(G319)&lt;=DAY(TODAY()),MINUTE(G319)&lt;=MINUTE(NOW())),IF(SUM(F$4:F318)=0,1,LARGE(F$4:F318,1)+1),IF(OR(MINUTE(G319)&lt;=MINUTE(NOW()),HOUR(G319)&lt;=HOUR(NOW())),"!!!","")),""),"")),"")))</f>
        <v>#VALUE!</v>
      </c>
      <c r="G319" s="181" t="s">
        <v>4878</v>
      </c>
      <c r="H319" s="229" t="s">
        <v>816</v>
      </c>
      <c r="I319" s="39" t="s">
        <v>48</v>
      </c>
      <c r="J319" s="78"/>
      <c r="K319" s="41" t="s">
        <v>17</v>
      </c>
      <c r="L319" s="42">
        <v>5</v>
      </c>
      <c r="M319" s="43"/>
      <c r="N319" s="318">
        <v>0.05</v>
      </c>
      <c r="O319" s="44" t="s">
        <v>1029</v>
      </c>
      <c r="P319" s="45" t="s">
        <v>2828</v>
      </c>
      <c r="Q319" s="217" t="s">
        <v>4243</v>
      </c>
      <c r="R319" s="211">
        <v>0.1176</v>
      </c>
      <c r="S319" s="210" t="s">
        <v>1034</v>
      </c>
    </row>
    <row r="320" spans="1:19" s="1" customFormat="1" ht="14.65" customHeight="1">
      <c r="A320" s="227"/>
      <c r="B320" s="236"/>
      <c r="C320" s="49" t="s">
        <v>28</v>
      </c>
      <c r="D320" s="274"/>
      <c r="E320" s="282"/>
      <c r="F320" s="285"/>
      <c r="G320" s="182"/>
      <c r="H320" s="230"/>
      <c r="I320" s="50" t="s">
        <v>30</v>
      </c>
      <c r="J320" s="51">
        <f>IF(OR(I319="TO",I319="TU",I319="TO1",I319="TU1",I319="TO2",I319="TU2"),J319,IF(OR(I319="AH1",I319="AH2"),IF(OR(I320="AH1",I320="AH2"),-J319,IF(OR(I320="EH1",I320="EH2"),-J319+0.5,"")),IF(OR(I319="EH1",I319="EH2"),IF(OR(I320="AH1",I320="AH2"),-J319+0.5,IF(OR(I320="EH1",I320="EH2"),-J319+1,"")),IF(AND(OR(I319="DNB1",I319="DNB2"),OR(I320="AH1",I320="AH2")),0,IF(AND(I319="Not ScoreBoth",OR(I320="TO1",I320="TO2")),0.5,"")))))</f>
        <v>0</v>
      </c>
      <c r="K320" s="52" t="s">
        <v>21</v>
      </c>
      <c r="L320" s="53">
        <v>1.44</v>
      </c>
      <c r="M320" s="54">
        <v>25.57</v>
      </c>
      <c r="N320" s="233"/>
      <c r="O320" s="55" t="s">
        <v>3094</v>
      </c>
      <c r="P320" s="56" t="s">
        <v>4044</v>
      </c>
      <c r="Q320" s="218"/>
      <c r="R320" s="212"/>
      <c r="S320" s="26"/>
    </row>
    <row r="321" spans="1:19" s="1" customFormat="1" ht="14.65" customHeight="1">
      <c r="A321" s="228"/>
      <c r="B321" s="237"/>
      <c r="C321" s="57" t="s">
        <v>28</v>
      </c>
      <c r="D321" s="275"/>
      <c r="E321" s="283"/>
      <c r="F321" s="272"/>
      <c r="G321" s="183"/>
      <c r="H321" s="231"/>
      <c r="I321" s="58"/>
      <c r="J321" s="59"/>
      <c r="K321" s="60"/>
      <c r="L321" s="61"/>
      <c r="M321" s="62"/>
      <c r="N321" s="234"/>
      <c r="O321" s="63"/>
      <c r="P321" s="64"/>
      <c r="Q321" s="219"/>
      <c r="R321" s="213"/>
      <c r="S321" s="28"/>
    </row>
    <row r="322" spans="1:19" s="1" customFormat="1" ht="14.65" customHeight="1">
      <c r="A322" s="238">
        <f>$A319+1</f>
        <v>495</v>
      </c>
      <c r="B322" s="242" t="str">
        <f>IF(OR(C322="W",C323="W",C324="W",C322="1/2W",C323="1/2W",C324="1/2W",C322="1/2L",C323="1/2L",C324="1/2L"),"OK",IF(OR(C322="L",C323="L",C324="L"),"LOSS",IF(OR(C322="X",C323="X",C324="X"),"Anulado"," ")))</f>
        <v xml:space="preserve"> </v>
      </c>
      <c r="C322" s="65" t="s">
        <v>28</v>
      </c>
      <c r="D322" s="290" t="str">
        <f>IF(G322="","",$D319)</f>
        <v>14</v>
      </c>
      <c r="E322" s="295" t="str">
        <f>IF(G322=""," ","– "&amp;COUNTIF(D$4:D324,$D322))</f>
        <v>– 5</v>
      </c>
      <c r="F322" s="297" t="e">
        <f ca="1">IF(G322="","",IF(OR(AND($C322&lt;&gt;" ",$C323=" "),AND($C323&lt;&gt;" ",$C322=" "),AND(L324&gt;0,OR(AND($C324&lt;&gt;" ",OR($C322=" ",$C323=" ")),AND($C324=" ",OR($C322&lt;&gt;" ",$C323&lt;&gt;" "))))),IF(SUM(F$4:F321)=0,1,LARGE(F$4:F321,1)+1),IF(MONTH(G322)=MONTH(TODAY()),IF(AND(DAY(G322)&lt;DAY(TODAY()),$B322=" "),IF(SUM(F$4:F321)=0,1,LARGE(F$4:F321,1)+1),IF($B322=" ",IF(AND(DAY(G322)=DAY(TODAY()),HOUR(G322)&lt;=HOUR(NOW())+1),IF(AND(HOUR(G322)+2&lt;=HOUR(NOW()),DAY(G322)&lt;=DAY(TODAY()),MINUTE(G322)&lt;=MINUTE(NOW())),IF(SUM(F$4:F321)=0,1,LARGE(F$4:F321,1)+1),IF(OR(MINUTE(G322)&lt;=MINUTE(NOW()),HOUR(G322)&lt;=HOUR(NOW())),"!!!","")),""),"")),"")))</f>
        <v>#VALUE!</v>
      </c>
      <c r="G322" s="188" t="s">
        <v>4878</v>
      </c>
      <c r="H322" s="239" t="s">
        <v>816</v>
      </c>
      <c r="I322" s="100">
        <v>2</v>
      </c>
      <c r="J322" s="80"/>
      <c r="K322" s="68" t="s">
        <v>17</v>
      </c>
      <c r="L322" s="69">
        <v>8</v>
      </c>
      <c r="M322" s="70">
        <v>5</v>
      </c>
      <c r="N322" s="317">
        <v>0.05</v>
      </c>
      <c r="O322" s="71" t="s">
        <v>1607</v>
      </c>
      <c r="P322" s="72" t="s">
        <v>2298</v>
      </c>
      <c r="Q322" s="220" t="s">
        <v>3060</v>
      </c>
      <c r="R322" s="204">
        <v>7.3200000000000001E-2</v>
      </c>
      <c r="S322" s="203" t="s">
        <v>1034</v>
      </c>
    </row>
    <row r="323" spans="1:19" s="1" customFormat="1" ht="14.65" customHeight="1">
      <c r="A323" s="227"/>
      <c r="B323" s="236"/>
      <c r="C323" s="17" t="s">
        <v>28</v>
      </c>
      <c r="D323" s="274"/>
      <c r="E323" s="282"/>
      <c r="F323" s="285"/>
      <c r="G323" s="182"/>
      <c r="H323" s="230"/>
      <c r="I323" s="18" t="s">
        <v>54</v>
      </c>
      <c r="J323" s="81" t="str">
        <f>IF(OR(I322="TO",I322="TU",I322="TO1",I322="TU1",I322="TO2",I322="TU2"),J322,IF(OR(I322="AH1",I322="AH2"),IF(OR(I323="AH1",I323="AH2"),-J322,IF(OR(I323="EH1",I323="EH2"),-J322+0.5,"")),IF(OR(I322="EH1",I322="EH2"),IF(OR(I323="AH1",I323="AH2"),-J322+0.5,IF(OR(I323="EH1",I323="EH2"),-J322+1,"")),IF(AND(OR(I322="DNB1",I322="DNB2"),OR(I323="AH1",I323="AH2")),0,IF(AND(I322="Not ScoreBoth",OR(I323="TO1",I323="TO2")),0.5,"")))))</f>
        <v/>
      </c>
      <c r="K323" s="77" t="s">
        <v>21</v>
      </c>
      <c r="L323" s="21">
        <v>1.24</v>
      </c>
      <c r="M323" s="22">
        <v>32.299999999999997</v>
      </c>
      <c r="N323" s="233"/>
      <c r="O323" s="23" t="s">
        <v>4045</v>
      </c>
      <c r="P323" s="24" t="s">
        <v>4046</v>
      </c>
      <c r="Q323" s="221"/>
      <c r="R323" s="205"/>
      <c r="S323" s="26"/>
    </row>
    <row r="324" spans="1:19" s="1" customFormat="1" ht="14.65" customHeight="1">
      <c r="A324" s="228"/>
      <c r="B324" s="237"/>
      <c r="C324" s="27" t="s">
        <v>28</v>
      </c>
      <c r="D324" s="275"/>
      <c r="E324" s="283"/>
      <c r="F324" s="272"/>
      <c r="G324" s="183"/>
      <c r="H324" s="231"/>
      <c r="I324" s="30"/>
      <c r="J324" s="31"/>
      <c r="K324" s="37"/>
      <c r="L324" s="32"/>
      <c r="M324" s="33"/>
      <c r="N324" s="234"/>
      <c r="O324" s="34"/>
      <c r="P324" s="35"/>
      <c r="Q324" s="222"/>
      <c r="R324" s="206"/>
      <c r="S324" s="28"/>
    </row>
    <row r="325" spans="1:19" s="1" customFormat="1" ht="14.65" customHeight="1">
      <c r="A325" s="226">
        <f>$A322+1</f>
        <v>496</v>
      </c>
      <c r="B325" s="235" t="str">
        <f>IF(OR(C325="W",C326="W",C327="W",C325="1/2W",C326="1/2W",C327="1/2W",C325="1/2L",C326="1/2L",C327="1/2L"),"OK",IF(OR(C325="L",C326="L",C327="L"),"LOSS",IF(OR(C325="X",C326="X",C327="X"),"Anulado"," ")))</f>
        <v xml:space="preserve"> </v>
      </c>
      <c r="C325" s="38" t="s">
        <v>28</v>
      </c>
      <c r="D325" s="273" t="str">
        <f>IF(G325="","",$D322)</f>
        <v>14</v>
      </c>
      <c r="E325" s="281" t="str">
        <f>IF(G325=""," ","– "&amp;COUNTIF(D$4:D327,$D325))</f>
        <v>– 6</v>
      </c>
      <c r="F325" s="284" t="e">
        <f ca="1">IF(G325="","",IF(OR(AND($C325&lt;&gt;" ",$C326=" "),AND($C326&lt;&gt;" ",$C325=" "),AND(L327&gt;0,OR(AND($C327&lt;&gt;" ",OR($C325=" ",$C326=" ")),AND($C327=" ",OR($C325&lt;&gt;" ",$C326&lt;&gt;" "))))),IF(SUM(F$4:F324)=0,1,LARGE(F$4:F324,1)+1),IF(MONTH(G325)=MONTH(TODAY()),IF(AND(DAY(G325)&lt;DAY(TODAY()),$B325=" "),IF(SUM(F$4:F324)=0,1,LARGE(F$4:F324,1)+1),IF($B325=" ",IF(AND(DAY(G325)=DAY(TODAY()),HOUR(G325)&lt;=HOUR(NOW())+1),IF(AND(HOUR(G325)+2&lt;=HOUR(NOW()),DAY(G325)&lt;=DAY(TODAY()),MINUTE(G325)&lt;=MINUTE(NOW())),IF(SUM(F$4:F324)=0,1,LARGE(F$4:F324,1)+1),IF(OR(MINUTE(G325)&lt;=MINUTE(NOW()),HOUR(G325)&lt;=HOUR(NOW())),"!!!","")),""),"")),"")))</f>
        <v>#VALUE!</v>
      </c>
      <c r="G325" s="181" t="s">
        <v>4879</v>
      </c>
      <c r="H325" s="229" t="s">
        <v>817</v>
      </c>
      <c r="I325" s="39" t="s">
        <v>54</v>
      </c>
      <c r="J325" s="78"/>
      <c r="K325" s="41" t="s">
        <v>183</v>
      </c>
      <c r="L325" s="42">
        <v>4.9000000000000004</v>
      </c>
      <c r="M325" s="43">
        <v>1.38</v>
      </c>
      <c r="N325" s="318">
        <v>0.05</v>
      </c>
      <c r="O325" s="44" t="s">
        <v>2588</v>
      </c>
      <c r="P325" s="45" t="s">
        <v>3961</v>
      </c>
      <c r="Q325" s="217" t="s">
        <v>1063</v>
      </c>
      <c r="R325" s="211">
        <v>0.30890000000000001</v>
      </c>
      <c r="S325" s="210" t="s">
        <v>1034</v>
      </c>
    </row>
    <row r="326" spans="1:19" s="1" customFormat="1" ht="14.65" customHeight="1">
      <c r="A326" s="227"/>
      <c r="B326" s="236"/>
      <c r="C326" s="49" t="s">
        <v>28</v>
      </c>
      <c r="D326" s="274"/>
      <c r="E326" s="282"/>
      <c r="F326" s="285"/>
      <c r="G326" s="182"/>
      <c r="H326" s="230"/>
      <c r="I326" s="84">
        <v>2</v>
      </c>
      <c r="J326" s="85" t="str">
        <f>IF(OR(I325="TO",I325="TU",I325="TO1",I325="TU1",I325="TO2",I325="TU2"),J325,IF(OR(I325="AH1",I325="AH2"),IF(OR(I326="AH1",I326="AH2"),-J325,IF(OR(I326="EH1",I326="EH2"),-J325+0.5,"")),IF(OR(I325="EH1",I325="EH2"),IF(OR(I326="AH1",I326="AH2"),-J325+0.5,IF(OR(I326="EH1",I326="EH2"),-J325+1,"")),IF(AND(OR(I325="DNB1",I325="DNB2"),OR(I326="AH1",I326="AH2")),0,IF(AND(I325="Not ScoreBoth",OR(I326="TO1",I326="TO2")),0.5,"")))))</f>
        <v/>
      </c>
      <c r="K326" s="52" t="s">
        <v>21</v>
      </c>
      <c r="L326" s="53">
        <v>1.79</v>
      </c>
      <c r="M326" s="54"/>
      <c r="N326" s="233"/>
      <c r="O326" s="55" t="s">
        <v>4047</v>
      </c>
      <c r="P326" s="56" t="s">
        <v>3730</v>
      </c>
      <c r="Q326" s="218"/>
      <c r="R326" s="212"/>
      <c r="S326" s="26"/>
    </row>
    <row r="327" spans="1:19" s="1" customFormat="1" ht="14.65" customHeight="1">
      <c r="A327" s="228"/>
      <c r="B327" s="237"/>
      <c r="C327" s="57" t="s">
        <v>28</v>
      </c>
      <c r="D327" s="275"/>
      <c r="E327" s="283"/>
      <c r="F327" s="272"/>
      <c r="G327" s="183"/>
      <c r="H327" s="231"/>
      <c r="I327" s="58"/>
      <c r="J327" s="59"/>
      <c r="K327" s="60"/>
      <c r="L327" s="61"/>
      <c r="M327" s="62"/>
      <c r="N327" s="234"/>
      <c r="O327" s="63"/>
      <c r="P327" s="64"/>
      <c r="Q327" s="219"/>
      <c r="R327" s="213"/>
      <c r="S327" s="28"/>
    </row>
    <row r="328" spans="1:19" s="1" customFormat="1" ht="14.65" customHeight="1">
      <c r="A328" s="238">
        <f>$A325+1</f>
        <v>497</v>
      </c>
      <c r="B328" s="242" t="str">
        <f>IF(OR(C328="W",C329="W",C330="W",C328="1/2W",C329="1/2W",C330="1/2W",C328="1/2L",C329="1/2L",C330="1/2L"),"OK",IF(OR(C328="L",C329="L",C330="L"),"LOSS",IF(OR(C328="X",C329="X",C330="X"),"Anulado"," ")))</f>
        <v xml:space="preserve"> </v>
      </c>
      <c r="C328" s="65" t="s">
        <v>28</v>
      </c>
      <c r="D328" s="290" t="str">
        <f>IF(G328="","",$D325)</f>
        <v>14</v>
      </c>
      <c r="E328" s="295" t="str">
        <f>IF(G328=""," ","– "&amp;COUNTIF(D$4:D330,$D328))</f>
        <v>– 7</v>
      </c>
      <c r="F328" s="297" t="e">
        <f ca="1">IF(G328="","",IF(OR(AND($C328&lt;&gt;" ",$C329=" "),AND($C329&lt;&gt;" ",$C328=" "),AND(L330&gt;0,OR(AND($C330&lt;&gt;" ",OR($C328=" ",$C329=" ")),AND($C330=" ",OR($C328&lt;&gt;" ",$C329&lt;&gt;" "))))),IF(SUM(F$4:F327)=0,1,LARGE(F$4:F327,1)+1),IF(MONTH(G328)=MONTH(TODAY()),IF(AND(DAY(G328)&lt;DAY(TODAY()),$B328=" "),IF(SUM(F$4:F327)=0,1,LARGE(F$4:F327,1)+1),IF($B328=" ",IF(AND(DAY(G328)=DAY(TODAY()),HOUR(G328)&lt;=HOUR(NOW())+1),IF(AND(HOUR(G328)+2&lt;=HOUR(NOW()),DAY(G328)&lt;=DAY(TODAY()),MINUTE(G328)&lt;=MINUTE(NOW())),IF(SUM(F$4:F327)=0,1,LARGE(F$4:F327,1)+1),IF(OR(MINUTE(G328)&lt;=MINUTE(NOW()),HOUR(G328)&lt;=HOUR(NOW())),"!!!","")),""),"")),"")))</f>
        <v>#VALUE!</v>
      </c>
      <c r="G328" s="188" t="s">
        <v>4880</v>
      </c>
      <c r="H328" s="239" t="s">
        <v>818</v>
      </c>
      <c r="I328" s="66" t="s">
        <v>47</v>
      </c>
      <c r="J328" s="80"/>
      <c r="K328" s="68" t="s">
        <v>17</v>
      </c>
      <c r="L328" s="69">
        <v>1.44</v>
      </c>
      <c r="M328" s="70"/>
      <c r="N328" s="317">
        <v>0.05</v>
      </c>
      <c r="O328" s="71" t="s">
        <v>4048</v>
      </c>
      <c r="P328" s="72" t="s">
        <v>4049</v>
      </c>
      <c r="Q328" s="220" t="s">
        <v>3733</v>
      </c>
      <c r="R328" s="204">
        <v>0.1076</v>
      </c>
      <c r="S328" s="203" t="s">
        <v>1034</v>
      </c>
    </row>
    <row r="329" spans="1:19" s="1" customFormat="1" ht="14.65" customHeight="1">
      <c r="A329" s="227"/>
      <c r="B329" s="236"/>
      <c r="C329" s="17" t="s">
        <v>28</v>
      </c>
      <c r="D329" s="274"/>
      <c r="E329" s="282"/>
      <c r="F329" s="285"/>
      <c r="G329" s="182"/>
      <c r="H329" s="230"/>
      <c r="I329" s="18" t="s">
        <v>31</v>
      </c>
      <c r="J329" s="76">
        <f>IF(OR(I328="TO",I328="TU",I328="TO1",I328="TU1",I328="TO2",I328="TU2"),J328,IF(OR(I328="AH1",I328="AH2"),IF(OR(I329="AH1",I329="AH2"),-J328,IF(OR(I329="EH1",I329="EH2"),-J328+0.5,"")),IF(OR(I328="EH1",I328="EH2"),IF(OR(I329="AH1",I329="AH2"),-J328+0.5,IF(OR(I329="EH1",I329="EH2"),-J328+1,"")),IF(AND(OR(I328="DNB1",I328="DNB2"),OR(I329="AH1",I329="AH2")),0,IF(AND(I328="Not ScoreBoth",OR(I329="TO1",I329="TO2")),0.5,"")))))</f>
        <v>0</v>
      </c>
      <c r="K329" s="77" t="s">
        <v>21</v>
      </c>
      <c r="L329" s="21">
        <v>4.8</v>
      </c>
      <c r="M329" s="22">
        <v>14.8</v>
      </c>
      <c r="N329" s="233"/>
      <c r="O329" s="23" t="s">
        <v>3187</v>
      </c>
      <c r="P329" s="24" t="s">
        <v>4050</v>
      </c>
      <c r="Q329" s="221"/>
      <c r="R329" s="205"/>
      <c r="S329" s="26"/>
    </row>
    <row r="330" spans="1:19" s="1" customFormat="1" ht="14.65" customHeight="1">
      <c r="A330" s="228"/>
      <c r="B330" s="237"/>
      <c r="C330" s="27" t="s">
        <v>28</v>
      </c>
      <c r="D330" s="275"/>
      <c r="E330" s="283"/>
      <c r="F330" s="272"/>
      <c r="G330" s="183"/>
      <c r="H330" s="231"/>
      <c r="I330" s="30"/>
      <c r="J330" s="31"/>
      <c r="K330" s="37"/>
      <c r="L330" s="32"/>
      <c r="M330" s="33"/>
      <c r="N330" s="234"/>
      <c r="O330" s="34"/>
      <c r="P330" s="35"/>
      <c r="Q330" s="222"/>
      <c r="R330" s="206"/>
      <c r="S330" s="28"/>
    </row>
    <row r="331" spans="1:19" s="1" customFormat="1" ht="14.65" customHeight="1">
      <c r="A331" s="226">
        <f>$A328+1</f>
        <v>498</v>
      </c>
      <c r="B331" s="235" t="str">
        <f>IF(OR(C331="W",C332="W",C333="W",C331="1/2W",C332="1/2W",C333="1/2W",C331="1/2L",C332="1/2L",C333="1/2L"),"OK",IF(OR(C331="L",C332="L",C333="L"),"LOSS",IF(OR(C331="X",C332="X",C333="X"),"Anulado"," ")))</f>
        <v xml:space="preserve"> </v>
      </c>
      <c r="C331" s="38" t="s">
        <v>28</v>
      </c>
      <c r="D331" s="273" t="str">
        <f>IF(G331="","",$D328)</f>
        <v>14</v>
      </c>
      <c r="E331" s="281" t="str">
        <f>IF(G331=""," ","– "&amp;COUNTIF(D$4:D333,$D331))</f>
        <v>– 8</v>
      </c>
      <c r="F331" s="284" t="e">
        <f ca="1">IF(G331="","",IF(OR(AND($C331&lt;&gt;" ",$C332=" "),AND($C332&lt;&gt;" ",$C331=" "),AND(L333&gt;0,OR(AND($C333&lt;&gt;" ",OR($C331=" ",$C332=" ")),AND($C333=" ",OR($C331&lt;&gt;" ",$C332&lt;&gt;" "))))),IF(SUM(F$4:F330)=0,1,LARGE(F$4:F330,1)+1),IF(MONTH(G331)=MONTH(TODAY()),IF(AND(DAY(G331)&lt;DAY(TODAY()),$B331=" "),IF(SUM(F$4:F330)=0,1,LARGE(F$4:F330,1)+1),IF($B331=" ",IF(AND(DAY(G331)=DAY(TODAY()),HOUR(G331)&lt;=HOUR(NOW())+1),IF(AND(HOUR(G331)+2&lt;=HOUR(NOW()),DAY(G331)&lt;=DAY(TODAY()),MINUTE(G331)&lt;=MINUTE(NOW())),IF(SUM(F$4:F330)=0,1,LARGE(F$4:F330,1)+1),IF(OR(MINUTE(G331)&lt;=MINUTE(NOW()),HOUR(G331)&lt;=HOUR(NOW())),"!!!","")),""),"")),"")))</f>
        <v>#VALUE!</v>
      </c>
      <c r="G331" s="181" t="s">
        <v>4880</v>
      </c>
      <c r="H331" s="229" t="s">
        <v>819</v>
      </c>
      <c r="I331" s="108">
        <v>1</v>
      </c>
      <c r="J331" s="78"/>
      <c r="K331" s="41" t="s">
        <v>21</v>
      </c>
      <c r="L331" s="42">
        <v>3.15</v>
      </c>
      <c r="M331" s="43">
        <v>4.71</v>
      </c>
      <c r="N331" s="318">
        <v>0.05</v>
      </c>
      <c r="O331" s="44" t="s">
        <v>4051</v>
      </c>
      <c r="P331" s="45" t="s">
        <v>4052</v>
      </c>
      <c r="Q331" s="217" t="s">
        <v>2551</v>
      </c>
      <c r="R331" s="211">
        <v>6.54E-2</v>
      </c>
      <c r="S331" s="210" t="s">
        <v>1034</v>
      </c>
    </row>
    <row r="332" spans="1:19" s="1" customFormat="1" ht="14.65" customHeight="1">
      <c r="A332" s="227"/>
      <c r="B332" s="236"/>
      <c r="C332" s="49" t="s">
        <v>28</v>
      </c>
      <c r="D332" s="274"/>
      <c r="E332" s="282"/>
      <c r="F332" s="285"/>
      <c r="G332" s="182"/>
      <c r="H332" s="230"/>
      <c r="I332" s="50" t="s">
        <v>31</v>
      </c>
      <c r="J332" s="51">
        <v>0.5</v>
      </c>
      <c r="K332" s="52" t="s">
        <v>17</v>
      </c>
      <c r="L332" s="53">
        <v>1.61</v>
      </c>
      <c r="M332" s="54"/>
      <c r="N332" s="233"/>
      <c r="O332" s="55" t="s">
        <v>3897</v>
      </c>
      <c r="P332" s="56" t="s">
        <v>4053</v>
      </c>
      <c r="Q332" s="218"/>
      <c r="R332" s="212"/>
      <c r="S332" s="26"/>
    </row>
    <row r="333" spans="1:19" s="1" customFormat="1" ht="14.65" customHeight="1">
      <c r="A333" s="228"/>
      <c r="B333" s="237"/>
      <c r="C333" s="57" t="s">
        <v>28</v>
      </c>
      <c r="D333" s="275"/>
      <c r="E333" s="283"/>
      <c r="F333" s="272"/>
      <c r="G333" s="183"/>
      <c r="H333" s="231"/>
      <c r="I333" s="58"/>
      <c r="J333" s="59"/>
      <c r="K333" s="60"/>
      <c r="L333" s="61"/>
      <c r="M333" s="62"/>
      <c r="N333" s="234"/>
      <c r="O333" s="63"/>
      <c r="P333" s="64"/>
      <c r="Q333" s="219"/>
      <c r="R333" s="213"/>
      <c r="S333" s="28"/>
    </row>
    <row r="334" spans="1:19" s="1" customFormat="1" ht="14.65" customHeight="1">
      <c r="A334" s="238">
        <f>$A331+1</f>
        <v>499</v>
      </c>
      <c r="B334" s="242" t="str">
        <f>IF(OR(C334="W",C335="W",C336="W",C334="1/2W",C335="1/2W",C336="1/2W",C334="1/2L",C335="1/2L",C336="1/2L"),"OK",IF(OR(C334="L",C335="L",C336="L"),"LOSS",IF(OR(C334="X",C335="X",C336="X"),"Anulado"," ")))</f>
        <v xml:space="preserve"> </v>
      </c>
      <c r="C334" s="65" t="s">
        <v>28</v>
      </c>
      <c r="D334" s="290" t="s">
        <v>226</v>
      </c>
      <c r="E334" s="295" t="str">
        <f>IF(G334=""," ","– "&amp;COUNTIF(D$4:D336,$D334))</f>
        <v>– 1</v>
      </c>
      <c r="F334" s="297" t="e">
        <f ca="1">IF(G334="","",IF(OR(AND($C334&lt;&gt;" ",$C335=" "),AND($C335&lt;&gt;" ",$C334=" "),AND(L336&gt;0,OR(AND($C336&lt;&gt;" ",OR($C334=" ",$C335=" ")),AND($C336=" ",OR($C334&lt;&gt;" ",$C335&lt;&gt;" "))))),IF(SUM(F$4:F333)=0,1,LARGE(F$4:F333,1)+1),IF(MONTH(G334)=MONTH(TODAY()),IF(AND(DAY(G334)&lt;DAY(TODAY()),$B334=" "),IF(SUM(F$4:F333)=0,1,LARGE(F$4:F333,1)+1),IF($B334=" ",IF(AND(DAY(G334)=DAY(TODAY()),HOUR(G334)&lt;=HOUR(NOW())+1),IF(AND(HOUR(G334)+2&lt;=HOUR(NOW()),DAY(G334)&lt;=DAY(TODAY()),MINUTE(G334)&lt;=MINUTE(NOW())),IF(SUM(F$4:F333)=0,1,LARGE(F$4:F333,1)+1),IF(OR(MINUTE(G334)&lt;=MINUTE(NOW()),HOUR(G334)&lt;=HOUR(NOW())),"!!!","")),""),"")),"")))</f>
        <v>#VALUE!</v>
      </c>
      <c r="G334" s="188" t="s">
        <v>4881</v>
      </c>
      <c r="H334" s="239" t="s">
        <v>820</v>
      </c>
      <c r="I334" s="100">
        <v>2</v>
      </c>
      <c r="J334" s="80"/>
      <c r="K334" s="68" t="s">
        <v>19</v>
      </c>
      <c r="L334" s="69">
        <v>8</v>
      </c>
      <c r="M334" s="70">
        <v>12.45</v>
      </c>
      <c r="N334" s="317">
        <v>0.05</v>
      </c>
      <c r="O334" s="71" t="s">
        <v>1293</v>
      </c>
      <c r="P334" s="72" t="s">
        <v>4054</v>
      </c>
      <c r="Q334" s="220" t="s">
        <v>4317</v>
      </c>
      <c r="R334" s="204">
        <v>9.3799999999999994E-2</v>
      </c>
      <c r="S334" s="203" t="s">
        <v>1034</v>
      </c>
    </row>
    <row r="335" spans="1:19" s="1" customFormat="1" ht="14.65" customHeight="1">
      <c r="A335" s="227"/>
      <c r="B335" s="236"/>
      <c r="C335" s="17" t="s">
        <v>28</v>
      </c>
      <c r="D335" s="274"/>
      <c r="E335" s="282"/>
      <c r="F335" s="285"/>
      <c r="G335" s="182"/>
      <c r="H335" s="230"/>
      <c r="I335" s="18" t="s">
        <v>30</v>
      </c>
      <c r="J335" s="76">
        <v>1.5</v>
      </c>
      <c r="K335" s="77" t="s">
        <v>17</v>
      </c>
      <c r="L335" s="21">
        <v>1.28</v>
      </c>
      <c r="M335" s="22">
        <v>73.5</v>
      </c>
      <c r="N335" s="233"/>
      <c r="O335" s="23" t="s">
        <v>3826</v>
      </c>
      <c r="P335" s="24" t="s">
        <v>4055</v>
      </c>
      <c r="Q335" s="221"/>
      <c r="R335" s="205"/>
      <c r="S335" s="26"/>
    </row>
    <row r="336" spans="1:19" s="1" customFormat="1" ht="14.65" customHeight="1" thickBot="1">
      <c r="A336" s="228"/>
      <c r="B336" s="237"/>
      <c r="C336" s="27" t="s">
        <v>28</v>
      </c>
      <c r="D336" s="275"/>
      <c r="E336" s="283"/>
      <c r="F336" s="272"/>
      <c r="G336" s="183"/>
      <c r="H336" s="240"/>
      <c r="I336" s="30"/>
      <c r="J336" s="31"/>
      <c r="K336" s="37"/>
      <c r="L336" s="32"/>
      <c r="M336" s="33"/>
      <c r="N336" s="234"/>
      <c r="O336" s="34"/>
      <c r="P336" s="35"/>
      <c r="Q336" s="222"/>
      <c r="R336" s="206"/>
      <c r="S336" s="28"/>
    </row>
    <row r="337" spans="1:19" s="1" customFormat="1" ht="14.65" customHeight="1">
      <c r="A337" s="226">
        <f>$A334+1</f>
        <v>500</v>
      </c>
      <c r="B337" s="235" t="str">
        <f>IF(OR(C337="W",C338="W",C339="W",C337="1/2W",C338="1/2W",C339="1/2W",C337="1/2L",C338="1/2L",C339="1/2L"),"OK",IF(OR(C337="L",C338="L",C339="L"),"LOSS",IF(OR(C337="X",C338="X",C339="X"),"Anulado"," ")))</f>
        <v xml:space="preserve"> </v>
      </c>
      <c r="C337" s="38" t="s">
        <v>28</v>
      </c>
      <c r="D337" s="273" t="str">
        <f>IF(G337="","",$D334)</f>
        <v>15</v>
      </c>
      <c r="E337" s="281" t="str">
        <f>IF(G337=""," ","– "&amp;COUNTIF(D$4:D339,$D337))</f>
        <v>– 2</v>
      </c>
      <c r="F337" s="284" t="e">
        <f ca="1">IF(G337="","",IF(OR(AND($C337&lt;&gt;" ",$C338=" "),AND($C338&lt;&gt;" ",$C337=" "),AND(L339&gt;0,OR(AND($C339&lt;&gt;" ",OR($C337=" ",$C338=" ")),AND($C339=" ",OR($C337&lt;&gt;" ",$C338&lt;&gt;" "))))),IF(SUM(F$4:F336)=0,1,LARGE(F$4:F336,1)+1),IF(MONTH(G337)=MONTH(TODAY()),IF(AND(DAY(G337)&lt;DAY(TODAY()),$B337=" "),IF(SUM(F$4:F336)=0,1,LARGE(F$4:F336,1)+1),IF($B337=" ",IF(AND(DAY(G337)=DAY(TODAY()),HOUR(G337)&lt;=HOUR(NOW())+1),IF(AND(HOUR(G337)+2&lt;=HOUR(NOW()),DAY(G337)&lt;=DAY(TODAY()),MINUTE(G337)&lt;=MINUTE(NOW())),IF(SUM(F$4:F336)=0,1,LARGE(F$4:F336,1)+1),IF(OR(MINUTE(G337)&lt;=MINUTE(NOW()),HOUR(G337)&lt;=HOUR(NOW())),"!!!","")),""),"")),"")))</f>
        <v>#VALUE!</v>
      </c>
      <c r="G337" s="181" t="s">
        <v>4882</v>
      </c>
      <c r="H337" s="302" t="s">
        <v>821</v>
      </c>
      <c r="I337" s="39" t="s">
        <v>31</v>
      </c>
      <c r="J337" s="78"/>
      <c r="K337" s="41" t="s">
        <v>23</v>
      </c>
      <c r="L337" s="42">
        <v>1.35</v>
      </c>
      <c r="M337" s="43"/>
      <c r="N337" s="318">
        <v>0.05</v>
      </c>
      <c r="O337" s="44" t="s">
        <v>3363</v>
      </c>
      <c r="P337" s="45" t="s">
        <v>4056</v>
      </c>
      <c r="Q337" s="217" t="s">
        <v>2436</v>
      </c>
      <c r="R337" s="211">
        <v>3.85E-2</v>
      </c>
      <c r="S337" s="210" t="s">
        <v>1034</v>
      </c>
    </row>
    <row r="338" spans="1:19" s="1" customFormat="1" ht="14.65" customHeight="1">
      <c r="A338" s="227"/>
      <c r="B338" s="236"/>
      <c r="C338" s="49" t="s">
        <v>28</v>
      </c>
      <c r="D338" s="274"/>
      <c r="E338" s="282"/>
      <c r="F338" s="285"/>
      <c r="G338" s="182"/>
      <c r="H338" s="230"/>
      <c r="I338" s="84">
        <v>1</v>
      </c>
      <c r="J338" s="85" t="str">
        <f>IF(OR(I337="TO",I337="TU",I337="TO1",I337="TU1",I337="TO2",I337="TU2"),J337,IF(OR(I337="AH1",I337="AH2"),IF(OR(I338="AH1",I338="AH2"),-J337,IF(OR(I338="EH1",I338="EH2"),-J337+0.5,"")),IF(OR(I337="EH1",I337="EH2"),IF(OR(I338="AH1",I338="AH2"),-J337+0.5,IF(OR(I338="EH1",I338="EH2"),-J337+1,"")),IF(AND(OR(I337="DNB1",I337="DNB2"),OR(I338="AH1",I338="AH2")),0,IF(AND(I337="Not ScoreBoth",OR(I338="TO1",I338="TO2")),0.5,"")))))</f>
        <v/>
      </c>
      <c r="K338" s="52" t="s">
        <v>17</v>
      </c>
      <c r="L338" s="53">
        <v>4.5</v>
      </c>
      <c r="M338" s="54">
        <v>19.100000000000001</v>
      </c>
      <c r="N338" s="233"/>
      <c r="O338" s="55" t="s">
        <v>3202</v>
      </c>
      <c r="P338" s="56" t="s">
        <v>4057</v>
      </c>
      <c r="Q338" s="218"/>
      <c r="R338" s="212"/>
      <c r="S338" s="26"/>
    </row>
    <row r="339" spans="1:19" s="1" customFormat="1" ht="14.65" customHeight="1">
      <c r="A339" s="228"/>
      <c r="B339" s="237"/>
      <c r="C339" s="57" t="s">
        <v>28</v>
      </c>
      <c r="D339" s="275"/>
      <c r="E339" s="283"/>
      <c r="F339" s="272"/>
      <c r="G339" s="183"/>
      <c r="H339" s="231"/>
      <c r="I339" s="58"/>
      <c r="J339" s="59"/>
      <c r="K339" s="60"/>
      <c r="L339" s="61"/>
      <c r="M339" s="62"/>
      <c r="N339" s="234"/>
      <c r="O339" s="63"/>
      <c r="P339" s="64"/>
      <c r="Q339" s="219"/>
      <c r="R339" s="213"/>
      <c r="S339" s="28"/>
    </row>
    <row r="340" spans="1:19" s="1" customFormat="1" ht="14.65" customHeight="1">
      <c r="A340" s="238">
        <f>$A337+1</f>
        <v>501</v>
      </c>
      <c r="B340" s="242" t="str">
        <f>IF(OR(C340="W",C341="W",C342="W",C340="1/2W",C341="1/2W",C342="1/2W",C340="1/2L",C341="1/2L",C342="1/2L"),"OK",IF(OR(C340="L",C341="L",C342="L"),"LOSS",IF(OR(C340="X",C341="X",C342="X"),"Anulado"," ")))</f>
        <v xml:space="preserve"> </v>
      </c>
      <c r="C340" s="65" t="s">
        <v>28</v>
      </c>
      <c r="D340" s="290" t="str">
        <f>IF(G340="","",$D337)</f>
        <v>15</v>
      </c>
      <c r="E340" s="295" t="str">
        <f>IF(G340=""," ","– "&amp;COUNTIF(D$4:D342,$D340))</f>
        <v>– 3</v>
      </c>
      <c r="F340" s="297" t="e">
        <f ca="1">IF(G340="","",IF(OR(AND($C340&lt;&gt;" ",$C341=" "),AND($C341&lt;&gt;" ",$C340=" "),AND(L342&gt;0,OR(AND($C342&lt;&gt;" ",OR($C340=" ",$C341=" ")),AND($C342=" ",OR($C340&lt;&gt;" ",$C341&lt;&gt;" "))))),IF(SUM(F$4:F339)=0,1,LARGE(F$4:F339,1)+1),IF(MONTH(G340)=MONTH(TODAY()),IF(AND(DAY(G340)&lt;DAY(TODAY()),$B340=" "),IF(SUM(F$4:F339)=0,1,LARGE(F$4:F339,1)+1),IF($B340=" ",IF(AND(DAY(G340)=DAY(TODAY()),HOUR(G340)&lt;=HOUR(NOW())+1),IF(AND(HOUR(G340)+2&lt;=HOUR(NOW()),DAY(G340)&lt;=DAY(TODAY()),MINUTE(G340)&lt;=MINUTE(NOW())),IF(SUM(F$4:F339)=0,1,LARGE(F$4:F339,1)+1),IF(OR(MINUTE(G340)&lt;=MINUTE(NOW()),HOUR(G340)&lt;=HOUR(NOW())),"!!!","")),""),"")),"")))</f>
        <v>#VALUE!</v>
      </c>
      <c r="G340" s="188" t="s">
        <v>4883</v>
      </c>
      <c r="H340" s="239" t="s">
        <v>822</v>
      </c>
      <c r="I340" s="66" t="s">
        <v>224</v>
      </c>
      <c r="J340" s="80"/>
      <c r="K340" s="68" t="s">
        <v>18</v>
      </c>
      <c r="L340" s="69">
        <v>1.5</v>
      </c>
      <c r="M340" s="70">
        <v>34.74</v>
      </c>
      <c r="N340" s="317">
        <v>0.05</v>
      </c>
      <c r="O340" s="71" t="s">
        <v>1598</v>
      </c>
      <c r="P340" s="72" t="s">
        <v>3047</v>
      </c>
      <c r="Q340" s="220" t="s">
        <v>1007</v>
      </c>
      <c r="R340" s="204">
        <v>0.12920000000000001</v>
      </c>
      <c r="S340" s="203" t="s">
        <v>1034</v>
      </c>
    </row>
    <row r="341" spans="1:19" s="1" customFormat="1" ht="14.65" customHeight="1">
      <c r="A341" s="227"/>
      <c r="B341" s="236"/>
      <c r="C341" s="17" t="s">
        <v>28</v>
      </c>
      <c r="D341" s="274"/>
      <c r="E341" s="282"/>
      <c r="F341" s="285"/>
      <c r="G341" s="182"/>
      <c r="H341" s="230"/>
      <c r="I341" s="18" t="s">
        <v>225</v>
      </c>
      <c r="J341" s="81" t="str">
        <f>IF(OR(I340="TO",I340="TU",I340="TO1",I340="TU1",I340="TO2",I340="TU2"),J340,IF(OR(I340="AH1",I340="AH2"),IF(OR(I341="AH1",I341="AH2"),-J340,IF(OR(I341="EH1",I341="EH2"),-J340+0.5,"")),IF(OR(I340="EH1",I340="EH2"),IF(OR(I341="AH1",I341="AH2"),-J340+0.5,IF(OR(I341="EH1",I341="EH2"),-J340+1,"")),IF(AND(OR(I340="DNB1",I340="DNB2"),OR(I341="AH1",I341="AH2")),0,IF(AND(I340="Not ScoreBoth",OR(I341="TO1",I341="TO2")),0.5,"")))))</f>
        <v/>
      </c>
      <c r="K341" s="77" t="s">
        <v>23</v>
      </c>
      <c r="L341" s="21">
        <v>4.57</v>
      </c>
      <c r="M341" s="22"/>
      <c r="N341" s="233"/>
      <c r="O341" s="23" t="s">
        <v>2006</v>
      </c>
      <c r="P341" s="24" t="s">
        <v>3967</v>
      </c>
      <c r="Q341" s="221"/>
      <c r="R341" s="205"/>
      <c r="S341" s="26"/>
    </row>
    <row r="342" spans="1:19" s="1" customFormat="1" ht="14.65" customHeight="1">
      <c r="A342" s="228"/>
      <c r="B342" s="237"/>
      <c r="C342" s="27" t="s">
        <v>28</v>
      </c>
      <c r="D342" s="275"/>
      <c r="E342" s="283"/>
      <c r="F342" s="272"/>
      <c r="G342" s="183"/>
      <c r="H342" s="231"/>
      <c r="I342" s="30"/>
      <c r="J342" s="31"/>
      <c r="K342" s="37"/>
      <c r="L342" s="32"/>
      <c r="M342" s="33"/>
      <c r="N342" s="234"/>
      <c r="O342" s="34"/>
      <c r="P342" s="35"/>
      <c r="Q342" s="222"/>
      <c r="R342" s="206"/>
      <c r="S342" s="28"/>
    </row>
    <row r="343" spans="1:19" s="1" customFormat="1" ht="14.65" customHeight="1">
      <c r="A343" s="226">
        <f>$A340+1</f>
        <v>502</v>
      </c>
      <c r="B343" s="235" t="str">
        <f>IF(OR(C343="W",C344="W",C345="W",C343="1/2W",C344="1/2W",C345="1/2W",C343="1/2L",C344="1/2L",C345="1/2L"),"OK",IF(OR(C343="L",C344="L",C345="L"),"LOSS",IF(OR(C343="X",C344="X",C345="X"),"Anulado"," ")))</f>
        <v xml:space="preserve"> </v>
      </c>
      <c r="C343" s="38" t="s">
        <v>28</v>
      </c>
      <c r="D343" s="273" t="str">
        <f>IF(G343="","",$D340)</f>
        <v>15</v>
      </c>
      <c r="E343" s="281" t="str">
        <f>IF(G343=""," ","– "&amp;COUNTIF(D$4:D345,$D343))</f>
        <v>– 4</v>
      </c>
      <c r="F343" s="284" t="e">
        <f ca="1">IF(G343="","",IF(OR(AND($C343&lt;&gt;" ",$C344=" "),AND($C344&lt;&gt;" ",$C343=" "),AND(L345&gt;0,OR(AND($C345&lt;&gt;" ",OR($C343=" ",$C344=" ")),AND($C345=" ",OR($C343&lt;&gt;" ",$C344&lt;&gt;" "))))),IF(SUM(F$4:F342)=0,1,LARGE(F$4:F342,1)+1),IF(MONTH(G343)=MONTH(TODAY()),IF(AND(DAY(G343)&lt;DAY(TODAY()),$B343=" "),IF(SUM(F$4:F342)=0,1,LARGE(F$4:F342,1)+1),IF($B343=" ",IF(AND(DAY(G343)=DAY(TODAY()),HOUR(G343)&lt;=HOUR(NOW())+1),IF(AND(HOUR(G343)+2&lt;=HOUR(NOW()),DAY(G343)&lt;=DAY(TODAY()),MINUTE(G343)&lt;=MINUTE(NOW())),IF(SUM(F$4:F342)=0,1,LARGE(F$4:F342,1)+1),IF(OR(MINUTE(G343)&lt;=MINUTE(NOW()),HOUR(G343)&lt;=HOUR(NOW())),"!!!","")),""),"")),"")))</f>
        <v>#VALUE!</v>
      </c>
      <c r="G343" s="181" t="s">
        <v>4884</v>
      </c>
      <c r="H343" s="229" t="s">
        <v>823</v>
      </c>
      <c r="I343" s="39" t="s">
        <v>47</v>
      </c>
      <c r="J343" s="78"/>
      <c r="K343" s="41" t="s">
        <v>22</v>
      </c>
      <c r="L343" s="42">
        <v>1.331</v>
      </c>
      <c r="M343" s="43">
        <v>67.599999999999994</v>
      </c>
      <c r="N343" s="318">
        <v>0.05</v>
      </c>
      <c r="O343" s="44" t="s">
        <v>4058</v>
      </c>
      <c r="P343" s="45" t="s">
        <v>4059</v>
      </c>
      <c r="Q343" s="217" t="s">
        <v>889</v>
      </c>
      <c r="R343" s="211">
        <v>6.3700000000000007E-2</v>
      </c>
      <c r="S343" s="210" t="s">
        <v>1034</v>
      </c>
    </row>
    <row r="344" spans="1:19" s="1" customFormat="1" ht="14.65" customHeight="1">
      <c r="A344" s="227"/>
      <c r="B344" s="236"/>
      <c r="C344" s="49" t="s">
        <v>28</v>
      </c>
      <c r="D344" s="274"/>
      <c r="E344" s="282"/>
      <c r="F344" s="285"/>
      <c r="G344" s="182"/>
      <c r="H344" s="230"/>
      <c r="I344" s="50" t="s">
        <v>48</v>
      </c>
      <c r="J344" s="85" t="str">
        <f>IF(OR(I343="TO",I343="TU",I343="TO1",I343="TU1",I343="TO2",I343="TU2"),J343,IF(OR(I343="AH1",I343="AH2"),IF(OR(I344="AH1",I344="AH2"),-J343,IF(OR(I344="EH1",I344="EH2"),-J343+0.5,"")),IF(OR(I343="EH1",I343="EH2"),IF(OR(I344="AH1",I344="AH2"),-J343+0.5,IF(OR(I344="EH1",I344="EH2"),-J343+1,"")),IF(AND(OR(I343="DNB1",I343="DNB2"),OR(I344="AH1",I344="AH2")),0,IF(AND(I343="Not ScoreBoth",OR(I344="TO1",I344="TO2")),0.5,"")))))</f>
        <v/>
      </c>
      <c r="K344" s="52" t="s">
        <v>23</v>
      </c>
      <c r="L344" s="53">
        <v>5.3</v>
      </c>
      <c r="M344" s="54">
        <v>16.97</v>
      </c>
      <c r="N344" s="233"/>
      <c r="O344" s="55" t="s">
        <v>4060</v>
      </c>
      <c r="P344" s="56" t="s">
        <v>4061</v>
      </c>
      <c r="Q344" s="218"/>
      <c r="R344" s="212"/>
      <c r="S344" s="26"/>
    </row>
    <row r="345" spans="1:19" s="1" customFormat="1" ht="14.65" customHeight="1">
      <c r="A345" s="228"/>
      <c r="B345" s="237"/>
      <c r="C345" s="57" t="s">
        <v>28</v>
      </c>
      <c r="D345" s="275"/>
      <c r="E345" s="283"/>
      <c r="F345" s="272"/>
      <c r="G345" s="183"/>
      <c r="H345" s="231"/>
      <c r="I345" s="58"/>
      <c r="J345" s="59"/>
      <c r="K345" s="60"/>
      <c r="L345" s="61"/>
      <c r="M345" s="62"/>
      <c r="N345" s="234"/>
      <c r="O345" s="63"/>
      <c r="P345" s="64"/>
      <c r="Q345" s="219"/>
      <c r="R345" s="213"/>
      <c r="S345" s="28"/>
    </row>
    <row r="346" spans="1:19" s="1" customFormat="1" ht="14.65" customHeight="1">
      <c r="A346" s="238">
        <f>$A343+1</f>
        <v>503</v>
      </c>
      <c r="B346" s="242" t="str">
        <f>IF(OR(C346="W",C347="W",C348="W",C346="1/2W",C347="1/2W",C348="1/2W",C346="1/2L",C347="1/2L",C348="1/2L"),"OK",IF(OR(C346="L",C347="L",C348="L"),"LOSS",IF(OR(C346="X",C347="X",C348="X"),"Anulado"," ")))</f>
        <v xml:space="preserve"> </v>
      </c>
      <c r="C346" s="65" t="s">
        <v>28</v>
      </c>
      <c r="D346" s="290" t="str">
        <f>IF(G346="","",$D343)</f>
        <v>15</v>
      </c>
      <c r="E346" s="295" t="str">
        <f>IF(G346=""," ","– "&amp;COUNTIF(D$4:D348,$D346))</f>
        <v>– 5</v>
      </c>
      <c r="F346" s="297" t="e">
        <f ca="1">IF(G346="","",IF(OR(AND($C346&lt;&gt;" ",$C347=" "),AND($C347&lt;&gt;" ",$C346=" "),AND(L348&gt;0,OR(AND($C348&lt;&gt;" ",OR($C346=" ",$C347=" ")),AND($C348=" ",OR($C346&lt;&gt;" ",$C347&lt;&gt;" "))))),IF(SUM(F$4:F345)=0,1,LARGE(F$4:F345,1)+1),IF(MONTH(G346)=MONTH(TODAY()),IF(AND(DAY(G346)&lt;DAY(TODAY()),$B346=" "),IF(SUM(F$4:F345)=0,1,LARGE(F$4:F345,1)+1),IF($B346=" ",IF(AND(DAY(G346)=DAY(TODAY()),HOUR(G346)&lt;=HOUR(NOW())+1),IF(AND(HOUR(G346)+2&lt;=HOUR(NOW()),DAY(G346)&lt;=DAY(TODAY()),MINUTE(G346)&lt;=MINUTE(NOW())),IF(SUM(F$4:F345)=0,1,LARGE(F$4:F345,1)+1),IF(OR(MINUTE(G346)&lt;=MINUTE(NOW()),HOUR(G346)&lt;=HOUR(NOW())),"!!!","")),""),"")),"")))</f>
        <v>#VALUE!</v>
      </c>
      <c r="G346" s="188" t="s">
        <v>4885</v>
      </c>
      <c r="H346" s="239" t="s">
        <v>824</v>
      </c>
      <c r="I346" s="66" t="s">
        <v>42</v>
      </c>
      <c r="J346" s="67">
        <v>6</v>
      </c>
      <c r="K346" s="68" t="s">
        <v>21</v>
      </c>
      <c r="L346" s="69">
        <v>2.21</v>
      </c>
      <c r="M346" s="70"/>
      <c r="N346" s="317">
        <v>0.05</v>
      </c>
      <c r="O346" s="71" t="s">
        <v>3502</v>
      </c>
      <c r="P346" s="72" t="s">
        <v>4062</v>
      </c>
      <c r="Q346" s="220" t="s">
        <v>3127</v>
      </c>
      <c r="R346" s="204">
        <v>4.4400000000000002E-2</v>
      </c>
      <c r="S346" s="203" t="s">
        <v>1034</v>
      </c>
    </row>
    <row r="347" spans="1:19" s="1" customFormat="1" ht="14.65" customHeight="1">
      <c r="A347" s="227"/>
      <c r="B347" s="236"/>
      <c r="C347" s="17" t="s">
        <v>28</v>
      </c>
      <c r="D347" s="274"/>
      <c r="E347" s="282"/>
      <c r="F347" s="285"/>
      <c r="G347" s="182"/>
      <c r="H347" s="230"/>
      <c r="I347" s="18" t="s">
        <v>43</v>
      </c>
      <c r="J347" s="76">
        <f>IF(OR(I346="TO",I346="TU",I346="TO1",I346="TU1",I346="TO2",I346="TU2"),J346,IF(OR(I346="AH1",I346="AH2"),IF(OR(I347="AH1",I347="AH2"),-J346,IF(OR(I347="EH1",I347="EH2"),-J346+0.5,"")),IF(OR(I346="EH1",I346="EH2"),IF(OR(I347="AH1",I347="AH2"),-J346+0.5,IF(OR(I347="EH1",I347="EH2"),-J346+1,"")),IF(AND(OR(I346="DNB1",I346="DNB2"),OR(I347="AH1",I347="AH2")),0,IF(AND(I346="Not ScoreBoth",OR(I347="TO1",I347="TO2")),0.5,"")))))</f>
        <v>6</v>
      </c>
      <c r="K347" s="77" t="s">
        <v>23</v>
      </c>
      <c r="L347" s="21">
        <v>1.98</v>
      </c>
      <c r="M347" s="22">
        <v>22.95</v>
      </c>
      <c r="N347" s="233"/>
      <c r="O347" s="23" t="s">
        <v>1476</v>
      </c>
      <c r="P347" s="24" t="s">
        <v>4063</v>
      </c>
      <c r="Q347" s="221"/>
      <c r="R347" s="205"/>
      <c r="S347" s="26"/>
    </row>
    <row r="348" spans="1:19" s="1" customFormat="1" ht="24.6" customHeight="1" thickBot="1">
      <c r="A348" s="228"/>
      <c r="B348" s="237"/>
      <c r="C348" s="27" t="s">
        <v>28</v>
      </c>
      <c r="D348" s="275"/>
      <c r="E348" s="283"/>
      <c r="F348" s="272"/>
      <c r="G348" s="183"/>
      <c r="H348" s="240"/>
      <c r="I348" s="30"/>
      <c r="J348" s="31"/>
      <c r="K348" s="37"/>
      <c r="L348" s="32"/>
      <c r="M348" s="33"/>
      <c r="N348" s="234"/>
      <c r="O348" s="34"/>
      <c r="P348" s="35"/>
      <c r="Q348" s="222"/>
      <c r="R348" s="206"/>
      <c r="S348" s="28"/>
    </row>
    <row r="349" spans="1:19" s="1" customFormat="1" ht="14.65" customHeight="1">
      <c r="A349" s="226">
        <f>$A346+1</f>
        <v>504</v>
      </c>
      <c r="B349" s="235" t="str">
        <f>IF(OR(C349="W",C350="W",C351="W",C349="1/2W",C350="1/2W",C351="1/2W",C349="1/2L",C350="1/2L",C351="1/2L"),"OK",IF(OR(C349="L",C350="L",C351="L"),"LOSS",IF(OR(C349="X",C350="X",C351="X"),"Anulado"," ")))</f>
        <v xml:space="preserve"> </v>
      </c>
      <c r="C349" s="38" t="s">
        <v>28</v>
      </c>
      <c r="D349" s="273" t="str">
        <f>IF(G349="","",$D346)</f>
        <v>15</v>
      </c>
      <c r="E349" s="281" t="str">
        <f>IF(G349=""," ","– "&amp;COUNTIF(D$4:D351,$D349))</f>
        <v>– 6</v>
      </c>
      <c r="F349" s="284" t="e">
        <f ca="1">IF(G349="","",IF(OR(AND($C349&lt;&gt;" ",$C350=" "),AND($C350&lt;&gt;" ",$C349=" "),AND(L351&gt;0,OR(AND($C351&lt;&gt;" ",OR($C349=" ",$C350=" ")),AND($C351=" ",OR($C349&lt;&gt;" ",$C350&lt;&gt;" "))))),IF(SUM(F$4:F348)=0,1,LARGE(F$4:F348,1)+1),IF(MONTH(G349)=MONTH(TODAY()),IF(AND(DAY(G349)&lt;DAY(TODAY()),$B349=" "),IF(SUM(F$4:F348)=0,1,LARGE(F$4:F348,1)+1),IF($B349=" ",IF(AND(DAY(G349)=DAY(TODAY()),HOUR(G349)&lt;=HOUR(NOW())+1),IF(AND(HOUR(G349)+2&lt;=HOUR(NOW()),DAY(G349)&lt;=DAY(TODAY()),MINUTE(G349)&lt;=MINUTE(NOW())),IF(SUM(F$4:F348)=0,1,LARGE(F$4:F348,1)+1),IF(OR(MINUTE(G349)&lt;=MINUTE(NOW()),HOUR(G349)&lt;=HOUR(NOW())),"!!!","")),""),"")),"")))</f>
        <v>#VALUE!</v>
      </c>
      <c r="G349" s="181" t="s">
        <v>4886</v>
      </c>
      <c r="H349" s="302" t="s">
        <v>825</v>
      </c>
      <c r="I349" s="39" t="s">
        <v>63</v>
      </c>
      <c r="J349" s="78"/>
      <c r="K349" s="41" t="s">
        <v>18</v>
      </c>
      <c r="L349" s="42">
        <v>2.5</v>
      </c>
      <c r="M349" s="43">
        <v>7.24</v>
      </c>
      <c r="N349" s="318">
        <v>0.05</v>
      </c>
      <c r="O349" s="44" t="s">
        <v>1795</v>
      </c>
      <c r="P349" s="45" t="s">
        <v>4006</v>
      </c>
      <c r="Q349" s="217" t="s">
        <v>1326</v>
      </c>
      <c r="R349" s="211">
        <v>9.0999999999999998E-2</v>
      </c>
      <c r="S349" s="210" t="s">
        <v>1034</v>
      </c>
    </row>
    <row r="350" spans="1:19" s="1" customFormat="1" ht="14.65" customHeight="1">
      <c r="A350" s="227"/>
      <c r="B350" s="236"/>
      <c r="C350" s="49" t="s">
        <v>28</v>
      </c>
      <c r="D350" s="274"/>
      <c r="E350" s="282"/>
      <c r="F350" s="285"/>
      <c r="G350" s="182"/>
      <c r="H350" s="230"/>
      <c r="I350" s="50" t="s">
        <v>71</v>
      </c>
      <c r="J350" s="85" t="str">
        <f>IF(OR(I349="TO",I349="TU",I349="TO1",I349="TU1",I349="TO2",I349="TU2"),J349,IF(OR(I349="AH1",I349="AH2"),IF(OR(I350="AH1",I350="AH2"),-J349,IF(OR(I350="EH1",I350="EH2"),-J349+0.5,"")),IF(OR(I349="EH1",I349="EH2"),IF(OR(I350="AH1",I350="AH2"),-J349+0.5,IF(OR(I350="EH1",I350="EH2"),-J349+1,"")),IF(AND(OR(I349="DNB1",I349="DNB2"),OR(I350="AH1",I350="AH2")),0,IF(AND(I349="Not ScoreBoth",OR(I350="TO1",I350="TO2")),0.5,"")))))</f>
        <v/>
      </c>
      <c r="K350" s="52" t="s">
        <v>19</v>
      </c>
      <c r="L350" s="53">
        <v>2</v>
      </c>
      <c r="M350" s="54">
        <v>9.35</v>
      </c>
      <c r="N350" s="233"/>
      <c r="O350" s="55" t="s">
        <v>2905</v>
      </c>
      <c r="P350" s="56" t="s">
        <v>4064</v>
      </c>
      <c r="Q350" s="218"/>
      <c r="R350" s="212"/>
      <c r="S350" s="26"/>
    </row>
    <row r="351" spans="1:19" s="1" customFormat="1" ht="14.65" customHeight="1">
      <c r="A351" s="228"/>
      <c r="B351" s="237"/>
      <c r="C351" s="57" t="s">
        <v>28</v>
      </c>
      <c r="D351" s="275"/>
      <c r="E351" s="283"/>
      <c r="F351" s="272"/>
      <c r="G351" s="183"/>
      <c r="H351" s="231"/>
      <c r="I351" s="58"/>
      <c r="J351" s="59"/>
      <c r="K351" s="60"/>
      <c r="L351" s="61"/>
      <c r="M351" s="62"/>
      <c r="N351" s="234"/>
      <c r="O351" s="63"/>
      <c r="P351" s="106" t="s">
        <v>2905</v>
      </c>
      <c r="Q351" s="219"/>
      <c r="R351" s="213"/>
      <c r="S351" s="28"/>
    </row>
    <row r="352" spans="1:19" s="1" customFormat="1" ht="14.65" customHeight="1">
      <c r="A352" s="238">
        <f>$A349+1</f>
        <v>505</v>
      </c>
      <c r="B352" s="242" t="str">
        <f>IF(OR(C352="W",C353="W",C354="W",C352="1/2W",C353="1/2W",C354="1/2W",C352="1/2L",C353="1/2L",C354="1/2L"),"OK",IF(OR(C352="L",C353="L",C354="L"),"LOSS",IF(OR(C352="X",C353="X",C354="X"),"Anulado"," ")))</f>
        <v xml:space="preserve"> </v>
      </c>
      <c r="C352" s="65" t="s">
        <v>28</v>
      </c>
      <c r="D352" s="290" t="s">
        <v>243</v>
      </c>
      <c r="E352" s="295" t="str">
        <f>IF(G352=""," ","– "&amp;COUNTIF(D$4:D354,$D352))</f>
        <v>– 1</v>
      </c>
      <c r="F352" s="297" t="e">
        <f ca="1">IF(G352="","",IF(OR(AND($C352&lt;&gt;" ",$C353=" "),AND($C353&lt;&gt;" ",$C352=" "),AND(L354&gt;0,OR(AND($C354&lt;&gt;" ",OR($C352=" ",$C353=" ")),AND($C354=" ",OR($C352&lt;&gt;" ",$C353&lt;&gt;" "))))),IF(SUM(F$4:F351)=0,1,LARGE(F$4:F351,1)+1),IF(MONTH(G352)=MONTH(TODAY()),IF(AND(DAY(G352)&lt;DAY(TODAY()),$B352=" "),IF(SUM(F$4:F351)=0,1,LARGE(F$4:F351,1)+1),IF($B352=" ",IF(AND(DAY(G352)=DAY(TODAY()),HOUR(G352)&lt;=HOUR(NOW())+1),IF(AND(HOUR(G352)+2&lt;=HOUR(NOW()),DAY(G352)&lt;=DAY(TODAY()),MINUTE(G352)&lt;=MINUTE(NOW())),IF(SUM(F$4:F351)=0,1,LARGE(F$4:F351,1)+1),IF(OR(MINUTE(G352)&lt;=MINUTE(NOW()),HOUR(G352)&lt;=HOUR(NOW())),"!!!","")),""),"")),"")))</f>
        <v>#VALUE!</v>
      </c>
      <c r="G352" s="188" t="s">
        <v>4887</v>
      </c>
      <c r="H352" s="239" t="s">
        <v>826</v>
      </c>
      <c r="I352" s="66" t="s">
        <v>42</v>
      </c>
      <c r="J352" s="67">
        <v>5</v>
      </c>
      <c r="K352" s="68" t="s">
        <v>21</v>
      </c>
      <c r="L352" s="69">
        <v>2.33</v>
      </c>
      <c r="M352" s="70">
        <v>6.77</v>
      </c>
      <c r="N352" s="317">
        <v>0.05</v>
      </c>
      <c r="O352" s="71" t="s">
        <v>2760</v>
      </c>
      <c r="P352" s="72" t="s">
        <v>3923</v>
      </c>
      <c r="Q352" s="220" t="s">
        <v>2551</v>
      </c>
      <c r="R352" s="204">
        <v>6.1199999999999997E-2</v>
      </c>
      <c r="S352" s="203" t="s">
        <v>1034</v>
      </c>
    </row>
    <row r="353" spans="1:19" s="1" customFormat="1" ht="14.65" customHeight="1">
      <c r="A353" s="227"/>
      <c r="B353" s="236"/>
      <c r="C353" s="17" t="s">
        <v>28</v>
      </c>
      <c r="D353" s="274"/>
      <c r="E353" s="282"/>
      <c r="F353" s="285"/>
      <c r="G353" s="182"/>
      <c r="H353" s="230"/>
      <c r="I353" s="18" t="s">
        <v>43</v>
      </c>
      <c r="J353" s="76">
        <f>IF(OR(I352="TO",I352="TU",I352="TO1",I352="TU1",I352="TO2",I352="TU2"),J352,IF(OR(I352="AH1",I352="AH2"),IF(OR(I353="AH1",I353="AH2"),-J352,IF(OR(I353="EH1",I353="EH2"),-J352+0.5,"")),IF(OR(I352="EH1",I352="EH2"),IF(OR(I353="AH1",I353="AH2"),-J352+0.5,IF(OR(I353="EH1",I353="EH2"),-J352+1,"")),IF(AND(OR(I352="DNB1",I352="DNB2"),OR(I353="AH1",I353="AH2")),0,IF(AND(I352="Not ScoreBoth",OR(I353="TO1",I353="TO2")),0.5,"")))))</f>
        <v>5</v>
      </c>
      <c r="K353" s="77" t="s">
        <v>17</v>
      </c>
      <c r="L353" s="21">
        <v>1.95</v>
      </c>
      <c r="M353" s="22"/>
      <c r="N353" s="233"/>
      <c r="O353" s="23" t="s">
        <v>2603</v>
      </c>
      <c r="P353" s="24" t="s">
        <v>1285</v>
      </c>
      <c r="Q353" s="221"/>
      <c r="R353" s="205"/>
      <c r="S353" s="26"/>
    </row>
    <row r="354" spans="1:19" s="1" customFormat="1" ht="14.65" customHeight="1" thickBot="1">
      <c r="A354" s="228"/>
      <c r="B354" s="237"/>
      <c r="C354" s="27" t="s">
        <v>28</v>
      </c>
      <c r="D354" s="275"/>
      <c r="E354" s="283"/>
      <c r="F354" s="272"/>
      <c r="G354" s="183"/>
      <c r="H354" s="240"/>
      <c r="I354" s="30"/>
      <c r="J354" s="31"/>
      <c r="K354" s="37"/>
      <c r="L354" s="32"/>
      <c r="M354" s="33"/>
      <c r="N354" s="234"/>
      <c r="O354" s="34"/>
      <c r="P354" s="35"/>
      <c r="Q354" s="222"/>
      <c r="R354" s="206"/>
      <c r="S354" s="28"/>
    </row>
    <row r="355" spans="1:19" s="1" customFormat="1" ht="14.65" customHeight="1">
      <c r="A355" s="226">
        <f>$A352+1</f>
        <v>506</v>
      </c>
      <c r="B355" s="235" t="str">
        <f>IF(OR(C355="W",C356="W",C357="W",C355="1/2W",C356="1/2W",C357="1/2W",C355="1/2L",C356="1/2L",C357="1/2L"),"OK",IF(OR(C355="L",C356="L",C357="L"),"LOSS",IF(OR(C355="X",C356="X",C357="X"),"Anulado"," ")))</f>
        <v xml:space="preserve"> </v>
      </c>
      <c r="C355" s="38" t="s">
        <v>28</v>
      </c>
      <c r="D355" s="273" t="str">
        <f>IF(G355="","",$D352)</f>
        <v>16</v>
      </c>
      <c r="E355" s="281" t="str">
        <f>IF(G355=""," ","– "&amp;COUNTIF(D$4:D357,$D355))</f>
        <v>– 2</v>
      </c>
      <c r="F355" s="284" t="e">
        <f ca="1">IF(G355="","",IF(OR(AND($C355&lt;&gt;" ",$C356=" "),AND($C356&lt;&gt;" ",$C355=" "),AND(L357&gt;0,OR(AND($C357&lt;&gt;" ",OR($C355=" ",$C356=" ")),AND($C357=" ",OR($C355&lt;&gt;" ",$C356&lt;&gt;" "))))),IF(SUM(F$4:F354)=0,1,LARGE(F$4:F354,1)+1),IF(MONTH(G355)=MONTH(TODAY()),IF(AND(DAY(G355)&lt;DAY(TODAY()),$B355=" "),IF(SUM(F$4:F354)=0,1,LARGE(F$4:F354,1)+1),IF($B355=" ",IF(AND(DAY(G355)=DAY(TODAY()),HOUR(G355)&lt;=HOUR(NOW())+1),IF(AND(HOUR(G355)+2&lt;=HOUR(NOW()),DAY(G355)&lt;=DAY(TODAY()),MINUTE(G355)&lt;=MINUTE(NOW())),IF(SUM(F$4:F354)=0,1,LARGE(F$4:F354,1)+1),IF(OR(MINUTE(G355)&lt;=MINUTE(NOW()),HOUR(G355)&lt;=HOUR(NOW())),"!!!","")),""),"")),"")))</f>
        <v>#VALUE!</v>
      </c>
      <c r="G355" s="181" t="s">
        <v>4888</v>
      </c>
      <c r="H355" s="302" t="s">
        <v>827</v>
      </c>
      <c r="I355" s="39" t="s">
        <v>27</v>
      </c>
      <c r="J355" s="78"/>
      <c r="K355" s="41" t="s">
        <v>18</v>
      </c>
      <c r="L355" s="42">
        <v>5.5</v>
      </c>
      <c r="M355" s="43">
        <v>4.8099999999999996</v>
      </c>
      <c r="N355" s="318">
        <v>0.01</v>
      </c>
      <c r="O355" s="44" t="s">
        <v>1210</v>
      </c>
      <c r="P355" s="45" t="s">
        <v>1165</v>
      </c>
      <c r="Q355" s="217" t="s">
        <v>2181</v>
      </c>
      <c r="R355" s="211">
        <v>6.1400000000000003E-2</v>
      </c>
      <c r="S355" s="210" t="s">
        <v>1034</v>
      </c>
    </row>
    <row r="356" spans="1:19" s="1" customFormat="1" ht="14.65" customHeight="1">
      <c r="A356" s="227"/>
      <c r="B356" s="236"/>
      <c r="C356" s="49" t="s">
        <v>28</v>
      </c>
      <c r="D356" s="274"/>
      <c r="E356" s="282"/>
      <c r="F356" s="285"/>
      <c r="G356" s="182"/>
      <c r="H356" s="230"/>
      <c r="I356" s="84">
        <v>1</v>
      </c>
      <c r="J356" s="85" t="str">
        <f>IF(OR(I355="TO",I355="TU",I355="TO1",I355="TU1",I355="TO2",I355="TU2"),J355,IF(OR(I355="AH1",I355="AH2"),IF(OR(I356="AH1",I356="AH2"),-J355,IF(OR(I356="EH1",I356="EH2"),-J355+0.5,"")),IF(OR(I355="EH1",I355="EH2"),IF(OR(I356="AH1",I356="AH2"),-J355+0.5,IF(OR(I356="EH1",I356="EH2"),-J355+1,"")),IF(AND(OR(I355="DNB1",I355="DNB2"),OR(I356="AH1",I356="AH2")),0,IF(AND(I355="Not ScoreBoth",OR(I356="TO1",I356="TO2")),0.5,"")))))</f>
        <v/>
      </c>
      <c r="K356" s="52" t="s">
        <v>22</v>
      </c>
      <c r="L356" s="53">
        <v>1.3149999999999999</v>
      </c>
      <c r="M356" s="54">
        <v>20.12</v>
      </c>
      <c r="N356" s="233"/>
      <c r="O356" s="55" t="s">
        <v>1382</v>
      </c>
      <c r="P356" s="56" t="s">
        <v>1165</v>
      </c>
      <c r="Q356" s="218"/>
      <c r="R356" s="212"/>
      <c r="S356" s="26"/>
    </row>
    <row r="357" spans="1:19" s="1" customFormat="1" ht="14.65" customHeight="1">
      <c r="A357" s="228"/>
      <c r="B357" s="237"/>
      <c r="C357" s="57" t="s">
        <v>28</v>
      </c>
      <c r="D357" s="275"/>
      <c r="E357" s="283"/>
      <c r="F357" s="272"/>
      <c r="G357" s="183"/>
      <c r="H357" s="231"/>
      <c r="I357" s="58"/>
      <c r="J357" s="59"/>
      <c r="K357" s="60"/>
      <c r="L357" s="61"/>
      <c r="M357" s="62"/>
      <c r="N357" s="234"/>
      <c r="O357" s="63"/>
      <c r="P357" s="64"/>
      <c r="Q357" s="219"/>
      <c r="R357" s="213"/>
      <c r="S357" s="28"/>
    </row>
    <row r="358" spans="1:19" s="1" customFormat="1" ht="14.65" customHeight="1">
      <c r="A358" s="238">
        <f>$A355+1</f>
        <v>507</v>
      </c>
      <c r="B358" s="242" t="str">
        <f>IF(OR(C358="W",C359="W",C360="W",C358="1/2W",C359="1/2W",C360="1/2W",C358="1/2L",C359="1/2L",C360="1/2L"),"OK",IF(OR(C358="L",C359="L",C360="L"),"LOSS",IF(OR(C358="X",C359="X",C360="X"),"Anulado"," ")))</f>
        <v xml:space="preserve"> </v>
      </c>
      <c r="C358" s="65" t="s">
        <v>28</v>
      </c>
      <c r="D358" s="290" t="str">
        <f>IF(G358="","",$D355)</f>
        <v>16</v>
      </c>
      <c r="E358" s="295" t="str">
        <f>IF(G358=""," ","– "&amp;COUNTIF(D$4:D360,$D358))</f>
        <v>– 3</v>
      </c>
      <c r="F358" s="297" t="e">
        <f ca="1">IF(G358="","",IF(OR(AND($C358&lt;&gt;" ",$C359=" "),AND($C359&lt;&gt;" ",$C358=" "),AND(L360&gt;0,OR(AND($C360&lt;&gt;" ",OR($C358=" ",$C359=" ")),AND($C360=" ",OR($C358&lt;&gt;" ",$C359&lt;&gt;" "))))),IF(SUM(F$4:F357)=0,1,LARGE(F$4:F357,1)+1),IF(MONTH(G358)=MONTH(TODAY()),IF(AND(DAY(G358)&lt;DAY(TODAY()),$B358=" "),IF(SUM(F$4:F357)=0,1,LARGE(F$4:F357,1)+1),IF($B358=" ",IF(AND(DAY(G358)=DAY(TODAY()),HOUR(G358)&lt;=HOUR(NOW())+1),IF(AND(HOUR(G358)+2&lt;=HOUR(NOW()),DAY(G358)&lt;=DAY(TODAY()),MINUTE(G358)&lt;=MINUTE(NOW())),IF(SUM(F$4:F357)=0,1,LARGE(F$4:F357,1)+1),IF(OR(MINUTE(G358)&lt;=MINUTE(NOW()),HOUR(G358)&lt;=HOUR(NOW())),"!!!","")),""),"")),"")))</f>
        <v>#VALUE!</v>
      </c>
      <c r="G358" s="188" t="s">
        <v>4889</v>
      </c>
      <c r="H358" s="239" t="s">
        <v>828</v>
      </c>
      <c r="I358" s="66" t="s">
        <v>42</v>
      </c>
      <c r="J358" s="67">
        <v>0.5</v>
      </c>
      <c r="K358" s="68" t="s">
        <v>18</v>
      </c>
      <c r="L358" s="69">
        <v>1.55</v>
      </c>
      <c r="M358" s="70">
        <v>15.81</v>
      </c>
      <c r="N358" s="317">
        <v>0.05</v>
      </c>
      <c r="O358" s="71" t="s">
        <v>4065</v>
      </c>
      <c r="P358" s="72" t="s">
        <v>4066</v>
      </c>
      <c r="Q358" s="220" t="s">
        <v>1824</v>
      </c>
      <c r="R358" s="204">
        <v>4.9700000000000001E-2</v>
      </c>
      <c r="S358" s="203" t="s">
        <v>1034</v>
      </c>
    </row>
    <row r="359" spans="1:19" s="1" customFormat="1" ht="14.65" customHeight="1">
      <c r="A359" s="227"/>
      <c r="B359" s="236"/>
      <c r="C359" s="17" t="s">
        <v>28</v>
      </c>
      <c r="D359" s="274"/>
      <c r="E359" s="282"/>
      <c r="F359" s="285"/>
      <c r="G359" s="182"/>
      <c r="H359" s="230"/>
      <c r="I359" s="18" t="s">
        <v>43</v>
      </c>
      <c r="J359" s="76">
        <f>IF(OR(I358="TO",I358="TU",I358="TO1",I358="TU1",I358="TO2",I358="TU2"),J358,IF(OR(I358="AH1",I358="AH2"),IF(OR(I359="AH1",I359="AH2"),-J358,IF(OR(I359="EH1",I359="EH2"),-J358+0.5,"")),IF(OR(I358="EH1",I358="EH2"),IF(OR(I359="AH1",I359="AH2"),-J358+0.5,IF(OR(I359="EH1",I359="EH2"),-J358+1,"")),IF(AND(OR(I358="DNB1",I358="DNB2"),OR(I359="AH1",I359="AH2")),0,IF(AND(I358="Not ScoreBoth",OR(I359="TO1",I359="TO2")),0.5,"")))))</f>
        <v>0.5</v>
      </c>
      <c r="K359" s="77" t="s">
        <v>17</v>
      </c>
      <c r="L359" s="21">
        <v>3.25</v>
      </c>
      <c r="M359" s="22"/>
      <c r="N359" s="233"/>
      <c r="O359" s="23" t="s">
        <v>4067</v>
      </c>
      <c r="P359" s="24" t="s">
        <v>4039</v>
      </c>
      <c r="Q359" s="221"/>
      <c r="R359" s="205"/>
      <c r="S359" s="26"/>
    </row>
    <row r="360" spans="1:19" s="1" customFormat="1" ht="14.65" customHeight="1">
      <c r="A360" s="228"/>
      <c r="B360" s="237"/>
      <c r="C360" s="27" t="s">
        <v>28</v>
      </c>
      <c r="D360" s="275"/>
      <c r="E360" s="283"/>
      <c r="F360" s="272"/>
      <c r="G360" s="183"/>
      <c r="H360" s="231"/>
      <c r="I360" s="30"/>
      <c r="J360" s="31"/>
      <c r="K360" s="37"/>
      <c r="L360" s="32"/>
      <c r="M360" s="33"/>
      <c r="N360" s="234"/>
      <c r="O360" s="34"/>
      <c r="P360" s="35"/>
      <c r="Q360" s="222"/>
      <c r="R360" s="206"/>
      <c r="S360" s="28"/>
    </row>
    <row r="361" spans="1:19" s="1" customFormat="1" ht="14.65" customHeight="1">
      <c r="A361" s="226">
        <f>$A358+1</f>
        <v>508</v>
      </c>
      <c r="B361" s="235" t="str">
        <f>IF(OR(C361="W",C362="W",C363="W",C361="1/2W",C362="1/2W",C363="1/2W",C361="1/2L",C362="1/2L",C363="1/2L"),"OK",IF(OR(C361="L",C362="L",C363="L"),"LOSS",IF(OR(C361="X",C362="X",C363="X"),"Anulado"," ")))</f>
        <v xml:space="preserve"> </v>
      </c>
      <c r="C361" s="38" t="s">
        <v>28</v>
      </c>
      <c r="D361" s="273" t="str">
        <f>IF(G361="","",$D358)</f>
        <v>16</v>
      </c>
      <c r="E361" s="281" t="str">
        <f>IF(G361=""," ","– "&amp;COUNTIF(D$4:D363,$D361))</f>
        <v>– 4</v>
      </c>
      <c r="F361" s="284" t="e">
        <f ca="1">IF(G361="","",IF(OR(AND($C361&lt;&gt;" ",$C362=" "),AND($C362&lt;&gt;" ",$C361=" "),AND(L363&gt;0,OR(AND($C363&lt;&gt;" ",OR($C361=" ",$C362=" ")),AND($C363=" ",OR($C361&lt;&gt;" ",$C362&lt;&gt;" "))))),IF(SUM(F$4:F360)=0,1,LARGE(F$4:F360,1)+1),IF(MONTH(G361)=MONTH(TODAY()),IF(AND(DAY(G361)&lt;DAY(TODAY()),$B361=" "),IF(SUM(F$4:F360)=0,1,LARGE(F$4:F360,1)+1),IF($B361=" ",IF(AND(DAY(G361)=DAY(TODAY()),HOUR(G361)&lt;=HOUR(NOW())+1),IF(AND(HOUR(G361)+2&lt;=HOUR(NOW()),DAY(G361)&lt;=DAY(TODAY()),MINUTE(G361)&lt;=MINUTE(NOW())),IF(SUM(F$4:F360)=0,1,LARGE(F$4:F360,1)+1),IF(OR(MINUTE(G361)&lt;=MINUTE(NOW()),HOUR(G361)&lt;=HOUR(NOW())),"!!!","")),""),"")),"")))</f>
        <v>#VALUE!</v>
      </c>
      <c r="G361" s="181" t="s">
        <v>4890</v>
      </c>
      <c r="H361" s="229" t="s">
        <v>829</v>
      </c>
      <c r="I361" s="39" t="s">
        <v>31</v>
      </c>
      <c r="J361" s="40">
        <v>1.5</v>
      </c>
      <c r="K361" s="41" t="s">
        <v>45</v>
      </c>
      <c r="L361" s="42">
        <v>1.95</v>
      </c>
      <c r="M361" s="43">
        <v>50</v>
      </c>
      <c r="N361" s="318">
        <v>0.05</v>
      </c>
      <c r="O361" s="44" t="s">
        <v>1087</v>
      </c>
      <c r="P361" s="45" t="s">
        <v>4068</v>
      </c>
      <c r="Q361" s="217" t="s">
        <v>4267</v>
      </c>
      <c r="R361" s="211">
        <v>3.3500000000000002E-2</v>
      </c>
      <c r="S361" s="210" t="s">
        <v>1034</v>
      </c>
    </row>
    <row r="362" spans="1:19" s="1" customFormat="1" ht="14.65" customHeight="1">
      <c r="A362" s="227"/>
      <c r="B362" s="236"/>
      <c r="C362" s="49" t="s">
        <v>28</v>
      </c>
      <c r="D362" s="274"/>
      <c r="E362" s="282"/>
      <c r="F362" s="285"/>
      <c r="G362" s="182"/>
      <c r="H362" s="230"/>
      <c r="I362" s="50" t="s">
        <v>30</v>
      </c>
      <c r="J362" s="51">
        <f>IF(OR(I361="TO",I361="TU",I361="TO1",I361="TU1",I361="TO2",I361="TU2"),J361,IF(OR(I361="AH1",I361="AH2"),IF(OR(I362="AH1",I362="AH2"),-J361,IF(OR(I362="EH1",I362="EH2"),-J361+0.5,"")),IF(OR(I361="EH1",I361="EH2"),IF(OR(I362="AH1",I362="AH2"),-J361+0.5,IF(OR(I362="EH1",I362="EH2"),-J361+1,"")),IF(AND(OR(I361="DNB1",I361="DNB2"),OR(I362="AH1",I362="AH2")),0,IF(AND(I361="Not ScoreBoth",OR(I362="TO1",I362="TO2")),0.5,"")))))</f>
        <v>-1.5</v>
      </c>
      <c r="K362" s="52" t="s">
        <v>22</v>
      </c>
      <c r="L362" s="53">
        <v>2.2000000000000002</v>
      </c>
      <c r="M362" s="54">
        <v>44</v>
      </c>
      <c r="N362" s="233"/>
      <c r="O362" s="55" t="s">
        <v>4069</v>
      </c>
      <c r="P362" s="56" t="s">
        <v>4070</v>
      </c>
      <c r="Q362" s="218"/>
      <c r="R362" s="212"/>
      <c r="S362" s="26"/>
    </row>
    <row r="363" spans="1:19" s="1" customFormat="1" ht="14.65" customHeight="1">
      <c r="A363" s="228"/>
      <c r="B363" s="237"/>
      <c r="C363" s="57" t="s">
        <v>28</v>
      </c>
      <c r="D363" s="275"/>
      <c r="E363" s="283"/>
      <c r="F363" s="272"/>
      <c r="G363" s="183"/>
      <c r="H363" s="231"/>
      <c r="I363" s="58"/>
      <c r="J363" s="59"/>
      <c r="K363" s="60"/>
      <c r="L363" s="61"/>
      <c r="M363" s="62"/>
      <c r="N363" s="234"/>
      <c r="O363" s="63"/>
      <c r="P363" s="64"/>
      <c r="Q363" s="219"/>
      <c r="R363" s="213"/>
      <c r="S363" s="28"/>
    </row>
    <row r="364" spans="1:19" s="1" customFormat="1" ht="14.65" customHeight="1">
      <c r="A364" s="238">
        <f>$A361+1</f>
        <v>509</v>
      </c>
      <c r="B364" s="242" t="str">
        <f>IF(OR(C364="W",C365="W",C366="W",C364="1/2W",C365="1/2W",C366="1/2W",C364="1/2L",C365="1/2L",C366="1/2L"),"OK",IF(OR(C364="L",C365="L",C366="L"),"LOSS",IF(OR(C364="X",C365="X",C366="X"),"Anulado"," ")))</f>
        <v xml:space="preserve"> </v>
      </c>
      <c r="C364" s="65" t="s">
        <v>28</v>
      </c>
      <c r="D364" s="290" t="str">
        <f>IF(G364="","",$D361)</f>
        <v>16</v>
      </c>
      <c r="E364" s="295" t="str">
        <f>IF(G364=""," ","– "&amp;COUNTIF(D$4:D366,$D364))</f>
        <v>– 5</v>
      </c>
      <c r="F364" s="297" t="e">
        <f ca="1">IF(G364="","",IF(OR(AND($C364&lt;&gt;" ",$C365=" "),AND($C365&lt;&gt;" ",$C364=" "),AND(L366&gt;0,OR(AND($C366&lt;&gt;" ",OR($C364=" ",$C365=" ")),AND($C366=" ",OR($C364&lt;&gt;" ",$C365&lt;&gt;" "))))),IF(SUM(F$4:F363)=0,1,LARGE(F$4:F363,1)+1),IF(MONTH(G364)=MONTH(TODAY()),IF(AND(DAY(G364)&lt;DAY(TODAY()),$B364=" "),IF(SUM(F$4:F363)=0,1,LARGE(F$4:F363,1)+1),IF($B364=" ",IF(AND(DAY(G364)=DAY(TODAY()),HOUR(G364)&lt;=HOUR(NOW())+1),IF(AND(HOUR(G364)+2&lt;=HOUR(NOW()),DAY(G364)&lt;=DAY(TODAY()),MINUTE(G364)&lt;=MINUTE(NOW())),IF(SUM(F$4:F363)=0,1,LARGE(F$4:F363,1)+1),IF(OR(MINUTE(G364)&lt;=MINUTE(NOW()),HOUR(G364)&lt;=HOUR(NOW())),"!!!","")),""),"")),"")))</f>
        <v>#VALUE!</v>
      </c>
      <c r="G364" s="188" t="s">
        <v>4891</v>
      </c>
      <c r="H364" s="239" t="s">
        <v>830</v>
      </c>
      <c r="I364" s="66" t="s">
        <v>30</v>
      </c>
      <c r="J364" s="67">
        <v>-1.5</v>
      </c>
      <c r="K364" s="68" t="s">
        <v>22</v>
      </c>
      <c r="L364" s="69">
        <v>1.7809999999999999</v>
      </c>
      <c r="M364" s="70"/>
      <c r="N364" s="317">
        <v>0.05</v>
      </c>
      <c r="O364" s="71" t="s">
        <v>1929</v>
      </c>
      <c r="P364" s="72" t="s">
        <v>2146</v>
      </c>
      <c r="Q364" s="220" t="s">
        <v>2329</v>
      </c>
      <c r="R364" s="204">
        <v>7.3300000000000004E-2</v>
      </c>
      <c r="S364" s="203" t="s">
        <v>1034</v>
      </c>
    </row>
    <row r="365" spans="1:19" s="1" customFormat="1" ht="14.65" customHeight="1">
      <c r="A365" s="227"/>
      <c r="B365" s="236"/>
      <c r="C365" s="17" t="s">
        <v>28</v>
      </c>
      <c r="D365" s="274"/>
      <c r="E365" s="282"/>
      <c r="F365" s="285"/>
      <c r="G365" s="182"/>
      <c r="H365" s="230"/>
      <c r="I365" s="18" t="s">
        <v>31</v>
      </c>
      <c r="J365" s="76">
        <f>IF(OR(I364="TO",I364="TU",I364="TO1",I364="TU1",I364="TO2",I364="TU2"),J364,IF(OR(I364="AH1",I364="AH2"),IF(OR(I365="AH1",I365="AH2"),-J364,IF(OR(I365="EH1",I365="EH2"),-J364+0.5,"")),IF(OR(I364="EH1",I364="EH2"),IF(OR(I365="AH1",I365="AH2"),-J364+0.5,IF(OR(I365="EH1",I365="EH2"),-J364+1,"")),IF(AND(OR(I364="DNB1",I364="DNB2"),OR(I365="AH1",I365="AH2")),0,IF(AND(I364="Not ScoreBoth",OR(I365="TO1",I365="TO2")),0.5,"")))))</f>
        <v>1.5</v>
      </c>
      <c r="K365" s="77" t="s">
        <v>21</v>
      </c>
      <c r="L365" s="21">
        <v>2.7</v>
      </c>
      <c r="M365" s="22">
        <v>5.96</v>
      </c>
      <c r="N365" s="233"/>
      <c r="O365" s="23" t="s">
        <v>1007</v>
      </c>
      <c r="P365" s="24" t="s">
        <v>4071</v>
      </c>
      <c r="Q365" s="221"/>
      <c r="R365" s="205"/>
      <c r="S365" s="26"/>
    </row>
    <row r="366" spans="1:19" s="1" customFormat="1" ht="14.65" customHeight="1">
      <c r="A366" s="228"/>
      <c r="B366" s="237"/>
      <c r="C366" s="27" t="s">
        <v>28</v>
      </c>
      <c r="D366" s="275"/>
      <c r="E366" s="283"/>
      <c r="F366" s="272"/>
      <c r="G366" s="183"/>
      <c r="H366" s="231"/>
      <c r="I366" s="30"/>
      <c r="J366" s="31"/>
      <c r="K366" s="37"/>
      <c r="L366" s="32"/>
      <c r="M366" s="33"/>
      <c r="N366" s="234"/>
      <c r="O366" s="34"/>
      <c r="P366" s="35"/>
      <c r="Q366" s="222"/>
      <c r="R366" s="206"/>
      <c r="S366" s="28"/>
    </row>
    <row r="367" spans="1:19" s="1" customFormat="1" ht="14.65" customHeight="1">
      <c r="A367" s="226">
        <f>$A364+1</f>
        <v>510</v>
      </c>
      <c r="B367" s="235" t="str">
        <f>IF(OR(C367="W",C368="W",C369="W",C367="1/2W",C368="1/2W",C369="1/2W",C367="1/2L",C368="1/2L",C369="1/2L"),"OK",IF(OR(C367="L",C368="L",C369="L"),"LOSS",IF(OR(C367="X",C368="X",C369="X"),"Anulado"," ")))</f>
        <v xml:space="preserve"> </v>
      </c>
      <c r="C367" s="38" t="s">
        <v>28</v>
      </c>
      <c r="D367" s="273" t="str">
        <f>IF(G367="","",$D364)</f>
        <v>16</v>
      </c>
      <c r="E367" s="281" t="str">
        <f>IF(G367=""," ","– "&amp;COUNTIF(D$4:D369,$D367))</f>
        <v>– 6</v>
      </c>
      <c r="F367" s="284" t="e">
        <f ca="1">IF(G367="","",IF(OR(AND($C367&lt;&gt;" ",$C368=" "),AND($C368&lt;&gt;" ",$C367=" "),AND(L369&gt;0,OR(AND($C369&lt;&gt;" ",OR($C367=" ",$C368=" ")),AND($C369=" ",OR($C367&lt;&gt;" ",$C368&lt;&gt;" "))))),IF(SUM(F$4:F366)=0,1,LARGE(F$4:F366,1)+1),IF(MONTH(G367)=MONTH(TODAY()),IF(AND(DAY(G367)&lt;DAY(TODAY()),$B367=" "),IF(SUM(F$4:F366)=0,1,LARGE(F$4:F366,1)+1),IF($B367=" ",IF(AND(DAY(G367)=DAY(TODAY()),HOUR(G367)&lt;=HOUR(NOW())+1),IF(AND(HOUR(G367)+2&lt;=HOUR(NOW()),DAY(G367)&lt;=DAY(TODAY()),MINUTE(G367)&lt;=MINUTE(NOW())),IF(SUM(F$4:F366)=0,1,LARGE(F$4:F366,1)+1),IF(OR(MINUTE(G367)&lt;=MINUTE(NOW()),HOUR(G367)&lt;=HOUR(NOW())),"!!!","")),""),"")),"")))</f>
        <v>#VALUE!</v>
      </c>
      <c r="G367" s="181" t="s">
        <v>4892</v>
      </c>
      <c r="H367" s="229" t="s">
        <v>831</v>
      </c>
      <c r="I367" s="39" t="s">
        <v>42</v>
      </c>
      <c r="J367" s="40">
        <v>2.5</v>
      </c>
      <c r="K367" s="41" t="s">
        <v>21</v>
      </c>
      <c r="L367" s="42">
        <v>2.0299999999999998</v>
      </c>
      <c r="M367" s="43">
        <v>9.83</v>
      </c>
      <c r="N367" s="318">
        <v>0.05</v>
      </c>
      <c r="O367" s="44" t="s">
        <v>4072</v>
      </c>
      <c r="P367" s="45" t="s">
        <v>2316</v>
      </c>
      <c r="Q367" s="217" t="s">
        <v>4248</v>
      </c>
      <c r="R367" s="211">
        <v>8.8900000000000007E-2</v>
      </c>
      <c r="S367" s="210" t="s">
        <v>1034</v>
      </c>
    </row>
    <row r="368" spans="1:19" s="1" customFormat="1" ht="14.65" customHeight="1">
      <c r="A368" s="227"/>
      <c r="B368" s="236"/>
      <c r="C368" s="49" t="s">
        <v>28</v>
      </c>
      <c r="D368" s="274"/>
      <c r="E368" s="282"/>
      <c r="F368" s="285"/>
      <c r="G368" s="182"/>
      <c r="H368" s="230"/>
      <c r="I368" s="50" t="s">
        <v>43</v>
      </c>
      <c r="J368" s="51">
        <f>IF(OR(I367="TO",I367="TU",I367="TO1",I367="TU1",I367="TO2",I367="TU2"),J367,IF(OR(I367="AH1",I367="AH2"),IF(OR(I368="AH1",I368="AH2"),-J367,IF(OR(I368="EH1",I368="EH2"),-J367+0.5,"")),IF(OR(I367="EH1",I367="EH2"),IF(OR(I368="AH1",I368="AH2"),-J367+0.5,IF(OR(I368="EH1",I368="EH2"),-J367+1,"")),IF(AND(OR(I367="DNB1",I367="DNB2"),OR(I368="AH1",I368="AH2")),0,IF(AND(I367="Not ScoreBoth",OR(I368="TO1",I368="TO2")),0.5,"")))))</f>
        <v>2.5</v>
      </c>
      <c r="K368" s="52" t="s">
        <v>17</v>
      </c>
      <c r="L368" s="53">
        <v>2.35</v>
      </c>
      <c r="M368" s="54"/>
      <c r="N368" s="233"/>
      <c r="O368" s="55" t="s">
        <v>2293</v>
      </c>
      <c r="P368" s="56" t="s">
        <v>4073</v>
      </c>
      <c r="Q368" s="218"/>
      <c r="R368" s="212"/>
      <c r="S368" s="26"/>
    </row>
    <row r="369" spans="1:19" s="1" customFormat="1" ht="14.65" customHeight="1">
      <c r="A369" s="228"/>
      <c r="B369" s="237"/>
      <c r="C369" s="57" t="s">
        <v>28</v>
      </c>
      <c r="D369" s="275"/>
      <c r="E369" s="283"/>
      <c r="F369" s="272"/>
      <c r="G369" s="183"/>
      <c r="H369" s="231"/>
      <c r="I369" s="58"/>
      <c r="J369" s="59"/>
      <c r="K369" s="60"/>
      <c r="L369" s="61"/>
      <c r="M369" s="62"/>
      <c r="N369" s="234"/>
      <c r="O369" s="63"/>
      <c r="P369" s="64"/>
      <c r="Q369" s="219"/>
      <c r="R369" s="213"/>
      <c r="S369" s="28"/>
    </row>
    <row r="370" spans="1:19" s="1" customFormat="1" ht="14.65" customHeight="1">
      <c r="A370" s="238">
        <f>$A367+1</f>
        <v>511</v>
      </c>
      <c r="B370" s="242" t="str">
        <f>IF(OR(C370="W",C371="W",C372="W",C370="1/2W",C371="1/2W",C372="1/2W",C370="1/2L",C371="1/2L",C372="1/2L"),"OK",IF(OR(C370="L",C371="L",C372="L"),"LOSS",IF(OR(C370="X",C371="X",C372="X"),"Anulado"," ")))</f>
        <v xml:space="preserve"> </v>
      </c>
      <c r="C370" s="65" t="s">
        <v>28</v>
      </c>
      <c r="D370" s="290" t="str">
        <f>IF(G370="","",$D367)</f>
        <v>16</v>
      </c>
      <c r="E370" s="295" t="str">
        <f>IF(G370=""," ","– "&amp;COUNTIF(D$4:D372,$D370))</f>
        <v>– 7</v>
      </c>
      <c r="F370" s="297" t="e">
        <f ca="1">IF(G370="","",IF(OR(AND($C370&lt;&gt;" ",$C371=" "),AND($C371&lt;&gt;" ",$C370=" "),AND(L372&gt;0,OR(AND($C372&lt;&gt;" ",OR($C370=" ",$C371=" ")),AND($C372=" ",OR($C370&lt;&gt;" ",$C371&lt;&gt;" "))))),IF(SUM(F$4:F369)=0,1,LARGE(F$4:F369,1)+1),IF(MONTH(G370)=MONTH(TODAY()),IF(AND(DAY(G370)&lt;DAY(TODAY()),$B370=" "),IF(SUM(F$4:F369)=0,1,LARGE(F$4:F369,1)+1),IF($B370=" ",IF(AND(DAY(G370)=DAY(TODAY()),HOUR(G370)&lt;=HOUR(NOW())+1),IF(AND(HOUR(G370)+2&lt;=HOUR(NOW()),DAY(G370)&lt;=DAY(TODAY()),MINUTE(G370)&lt;=MINUTE(NOW())),IF(SUM(F$4:F369)=0,1,LARGE(F$4:F369,1)+1),IF(OR(MINUTE(G370)&lt;=MINUTE(NOW()),HOUR(G370)&lt;=HOUR(NOW())),"!!!","")),""),"")),"")))</f>
        <v>#VALUE!</v>
      </c>
      <c r="G370" s="188" t="s">
        <v>4893</v>
      </c>
      <c r="H370" s="239" t="s">
        <v>832</v>
      </c>
      <c r="I370" s="66" t="s">
        <v>42</v>
      </c>
      <c r="J370" s="67">
        <v>4.5</v>
      </c>
      <c r="K370" s="68" t="s">
        <v>21</v>
      </c>
      <c r="L370" s="69">
        <v>2.67</v>
      </c>
      <c r="M370" s="70"/>
      <c r="N370" s="317">
        <v>0.05</v>
      </c>
      <c r="O370" s="71" t="s">
        <v>2491</v>
      </c>
      <c r="P370" s="72" t="s">
        <v>4074</v>
      </c>
      <c r="Q370" s="220" t="s">
        <v>4318</v>
      </c>
      <c r="R370" s="204">
        <v>0.11020000000000001</v>
      </c>
      <c r="S370" s="203" t="s">
        <v>1034</v>
      </c>
    </row>
    <row r="371" spans="1:19" s="1" customFormat="1" ht="14.65" customHeight="1">
      <c r="A371" s="227"/>
      <c r="B371" s="236"/>
      <c r="C371" s="17" t="s">
        <v>28</v>
      </c>
      <c r="D371" s="274"/>
      <c r="E371" s="282"/>
      <c r="F371" s="285"/>
      <c r="G371" s="182"/>
      <c r="H371" s="230"/>
      <c r="I371" s="18" t="s">
        <v>43</v>
      </c>
      <c r="J371" s="76">
        <f>IF(OR(I370="TO",I370="TU",I370="TO1",I370="TU1",I370="TO2",I370="TU2"),J370,IF(OR(I370="AH1",I370="AH2"),IF(OR(I371="AH1",I371="AH2"),-J370,IF(OR(I371="EH1",I371="EH2"),-J370+0.5,"")),IF(OR(I370="EH1",I370="EH2"),IF(OR(I371="AH1",I371="AH2"),-J370+0.5,IF(OR(I371="EH1",I371="EH2"),-J370+1,"")),IF(AND(OR(I370="DNB1",I370="DNB2"),OR(I371="AH1",I371="AH2")),0,IF(AND(I370="Not ScoreBoth",OR(I371="TO1",I371="TO2")),0.5,"")))))</f>
        <v>4.5</v>
      </c>
      <c r="K371" s="77" t="s">
        <v>17</v>
      </c>
      <c r="L371" s="21">
        <v>1.9</v>
      </c>
      <c r="M371" s="22">
        <v>19.440000000000001</v>
      </c>
      <c r="N371" s="233"/>
      <c r="O371" s="23" t="s">
        <v>885</v>
      </c>
      <c r="P371" s="24" t="s">
        <v>886</v>
      </c>
      <c r="Q371" s="221"/>
      <c r="R371" s="205"/>
      <c r="S371" s="26"/>
    </row>
    <row r="372" spans="1:19" s="1" customFormat="1" ht="14.65" customHeight="1">
      <c r="A372" s="228"/>
      <c r="B372" s="237"/>
      <c r="C372" s="27" t="s">
        <v>28</v>
      </c>
      <c r="D372" s="275"/>
      <c r="E372" s="283"/>
      <c r="F372" s="272"/>
      <c r="G372" s="183"/>
      <c r="H372" s="231"/>
      <c r="I372" s="30"/>
      <c r="J372" s="31"/>
      <c r="K372" s="37"/>
      <c r="L372" s="32"/>
      <c r="M372" s="33"/>
      <c r="N372" s="234"/>
      <c r="O372" s="34"/>
      <c r="P372" s="35"/>
      <c r="Q372" s="222"/>
      <c r="R372" s="206"/>
      <c r="S372" s="28"/>
    </row>
    <row r="373" spans="1:19" s="1" customFormat="1" ht="14.65" customHeight="1">
      <c r="A373" s="226">
        <f>$A370+1</f>
        <v>512</v>
      </c>
      <c r="B373" s="235" t="str">
        <f>IF(OR(C373="W",C374="W",C375="W",C373="1/2W",C374="1/2W",C375="1/2W",C373="1/2L",C374="1/2L",C375="1/2L"),"OK",IF(OR(C373="L",C374="L",C375="L"),"LOSS",IF(OR(C373="X",C374="X",C375="X"),"Anulado"," ")))</f>
        <v xml:space="preserve"> </v>
      </c>
      <c r="C373" s="38" t="s">
        <v>28</v>
      </c>
      <c r="D373" s="273" t="str">
        <f>IF(G373="","",$D370)</f>
        <v>16</v>
      </c>
      <c r="E373" s="281" t="str">
        <f>IF(G373=""," ","– "&amp;COUNTIF(D$4:D375,$D373))</f>
        <v>– 8</v>
      </c>
      <c r="F373" s="284" t="e">
        <f ca="1">IF(G373="","",IF(OR(AND($C373&lt;&gt;" ",$C374=" "),AND($C374&lt;&gt;" ",$C373=" "),AND(L375&gt;0,OR(AND($C375&lt;&gt;" ",OR($C373=" ",$C374=" ")),AND($C375=" ",OR($C373&lt;&gt;" ",$C374&lt;&gt;" "))))),IF(SUM(F$4:F372)=0,1,LARGE(F$4:F372,1)+1),IF(MONTH(G373)=MONTH(TODAY()),IF(AND(DAY(G373)&lt;DAY(TODAY()),$B373=" "),IF(SUM(F$4:F372)=0,1,LARGE(F$4:F372,1)+1),IF($B373=" ",IF(AND(DAY(G373)=DAY(TODAY()),HOUR(G373)&lt;=HOUR(NOW())+1),IF(AND(HOUR(G373)+2&lt;=HOUR(NOW()),DAY(G373)&lt;=DAY(TODAY()),MINUTE(G373)&lt;=MINUTE(NOW())),IF(SUM(F$4:F372)=0,1,LARGE(F$4:F372,1)+1),IF(OR(MINUTE(G373)&lt;=MINUTE(NOW()),HOUR(G373)&lt;=HOUR(NOW())),"!!!","")),""),"")),"")))</f>
        <v>#VALUE!</v>
      </c>
      <c r="G373" s="181" t="s">
        <v>4894</v>
      </c>
      <c r="H373" s="229" t="s">
        <v>833</v>
      </c>
      <c r="I373" s="39" t="s">
        <v>42</v>
      </c>
      <c r="J373" s="40">
        <v>1.5</v>
      </c>
      <c r="K373" s="41" t="s">
        <v>183</v>
      </c>
      <c r="L373" s="42">
        <v>1.93</v>
      </c>
      <c r="M373" s="43">
        <v>5.4</v>
      </c>
      <c r="N373" s="318">
        <v>0.05</v>
      </c>
      <c r="O373" s="44" t="s">
        <v>1183</v>
      </c>
      <c r="P373" s="45" t="s">
        <v>4075</v>
      </c>
      <c r="Q373" s="217" t="s">
        <v>4319</v>
      </c>
      <c r="R373" s="211">
        <v>6.2100000000000002E-2</v>
      </c>
      <c r="S373" s="210" t="s">
        <v>1034</v>
      </c>
    </row>
    <row r="374" spans="1:19" s="1" customFormat="1" ht="14.65" customHeight="1">
      <c r="A374" s="227"/>
      <c r="B374" s="236"/>
      <c r="C374" s="49" t="s">
        <v>28</v>
      </c>
      <c r="D374" s="274"/>
      <c r="E374" s="282"/>
      <c r="F374" s="285"/>
      <c r="G374" s="182"/>
      <c r="H374" s="230"/>
      <c r="I374" s="50" t="s">
        <v>43</v>
      </c>
      <c r="J374" s="51">
        <f>IF(OR(I373="TO",I373="TU",I373="TO1",I373="TU1",I373="TO2",I373="TU2"),J373,IF(OR(I373="AH1",I373="AH2"),IF(OR(I374="AH1",I374="AH2"),-J373,IF(OR(I374="EH1",I374="EH2"),-J373+0.5,"")),IF(OR(I373="EH1",I373="EH2"),IF(OR(I374="AH1",I374="AH2"),-J373+0.5,IF(OR(I374="EH1",I374="EH2"),-J373+1,"")),IF(AND(OR(I373="DNB1",I373="DNB2"),OR(I374="AH1",I374="AH2")),0,IF(AND(I373="Not ScoreBoth",OR(I374="TO1",I374="TO2")),0.5,"")))))</f>
        <v>1.5</v>
      </c>
      <c r="K374" s="52" t="s">
        <v>22</v>
      </c>
      <c r="L374" s="53">
        <v>2.36</v>
      </c>
      <c r="M374" s="54">
        <v>4.42</v>
      </c>
      <c r="N374" s="233"/>
      <c r="O374" s="55" t="s">
        <v>3062</v>
      </c>
      <c r="P374" s="56" t="s">
        <v>4076</v>
      </c>
      <c r="Q374" s="218"/>
      <c r="R374" s="212"/>
      <c r="S374" s="26"/>
    </row>
    <row r="375" spans="1:19" s="1" customFormat="1" ht="14.65" customHeight="1">
      <c r="A375" s="228"/>
      <c r="B375" s="237"/>
      <c r="C375" s="57" t="s">
        <v>28</v>
      </c>
      <c r="D375" s="275"/>
      <c r="E375" s="283"/>
      <c r="F375" s="272"/>
      <c r="G375" s="183"/>
      <c r="H375" s="231"/>
      <c r="I375" s="58"/>
      <c r="J375" s="59"/>
      <c r="K375" s="60"/>
      <c r="L375" s="61"/>
      <c r="M375" s="62"/>
      <c r="N375" s="234"/>
      <c r="O375" s="63"/>
      <c r="P375" s="64"/>
      <c r="Q375" s="219"/>
      <c r="R375" s="213"/>
      <c r="S375" s="28"/>
    </row>
    <row r="376" spans="1:19" s="1" customFormat="1" ht="14.65" customHeight="1">
      <c r="A376" s="238">
        <f>$A373+1</f>
        <v>513</v>
      </c>
      <c r="B376" s="242" t="str">
        <f>IF(OR(C376="W",C377="W",C378="W",C376="1/2W",C377="1/2W",C378="1/2W",C376="1/2L",C377="1/2L",C378="1/2L"),"OK",IF(OR(C376="L",C377="L",C378="L"),"LOSS",IF(OR(C376="X",C377="X",C378="X"),"Anulado"," ")))</f>
        <v xml:space="preserve"> </v>
      </c>
      <c r="C376" s="65" t="s">
        <v>28</v>
      </c>
      <c r="D376" s="290" t="s">
        <v>540</v>
      </c>
      <c r="E376" s="295" t="str">
        <f>IF(G376=""," ","– "&amp;COUNTIF(D$4:D378,$D376))</f>
        <v>– 1</v>
      </c>
      <c r="F376" s="297" t="e">
        <f ca="1">IF(G376="","",IF(OR(AND($C376&lt;&gt;" ",$C377=" "),AND($C377&lt;&gt;" ",$C376=" "),AND(L378&gt;0,OR(AND($C378&lt;&gt;" ",OR($C376=" ",$C377=" ")),AND($C378=" ",OR($C376&lt;&gt;" ",$C377&lt;&gt;" "))))),IF(SUM(F$4:F375)=0,1,LARGE(F$4:F375,1)+1),IF(MONTH(G376)=MONTH(TODAY()),IF(AND(DAY(G376)&lt;DAY(TODAY()),$B376=" "),IF(SUM(F$4:F375)=0,1,LARGE(F$4:F375,1)+1),IF($B376=" ",IF(AND(DAY(G376)=DAY(TODAY()),HOUR(G376)&lt;=HOUR(NOW())+1),IF(AND(HOUR(G376)+2&lt;=HOUR(NOW()),DAY(G376)&lt;=DAY(TODAY()),MINUTE(G376)&lt;=MINUTE(NOW())),IF(SUM(F$4:F375)=0,1,LARGE(F$4:F375,1)+1),IF(OR(MINUTE(G376)&lt;=MINUTE(NOW()),HOUR(G376)&lt;=HOUR(NOW())),"!!!","")),""),"")),"")))</f>
        <v>#VALUE!</v>
      </c>
      <c r="G376" s="188" t="s">
        <v>4883</v>
      </c>
      <c r="H376" s="239" t="s">
        <v>822</v>
      </c>
      <c r="I376" s="66" t="s">
        <v>42</v>
      </c>
      <c r="J376" s="67">
        <v>0.5</v>
      </c>
      <c r="K376" s="68" t="s">
        <v>17</v>
      </c>
      <c r="L376" s="69">
        <v>2.375</v>
      </c>
      <c r="M376" s="70">
        <v>9.5</v>
      </c>
      <c r="N376" s="317">
        <v>0.05</v>
      </c>
      <c r="O376" s="71" t="s">
        <v>1445</v>
      </c>
      <c r="P376" s="72" t="s">
        <v>4077</v>
      </c>
      <c r="Q376" s="220" t="s">
        <v>2327</v>
      </c>
      <c r="R376" s="204">
        <v>8.5800000000000001E-2</v>
      </c>
      <c r="S376" s="203" t="s">
        <v>1034</v>
      </c>
    </row>
    <row r="377" spans="1:19" s="1" customFormat="1" ht="14.65" customHeight="1">
      <c r="A377" s="227"/>
      <c r="B377" s="236"/>
      <c r="C377" s="17" t="s">
        <v>28</v>
      </c>
      <c r="D377" s="274"/>
      <c r="E377" s="282"/>
      <c r="F377" s="285"/>
      <c r="G377" s="182"/>
      <c r="H377" s="230"/>
      <c r="I377" s="18" t="s">
        <v>43</v>
      </c>
      <c r="J377" s="76">
        <f>IF(OR(I376="TO",I376="TU",I376="TO1",I376="TU1",I376="TO2",I376="TU2"),J376,IF(OR(I376="AH1",I376="AH2"),IF(OR(I377="AH1",I377="AH2"),-J376,IF(OR(I377="EH1",I377="EH2"),-J376+0.5,"")),IF(OR(I376="EH1",I376="EH2"),IF(OR(I377="AH1",I377="AH2"),-J376+0.5,IF(OR(I377="EH1",I377="EH2"),-J376+1,"")),IF(AND(OR(I376="DNB1",I376="DNB2"),OR(I377="AH1",I377="AH2")),0,IF(AND(I376="Not ScoreBoth",OR(I377="TO1",I377="TO2")),0.5,"")))))</f>
        <v>0.5</v>
      </c>
      <c r="K377" s="77" t="s">
        <v>21</v>
      </c>
      <c r="L377" s="21">
        <v>2</v>
      </c>
      <c r="M377" s="22">
        <v>11.25</v>
      </c>
      <c r="N377" s="233"/>
      <c r="O377" s="23" t="s">
        <v>1660</v>
      </c>
      <c r="P377" s="24" t="s">
        <v>2201</v>
      </c>
      <c r="Q377" s="221"/>
      <c r="R377" s="205"/>
      <c r="S377" s="26"/>
    </row>
    <row r="378" spans="1:19" s="1" customFormat="1" ht="14.65" customHeight="1" thickBot="1">
      <c r="A378" s="228"/>
      <c r="B378" s="237"/>
      <c r="C378" s="27" t="s">
        <v>28</v>
      </c>
      <c r="D378" s="275"/>
      <c r="E378" s="283"/>
      <c r="F378" s="272"/>
      <c r="G378" s="183"/>
      <c r="H378" s="240"/>
      <c r="I378" s="30"/>
      <c r="J378" s="31"/>
      <c r="K378" s="37"/>
      <c r="L378" s="32"/>
      <c r="M378" s="33"/>
      <c r="N378" s="234"/>
      <c r="O378" s="34"/>
      <c r="P378" s="35"/>
      <c r="Q378" s="222"/>
      <c r="R378" s="206"/>
      <c r="S378" s="28"/>
    </row>
    <row r="379" spans="1:19" s="1" customFormat="1" ht="14.65" customHeight="1">
      <c r="A379" s="226">
        <f>$A376+1</f>
        <v>514</v>
      </c>
      <c r="B379" s="235" t="str">
        <f>IF(OR(C379="W",C380="W",C381="W",C379="1/2W",C380="1/2W",C381="1/2W",C379="1/2L",C380="1/2L",C381="1/2L"),"OK",IF(OR(C379="L",C380="L",C381="L"),"LOSS",IF(OR(C379="X",C380="X",C381="X"),"Anulado"," ")))</f>
        <v xml:space="preserve"> </v>
      </c>
      <c r="C379" s="38" t="s">
        <v>28</v>
      </c>
      <c r="D379" s="273" t="str">
        <f>IF(G379="","",$D376)</f>
        <v>17</v>
      </c>
      <c r="E379" s="281" t="str">
        <f>IF(G379=""," ","– "&amp;COUNTIF(D$4:D381,$D379))</f>
        <v>– 2</v>
      </c>
      <c r="F379" s="284" t="e">
        <f ca="1">IF(G379="","",IF(OR(AND($C379&lt;&gt;" ",$C380=" "),AND($C380&lt;&gt;" ",$C379=" "),AND(L381&gt;0,OR(AND($C381&lt;&gt;" ",OR($C379=" ",$C380=" ")),AND($C381=" ",OR($C379&lt;&gt;" ",$C380&lt;&gt;" "))))),IF(SUM(F$4:F378)=0,1,LARGE(F$4:F378,1)+1),IF(MONTH(G379)=MONTH(TODAY()),IF(AND(DAY(G379)&lt;DAY(TODAY()),$B379=" "),IF(SUM(F$4:F378)=0,1,LARGE(F$4:F378,1)+1),IF($B379=" ",IF(AND(DAY(G379)=DAY(TODAY()),HOUR(G379)&lt;=HOUR(NOW())+1),IF(AND(HOUR(G379)+2&lt;=HOUR(NOW()),DAY(G379)&lt;=DAY(TODAY()),MINUTE(G379)&lt;=MINUTE(NOW())),IF(SUM(F$4:F378)=0,1,LARGE(F$4:F378,1)+1),IF(OR(MINUTE(G379)&lt;=MINUTE(NOW()),HOUR(G379)&lt;=HOUR(NOW())),"!!!","")),""),"")),"")))</f>
        <v>#VALUE!</v>
      </c>
      <c r="G379" s="181" t="s">
        <v>4895</v>
      </c>
      <c r="H379" s="302" t="s">
        <v>834</v>
      </c>
      <c r="I379" s="39" t="s">
        <v>42</v>
      </c>
      <c r="J379" s="40">
        <v>2.5</v>
      </c>
      <c r="K379" s="41" t="s">
        <v>17</v>
      </c>
      <c r="L379" s="42">
        <v>2.1</v>
      </c>
      <c r="M379" s="43">
        <v>20.100000000000001</v>
      </c>
      <c r="N379" s="318">
        <v>0.05</v>
      </c>
      <c r="O379" s="44" t="s">
        <v>1885</v>
      </c>
      <c r="P379" s="45" t="s">
        <v>3666</v>
      </c>
      <c r="Q379" s="217" t="s">
        <v>1380</v>
      </c>
      <c r="R379" s="211">
        <v>5.9799999999999999E-2</v>
      </c>
      <c r="S379" s="210" t="s">
        <v>1034</v>
      </c>
    </row>
    <row r="380" spans="1:19" s="1" customFormat="1" ht="14.65" customHeight="1">
      <c r="A380" s="227"/>
      <c r="B380" s="236"/>
      <c r="C380" s="49" t="s">
        <v>28</v>
      </c>
      <c r="D380" s="274"/>
      <c r="E380" s="282"/>
      <c r="F380" s="285"/>
      <c r="G380" s="182"/>
      <c r="H380" s="230"/>
      <c r="I380" s="50" t="s">
        <v>43</v>
      </c>
      <c r="J380" s="51">
        <f>IF(OR(I379="TO",I379="TU",I379="TO1",I379="TU1",I379="TO2",I379="TU2"),J379,IF(OR(I379="AH1",I379="AH2"),IF(OR(I380="AH1",I380="AH2"),-J379,IF(OR(I380="EH1",I380="EH2"),-J379+0.5,"")),IF(OR(I379="EH1",I379="EH2"),IF(OR(I380="AH1",I380="AH2"),-J379+0.5,IF(OR(I380="EH1",I380="EH2"),-J379+1,"")),IF(AND(OR(I379="DNB1",I379="DNB2"),OR(I380="AH1",I380="AH2")),0,IF(AND(I379="Not ScoreBoth",OR(I380="TO1",I380="TO2")),0.5,"")))))</f>
        <v>2.5</v>
      </c>
      <c r="K380" s="52" t="s">
        <v>21</v>
      </c>
      <c r="L380" s="53">
        <v>2.14</v>
      </c>
      <c r="M380" s="54"/>
      <c r="N380" s="233"/>
      <c r="O380" s="55" t="s">
        <v>3472</v>
      </c>
      <c r="P380" s="56" t="s">
        <v>3667</v>
      </c>
      <c r="Q380" s="218"/>
      <c r="R380" s="212"/>
      <c r="S380" s="26"/>
    </row>
    <row r="381" spans="1:19" s="1" customFormat="1" ht="14.65" customHeight="1">
      <c r="A381" s="228"/>
      <c r="B381" s="237"/>
      <c r="C381" s="57" t="s">
        <v>28</v>
      </c>
      <c r="D381" s="275"/>
      <c r="E381" s="283"/>
      <c r="F381" s="272"/>
      <c r="G381" s="183"/>
      <c r="H381" s="231"/>
      <c r="I381" s="58"/>
      <c r="J381" s="59"/>
      <c r="K381" s="60"/>
      <c r="L381" s="61"/>
      <c r="M381" s="62"/>
      <c r="N381" s="234"/>
      <c r="O381" s="63"/>
      <c r="P381" s="64"/>
      <c r="Q381" s="219"/>
      <c r="R381" s="213"/>
      <c r="S381" s="28"/>
    </row>
    <row r="382" spans="1:19" s="1" customFormat="1" ht="14.65" customHeight="1">
      <c r="A382" s="238">
        <f>$A379+1</f>
        <v>515</v>
      </c>
      <c r="B382" s="242" t="str">
        <f>IF(OR(C382="W",C383="W",C384="W",C382="1/2W",C383="1/2W",C384="1/2W",C382="1/2L",C383="1/2L",C384="1/2L"),"OK",IF(OR(C382="L",C383="L",C384="L"),"LOSS",IF(OR(C382="X",C383="X",C384="X"),"Anulado"," ")))</f>
        <v xml:space="preserve"> </v>
      </c>
      <c r="C382" s="65" t="s">
        <v>28</v>
      </c>
      <c r="D382" s="290" t="str">
        <f>IF(G382="","",$D379)</f>
        <v>17</v>
      </c>
      <c r="E382" s="295" t="str">
        <f>IF(G382=""," ","– "&amp;COUNTIF(D$4:D384,$D382))</f>
        <v>– 3</v>
      </c>
      <c r="F382" s="297" t="e">
        <f ca="1">IF(G382="","",IF(OR(AND($C382&lt;&gt;" ",$C383=" "),AND($C383&lt;&gt;" ",$C382=" "),AND(L384&gt;0,OR(AND($C384&lt;&gt;" ",OR($C382=" ",$C383=" ")),AND($C384=" ",OR($C382&lt;&gt;" ",$C383&lt;&gt;" "))))),IF(SUM(F$4:F381)=0,1,LARGE(F$4:F381,1)+1),IF(MONTH(G382)=MONTH(TODAY()),IF(AND(DAY(G382)&lt;DAY(TODAY()),$B382=" "),IF(SUM(F$4:F381)=0,1,LARGE(F$4:F381,1)+1),IF($B382=" ",IF(AND(DAY(G382)=DAY(TODAY()),HOUR(G382)&lt;=HOUR(NOW())+1),IF(AND(HOUR(G382)+2&lt;=HOUR(NOW()),DAY(G382)&lt;=DAY(TODAY()),MINUTE(G382)&lt;=MINUTE(NOW())),IF(SUM(F$4:F381)=0,1,LARGE(F$4:F381,1)+1),IF(OR(MINUTE(G382)&lt;=MINUTE(NOW()),HOUR(G382)&lt;=HOUR(NOW())),"!!!","")),""),"")),"")))</f>
        <v>#VALUE!</v>
      </c>
      <c r="G382" s="188" t="s">
        <v>4893</v>
      </c>
      <c r="H382" s="239" t="s">
        <v>835</v>
      </c>
      <c r="I382" s="66" t="s">
        <v>42</v>
      </c>
      <c r="J382" s="67">
        <v>3</v>
      </c>
      <c r="K382" s="68" t="s">
        <v>17</v>
      </c>
      <c r="L382" s="69">
        <v>1.85</v>
      </c>
      <c r="M382" s="70">
        <v>20.59</v>
      </c>
      <c r="N382" s="317">
        <v>0.05</v>
      </c>
      <c r="O382" s="71" t="s">
        <v>3654</v>
      </c>
      <c r="P382" s="72" t="s">
        <v>1080</v>
      </c>
      <c r="Q382" s="220" t="s">
        <v>1352</v>
      </c>
      <c r="R382" s="204">
        <v>4.8399999999999999E-2</v>
      </c>
      <c r="S382" s="203" t="s">
        <v>1034</v>
      </c>
    </row>
    <row r="383" spans="1:19" s="1" customFormat="1" ht="14.65" customHeight="1">
      <c r="A383" s="227"/>
      <c r="B383" s="236"/>
      <c r="C383" s="17" t="s">
        <v>28</v>
      </c>
      <c r="D383" s="274"/>
      <c r="E383" s="282"/>
      <c r="F383" s="285"/>
      <c r="G383" s="182"/>
      <c r="H383" s="230"/>
      <c r="I383" s="18" t="s">
        <v>43</v>
      </c>
      <c r="J383" s="76">
        <f>IF(OR(I382="TO",I382="TU",I382="TO1",I382="TU1",I382="TO2",I382="TU2"),J382,IF(OR(I382="AH1",I382="AH2"),IF(OR(I383="AH1",I383="AH2"),-J382,IF(OR(I383="EH1",I383="EH2"),-J382+0.5,"")),IF(OR(I382="EH1",I382="EH2"),IF(OR(I383="AH1",I383="AH2"),-J382+0.5,IF(OR(I383="EH1",I383="EH2"),-J382+1,"")),IF(AND(OR(I382="DNB1",I382="DNB2"),OR(I383="AH1",I383="AH2")),0,IF(AND(I382="Not ScoreBoth",OR(I383="TO1",I383="TO2")),0.5,"")))))</f>
        <v>3</v>
      </c>
      <c r="K383" s="77" t="s">
        <v>21</v>
      </c>
      <c r="L383" s="21">
        <v>2.42</v>
      </c>
      <c r="M383" s="22"/>
      <c r="N383" s="233"/>
      <c r="O383" s="23" t="s">
        <v>895</v>
      </c>
      <c r="P383" s="24" t="s">
        <v>4078</v>
      </c>
      <c r="Q383" s="221"/>
      <c r="R383" s="205"/>
      <c r="S383" s="26"/>
    </row>
    <row r="384" spans="1:19" s="1" customFormat="1" ht="14.65" customHeight="1">
      <c r="A384" s="228"/>
      <c r="B384" s="237"/>
      <c r="C384" s="27" t="s">
        <v>28</v>
      </c>
      <c r="D384" s="275"/>
      <c r="E384" s="283"/>
      <c r="F384" s="272"/>
      <c r="G384" s="183"/>
      <c r="H384" s="231"/>
      <c r="I384" s="30"/>
      <c r="J384" s="31"/>
      <c r="K384" s="37"/>
      <c r="L384" s="32"/>
      <c r="M384" s="33"/>
      <c r="N384" s="234"/>
      <c r="O384" s="34"/>
      <c r="P384" s="35"/>
      <c r="Q384" s="222"/>
      <c r="R384" s="206"/>
      <c r="S384" s="28"/>
    </row>
    <row r="385" spans="1:19" s="1" customFormat="1" ht="14.65" customHeight="1">
      <c r="A385" s="226">
        <f>$A382+1</f>
        <v>516</v>
      </c>
      <c r="B385" s="235" t="str">
        <f>IF(OR(C385="W",C386="W",C387="W",C385="1/2W",C386="1/2W",C387="1/2W",C385="1/2L",C386="1/2L",C387="1/2L"),"OK",IF(OR(C385="L",C386="L",C387="L"),"LOSS",IF(OR(C385="X",C386="X",C387="X"),"Anulado"," ")))</f>
        <v xml:space="preserve"> </v>
      </c>
      <c r="C385" s="38" t="s">
        <v>28</v>
      </c>
      <c r="D385" s="273" t="str">
        <f>IF(G385="","",$D382)</f>
        <v>17</v>
      </c>
      <c r="E385" s="281" t="str">
        <f>IF(G385=""," ","– "&amp;COUNTIF(D$4:D387,$D385))</f>
        <v>– 4</v>
      </c>
      <c r="F385" s="284" t="e">
        <f ca="1">IF(G385="","",IF(OR(AND($C385&lt;&gt;" ",$C386=" "),AND($C386&lt;&gt;" ",$C385=" "),AND(L387&gt;0,OR(AND($C387&lt;&gt;" ",OR($C385=" ",$C386=" ")),AND($C387=" ",OR($C385&lt;&gt;" ",$C386&lt;&gt;" "))))),IF(SUM(F$4:F384)=0,1,LARGE(F$4:F384,1)+1),IF(MONTH(G385)=MONTH(TODAY()),IF(AND(DAY(G385)&lt;DAY(TODAY()),$B385=" "),IF(SUM(F$4:F384)=0,1,LARGE(F$4:F384,1)+1),IF($B385=" ",IF(AND(DAY(G385)=DAY(TODAY()),HOUR(G385)&lt;=HOUR(NOW())+1),IF(AND(HOUR(G385)+2&lt;=HOUR(NOW()),DAY(G385)&lt;=DAY(TODAY()),MINUTE(G385)&lt;=MINUTE(NOW())),IF(SUM(F$4:F384)=0,1,LARGE(F$4:F384,1)+1),IF(OR(MINUTE(G385)&lt;=MINUTE(NOW()),HOUR(G385)&lt;=HOUR(NOW())),"!!!","")),""),"")),"")))</f>
        <v>#VALUE!</v>
      </c>
      <c r="G385" s="181" t="s">
        <v>4896</v>
      </c>
      <c r="H385" s="229" t="s">
        <v>836</v>
      </c>
      <c r="I385" s="39" t="s">
        <v>63</v>
      </c>
      <c r="J385" s="78"/>
      <c r="K385" s="41" t="s">
        <v>17</v>
      </c>
      <c r="L385" s="42">
        <v>1.4</v>
      </c>
      <c r="M385" s="43">
        <v>43.75</v>
      </c>
      <c r="N385" s="318">
        <v>0.05</v>
      </c>
      <c r="O385" s="44" t="s">
        <v>4079</v>
      </c>
      <c r="P385" s="45" t="s">
        <v>4080</v>
      </c>
      <c r="Q385" s="217" t="s">
        <v>4320</v>
      </c>
      <c r="R385" s="211">
        <v>8.0799999999999997E-2</v>
      </c>
      <c r="S385" s="210" t="s">
        <v>1034</v>
      </c>
    </row>
    <row r="386" spans="1:19" s="1" customFormat="1" ht="14.65" customHeight="1">
      <c r="A386" s="227"/>
      <c r="B386" s="236"/>
      <c r="C386" s="49" t="s">
        <v>28</v>
      </c>
      <c r="D386" s="274"/>
      <c r="E386" s="282"/>
      <c r="F386" s="285"/>
      <c r="G386" s="182"/>
      <c r="H386" s="230"/>
      <c r="I386" s="50" t="s">
        <v>71</v>
      </c>
      <c r="J386" s="85" t="str">
        <f>IF(OR(I385="TO",I385="TU",I385="TO1",I385="TU1",I385="TO2",I385="TU2"),J385,IF(OR(I385="AH1",I385="AH2"),IF(OR(I386="AH1",I386="AH2"),-J385,IF(OR(I386="EH1",I386="EH2"),-J385+0.5,"")),IF(OR(I385="EH1",I385="EH2"),IF(OR(I386="AH1",I386="AH2"),-J385+0.5,IF(OR(I386="EH1",I386="EH2"),-J385+1,"")),IF(AND(OR(I385="DNB1",I385="DNB2"),OR(I386="AH1",I386="AH2")),0,IF(AND(I385="Not ScoreBoth",OR(I386="TO1",I386="TO2")),0.5,"")))))</f>
        <v/>
      </c>
      <c r="K386" s="52" t="s">
        <v>19</v>
      </c>
      <c r="L386" s="53">
        <v>1.25</v>
      </c>
      <c r="M386" s="54">
        <v>12.92</v>
      </c>
      <c r="N386" s="233"/>
      <c r="O386" s="55" t="s">
        <v>4081</v>
      </c>
      <c r="P386" s="56" t="s">
        <v>4082</v>
      </c>
      <c r="Q386" s="218"/>
      <c r="R386" s="212"/>
      <c r="S386" s="26"/>
    </row>
    <row r="387" spans="1:19" s="1" customFormat="1" ht="14.65" customHeight="1">
      <c r="A387" s="228"/>
      <c r="B387" s="237"/>
      <c r="C387" s="57" t="s">
        <v>28</v>
      </c>
      <c r="D387" s="275"/>
      <c r="E387" s="283"/>
      <c r="F387" s="272"/>
      <c r="G387" s="183"/>
      <c r="H387" s="231"/>
      <c r="I387" s="58"/>
      <c r="J387" s="59"/>
      <c r="K387" s="60"/>
      <c r="L387" s="61"/>
      <c r="M387" s="62"/>
      <c r="N387" s="234"/>
      <c r="O387" s="63"/>
      <c r="P387" s="106" t="s">
        <v>4083</v>
      </c>
      <c r="Q387" s="219"/>
      <c r="R387" s="213"/>
      <c r="S387" s="28"/>
    </row>
    <row r="388" spans="1:19" s="1" customFormat="1" ht="14.65" customHeight="1">
      <c r="A388" s="238">
        <f>$A385+1</f>
        <v>517</v>
      </c>
      <c r="B388" s="242" t="str">
        <f>IF(OR(C388="W",C389="W",C390="W",C388="1/2W",C389="1/2W",C390="1/2W",C388="1/2L",C389="1/2L",C390="1/2L"),"OK",IF(OR(C388="L",C389="L",C390="L"),"LOSS",IF(OR(C388="X",C389="X",C390="X"),"Anulado"," ")))</f>
        <v xml:space="preserve"> </v>
      </c>
      <c r="C388" s="65" t="s">
        <v>28</v>
      </c>
      <c r="D388" s="290" t="str">
        <f>IF(G388="","",$D385)</f>
        <v>17</v>
      </c>
      <c r="E388" s="295" t="str">
        <f>IF(G388=""," ","– "&amp;COUNTIF(D$4:D390,$D388))</f>
        <v>– 5</v>
      </c>
      <c r="F388" s="297" t="e">
        <f ca="1">IF(G388="","",IF(OR(AND($C388&lt;&gt;" ",$C389=" "),AND($C389&lt;&gt;" ",$C388=" "),AND(L390&gt;0,OR(AND($C390&lt;&gt;" ",OR($C388=" ",$C389=" ")),AND($C390=" ",OR($C388&lt;&gt;" ",$C389&lt;&gt;" "))))),IF(SUM(F$4:F387)=0,1,LARGE(F$4:F387,1)+1),IF(MONTH(G388)=MONTH(TODAY()),IF(AND(DAY(G388)&lt;DAY(TODAY()),$B388=" "),IF(SUM(F$4:F387)=0,1,LARGE(F$4:F387,1)+1),IF($B388=" ",IF(AND(DAY(G388)=DAY(TODAY()),HOUR(G388)&lt;=HOUR(NOW())+1),IF(AND(HOUR(G388)+2&lt;=HOUR(NOW()),DAY(G388)&lt;=DAY(TODAY()),MINUTE(G388)&lt;=MINUTE(NOW())),IF(SUM(F$4:F387)=0,1,LARGE(F$4:F387,1)+1),IF(OR(MINUTE(G388)&lt;=MINUTE(NOW()),HOUR(G388)&lt;=HOUR(NOW())),"!!!","")),""),"")),"")))</f>
        <v>#VALUE!</v>
      </c>
      <c r="G388" s="188" t="s">
        <v>4883</v>
      </c>
      <c r="H388" s="239" t="s">
        <v>822</v>
      </c>
      <c r="I388" s="66" t="s">
        <v>60</v>
      </c>
      <c r="J388" s="80"/>
      <c r="K388" s="68" t="s">
        <v>19</v>
      </c>
      <c r="L388" s="69">
        <v>5.9</v>
      </c>
      <c r="M388" s="70">
        <v>26.32</v>
      </c>
      <c r="N388" s="317">
        <v>0.05</v>
      </c>
      <c r="O388" s="71" t="s">
        <v>4084</v>
      </c>
      <c r="P388" s="72" t="s">
        <v>4085</v>
      </c>
      <c r="Q388" s="220" t="s">
        <v>4321</v>
      </c>
      <c r="R388" s="204">
        <v>0.27350000000000002</v>
      </c>
      <c r="S388" s="203" t="s">
        <v>1034</v>
      </c>
    </row>
    <row r="389" spans="1:19" s="1" customFormat="1" ht="14.65" customHeight="1">
      <c r="A389" s="227"/>
      <c r="B389" s="236"/>
      <c r="C389" s="17" t="s">
        <v>28</v>
      </c>
      <c r="D389" s="274"/>
      <c r="E389" s="282"/>
      <c r="F389" s="285"/>
      <c r="G389" s="182"/>
      <c r="H389" s="230"/>
      <c r="I389" s="18" t="s">
        <v>63</v>
      </c>
      <c r="J389" s="81" t="str">
        <f>IF(OR(I388="TO",I388="TU",I388="TO1",I388="TU1",I388="TO2",I388="TU2"),J388,IF(OR(I388="AH1",I388="AH2"),IF(OR(I389="AH1",I389="AH2"),-J388,IF(OR(I389="EH1",I389="EH2"),-J388+0.5,"")),IF(OR(I388="EH1",I388="EH2"),IF(OR(I389="AH1",I389="AH2"),-J388+0.5,IF(OR(I389="EH1",I389="EH2"),-J388+1,"")),IF(AND(OR(I388="DNB1",I388="DNB2"),OR(I389="AH1",I389="AH2")),0,IF(AND(I388="Not ScoreBoth",OR(I389="TO1",I389="TO2")),0.5,"")))))</f>
        <v/>
      </c>
      <c r="K389" s="77" t="s">
        <v>18</v>
      </c>
      <c r="L389" s="21">
        <v>1.65</v>
      </c>
      <c r="M389" s="22">
        <v>89.05</v>
      </c>
      <c r="N389" s="233"/>
      <c r="O389" s="23" t="s">
        <v>4086</v>
      </c>
      <c r="P389" s="24" t="s">
        <v>4087</v>
      </c>
      <c r="Q389" s="221"/>
      <c r="R389" s="205"/>
      <c r="S389" s="26"/>
    </row>
    <row r="390" spans="1:19" s="1" customFormat="1" ht="14.65" customHeight="1">
      <c r="A390" s="228"/>
      <c r="B390" s="237"/>
      <c r="C390" s="27" t="s">
        <v>28</v>
      </c>
      <c r="D390" s="275"/>
      <c r="E390" s="283"/>
      <c r="F390" s="272"/>
      <c r="G390" s="183"/>
      <c r="H390" s="231"/>
      <c r="I390" s="30"/>
      <c r="J390" s="31"/>
      <c r="K390" s="37"/>
      <c r="L390" s="32"/>
      <c r="M390" s="33"/>
      <c r="N390" s="234"/>
      <c r="O390" s="34"/>
      <c r="P390" s="35"/>
      <c r="Q390" s="222"/>
      <c r="R390" s="206"/>
      <c r="S390" s="28"/>
    </row>
    <row r="391" spans="1:19" s="1" customFormat="1" ht="14.65" customHeight="1">
      <c r="A391" s="226">
        <f>$A388+1</f>
        <v>518</v>
      </c>
      <c r="B391" s="235" t="str">
        <f>IF(OR(C391="W",C392="W",C393="W",C391="1/2W",C392="1/2W",C393="1/2W",C391="1/2L",C392="1/2L",C393="1/2L"),"OK",IF(OR(C391="L",C392="L",C393="L"),"LOSS",IF(OR(C391="X",C392="X",C393="X"),"Anulado"," ")))</f>
        <v xml:space="preserve"> </v>
      </c>
      <c r="C391" s="38" t="s">
        <v>28</v>
      </c>
      <c r="D391" s="273" t="str">
        <f>IF(G391="","",$D388)</f>
        <v>17</v>
      </c>
      <c r="E391" s="281" t="str">
        <f>IF(G391=""," ","– "&amp;COUNTIF(D$4:D393,$D391))</f>
        <v>– 6</v>
      </c>
      <c r="F391" s="284" t="e">
        <f ca="1">IF(G391="","",IF(OR(AND($C391&lt;&gt;" ",$C392=" "),AND($C392&lt;&gt;" ",$C391=" "),AND(L393&gt;0,OR(AND($C393&lt;&gt;" ",OR($C391=" ",$C392=" ")),AND($C393=" ",OR($C391&lt;&gt;" ",$C392&lt;&gt;" "))))),IF(SUM(F$4:F390)=0,1,LARGE(F$4:F390,1)+1),IF(MONTH(G391)=MONTH(TODAY()),IF(AND(DAY(G391)&lt;DAY(TODAY()),$B391=" "),IF(SUM(F$4:F390)=0,1,LARGE(F$4:F390,1)+1),IF($B391=" ",IF(AND(DAY(G391)=DAY(TODAY()),HOUR(G391)&lt;=HOUR(NOW())+1),IF(AND(HOUR(G391)+2&lt;=HOUR(NOW()),DAY(G391)&lt;=DAY(TODAY()),MINUTE(G391)&lt;=MINUTE(NOW())),IF(SUM(F$4:F390)=0,1,LARGE(F$4:F390,1)+1),IF(OR(MINUTE(G391)&lt;=MINUTE(NOW()),HOUR(G391)&lt;=HOUR(NOW())),"!!!","")),""),"")),"")))</f>
        <v>#VALUE!</v>
      </c>
      <c r="G391" s="181" t="s">
        <v>4883</v>
      </c>
      <c r="H391" s="229" t="s">
        <v>822</v>
      </c>
      <c r="I391" s="39" t="s">
        <v>224</v>
      </c>
      <c r="J391" s="78"/>
      <c r="K391" s="41" t="s">
        <v>18</v>
      </c>
      <c r="L391" s="42">
        <v>1.6</v>
      </c>
      <c r="M391" s="43">
        <v>96.52</v>
      </c>
      <c r="N391" s="318">
        <v>0.05</v>
      </c>
      <c r="O391" s="44" t="s">
        <v>4088</v>
      </c>
      <c r="P391" s="45" t="s">
        <v>4089</v>
      </c>
      <c r="Q391" s="217" t="s">
        <v>2837</v>
      </c>
      <c r="R391" s="211">
        <v>0.1144</v>
      </c>
      <c r="S391" s="210" t="s">
        <v>1034</v>
      </c>
    </row>
    <row r="392" spans="1:19" s="1" customFormat="1" ht="14.65" customHeight="1">
      <c r="A392" s="227"/>
      <c r="B392" s="236"/>
      <c r="C392" s="49" t="s">
        <v>28</v>
      </c>
      <c r="D392" s="274"/>
      <c r="E392" s="282"/>
      <c r="F392" s="285"/>
      <c r="G392" s="182"/>
      <c r="H392" s="230"/>
      <c r="I392" s="50" t="s">
        <v>71</v>
      </c>
      <c r="J392" s="85" t="str">
        <f>IF(OR(I391="TO",I391="TU",I391="TO1",I391="TU1",I391="TO2",I391="TU2"),J391,IF(OR(I391="AH1",I391="AH2"),IF(OR(I392="AH1",I392="AH2"),-J391,IF(OR(I392="EH1",I392="EH2"),-J391+0.5,"")),IF(OR(I391="EH1",I391="EH2"),IF(OR(I392="AH1",I392="AH2"),-J391+0.5,IF(OR(I392="EH1",I392="EH2"),-J391+1,"")),IF(AND(OR(I391="DNB1",I391="DNB2"),OR(I392="AH1",I392="AH2")),0,IF(AND(I391="Not ScoreBoth",OR(I392="TO1",I392="TO2")),0.5,"")))))</f>
        <v/>
      </c>
      <c r="K392" s="52" t="s">
        <v>19</v>
      </c>
      <c r="L392" s="53">
        <v>1.35</v>
      </c>
      <c r="M392" s="54">
        <v>42.06</v>
      </c>
      <c r="N392" s="233"/>
      <c r="O392" s="55" t="s">
        <v>4090</v>
      </c>
      <c r="P392" s="56" t="s">
        <v>4091</v>
      </c>
      <c r="Q392" s="218"/>
      <c r="R392" s="212"/>
      <c r="S392" s="26"/>
    </row>
    <row r="393" spans="1:19" s="1" customFormat="1" ht="14.65" customHeight="1">
      <c r="A393" s="228"/>
      <c r="B393" s="237"/>
      <c r="C393" s="57" t="s">
        <v>28</v>
      </c>
      <c r="D393" s="275"/>
      <c r="E393" s="283"/>
      <c r="F393" s="272"/>
      <c r="G393" s="183"/>
      <c r="H393" s="231"/>
      <c r="I393" s="58"/>
      <c r="J393" s="59"/>
      <c r="K393" s="60"/>
      <c r="L393" s="61"/>
      <c r="M393" s="62"/>
      <c r="N393" s="234"/>
      <c r="O393" s="63"/>
      <c r="P393" s="106" t="s">
        <v>4092</v>
      </c>
      <c r="Q393" s="219"/>
      <c r="R393" s="213"/>
      <c r="S393" s="28"/>
    </row>
    <row r="394" spans="1:19" s="1" customFormat="1" ht="14.65" customHeight="1">
      <c r="A394" s="238">
        <f>$A391+1</f>
        <v>519</v>
      </c>
      <c r="B394" s="242" t="str">
        <f>IF(OR(C394="W",C395="W",C396="W",C394="1/2W",C395="1/2W",C396="1/2W",C394="1/2L",C395="1/2L",C396="1/2L"),"OK",IF(OR(C394="L",C395="L",C396="L"),"LOSS",IF(OR(C394="X",C395="X",C396="X"),"Anulado"," ")))</f>
        <v xml:space="preserve"> </v>
      </c>
      <c r="C394" s="65" t="s">
        <v>28</v>
      </c>
      <c r="D394" s="290" t="str">
        <f>IF(G394="","",$D391)</f>
        <v>17</v>
      </c>
      <c r="E394" s="295" t="str">
        <f>IF(G394=""," ","– "&amp;COUNTIF(D$4:D396,$D394))</f>
        <v>– 7</v>
      </c>
      <c r="F394" s="297" t="e">
        <f ca="1">IF(G394="","",IF(OR(AND($C394&lt;&gt;" ",$C395=" "),AND($C395&lt;&gt;" ",$C394=" "),AND(L396&gt;0,OR(AND($C396&lt;&gt;" ",OR($C394=" ",$C395=" ")),AND($C396=" ",OR($C394&lt;&gt;" ",$C395&lt;&gt;" "))))),IF(SUM(F$4:F393)=0,1,LARGE(F$4:F393,1)+1),IF(MONTH(G394)=MONTH(TODAY()),IF(AND(DAY(G394)&lt;DAY(TODAY()),$B394=" "),IF(SUM(F$4:F393)=0,1,LARGE(F$4:F393,1)+1),IF($B394=" ",IF(AND(DAY(G394)=DAY(TODAY()),HOUR(G394)&lt;=HOUR(NOW())+1),IF(AND(HOUR(G394)+2&lt;=HOUR(NOW()),DAY(G394)&lt;=DAY(TODAY()),MINUTE(G394)&lt;=MINUTE(NOW())),IF(SUM(F$4:F393)=0,1,LARGE(F$4:F393,1)+1),IF(OR(MINUTE(G394)&lt;=MINUTE(NOW()),HOUR(G394)&lt;=HOUR(NOW())),"!!!","")),""),"")),"")))</f>
        <v>#VALUE!</v>
      </c>
      <c r="G394" s="188" t="s">
        <v>4883</v>
      </c>
      <c r="H394" s="239" t="s">
        <v>837</v>
      </c>
      <c r="I394" s="66" t="s">
        <v>42</v>
      </c>
      <c r="J394" s="67">
        <v>8.5</v>
      </c>
      <c r="K394" s="68" t="s">
        <v>183</v>
      </c>
      <c r="L394" s="69">
        <v>2.7</v>
      </c>
      <c r="M394" s="70"/>
      <c r="N394" s="317">
        <v>0.05</v>
      </c>
      <c r="O394" s="71" t="s">
        <v>1630</v>
      </c>
      <c r="P394" s="72" t="s">
        <v>1823</v>
      </c>
      <c r="Q394" s="220" t="s">
        <v>1781</v>
      </c>
      <c r="R394" s="204">
        <v>0.22120000000000001</v>
      </c>
      <c r="S394" s="203" t="s">
        <v>1034</v>
      </c>
    </row>
    <row r="395" spans="1:19" s="1" customFormat="1" ht="14.65" customHeight="1">
      <c r="A395" s="227"/>
      <c r="B395" s="236"/>
      <c r="C395" s="17" t="s">
        <v>28</v>
      </c>
      <c r="D395" s="274"/>
      <c r="E395" s="282"/>
      <c r="F395" s="285"/>
      <c r="G395" s="182"/>
      <c r="H395" s="230"/>
      <c r="I395" s="18" t="s">
        <v>43</v>
      </c>
      <c r="J395" s="76">
        <f>IF(OR(I394="TO",I394="TU",I394="TO1",I394="TU1",I394="TO2",I394="TU2"),J394,IF(OR(I394="AH1",I394="AH2"),IF(OR(I395="AH1",I395="AH2"),-J394,IF(OR(I395="EH1",I395="EH2"),-J394+0.5,"")),IF(OR(I394="EH1",I394="EH2"),IF(OR(I395="AH1",I395="AH2"),-J394+0.5,IF(OR(I395="EH1",I395="EH2"),-J394+1,"")),IF(AND(OR(I394="DNB1",I394="DNB2"),OR(I395="AH1",I395="AH2")),0,IF(AND(I394="Not ScoreBoth",OR(I395="TO1",I395="TO2")),0.5,"")))))</f>
        <v>8.5</v>
      </c>
      <c r="K395" s="77" t="s">
        <v>21</v>
      </c>
      <c r="L395" s="21">
        <v>2.23</v>
      </c>
      <c r="M395" s="22">
        <v>4.57</v>
      </c>
      <c r="N395" s="233"/>
      <c r="O395" s="23" t="s">
        <v>4093</v>
      </c>
      <c r="P395" s="24" t="s">
        <v>4012</v>
      </c>
      <c r="Q395" s="221"/>
      <c r="R395" s="205"/>
      <c r="S395" s="26"/>
    </row>
    <row r="396" spans="1:19" s="1" customFormat="1" ht="14.65" customHeight="1">
      <c r="A396" s="228"/>
      <c r="B396" s="237"/>
      <c r="C396" s="27" t="s">
        <v>28</v>
      </c>
      <c r="D396" s="275"/>
      <c r="E396" s="283"/>
      <c r="F396" s="272"/>
      <c r="G396" s="183"/>
      <c r="H396" s="231"/>
      <c r="I396" s="30"/>
      <c r="J396" s="31"/>
      <c r="K396" s="37"/>
      <c r="L396" s="32"/>
      <c r="M396" s="33"/>
      <c r="N396" s="234"/>
      <c r="O396" s="34"/>
      <c r="P396" s="35"/>
      <c r="Q396" s="222"/>
      <c r="R396" s="206"/>
      <c r="S396" s="28"/>
    </row>
    <row r="397" spans="1:19" s="1" customFormat="1" ht="14.65" customHeight="1">
      <c r="A397" s="226">
        <f>$A394+1</f>
        <v>520</v>
      </c>
      <c r="B397" s="235" t="str">
        <f>IF(OR(C397="W",C398="W",C399="W",C397="1/2W",C398="1/2W",C399="1/2W",C397="1/2L",C398="1/2L",C399="1/2L"),"OK",IF(OR(C397="L",C398="L",C399="L"),"LOSS",IF(OR(C397="X",C398="X",C399="X"),"Anulado"," ")))</f>
        <v xml:space="preserve"> </v>
      </c>
      <c r="C397" s="38" t="s">
        <v>28</v>
      </c>
      <c r="D397" s="273" t="str">
        <f>IF(G397="","",$D394)</f>
        <v>17</v>
      </c>
      <c r="E397" s="281" t="str">
        <f>IF(G397=""," ","– "&amp;COUNTIF(D$4:D399,$D397))</f>
        <v>– 8</v>
      </c>
      <c r="F397" s="284" t="e">
        <f ca="1">IF(G397="","",IF(OR(AND($C397&lt;&gt;" ",$C398=" "),AND($C398&lt;&gt;" ",$C397=" "),AND(L399&gt;0,OR(AND($C399&lt;&gt;" ",OR($C397=" ",$C398=" ")),AND($C399=" ",OR($C397&lt;&gt;" ",$C398&lt;&gt;" "))))),IF(SUM(F$4:F396)=0,1,LARGE(F$4:F396,1)+1),IF(MONTH(G397)=MONTH(TODAY()),IF(AND(DAY(G397)&lt;DAY(TODAY()),$B397=" "),IF(SUM(F$4:F396)=0,1,LARGE(F$4:F396,1)+1),IF($B397=" ",IF(AND(DAY(G397)=DAY(TODAY()),HOUR(G397)&lt;=HOUR(NOW())+1),IF(AND(HOUR(G397)+2&lt;=HOUR(NOW()),DAY(G397)&lt;=DAY(TODAY()),MINUTE(G397)&lt;=MINUTE(NOW())),IF(SUM(F$4:F396)=0,1,LARGE(F$4:F396,1)+1),IF(OR(MINUTE(G397)&lt;=MINUTE(NOW()),HOUR(G397)&lt;=HOUR(NOW())),"!!!","")),""),"")),"")))</f>
        <v>#VALUE!</v>
      </c>
      <c r="G397" s="181" t="s">
        <v>4895</v>
      </c>
      <c r="H397" s="229" t="s">
        <v>834</v>
      </c>
      <c r="I397" s="39" t="s">
        <v>42</v>
      </c>
      <c r="J397" s="40">
        <v>2.5</v>
      </c>
      <c r="K397" s="41" t="s">
        <v>17</v>
      </c>
      <c r="L397" s="42">
        <v>2.1</v>
      </c>
      <c r="M397" s="43">
        <v>20.100000000000001</v>
      </c>
      <c r="N397" s="318">
        <v>0.05</v>
      </c>
      <c r="O397" s="44" t="s">
        <v>1885</v>
      </c>
      <c r="P397" s="45" t="s">
        <v>3666</v>
      </c>
      <c r="Q397" s="217" t="s">
        <v>1380</v>
      </c>
      <c r="R397" s="211">
        <v>5.9799999999999999E-2</v>
      </c>
      <c r="S397" s="210" t="s">
        <v>1034</v>
      </c>
    </row>
    <row r="398" spans="1:19" s="1" customFormat="1" ht="14.65" customHeight="1">
      <c r="A398" s="227"/>
      <c r="B398" s="236"/>
      <c r="C398" s="49" t="s">
        <v>28</v>
      </c>
      <c r="D398" s="274"/>
      <c r="E398" s="282"/>
      <c r="F398" s="285"/>
      <c r="G398" s="182"/>
      <c r="H398" s="230"/>
      <c r="I398" s="50" t="s">
        <v>43</v>
      </c>
      <c r="J398" s="51">
        <f>IF(OR(I397="TO",I397="TU",I397="TO1",I397="TU1",I397="TO2",I397="TU2"),J397,IF(OR(I397="AH1",I397="AH2"),IF(OR(I398="AH1",I398="AH2"),-J397,IF(OR(I398="EH1",I398="EH2"),-J397+0.5,"")),IF(OR(I397="EH1",I397="EH2"),IF(OR(I398="AH1",I398="AH2"),-J397+0.5,IF(OR(I398="EH1",I398="EH2"),-J397+1,"")),IF(AND(OR(I397="DNB1",I397="DNB2"),OR(I398="AH1",I398="AH2")),0,IF(AND(I397="Not ScoreBoth",OR(I398="TO1",I398="TO2")),0.5,"")))))</f>
        <v>2.5</v>
      </c>
      <c r="K398" s="52" t="s">
        <v>21</v>
      </c>
      <c r="L398" s="53">
        <v>2.14</v>
      </c>
      <c r="M398" s="54"/>
      <c r="N398" s="233"/>
      <c r="O398" s="55" t="s">
        <v>3472</v>
      </c>
      <c r="P398" s="56" t="s">
        <v>3667</v>
      </c>
      <c r="Q398" s="218"/>
      <c r="R398" s="212"/>
      <c r="S398" s="26"/>
    </row>
    <row r="399" spans="1:19" s="1" customFormat="1" ht="14.65" customHeight="1">
      <c r="A399" s="228"/>
      <c r="B399" s="237"/>
      <c r="C399" s="57" t="s">
        <v>28</v>
      </c>
      <c r="D399" s="275"/>
      <c r="E399" s="283"/>
      <c r="F399" s="272"/>
      <c r="G399" s="183"/>
      <c r="H399" s="231"/>
      <c r="I399" s="58"/>
      <c r="J399" s="59"/>
      <c r="K399" s="60"/>
      <c r="L399" s="61"/>
      <c r="M399" s="62"/>
      <c r="N399" s="234"/>
      <c r="O399" s="63"/>
      <c r="P399" s="64"/>
      <c r="Q399" s="219"/>
      <c r="R399" s="213"/>
      <c r="S399" s="28"/>
    </row>
    <row r="400" spans="1:19" s="1" customFormat="1" ht="14.65" customHeight="1">
      <c r="A400" s="238">
        <f>$A397+1</f>
        <v>521</v>
      </c>
      <c r="B400" s="242" t="str">
        <f>IF(OR(C400="W",C401="W",C402="W",C400="1/2W",C401="1/2W",C402="1/2W",C400="1/2L",C401="1/2L",C402="1/2L"),"OK",IF(OR(C400="L",C401="L",C402="L"),"LOSS",IF(OR(C400="X",C401="X",C402="X"),"Anulado"," ")))</f>
        <v xml:space="preserve"> </v>
      </c>
      <c r="C400" s="65" t="s">
        <v>28</v>
      </c>
      <c r="D400" s="290" t="str">
        <f>IF(G400="","",$D397)</f>
        <v>17</v>
      </c>
      <c r="E400" s="295" t="str">
        <f>IF(G400=""," ","– "&amp;COUNTIF(D$4:D402,$D400))</f>
        <v>– 9</v>
      </c>
      <c r="F400" s="297" t="e">
        <f ca="1">IF(G400="","",IF(OR(AND($C400&lt;&gt;" ",$C401=" "),AND($C401&lt;&gt;" ",$C400=" "),AND(L402&gt;0,OR(AND($C402&lt;&gt;" ",OR($C400=" ",$C401=" ")),AND($C402=" ",OR($C400&lt;&gt;" ",$C401&lt;&gt;" "))))),IF(SUM(F$4:F399)=0,1,LARGE(F$4:F399,1)+1),IF(MONTH(G400)=MONTH(TODAY()),IF(AND(DAY(G400)&lt;DAY(TODAY()),$B400=" "),IF(SUM(F$4:F399)=0,1,LARGE(F$4:F399,1)+1),IF($B400=" ",IF(AND(DAY(G400)=DAY(TODAY()),HOUR(G400)&lt;=HOUR(NOW())+1),IF(AND(HOUR(G400)+2&lt;=HOUR(NOW()),DAY(G400)&lt;=DAY(TODAY()),MINUTE(G400)&lt;=MINUTE(NOW())),IF(SUM(F$4:F399)=0,1,LARGE(F$4:F399,1)+1),IF(OR(MINUTE(G400)&lt;=MINUTE(NOW()),HOUR(G400)&lt;=HOUR(NOW())),"!!!","")),""),"")),"")))</f>
        <v>#VALUE!</v>
      </c>
      <c r="G400" s="188" t="s">
        <v>4897</v>
      </c>
      <c r="H400" s="239" t="s">
        <v>838</v>
      </c>
      <c r="I400" s="100">
        <v>1</v>
      </c>
      <c r="J400" s="80"/>
      <c r="K400" s="68" t="s">
        <v>17</v>
      </c>
      <c r="L400" s="69">
        <v>1.65</v>
      </c>
      <c r="M400" s="70">
        <v>26.92</v>
      </c>
      <c r="N400" s="317">
        <v>0.05</v>
      </c>
      <c r="O400" s="71" t="s">
        <v>4094</v>
      </c>
      <c r="P400" s="72" t="s">
        <v>4095</v>
      </c>
      <c r="Q400" s="220" t="s">
        <v>2199</v>
      </c>
      <c r="R400" s="204">
        <v>3.3300000000000003E-2</v>
      </c>
      <c r="S400" s="203" t="s">
        <v>1034</v>
      </c>
    </row>
    <row r="401" spans="1:19" s="1" customFormat="1" ht="14.65" customHeight="1">
      <c r="A401" s="227"/>
      <c r="B401" s="236"/>
      <c r="C401" s="17" t="s">
        <v>28</v>
      </c>
      <c r="D401" s="274"/>
      <c r="E401" s="282"/>
      <c r="F401" s="285"/>
      <c r="G401" s="182"/>
      <c r="H401" s="230"/>
      <c r="I401" s="18" t="s">
        <v>71</v>
      </c>
      <c r="J401" s="81" t="str">
        <f>IF(OR(I400="TO",I400="TU",I400="TO1",I400="TU1",I400="TO2",I400="TU2"),J400,IF(OR(I400="AH1",I400="AH2"),IF(OR(I401="AH1",I401="AH2"),-J400,IF(OR(I401="EH1",I401="EH2"),-J400+0.5,"")),IF(OR(I400="EH1",I400="EH2"),IF(OR(I401="AH1",I401="AH2"),-J400+0.5,IF(OR(I401="EH1",I401="EH2"),-J400+1,"")),IF(AND(OR(I400="DNB1",I400="DNB2"),OR(I401="AH1",I401="AH2")),0,IF(AND(I400="Not ScoreBoth",OR(I401="TO1",I401="TO2")),0.5,"")))))</f>
        <v/>
      </c>
      <c r="K401" s="77" t="s">
        <v>19</v>
      </c>
      <c r="L401" s="21">
        <v>1.53</v>
      </c>
      <c r="M401" s="22">
        <v>16.07</v>
      </c>
      <c r="N401" s="233"/>
      <c r="O401" s="23" t="s">
        <v>1939</v>
      </c>
      <c r="P401" s="24" t="s">
        <v>4095</v>
      </c>
      <c r="Q401" s="221"/>
      <c r="R401" s="205"/>
      <c r="S401" s="26"/>
    </row>
    <row r="402" spans="1:19" s="1" customFormat="1" ht="14.65" customHeight="1">
      <c r="A402" s="228"/>
      <c r="B402" s="237"/>
      <c r="C402" s="27" t="s">
        <v>28</v>
      </c>
      <c r="D402" s="275"/>
      <c r="E402" s="283"/>
      <c r="F402" s="272"/>
      <c r="G402" s="183"/>
      <c r="H402" s="231"/>
      <c r="I402" s="30"/>
      <c r="J402" s="31"/>
      <c r="K402" s="37"/>
      <c r="L402" s="32"/>
      <c r="M402" s="33"/>
      <c r="N402" s="234"/>
      <c r="O402" s="34"/>
      <c r="P402" s="90" t="s">
        <v>1335</v>
      </c>
      <c r="Q402" s="222"/>
      <c r="R402" s="206"/>
      <c r="S402" s="28"/>
    </row>
    <row r="403" spans="1:19" s="1" customFormat="1" ht="14.65" customHeight="1">
      <c r="A403" s="226">
        <f>$A400+1</f>
        <v>522</v>
      </c>
      <c r="B403" s="235" t="str">
        <f>IF(OR(C403="W",C404="W",C405="W",C403="1/2W",C404="1/2W",C405="1/2W",C403="1/2L",C404="1/2L",C405="1/2L"),"OK",IF(OR(C403="L",C404="L",C405="L"),"LOSS",IF(OR(C403="X",C404="X",C405="X"),"Anulado"," ")))</f>
        <v xml:space="preserve"> </v>
      </c>
      <c r="C403" s="38" t="s">
        <v>28</v>
      </c>
      <c r="D403" s="273" t="s">
        <v>550</v>
      </c>
      <c r="E403" s="281" t="str">
        <f>IF(G403=""," ","– "&amp;COUNTIF(D$4:D405,$D403))</f>
        <v>– 1</v>
      </c>
      <c r="F403" s="284" t="e">
        <f ca="1">IF(G403="","",IF(OR(AND($C403&lt;&gt;" ",$C404=" "),AND($C404&lt;&gt;" ",$C403=" "),AND(L405&gt;0,OR(AND($C405&lt;&gt;" ",OR($C403=" ",$C404=" ")),AND($C405=" ",OR($C403&lt;&gt;" ",$C404&lt;&gt;" "))))),IF(SUM(F$4:F402)=0,1,LARGE(F$4:F402,1)+1),IF(MONTH(G403)=MONTH(TODAY()),IF(AND(DAY(G403)&lt;DAY(TODAY()),$B403=" "),IF(SUM(F$4:F402)=0,1,LARGE(F$4:F402,1)+1),IF($B403=" ",IF(AND(DAY(G403)=DAY(TODAY()),HOUR(G403)&lt;=HOUR(NOW())+1),IF(AND(HOUR(G403)+2&lt;=HOUR(NOW()),DAY(G403)&lt;=DAY(TODAY()),MINUTE(G403)&lt;=MINUTE(NOW())),IF(SUM(F$4:F402)=0,1,LARGE(F$4:F402,1)+1),IF(OR(MINUTE(G403)&lt;=MINUTE(NOW()),HOUR(G403)&lt;=HOUR(NOW())),"!!!","")),""),"")),"")))</f>
        <v>#VALUE!</v>
      </c>
      <c r="G403" s="181" t="s">
        <v>4898</v>
      </c>
      <c r="H403" s="229" t="s">
        <v>839</v>
      </c>
      <c r="I403" s="39" t="s">
        <v>63</v>
      </c>
      <c r="J403" s="78"/>
      <c r="K403" s="41" t="s">
        <v>18</v>
      </c>
      <c r="L403" s="42">
        <v>1.65</v>
      </c>
      <c r="M403" s="43">
        <v>13.37</v>
      </c>
      <c r="N403" s="318">
        <v>0.05</v>
      </c>
      <c r="O403" s="44" t="s">
        <v>1433</v>
      </c>
      <c r="P403" s="45" t="s">
        <v>2356</v>
      </c>
      <c r="Q403" s="217" t="s">
        <v>4248</v>
      </c>
      <c r="R403" s="211">
        <v>7.9799999999999996E-2</v>
      </c>
      <c r="S403" s="210" t="s">
        <v>1034</v>
      </c>
    </row>
    <row r="404" spans="1:19" s="1" customFormat="1" ht="14.65" customHeight="1">
      <c r="A404" s="227"/>
      <c r="B404" s="236"/>
      <c r="C404" s="49" t="s">
        <v>28</v>
      </c>
      <c r="D404" s="274"/>
      <c r="E404" s="282"/>
      <c r="F404" s="285"/>
      <c r="G404" s="182"/>
      <c r="H404" s="230"/>
      <c r="I404" s="50" t="s">
        <v>71</v>
      </c>
      <c r="J404" s="85" t="str">
        <f>IF(OR(I403="TO",I403="TU",I403="TO1",I403="TU1",I403="TO2",I403="TU2"),J403,IF(OR(I403="AH1",I403="AH2"),IF(OR(I404="AH1",I404="AH2"),-J403,IF(OR(I404="EH1",I404="EH2"),-J403+0.5,"")),IF(OR(I403="EH1",I403="EH2"),IF(OR(I404="AH1",I404="AH2"),-J403+0.5,IF(OR(I404="EH1",I404="EH2"),-J403+1,"")),IF(AND(OR(I403="DNB1",I403="DNB2"),OR(I404="AH1",I404="AH2")),0,IF(AND(I403="Not ScoreBoth",OR(I404="TO1",I404="TO2")),0.5,"")))))</f>
        <v/>
      </c>
      <c r="K404" s="52" t="s">
        <v>19</v>
      </c>
      <c r="L404" s="53">
        <v>1.44</v>
      </c>
      <c r="M404" s="54">
        <v>7.06</v>
      </c>
      <c r="N404" s="233"/>
      <c r="O404" s="55" t="s">
        <v>4096</v>
      </c>
      <c r="P404" s="56" t="s">
        <v>2356</v>
      </c>
      <c r="Q404" s="218"/>
      <c r="R404" s="212"/>
      <c r="S404" s="26"/>
    </row>
    <row r="405" spans="1:19" s="1" customFormat="1" ht="14.65" customHeight="1" thickBot="1">
      <c r="A405" s="228"/>
      <c r="B405" s="237"/>
      <c r="C405" s="57" t="s">
        <v>28</v>
      </c>
      <c r="D405" s="275"/>
      <c r="E405" s="283"/>
      <c r="F405" s="272"/>
      <c r="G405" s="183"/>
      <c r="H405" s="240"/>
      <c r="I405" s="58"/>
      <c r="J405" s="59"/>
      <c r="K405" s="60"/>
      <c r="L405" s="61"/>
      <c r="M405" s="62"/>
      <c r="N405" s="234"/>
      <c r="O405" s="63"/>
      <c r="P405" s="106" t="s">
        <v>1363</v>
      </c>
      <c r="Q405" s="219"/>
      <c r="R405" s="213"/>
      <c r="S405" s="28"/>
    </row>
    <row r="406" spans="1:19" s="1" customFormat="1" ht="14.65" customHeight="1">
      <c r="A406" s="238">
        <f>$A403+1</f>
        <v>523</v>
      </c>
      <c r="B406" s="242" t="str">
        <f>IF(OR(C406="W",C407="W",C408="W",C406="1/2W",C407="1/2W",C408="1/2W",C406="1/2L",C407="1/2L",C408="1/2L"),"OK",IF(OR(C406="L",C407="L",C408="L"),"LOSS",IF(OR(C406="X",C407="X",C408="X"),"Anulado"," ")))</f>
        <v xml:space="preserve"> </v>
      </c>
      <c r="C406" s="65" t="s">
        <v>28</v>
      </c>
      <c r="D406" s="290" t="str">
        <f>IF(G406="","",$D403)</f>
        <v>19</v>
      </c>
      <c r="E406" s="295" t="str">
        <f>IF(G406=""," ","– "&amp;COUNTIF(D$4:D408,$D406))</f>
        <v>– 2</v>
      </c>
      <c r="F406" s="297" t="e">
        <f ca="1">IF(G406="","",IF(OR(AND($C406&lt;&gt;" ",$C407=" "),AND($C407&lt;&gt;" ",$C406=" "),AND(L408&gt;0,OR(AND($C408&lt;&gt;" ",OR($C406=" ",$C407=" ")),AND($C408=" ",OR($C406&lt;&gt;" ",$C407&lt;&gt;" "))))),IF(SUM(F$4:F405)=0,1,LARGE(F$4:F405,1)+1),IF(MONTH(G406)=MONTH(TODAY()),IF(AND(DAY(G406)&lt;DAY(TODAY()),$B406=" "),IF(SUM(F$4:F405)=0,1,LARGE(F$4:F405,1)+1),IF($B406=" ",IF(AND(DAY(G406)=DAY(TODAY()),HOUR(G406)&lt;=HOUR(NOW())+1),IF(AND(HOUR(G406)+2&lt;=HOUR(NOW()),DAY(G406)&lt;=DAY(TODAY()),MINUTE(G406)&lt;=MINUTE(NOW())),IF(SUM(F$4:F405)=0,1,LARGE(F$4:F405,1)+1),IF(OR(MINUTE(G406)&lt;=MINUTE(NOW()),HOUR(G406)&lt;=HOUR(NOW())),"!!!","")),""),"")),"")))</f>
        <v>#VALUE!</v>
      </c>
      <c r="G406" s="188" t="s">
        <v>4899</v>
      </c>
      <c r="H406" s="303" t="s">
        <v>840</v>
      </c>
      <c r="I406" s="66" t="s">
        <v>42</v>
      </c>
      <c r="J406" s="67">
        <v>3.5</v>
      </c>
      <c r="K406" s="68" t="s">
        <v>45</v>
      </c>
      <c r="L406" s="69">
        <v>3</v>
      </c>
      <c r="M406" s="70"/>
      <c r="N406" s="317">
        <v>0.05</v>
      </c>
      <c r="O406" s="71" t="s">
        <v>3325</v>
      </c>
      <c r="P406" s="72" t="s">
        <v>4097</v>
      </c>
      <c r="Q406" s="220" t="s">
        <v>1660</v>
      </c>
      <c r="R406" s="204">
        <v>4.3499999999999997E-2</v>
      </c>
      <c r="S406" s="203" t="s">
        <v>1034</v>
      </c>
    </row>
    <row r="407" spans="1:19" s="1" customFormat="1" ht="14.65" customHeight="1">
      <c r="A407" s="227"/>
      <c r="B407" s="236"/>
      <c r="C407" s="17" t="s">
        <v>28</v>
      </c>
      <c r="D407" s="274"/>
      <c r="E407" s="282"/>
      <c r="F407" s="285"/>
      <c r="G407" s="182"/>
      <c r="H407" s="230"/>
      <c r="I407" s="18" t="s">
        <v>43</v>
      </c>
      <c r="J407" s="76">
        <f>IF(OR(I406="TO",I406="TU",I406="TO1",I406="TU1",I406="TO2",I406="TU2"),J406,IF(OR(I406="AH1",I406="AH2"),IF(OR(I407="AH1",I407="AH2"),-J406,IF(OR(I407="EH1",I407="EH2"),-J406+0.5,"")),IF(OR(I406="EH1",I406="EH2"),IF(OR(I407="AH1",I407="AH2"),-J406+0.5,IF(OR(I407="EH1",I407="EH2"),-J406+1,"")),IF(AND(OR(I406="DNB1",I406="DNB2"),OR(I407="AH1",I407="AH2")),0,IF(AND(I406="Not ScoreBoth",OR(I407="TO1",I407="TO2")),0.5,"")))))</f>
        <v>3.5</v>
      </c>
      <c r="K407" s="77" t="s">
        <v>21</v>
      </c>
      <c r="L407" s="21">
        <v>1.6</v>
      </c>
      <c r="M407" s="22">
        <v>168.75</v>
      </c>
      <c r="N407" s="233"/>
      <c r="O407" s="23" t="s">
        <v>4098</v>
      </c>
      <c r="P407" s="24" t="s">
        <v>4097</v>
      </c>
      <c r="Q407" s="221"/>
      <c r="R407" s="205"/>
      <c r="S407" s="26"/>
    </row>
    <row r="408" spans="1:19" s="1" customFormat="1" ht="14.65" customHeight="1">
      <c r="A408" s="228"/>
      <c r="B408" s="237"/>
      <c r="C408" s="27" t="s">
        <v>28</v>
      </c>
      <c r="D408" s="275"/>
      <c r="E408" s="283"/>
      <c r="F408" s="272"/>
      <c r="G408" s="183"/>
      <c r="H408" s="231"/>
      <c r="I408" s="30"/>
      <c r="J408" s="31"/>
      <c r="K408" s="37"/>
      <c r="L408" s="32"/>
      <c r="M408" s="33"/>
      <c r="N408" s="234"/>
      <c r="O408" s="34"/>
      <c r="P408" s="35"/>
      <c r="Q408" s="222"/>
      <c r="R408" s="206"/>
      <c r="S408" s="28"/>
    </row>
    <row r="409" spans="1:19" s="1" customFormat="1" ht="14.65" customHeight="1">
      <c r="A409" s="226">
        <f>$A406+1</f>
        <v>524</v>
      </c>
      <c r="B409" s="235" t="str">
        <f>IF(OR(C409="W",C410="W",C411="W",C409="1/2W",C410="1/2W",C411="1/2W",C409="1/2L",C410="1/2L",C411="1/2L"),"OK",IF(OR(C409="L",C410="L",C411="L"),"LOSS",IF(OR(C409="X",C410="X",C411="X"),"Anulado"," ")))</f>
        <v xml:space="preserve"> </v>
      </c>
      <c r="C409" s="38" t="s">
        <v>28</v>
      </c>
      <c r="D409" s="273" t="str">
        <f>IF(G409="","",$D406)</f>
        <v>19</v>
      </c>
      <c r="E409" s="281" t="str">
        <f>IF(G409=""," ","– "&amp;COUNTIF(D$4:D411,$D409))</f>
        <v>– 3</v>
      </c>
      <c r="F409" s="284" t="e">
        <f ca="1">IF(G409="","",IF(OR(AND($C409&lt;&gt;" ",$C410=" "),AND($C410&lt;&gt;" ",$C409=" "),AND(L411&gt;0,OR(AND($C411&lt;&gt;" ",OR($C409=" ",$C410=" ")),AND($C411=" ",OR($C409&lt;&gt;" ",$C410&lt;&gt;" "))))),IF(SUM(F$4:F408)=0,1,LARGE(F$4:F408,1)+1),IF(MONTH(G409)=MONTH(TODAY()),IF(AND(DAY(G409)&lt;DAY(TODAY()),$B409=" "),IF(SUM(F$4:F408)=0,1,LARGE(F$4:F408,1)+1),IF($B409=" ",IF(AND(DAY(G409)=DAY(TODAY()),HOUR(G409)&lt;=HOUR(NOW())+1),IF(AND(HOUR(G409)+2&lt;=HOUR(NOW()),DAY(G409)&lt;=DAY(TODAY()),MINUTE(G409)&lt;=MINUTE(NOW())),IF(SUM(F$4:F408)=0,1,LARGE(F$4:F408,1)+1),IF(OR(MINUTE(G409)&lt;=MINUTE(NOW()),HOUR(G409)&lt;=HOUR(NOW())),"!!!","")),""),"")),"")))</f>
        <v>#VALUE!</v>
      </c>
      <c r="G409" s="181" t="s">
        <v>4900</v>
      </c>
      <c r="H409" s="229" t="s">
        <v>841</v>
      </c>
      <c r="I409" s="39" t="s">
        <v>42</v>
      </c>
      <c r="J409" s="40">
        <v>3</v>
      </c>
      <c r="K409" s="41" t="s">
        <v>21</v>
      </c>
      <c r="L409" s="42">
        <v>2.59</v>
      </c>
      <c r="M409" s="43">
        <v>14.15</v>
      </c>
      <c r="N409" s="318">
        <v>0.05</v>
      </c>
      <c r="O409" s="44" t="s">
        <v>3246</v>
      </c>
      <c r="P409" s="45" t="s">
        <v>3247</v>
      </c>
      <c r="Q409" s="217" t="s">
        <v>2510</v>
      </c>
      <c r="R409" s="211">
        <v>6.2E-2</v>
      </c>
      <c r="S409" s="210" t="s">
        <v>1034</v>
      </c>
    </row>
    <row r="410" spans="1:19" s="1" customFormat="1" ht="14.65" customHeight="1">
      <c r="A410" s="227"/>
      <c r="B410" s="236"/>
      <c r="C410" s="49" t="s">
        <v>28</v>
      </c>
      <c r="D410" s="274"/>
      <c r="E410" s="282"/>
      <c r="F410" s="285"/>
      <c r="G410" s="182"/>
      <c r="H410" s="230"/>
      <c r="I410" s="50" t="s">
        <v>43</v>
      </c>
      <c r="J410" s="51">
        <f>IF(OR(I409="TO",I409="TU",I409="TO1",I409="TU1",I409="TO2",I409="TU2"),J409,IF(OR(I409="AH1",I409="AH2"),IF(OR(I410="AH1",I410="AH2"),-J409,IF(OR(I410="EH1",I410="EH2"),-J409+0.5,"")),IF(OR(I409="EH1",I409="EH2"),IF(OR(I410="AH1",I410="AH2"),-J409+0.5,IF(OR(I410="EH1",I410="EH2"),-J409+1,"")),IF(AND(OR(I409="DNB1",I409="DNB2"),OR(I410="AH1",I410="AH2")),0,IF(AND(I409="Not ScoreBoth",OR(I410="TO1",I410="TO2")),0.5,"")))))</f>
        <v>3</v>
      </c>
      <c r="K410" s="52" t="s">
        <v>17</v>
      </c>
      <c r="L410" s="53">
        <v>1.8</v>
      </c>
      <c r="M410" s="54"/>
      <c r="N410" s="233"/>
      <c r="O410" s="55" t="s">
        <v>2340</v>
      </c>
      <c r="P410" s="56" t="s">
        <v>4099</v>
      </c>
      <c r="Q410" s="218"/>
      <c r="R410" s="212"/>
      <c r="S410" s="26"/>
    </row>
    <row r="411" spans="1:19" s="1" customFormat="1" ht="14.65" customHeight="1">
      <c r="A411" s="228"/>
      <c r="B411" s="237"/>
      <c r="C411" s="57" t="s">
        <v>28</v>
      </c>
      <c r="D411" s="275"/>
      <c r="E411" s="283"/>
      <c r="F411" s="272"/>
      <c r="G411" s="183"/>
      <c r="H411" s="231"/>
      <c r="I411" s="58"/>
      <c r="J411" s="59"/>
      <c r="K411" s="60"/>
      <c r="L411" s="61"/>
      <c r="M411" s="62"/>
      <c r="N411" s="234"/>
      <c r="O411" s="63"/>
      <c r="P411" s="64"/>
      <c r="Q411" s="219"/>
      <c r="R411" s="213"/>
      <c r="S411" s="28"/>
    </row>
    <row r="412" spans="1:19" s="1" customFormat="1" ht="14.65" customHeight="1">
      <c r="A412" s="238">
        <f>$A409+1</f>
        <v>525</v>
      </c>
      <c r="B412" s="242" t="str">
        <f>IF(OR(C412="W",C413="W",C414="W",C412="1/2W",C413="1/2W",C414="1/2W",C412="1/2L",C413="1/2L",C414="1/2L"),"OK",IF(OR(C412="L",C413="L",C414="L"),"LOSS",IF(OR(C412="X",C413="X",C414="X"),"Anulado"," ")))</f>
        <v xml:space="preserve"> </v>
      </c>
      <c r="C412" s="65" t="s">
        <v>28</v>
      </c>
      <c r="D412" s="290" t="str">
        <f>IF(G412="","",$D409)</f>
        <v>19</v>
      </c>
      <c r="E412" s="295" t="str">
        <f>IF(G412=""," ","– "&amp;COUNTIF(D$4:D414,$D412))</f>
        <v>– 4</v>
      </c>
      <c r="F412" s="297" t="e">
        <f ca="1">IF(G412="","",IF(OR(AND($C412&lt;&gt;" ",$C413=" "),AND($C413&lt;&gt;" ",$C412=" "),AND(L414&gt;0,OR(AND($C414&lt;&gt;" ",OR($C412=" ",$C413=" ")),AND($C414=" ",OR($C412&lt;&gt;" ",$C413&lt;&gt;" "))))),IF(SUM(F$4:F411)=0,1,LARGE(F$4:F411,1)+1),IF(MONTH(G412)=MONTH(TODAY()),IF(AND(DAY(G412)&lt;DAY(TODAY()),$B412=" "),IF(SUM(F$4:F411)=0,1,LARGE(F$4:F411,1)+1),IF($B412=" ",IF(AND(DAY(G412)=DAY(TODAY()),HOUR(G412)&lt;=HOUR(NOW())+1),IF(AND(HOUR(G412)+2&lt;=HOUR(NOW()),DAY(G412)&lt;=DAY(TODAY()),MINUTE(G412)&lt;=MINUTE(NOW())),IF(SUM(F$4:F411)=0,1,LARGE(F$4:F411,1)+1),IF(OR(MINUTE(G412)&lt;=MINUTE(NOW()),HOUR(G412)&lt;=HOUR(NOW())),"!!!","")),""),"")),"")))</f>
        <v>#VALUE!</v>
      </c>
      <c r="G412" s="188" t="s">
        <v>4879</v>
      </c>
      <c r="H412" s="239" t="s">
        <v>842</v>
      </c>
      <c r="I412" s="66" t="s">
        <v>42</v>
      </c>
      <c r="J412" s="67">
        <v>3</v>
      </c>
      <c r="K412" s="68" t="s">
        <v>17</v>
      </c>
      <c r="L412" s="69">
        <v>2</v>
      </c>
      <c r="M412" s="70">
        <v>17.5</v>
      </c>
      <c r="N412" s="317">
        <v>0.05</v>
      </c>
      <c r="O412" s="71" t="s">
        <v>2372</v>
      </c>
      <c r="P412" s="72" t="s">
        <v>2373</v>
      </c>
      <c r="Q412" s="220" t="s">
        <v>1045</v>
      </c>
      <c r="R412" s="204">
        <v>6.1199999999999997E-2</v>
      </c>
      <c r="S412" s="203" t="s">
        <v>1034</v>
      </c>
    </row>
    <row r="413" spans="1:19" s="1" customFormat="1" ht="14.65" customHeight="1">
      <c r="A413" s="227"/>
      <c r="B413" s="236"/>
      <c r="C413" s="17" t="s">
        <v>28</v>
      </c>
      <c r="D413" s="274"/>
      <c r="E413" s="282"/>
      <c r="F413" s="285"/>
      <c r="G413" s="182"/>
      <c r="H413" s="230"/>
      <c r="I413" s="18" t="s">
        <v>43</v>
      </c>
      <c r="J413" s="76">
        <f>IF(OR(I412="TO",I412="TU",I412="TO1",I412="TU1",I412="TO2",I412="TU2"),J412,IF(OR(I412="AH1",I412="AH2"),IF(OR(I413="AH1",I413="AH2"),-J412,IF(OR(I413="EH1",I413="EH2"),-J412+0.5,"")),IF(OR(I412="EH1",I412="EH2"),IF(OR(I413="AH1",I413="AH2"),-J412+0.5,IF(OR(I413="EH1",I413="EH2"),-J412+1,"")),IF(AND(OR(I412="DNB1",I412="DNB2"),OR(I413="AH1",I413="AH2")),0,IF(AND(I412="Not ScoreBoth",OR(I413="TO1",I413="TO2")),0.5,"")))))</f>
        <v>3</v>
      </c>
      <c r="K413" s="77" t="s">
        <v>21</v>
      </c>
      <c r="L413" s="21">
        <v>2.2599999999999998</v>
      </c>
      <c r="M413" s="161"/>
      <c r="N413" s="233"/>
      <c r="O413" s="23" t="s">
        <v>3224</v>
      </c>
      <c r="P413" s="24" t="s">
        <v>4100</v>
      </c>
      <c r="Q413" s="221"/>
      <c r="R413" s="205"/>
      <c r="S413" s="26"/>
    </row>
    <row r="414" spans="1:19" s="1" customFormat="1" ht="14.65" customHeight="1">
      <c r="A414" s="228"/>
      <c r="B414" s="237"/>
      <c r="C414" s="27" t="s">
        <v>28</v>
      </c>
      <c r="D414" s="275"/>
      <c r="E414" s="283"/>
      <c r="F414" s="272"/>
      <c r="G414" s="183"/>
      <c r="H414" s="231"/>
      <c r="I414" s="30"/>
      <c r="J414" s="31"/>
      <c r="K414" s="37"/>
      <c r="L414" s="32"/>
      <c r="M414" s="33"/>
      <c r="N414" s="234"/>
      <c r="O414" s="34"/>
      <c r="P414" s="35"/>
      <c r="Q414" s="222"/>
      <c r="R414" s="206"/>
      <c r="S414" s="28"/>
    </row>
    <row r="415" spans="1:19" s="1" customFormat="1" ht="14.65" customHeight="1">
      <c r="A415" s="226">
        <f>$A412+1</f>
        <v>526</v>
      </c>
      <c r="B415" s="235" t="str">
        <f>IF(OR(C415="W",C416="W",C417="W",C415="1/2W",C416="1/2W",C417="1/2W",C415="1/2L",C416="1/2L",C417="1/2L"),"OK",IF(OR(C415="L",C416="L",C417="L"),"LOSS",IF(OR(C415="X",C416="X",C417="X"),"Anulado"," ")))</f>
        <v xml:space="preserve"> </v>
      </c>
      <c r="C415" s="38" t="s">
        <v>28</v>
      </c>
      <c r="D415" s="273" t="s">
        <v>559</v>
      </c>
      <c r="E415" s="281" t="str">
        <f>IF(G415=""," ","– "&amp;COUNTIF(D$4:D417,$D415))</f>
        <v>– 1</v>
      </c>
      <c r="F415" s="284" t="e">
        <f ca="1">IF(G415="","",IF(OR(AND($C415&lt;&gt;" ",$C416=" "),AND($C416&lt;&gt;" ",$C415=" "),AND(L417&gt;0,OR(AND($C417&lt;&gt;" ",OR($C415=" ",$C416=" ")),AND($C417=" ",OR($C415&lt;&gt;" ",$C416&lt;&gt;" "))))),IF(SUM(F$4:F414)=0,1,LARGE(F$4:F414,1)+1),IF(MONTH(G415)=MONTH(TODAY()),IF(AND(DAY(G415)&lt;DAY(TODAY()),$B415=" "),IF(SUM(F$4:F414)=0,1,LARGE(F$4:F414,1)+1),IF($B415=" ",IF(AND(DAY(G415)=DAY(TODAY()),HOUR(G415)&lt;=HOUR(NOW())+1),IF(AND(HOUR(G415)+2&lt;=HOUR(NOW()),DAY(G415)&lt;=DAY(TODAY()),MINUTE(G415)&lt;=MINUTE(NOW())),IF(SUM(F$4:F414)=0,1,LARGE(F$4:F414,1)+1),IF(OR(MINUTE(G415)&lt;=MINUTE(NOW()),HOUR(G415)&lt;=HOUR(NOW())),"!!!","")),""),"")),"")))</f>
        <v>#VALUE!</v>
      </c>
      <c r="G415" s="181" t="s">
        <v>4901</v>
      </c>
      <c r="H415" s="229" t="s">
        <v>843</v>
      </c>
      <c r="I415" s="39" t="s">
        <v>31</v>
      </c>
      <c r="J415" s="40">
        <v>6</v>
      </c>
      <c r="K415" s="41" t="s">
        <v>21</v>
      </c>
      <c r="L415" s="42">
        <v>2.13</v>
      </c>
      <c r="M415" s="43">
        <v>4.9800000000000004</v>
      </c>
      <c r="N415" s="318">
        <v>0.01</v>
      </c>
      <c r="O415" s="44" t="s">
        <v>1412</v>
      </c>
      <c r="P415" s="45" t="s">
        <v>1419</v>
      </c>
      <c r="Q415" s="217" t="s">
        <v>2551</v>
      </c>
      <c r="R415" s="211">
        <v>9.3899999999999997E-2</v>
      </c>
      <c r="S415" s="210" t="s">
        <v>1034</v>
      </c>
    </row>
    <row r="416" spans="1:19" s="1" customFormat="1" ht="14.65" customHeight="1">
      <c r="A416" s="227"/>
      <c r="B416" s="236"/>
      <c r="C416" s="49" t="s">
        <v>28</v>
      </c>
      <c r="D416" s="274"/>
      <c r="E416" s="282"/>
      <c r="F416" s="285"/>
      <c r="G416" s="182"/>
      <c r="H416" s="230"/>
      <c r="I416" s="50" t="s">
        <v>30</v>
      </c>
      <c r="J416" s="51">
        <f>IF(OR(I415="TO",I415="TU",I415="TO1",I415="TU1",I415="TO2",I415="TU2"),J415,IF(OR(I415="AH1",I415="AH2"),IF(OR(I416="AH1",I416="AH2"),-J415,IF(OR(I416="EH1",I416="EH2"),-J415+0.5,"")),IF(OR(I415="EH1",I415="EH2"),IF(OR(I416="AH1",I416="AH2"),-J415+0.5,IF(OR(I416="EH1",I416="EH2"),-J415+1,"")),IF(AND(OR(I415="DNB1",I415="DNB2"),OR(I416="AH1",I416="AH2")),0,IF(AND(I415="Not ScoreBoth",OR(I416="TO1",I416="TO2")),0.5,"")))))</f>
        <v>-6</v>
      </c>
      <c r="K416" s="52" t="s">
        <v>22</v>
      </c>
      <c r="L416" s="53">
        <v>2.25</v>
      </c>
      <c r="M416" s="54"/>
      <c r="N416" s="233"/>
      <c r="O416" s="55" t="s">
        <v>4051</v>
      </c>
      <c r="P416" s="56" t="s">
        <v>1421</v>
      </c>
      <c r="Q416" s="218"/>
      <c r="R416" s="212"/>
      <c r="S416" s="26"/>
    </row>
    <row r="417" spans="1:19" s="1" customFormat="1" ht="14.65" customHeight="1">
      <c r="A417" s="228"/>
      <c r="B417" s="237"/>
      <c r="C417" s="57" t="s">
        <v>28</v>
      </c>
      <c r="D417" s="275"/>
      <c r="E417" s="283"/>
      <c r="F417" s="272"/>
      <c r="G417" s="183"/>
      <c r="H417" s="231"/>
      <c r="I417" s="58"/>
      <c r="J417" s="59"/>
      <c r="K417" s="60"/>
      <c r="L417" s="61"/>
      <c r="M417" s="62"/>
      <c r="N417" s="234"/>
      <c r="O417" s="63"/>
      <c r="P417" s="64"/>
      <c r="Q417" s="219"/>
      <c r="R417" s="213"/>
      <c r="S417" s="28"/>
    </row>
    <row r="418" spans="1:19" s="1" customFormat="1" ht="14.65" customHeight="1">
      <c r="A418" s="238">
        <f>$A415+1</f>
        <v>527</v>
      </c>
      <c r="B418" s="242" t="str">
        <f>IF(OR(C418="W",C419="W",C420="W",C418="1/2W",C419="1/2W",C420="1/2W",C418="1/2L",C419="1/2L",C420="1/2L"),"OK",IF(OR(C418="L",C419="L",C420="L"),"LOSS",IF(OR(C418="X",C419="X",C420="X"),"Anulado"," ")))</f>
        <v xml:space="preserve"> </v>
      </c>
      <c r="C418" s="65" t="s">
        <v>28</v>
      </c>
      <c r="D418" s="290" t="str">
        <f>IF(G418="","",$D415)</f>
        <v>20</v>
      </c>
      <c r="E418" s="295" t="str">
        <f>IF(G418=""," ","– "&amp;COUNTIF(D$4:D420,$D418))</f>
        <v>– 2</v>
      </c>
      <c r="F418" s="297" t="e">
        <f ca="1">IF(G418="","",IF(OR(AND($C418&lt;&gt;" ",$C419=" "),AND($C419&lt;&gt;" ",$C418=" "),AND(L420&gt;0,OR(AND($C420&lt;&gt;" ",OR($C418=" ",$C419=" ")),AND($C420=" ",OR($C418&lt;&gt;" ",$C419&lt;&gt;" "))))),IF(SUM(F$4:F417)=0,1,LARGE(F$4:F417,1)+1),IF(MONTH(G418)=MONTH(TODAY()),IF(AND(DAY(G418)&lt;DAY(TODAY()),$B418=" "),IF(SUM(F$4:F417)=0,1,LARGE(F$4:F417,1)+1),IF($B418=" ",IF(AND(DAY(G418)=DAY(TODAY()),HOUR(G418)&lt;=HOUR(NOW())+1),IF(AND(HOUR(G418)+2&lt;=HOUR(NOW()),DAY(G418)&lt;=DAY(TODAY()),MINUTE(G418)&lt;=MINUTE(NOW())),IF(SUM(F$4:F417)=0,1,LARGE(F$4:F417,1)+1),IF(OR(MINUTE(G418)&lt;=MINUTE(NOW()),HOUR(G418)&lt;=HOUR(NOW())),"!!!","")),""),"")),"")))</f>
        <v>#VALUE!</v>
      </c>
      <c r="G418" s="188" t="s">
        <v>4902</v>
      </c>
      <c r="H418" s="239" t="s">
        <v>844</v>
      </c>
      <c r="I418" s="66" t="s">
        <v>30</v>
      </c>
      <c r="J418" s="67">
        <v>-2</v>
      </c>
      <c r="K418" s="68" t="s">
        <v>21</v>
      </c>
      <c r="L418" s="69">
        <v>2.62</v>
      </c>
      <c r="M418" s="70">
        <v>6.25</v>
      </c>
      <c r="N418" s="317">
        <v>0.05</v>
      </c>
      <c r="O418" s="71" t="s">
        <v>2157</v>
      </c>
      <c r="P418" s="72" t="s">
        <v>4101</v>
      </c>
      <c r="Q418" s="220" t="s">
        <v>1410</v>
      </c>
      <c r="R418" s="204">
        <v>4.8300000000000003E-2</v>
      </c>
      <c r="S418" s="203" t="s">
        <v>1034</v>
      </c>
    </row>
    <row r="419" spans="1:19" s="1" customFormat="1" ht="14.65" customHeight="1">
      <c r="A419" s="227"/>
      <c r="B419" s="236"/>
      <c r="C419" s="17" t="s">
        <v>28</v>
      </c>
      <c r="D419" s="274"/>
      <c r="E419" s="282"/>
      <c r="F419" s="285"/>
      <c r="G419" s="182"/>
      <c r="H419" s="230"/>
      <c r="I419" s="18" t="s">
        <v>31</v>
      </c>
      <c r="J419" s="76">
        <f>IF(OR(I418="TO",I418="TU",I418="TO1",I418="TU1",I418="TO2",I418="TU2"),J418,IF(OR(I418="AH1",I418="AH2"),IF(OR(I419="AH1",I419="AH2"),-J418,IF(OR(I419="EH1",I419="EH2"),-J418+0.5,"")),IF(OR(I418="EH1",I418="EH2"),IF(OR(I419="AH1",I419="AH2"),-J418+0.5,IF(OR(I419="EH1",I419="EH2"),-J418+1,"")),IF(AND(OR(I418="DNB1",I418="DNB2"),OR(I419="AH1",I419="AH2")),0,IF(AND(I418="Not ScoreBoth",OR(I419="TO1",I419="TO2")),0.5,"")))))</f>
        <v>2</v>
      </c>
      <c r="K419" s="77" t="s">
        <v>22</v>
      </c>
      <c r="L419" s="21">
        <v>1.7090000000000001</v>
      </c>
      <c r="M419" s="22">
        <v>8.4499999999999993</v>
      </c>
      <c r="N419" s="233"/>
      <c r="O419" s="23" t="s">
        <v>1698</v>
      </c>
      <c r="P419" s="24" t="s">
        <v>4102</v>
      </c>
      <c r="Q419" s="221"/>
      <c r="R419" s="205"/>
      <c r="S419" s="26"/>
    </row>
    <row r="420" spans="1:19" s="1" customFormat="1" ht="14.65" customHeight="1">
      <c r="A420" s="228"/>
      <c r="B420" s="237"/>
      <c r="C420" s="27" t="s">
        <v>28</v>
      </c>
      <c r="D420" s="275"/>
      <c r="E420" s="283"/>
      <c r="F420" s="272"/>
      <c r="G420" s="183"/>
      <c r="H420" s="231"/>
      <c r="I420" s="30"/>
      <c r="J420" s="31"/>
      <c r="K420" s="37"/>
      <c r="L420" s="32"/>
      <c r="M420" s="33"/>
      <c r="N420" s="234"/>
      <c r="O420" s="34"/>
      <c r="P420" s="35"/>
      <c r="Q420" s="222"/>
      <c r="R420" s="206"/>
      <c r="S420" s="28"/>
    </row>
    <row r="421" spans="1:19" s="1" customFormat="1" ht="14.65" customHeight="1">
      <c r="A421" s="226">
        <f>$A418+1</f>
        <v>528</v>
      </c>
      <c r="B421" s="235" t="str">
        <f>IF(OR(C421="W",C422="W",C423="W",C421="1/2W",C422="1/2W",C423="1/2W",C421="1/2L",C422="1/2L",C423="1/2L"),"OK",IF(OR(C421="L",C422="L",C423="L"),"LOSS",IF(OR(C421="X",C422="X",C423="X"),"Anulado"," ")))</f>
        <v xml:space="preserve"> </v>
      </c>
      <c r="C421" s="38" t="s">
        <v>28</v>
      </c>
      <c r="D421" s="273" t="str">
        <f>IF(G421="","",$D418)</f>
        <v>20</v>
      </c>
      <c r="E421" s="281" t="str">
        <f>IF(G421=""," ","– "&amp;COUNTIF(D$4:D423,$D421))</f>
        <v>– 3</v>
      </c>
      <c r="F421" s="284" t="e">
        <f ca="1">IF(G421="","",IF(OR(AND($C421&lt;&gt;" ",$C422=" "),AND($C422&lt;&gt;" ",$C421=" "),AND(L423&gt;0,OR(AND($C423&lt;&gt;" ",OR($C421=" ",$C422=" ")),AND($C423=" ",OR($C421&lt;&gt;" ",$C422&lt;&gt;" "))))),IF(SUM(F$4:F420)=0,1,LARGE(F$4:F420,1)+1),IF(MONTH(G421)=MONTH(TODAY()),IF(AND(DAY(G421)&lt;DAY(TODAY()),$B421=" "),IF(SUM(F$4:F420)=0,1,LARGE(F$4:F420,1)+1),IF($B421=" ",IF(AND(DAY(G421)=DAY(TODAY()),HOUR(G421)&lt;=HOUR(NOW())+1),IF(AND(HOUR(G421)+2&lt;=HOUR(NOW()),DAY(G421)&lt;=DAY(TODAY()),MINUTE(G421)&lt;=MINUTE(NOW())),IF(SUM(F$4:F420)=0,1,LARGE(F$4:F420,1)+1),IF(OR(MINUTE(G421)&lt;=MINUTE(NOW()),HOUR(G421)&lt;=HOUR(NOW())),"!!!","")),""),"")),"")))</f>
        <v>#VALUE!</v>
      </c>
      <c r="G421" s="181" t="s">
        <v>4903</v>
      </c>
      <c r="H421" s="229" t="s">
        <v>845</v>
      </c>
      <c r="I421" s="39" t="s">
        <v>42</v>
      </c>
      <c r="J421" s="40">
        <v>3</v>
      </c>
      <c r="K421" s="41" t="s">
        <v>17</v>
      </c>
      <c r="L421" s="42">
        <v>2</v>
      </c>
      <c r="M421" s="43">
        <v>17.5</v>
      </c>
      <c r="N421" s="318">
        <v>0.05</v>
      </c>
      <c r="O421" s="44" t="s">
        <v>2372</v>
      </c>
      <c r="P421" s="45" t="s">
        <v>2373</v>
      </c>
      <c r="Q421" s="217" t="s">
        <v>1264</v>
      </c>
      <c r="R421" s="211">
        <v>0.12479999999999999</v>
      </c>
      <c r="S421" s="210" t="s">
        <v>1034</v>
      </c>
    </row>
    <row r="422" spans="1:19" s="1" customFormat="1" ht="14.65" customHeight="1">
      <c r="A422" s="227"/>
      <c r="B422" s="236"/>
      <c r="C422" s="49" t="s">
        <v>28</v>
      </c>
      <c r="D422" s="274"/>
      <c r="E422" s="282"/>
      <c r="F422" s="285"/>
      <c r="G422" s="182"/>
      <c r="H422" s="230"/>
      <c r="I422" s="50" t="s">
        <v>43</v>
      </c>
      <c r="J422" s="51">
        <v>3.5</v>
      </c>
      <c r="K422" s="52" t="s">
        <v>21</v>
      </c>
      <c r="L422" s="53">
        <v>2.57</v>
      </c>
      <c r="M422" s="54"/>
      <c r="N422" s="233"/>
      <c r="O422" s="55" t="s">
        <v>3350</v>
      </c>
      <c r="P422" s="56" t="s">
        <v>3113</v>
      </c>
      <c r="Q422" s="218"/>
      <c r="R422" s="212"/>
      <c r="S422" s="26"/>
    </row>
    <row r="423" spans="1:19" s="1" customFormat="1" ht="14.65" customHeight="1">
      <c r="A423" s="228"/>
      <c r="B423" s="237"/>
      <c r="C423" s="57" t="s">
        <v>28</v>
      </c>
      <c r="D423" s="275"/>
      <c r="E423" s="283"/>
      <c r="F423" s="272"/>
      <c r="G423" s="183"/>
      <c r="H423" s="231"/>
      <c r="I423" s="58"/>
      <c r="J423" s="59"/>
      <c r="K423" s="60"/>
      <c r="L423" s="61"/>
      <c r="M423" s="62"/>
      <c r="N423" s="234"/>
      <c r="O423" s="63"/>
      <c r="P423" s="64"/>
      <c r="Q423" s="219"/>
      <c r="R423" s="213"/>
      <c r="S423" s="28"/>
    </row>
    <row r="424" spans="1:19" s="1" customFormat="1" ht="14.65" customHeight="1">
      <c r="A424" s="238">
        <f>$A421+1</f>
        <v>529</v>
      </c>
      <c r="B424" s="242" t="str">
        <f>IF(OR(C424="W",C425="W",C426="W",C424="1/2W",C425="1/2W",C426="1/2W",C424="1/2L",C425="1/2L",C426="1/2L"),"OK",IF(OR(C424="L",C425="L",C426="L"),"LOSS",IF(OR(C424="X",C425="X",C426="X"),"Anulado"," ")))</f>
        <v xml:space="preserve"> </v>
      </c>
      <c r="C424" s="65" t="s">
        <v>28</v>
      </c>
      <c r="D424" s="290" t="str">
        <f>IF(G424="","",$D421)</f>
        <v>20</v>
      </c>
      <c r="E424" s="295" t="str">
        <f>IF(G424=""," ","– "&amp;COUNTIF(D$4:D426,$D424))</f>
        <v>– 4</v>
      </c>
      <c r="F424" s="297" t="e">
        <f ca="1">IF(G424="","",IF(OR(AND($C424&lt;&gt;" ",$C425=" "),AND($C425&lt;&gt;" ",$C424=" "),AND(L426&gt;0,OR(AND($C426&lt;&gt;" ",OR($C424=" ",$C425=" ")),AND($C426=" ",OR($C424&lt;&gt;" ",$C425&lt;&gt;" "))))),IF(SUM(F$4:F423)=0,1,LARGE(F$4:F423,1)+1),IF(MONTH(G424)=MONTH(TODAY()),IF(AND(DAY(G424)&lt;DAY(TODAY()),$B424=" "),IF(SUM(F$4:F423)=0,1,LARGE(F$4:F423,1)+1),IF($B424=" ",IF(AND(DAY(G424)=DAY(TODAY()),HOUR(G424)&lt;=HOUR(NOW())+1),IF(AND(HOUR(G424)+2&lt;=HOUR(NOW()),DAY(G424)&lt;=DAY(TODAY()),MINUTE(G424)&lt;=MINUTE(NOW())),IF(SUM(F$4:F423)=0,1,LARGE(F$4:F423,1)+1),IF(OR(MINUTE(G424)&lt;=MINUTE(NOW()),HOUR(G424)&lt;=HOUR(NOW())),"!!!","")),""),"")),"")))</f>
        <v>#VALUE!</v>
      </c>
      <c r="G424" s="188" t="s">
        <v>4903</v>
      </c>
      <c r="H424" s="239" t="s">
        <v>846</v>
      </c>
      <c r="I424" s="66" t="s">
        <v>42</v>
      </c>
      <c r="J424" s="67">
        <v>2.5</v>
      </c>
      <c r="K424" s="68" t="s">
        <v>23</v>
      </c>
      <c r="L424" s="69">
        <v>3.3</v>
      </c>
      <c r="M424" s="70">
        <v>1.67</v>
      </c>
      <c r="N424" s="317">
        <v>0.05</v>
      </c>
      <c r="O424" s="71" t="s">
        <v>1727</v>
      </c>
      <c r="P424" s="72" t="s">
        <v>2725</v>
      </c>
      <c r="Q424" s="220" t="s">
        <v>4322</v>
      </c>
      <c r="R424" s="204">
        <v>9.9599999999999994E-2</v>
      </c>
      <c r="S424" s="203" t="s">
        <v>1034</v>
      </c>
    </row>
    <row r="425" spans="1:19" s="1" customFormat="1" ht="14.65" customHeight="1">
      <c r="A425" s="227"/>
      <c r="B425" s="236"/>
      <c r="C425" s="17" t="s">
        <v>28</v>
      </c>
      <c r="D425" s="274"/>
      <c r="E425" s="282"/>
      <c r="F425" s="285"/>
      <c r="G425" s="182"/>
      <c r="H425" s="230"/>
      <c r="I425" s="18" t="s">
        <v>43</v>
      </c>
      <c r="J425" s="76">
        <f>IF(OR(I424="TO",I424="TU",I424="TO1",I424="TU1",I424="TO2",I424="TU2"),J424,IF(OR(I424="AH1",I424="AH2"),IF(OR(I425="AH1",I425="AH2"),-J424,IF(OR(I425="EH1",I425="EH2"),-J424+0.5,"")),IF(OR(I424="EH1",I424="EH2"),IF(OR(I425="AH1",I425="AH2"),-J424+0.5,IF(OR(I425="EH1",I425="EH2"),-J424+1,"")),IF(AND(OR(I424="DNB1",I424="DNB2"),OR(I425="AH1",I425="AH2")),0,IF(AND(I424="Not ScoreBoth",OR(I425="TO1",I425="TO2")),0.5,"")))))</f>
        <v>2.5</v>
      </c>
      <c r="K425" s="77" t="s">
        <v>18</v>
      </c>
      <c r="L425" s="21">
        <v>1.65</v>
      </c>
      <c r="M425" s="22"/>
      <c r="N425" s="233"/>
      <c r="O425" s="23" t="s">
        <v>4103</v>
      </c>
      <c r="P425" s="24" t="s">
        <v>4104</v>
      </c>
      <c r="Q425" s="221"/>
      <c r="R425" s="205"/>
      <c r="S425" s="26"/>
    </row>
    <row r="426" spans="1:19" s="1" customFormat="1" ht="14.65" customHeight="1">
      <c r="A426" s="228"/>
      <c r="B426" s="237"/>
      <c r="C426" s="27" t="s">
        <v>28</v>
      </c>
      <c r="D426" s="275"/>
      <c r="E426" s="283"/>
      <c r="F426" s="272"/>
      <c r="G426" s="183"/>
      <c r="H426" s="231"/>
      <c r="I426" s="30"/>
      <c r="J426" s="31"/>
      <c r="K426" s="37"/>
      <c r="L426" s="32"/>
      <c r="M426" s="33"/>
      <c r="N426" s="234"/>
      <c r="O426" s="34"/>
      <c r="P426" s="35"/>
      <c r="Q426" s="222"/>
      <c r="R426" s="206"/>
      <c r="S426" s="28"/>
    </row>
    <row r="427" spans="1:19" s="1" customFormat="1" ht="14.65" customHeight="1">
      <c r="A427" s="226">
        <f>$A424+1</f>
        <v>530</v>
      </c>
      <c r="B427" s="235" t="str">
        <f>IF(OR(C427="W",C428="W",C429="W",C427="1/2W",C428="1/2W",C429="1/2W",C427="1/2L",C428="1/2L",C429="1/2L"),"OK",IF(OR(C427="L",C428="L",C429="L"),"LOSS",IF(OR(C427="X",C428="X",C429="X"),"Anulado"," ")))</f>
        <v xml:space="preserve"> </v>
      </c>
      <c r="C427" s="38" t="s">
        <v>28</v>
      </c>
      <c r="D427" s="273" t="str">
        <f>IF(G427="","",$D424)</f>
        <v>20</v>
      </c>
      <c r="E427" s="281" t="str">
        <f>IF(G427=""," ","– "&amp;COUNTIF(D$4:D429,$D427))</f>
        <v>– 5</v>
      </c>
      <c r="F427" s="284" t="e">
        <f ca="1">IF(G427="","",IF(OR(AND($C427&lt;&gt;" ",$C428=" "),AND($C428&lt;&gt;" ",$C427=" "),AND(L429&gt;0,OR(AND($C429&lt;&gt;" ",OR($C427=" ",$C428=" ")),AND($C429=" ",OR($C427&lt;&gt;" ",$C428&lt;&gt;" "))))),IF(SUM(F$4:F426)=0,1,LARGE(F$4:F426,1)+1),IF(MONTH(G427)=MONTH(TODAY()),IF(AND(DAY(G427)&lt;DAY(TODAY()),$B427=" "),IF(SUM(F$4:F426)=0,1,LARGE(F$4:F426,1)+1),IF($B427=" ",IF(AND(DAY(G427)=DAY(TODAY()),HOUR(G427)&lt;=HOUR(NOW())+1),IF(AND(HOUR(G427)+2&lt;=HOUR(NOW()),DAY(G427)&lt;=DAY(TODAY()),MINUTE(G427)&lt;=MINUTE(NOW())),IF(SUM(F$4:F426)=0,1,LARGE(F$4:F426,1)+1),IF(OR(MINUTE(G427)&lt;=MINUTE(NOW()),HOUR(G427)&lt;=HOUR(NOW())),"!!!","")),""),"")),"")))</f>
        <v>#VALUE!</v>
      </c>
      <c r="G427" s="181" t="s">
        <v>4899</v>
      </c>
      <c r="H427" s="229" t="s">
        <v>847</v>
      </c>
      <c r="I427" s="39" t="s">
        <v>42</v>
      </c>
      <c r="J427" s="40">
        <v>10.5</v>
      </c>
      <c r="K427" s="41" t="s">
        <v>18</v>
      </c>
      <c r="L427" s="42">
        <v>3.5</v>
      </c>
      <c r="M427" s="43">
        <v>6.95</v>
      </c>
      <c r="N427" s="318">
        <v>0.05</v>
      </c>
      <c r="O427" s="44" t="s">
        <v>3413</v>
      </c>
      <c r="P427" s="45" t="s">
        <v>4105</v>
      </c>
      <c r="Q427" s="217" t="s">
        <v>1602</v>
      </c>
      <c r="R427" s="211">
        <v>4.4600000000000001E-2</v>
      </c>
      <c r="S427" s="210" t="s">
        <v>1034</v>
      </c>
    </row>
    <row r="428" spans="1:19" s="1" customFormat="1" ht="14.65" customHeight="1">
      <c r="A428" s="227"/>
      <c r="B428" s="236"/>
      <c r="C428" s="49" t="s">
        <v>28</v>
      </c>
      <c r="D428" s="274"/>
      <c r="E428" s="282"/>
      <c r="F428" s="285"/>
      <c r="G428" s="182"/>
      <c r="H428" s="230"/>
      <c r="I428" s="50" t="s">
        <v>43</v>
      </c>
      <c r="J428" s="51">
        <f>IF(OR(I427="TO",I427="TU",I427="TO1",I427="TU1",I427="TO2",I427="TU2"),J427,IF(OR(I427="AH1",I427="AH2"),IF(OR(I428="AH1",I428="AH2"),-J427,IF(OR(I428="EH1",I428="EH2"),-J427+0.5,"")),IF(OR(I427="EH1",I427="EH2"),IF(OR(I428="AH1",I428="AH2"),-J427+0.5,IF(OR(I428="EH1",I428="EH2"),-J427+1,"")),IF(AND(OR(I427="DNB1",I427="DNB2"),OR(I428="AH1",I428="AH2")),0,IF(AND(I427="Not ScoreBoth",OR(I428="TO1",I428="TO2")),0.5,"")))))</f>
        <v>10.5</v>
      </c>
      <c r="K428" s="52" t="s">
        <v>21</v>
      </c>
      <c r="L428" s="53">
        <v>1.49</v>
      </c>
      <c r="M428" s="54"/>
      <c r="N428" s="233"/>
      <c r="O428" s="55" t="s">
        <v>2607</v>
      </c>
      <c r="P428" s="56" t="s">
        <v>4106</v>
      </c>
      <c r="Q428" s="218"/>
      <c r="R428" s="212"/>
      <c r="S428" s="26"/>
    </row>
    <row r="429" spans="1:19" s="1" customFormat="1" ht="14.65" customHeight="1" thickBot="1">
      <c r="A429" s="228"/>
      <c r="B429" s="237"/>
      <c r="C429" s="57" t="s">
        <v>28</v>
      </c>
      <c r="D429" s="275"/>
      <c r="E429" s="283"/>
      <c r="F429" s="272"/>
      <c r="G429" s="183"/>
      <c r="H429" s="240"/>
      <c r="I429" s="58"/>
      <c r="J429" s="59"/>
      <c r="K429" s="60"/>
      <c r="L429" s="61"/>
      <c r="M429" s="62"/>
      <c r="N429" s="234"/>
      <c r="O429" s="63"/>
      <c r="P429" s="64"/>
      <c r="Q429" s="219"/>
      <c r="R429" s="213"/>
      <c r="S429" s="28"/>
    </row>
    <row r="430" spans="1:19" s="1" customFormat="1" ht="14.65" customHeight="1">
      <c r="A430" s="238">
        <f>$A427+1</f>
        <v>531</v>
      </c>
      <c r="B430" s="242" t="str">
        <f>IF(OR(C430="W",C431="W",C432="W",C430="1/2W",C431="1/2W",C432="1/2W",C430="1/2L",C431="1/2L",C432="1/2L"),"OK",IF(OR(C430="L",C431="L",C432="L"),"LOSS",IF(OR(C430="X",C431="X",C432="X"),"Anulado"," ")))</f>
        <v xml:space="preserve"> </v>
      </c>
      <c r="C430" s="65" t="s">
        <v>28</v>
      </c>
      <c r="D430" s="290" t="str">
        <f>IF(G430="","",$D427)</f>
        <v>20</v>
      </c>
      <c r="E430" s="295" t="str">
        <f>IF(G430=""," ","– "&amp;COUNTIF(D$4:D432,$D430))</f>
        <v>– 6</v>
      </c>
      <c r="F430" s="297" t="e">
        <f ca="1">IF(G430="","",IF(OR(AND($C430&lt;&gt;" ",$C431=" "),AND($C431&lt;&gt;" ",$C430=" "),AND(L432&gt;0,OR(AND($C432&lt;&gt;" ",OR($C430=" ",$C431=" ")),AND($C432=" ",OR($C430&lt;&gt;" ",$C431&lt;&gt;" "))))),IF(SUM(F$4:F429)=0,1,LARGE(F$4:F429,1)+1),IF(MONTH(G430)=MONTH(TODAY()),IF(AND(DAY(G430)&lt;DAY(TODAY()),$B430=" "),IF(SUM(F$4:F429)=0,1,LARGE(F$4:F429,1)+1),IF($B430=" ",IF(AND(DAY(G430)=DAY(TODAY()),HOUR(G430)&lt;=HOUR(NOW())+1),IF(AND(HOUR(G430)+2&lt;=HOUR(NOW()),DAY(G430)&lt;=DAY(TODAY()),MINUTE(G430)&lt;=MINUTE(NOW())),IF(SUM(F$4:F429)=0,1,LARGE(F$4:F429,1)+1),IF(OR(MINUTE(G430)&lt;=MINUTE(NOW()),HOUR(G430)&lt;=HOUR(NOW())),"!!!","")),""),"")),"")))</f>
        <v>#VALUE!</v>
      </c>
      <c r="G430" s="188" t="s">
        <v>4904</v>
      </c>
      <c r="H430" s="303" t="s">
        <v>848</v>
      </c>
      <c r="I430" s="66" t="s">
        <v>30</v>
      </c>
      <c r="J430" s="67">
        <v>-1.5</v>
      </c>
      <c r="K430" s="68" t="s">
        <v>21</v>
      </c>
      <c r="L430" s="69">
        <v>2.5</v>
      </c>
      <c r="M430" s="70">
        <v>7.5</v>
      </c>
      <c r="N430" s="317">
        <v>0.05</v>
      </c>
      <c r="O430" s="71" t="s">
        <v>1347</v>
      </c>
      <c r="P430" s="72" t="s">
        <v>1938</v>
      </c>
      <c r="Q430" s="220" t="s">
        <v>1834</v>
      </c>
      <c r="R430" s="204">
        <v>0.1532</v>
      </c>
      <c r="S430" s="203" t="s">
        <v>1034</v>
      </c>
    </row>
    <row r="431" spans="1:19" s="1" customFormat="1" ht="14.65" customHeight="1">
      <c r="A431" s="227"/>
      <c r="B431" s="236"/>
      <c r="C431" s="17" t="s">
        <v>28</v>
      </c>
      <c r="D431" s="274"/>
      <c r="E431" s="282"/>
      <c r="F431" s="285"/>
      <c r="G431" s="182"/>
      <c r="H431" s="230"/>
      <c r="I431" s="18" t="s">
        <v>31</v>
      </c>
      <c r="J431" s="76">
        <f>IF(OR(I430="TO",I430="TU",I430="TO1",I430="TU1",I430="TO2",I430="TU2"),J430,IF(OR(I430="AH1",I430="AH2"),IF(OR(I431="AH1",I431="AH2"),-J430,IF(OR(I431="EH1",I431="EH2"),-J430+0.5,"")),IF(OR(I430="EH1",I430="EH2"),IF(OR(I431="AH1",I431="AH2"),-J430+0.5,IF(OR(I431="EH1",I431="EH2"),-J430+1,"")),IF(AND(OR(I430="DNB1",I430="DNB2"),OR(I431="AH1",I431="AH2")),0,IF(AND(I430="Not ScoreBoth",OR(I431="TO1",I431="TO2")),0.5,"")))))</f>
        <v>1.5</v>
      </c>
      <c r="K431" s="77" t="s">
        <v>22</v>
      </c>
      <c r="L431" s="21">
        <v>2.14</v>
      </c>
      <c r="M431" s="22"/>
      <c r="N431" s="233"/>
      <c r="O431" s="23" t="s">
        <v>1427</v>
      </c>
      <c r="P431" s="24" t="s">
        <v>4107</v>
      </c>
      <c r="Q431" s="221"/>
      <c r="R431" s="205"/>
      <c r="S431" s="26"/>
    </row>
    <row r="432" spans="1:19" s="1" customFormat="1" ht="14.65" customHeight="1">
      <c r="A432" s="228"/>
      <c r="B432" s="237"/>
      <c r="C432" s="27" t="s">
        <v>28</v>
      </c>
      <c r="D432" s="275"/>
      <c r="E432" s="283"/>
      <c r="F432" s="272"/>
      <c r="G432" s="183"/>
      <c r="H432" s="231"/>
      <c r="I432" s="30"/>
      <c r="J432" s="31"/>
      <c r="K432" s="37"/>
      <c r="L432" s="32"/>
      <c r="M432" s="33"/>
      <c r="N432" s="234"/>
      <c r="O432" s="34"/>
      <c r="P432" s="35"/>
      <c r="Q432" s="222"/>
      <c r="R432" s="206"/>
      <c r="S432" s="28"/>
    </row>
    <row r="433" spans="1:19" s="1" customFormat="1" ht="14.65" customHeight="1">
      <c r="A433" s="226">
        <f>$A430+1</f>
        <v>532</v>
      </c>
      <c r="B433" s="235" t="str">
        <f>IF(OR(C433="W",C434="W",C435="W",C433="1/2W",C434="1/2W",C435="1/2W",C433="1/2L",C434="1/2L",C435="1/2L"),"OK",IF(OR(C433="L",C434="L",C435="L"),"LOSS",IF(OR(C433="X",C434="X",C435="X"),"Anulado"," ")))</f>
        <v xml:space="preserve"> </v>
      </c>
      <c r="C433" s="38" t="s">
        <v>28</v>
      </c>
      <c r="D433" s="273" t="str">
        <f>IF(G433="","",$D430)</f>
        <v>20</v>
      </c>
      <c r="E433" s="281" t="str">
        <f>IF(G433=""," ","– "&amp;COUNTIF(D$4:D435,$D433))</f>
        <v>– 7</v>
      </c>
      <c r="F433" s="284" t="e">
        <f ca="1">IF(G433="","",IF(OR(AND($C433&lt;&gt;" ",$C434=" "),AND($C434&lt;&gt;" ",$C433=" "),AND(L435&gt;0,OR(AND($C435&lt;&gt;" ",OR($C433=" ",$C434=" ")),AND($C435=" ",OR($C433&lt;&gt;" ",$C434&lt;&gt;" "))))),IF(SUM(F$4:F432)=0,1,LARGE(F$4:F432,1)+1),IF(MONTH(G433)=MONTH(TODAY()),IF(AND(DAY(G433)&lt;DAY(TODAY()),$B433=" "),IF(SUM(F$4:F432)=0,1,LARGE(F$4:F432,1)+1),IF($B433=" ",IF(AND(DAY(G433)=DAY(TODAY()),HOUR(G433)&lt;=HOUR(NOW())+1),IF(AND(HOUR(G433)+2&lt;=HOUR(NOW()),DAY(G433)&lt;=DAY(TODAY()),MINUTE(G433)&lt;=MINUTE(NOW())),IF(SUM(F$4:F432)=0,1,LARGE(F$4:F432,1)+1),IF(OR(MINUTE(G433)&lt;=MINUTE(NOW()),HOUR(G433)&lt;=HOUR(NOW())),"!!!","")),""),"")),"")))</f>
        <v>#VALUE!</v>
      </c>
      <c r="G433" s="181" t="s">
        <v>4904</v>
      </c>
      <c r="H433" s="229" t="s">
        <v>848</v>
      </c>
      <c r="I433" s="108">
        <v>1</v>
      </c>
      <c r="J433" s="78"/>
      <c r="K433" s="41" t="s">
        <v>21</v>
      </c>
      <c r="L433" s="42">
        <v>1.63</v>
      </c>
      <c r="M433" s="43">
        <v>14.29</v>
      </c>
      <c r="N433" s="318">
        <v>0.05</v>
      </c>
      <c r="O433" s="44" t="s">
        <v>3710</v>
      </c>
      <c r="P433" s="45" t="s">
        <v>3525</v>
      </c>
      <c r="Q433" s="217" t="s">
        <v>1818</v>
      </c>
      <c r="R433" s="211">
        <v>0.1149</v>
      </c>
      <c r="S433" s="210" t="s">
        <v>1034</v>
      </c>
    </row>
    <row r="434" spans="1:19" s="1" customFormat="1" ht="14.65" customHeight="1">
      <c r="A434" s="227"/>
      <c r="B434" s="236"/>
      <c r="C434" s="49" t="s">
        <v>28</v>
      </c>
      <c r="D434" s="274"/>
      <c r="E434" s="282"/>
      <c r="F434" s="285"/>
      <c r="G434" s="182"/>
      <c r="H434" s="230"/>
      <c r="I434" s="50" t="s">
        <v>71</v>
      </c>
      <c r="J434" s="85" t="str">
        <f>IF(OR(I433="TO",I433="TU",I433="TO1",I433="TU1",I433="TO2",I433="TU2"),J433,IF(OR(I433="AH1",I433="AH2"),IF(OR(I434="AH1",I434="AH2"),-J433,IF(OR(I434="EH1",I434="EH2"),-J433+0.5,"")),IF(OR(I433="EH1",I433="EH2"),IF(OR(I434="AH1",I434="AH2"),-J433+0.5,IF(OR(I434="EH1",I434="EH2"),-J433+1,"")),IF(AND(OR(I433="DNB1",I433="DNB2"),OR(I434="AH1",I434="AH2")),0,IF(AND(I433="Not ScoreBoth",OR(I434="TO1",I434="TO2")),0.5,"")))))</f>
        <v/>
      </c>
      <c r="K434" s="52" t="s">
        <v>19</v>
      </c>
      <c r="L434" s="53">
        <v>1.37</v>
      </c>
      <c r="M434" s="54">
        <v>6.6</v>
      </c>
      <c r="N434" s="233"/>
      <c r="O434" s="55" t="s">
        <v>2374</v>
      </c>
      <c r="P434" s="56" t="s">
        <v>3076</v>
      </c>
      <c r="Q434" s="218"/>
      <c r="R434" s="212"/>
      <c r="S434" s="26"/>
    </row>
    <row r="435" spans="1:19" s="1" customFormat="1" ht="14.65" customHeight="1">
      <c r="A435" s="228"/>
      <c r="B435" s="237"/>
      <c r="C435" s="57" t="s">
        <v>28</v>
      </c>
      <c r="D435" s="275"/>
      <c r="E435" s="283"/>
      <c r="F435" s="272"/>
      <c r="G435" s="183"/>
      <c r="H435" s="231"/>
      <c r="I435" s="58"/>
      <c r="J435" s="59"/>
      <c r="K435" s="60"/>
      <c r="L435" s="61"/>
      <c r="M435" s="62"/>
      <c r="N435" s="234"/>
      <c r="O435" s="63"/>
      <c r="P435" s="106" t="s">
        <v>2312</v>
      </c>
      <c r="Q435" s="219"/>
      <c r="R435" s="213"/>
      <c r="S435" s="28"/>
    </row>
    <row r="436" spans="1:19" s="1" customFormat="1" ht="14.65" customHeight="1">
      <c r="A436" s="238">
        <f>$A433+1</f>
        <v>533</v>
      </c>
      <c r="B436" s="242" t="str">
        <f>IF(OR(C436="W",C437="W",C438="W",C436="1/2W",C437="1/2W",C438="1/2W",C436="1/2L",C437="1/2L",C438="1/2L"),"OK",IF(OR(C436="L",C437="L",C438="L"),"LOSS",IF(OR(C436="X",C437="X",C438="X"),"Anulado"," ")))</f>
        <v xml:space="preserve"> </v>
      </c>
      <c r="C436" s="65" t="s">
        <v>28</v>
      </c>
      <c r="D436" s="290" t="str">
        <f>IF(G436="","",$D433)</f>
        <v>20</v>
      </c>
      <c r="E436" s="295" t="str">
        <f>IF(G436=""," ","– "&amp;COUNTIF(D$4:D438,$D436))</f>
        <v>– 8</v>
      </c>
      <c r="F436" s="297" t="e">
        <f ca="1">IF(G436="","",IF(OR(AND($C436&lt;&gt;" ",$C437=" "),AND($C437&lt;&gt;" ",$C436=" "),AND(L438&gt;0,OR(AND($C438&lt;&gt;" ",OR($C436=" ",$C437=" ")),AND($C438=" ",OR($C436&lt;&gt;" ",$C437&lt;&gt;" "))))),IF(SUM(F$4:F435)=0,1,LARGE(F$4:F435,1)+1),IF(MONTH(G436)=MONTH(TODAY()),IF(AND(DAY(G436)&lt;DAY(TODAY()),$B436=" "),IF(SUM(F$4:F435)=0,1,LARGE(F$4:F435,1)+1),IF($B436=" ",IF(AND(DAY(G436)=DAY(TODAY()),HOUR(G436)&lt;=HOUR(NOW())+1),IF(AND(HOUR(G436)+2&lt;=HOUR(NOW()),DAY(G436)&lt;=DAY(TODAY()),MINUTE(G436)&lt;=MINUTE(NOW())),IF(SUM(F$4:F435)=0,1,LARGE(F$4:F435,1)+1),IF(OR(MINUTE(G436)&lt;=MINUTE(NOW()),HOUR(G436)&lt;=HOUR(NOW())),"!!!","")),""),"")),"")))</f>
        <v>#VALUE!</v>
      </c>
      <c r="G436" s="188" t="s">
        <v>4903</v>
      </c>
      <c r="H436" s="239" t="s">
        <v>845</v>
      </c>
      <c r="I436" s="66" t="s">
        <v>42</v>
      </c>
      <c r="J436" s="67">
        <v>3.5</v>
      </c>
      <c r="K436" s="68" t="s">
        <v>17</v>
      </c>
      <c r="L436" s="69">
        <v>2.25</v>
      </c>
      <c r="M436" s="70">
        <v>14</v>
      </c>
      <c r="N436" s="317">
        <v>0.05</v>
      </c>
      <c r="O436" s="71" t="s">
        <v>2953</v>
      </c>
      <c r="P436" s="72" t="s">
        <v>1028</v>
      </c>
      <c r="Q436" s="220" t="s">
        <v>4042</v>
      </c>
      <c r="R436" s="204">
        <v>0.1996</v>
      </c>
      <c r="S436" s="203" t="s">
        <v>1034</v>
      </c>
    </row>
    <row r="437" spans="1:19" s="1" customFormat="1" ht="14.65" customHeight="1">
      <c r="A437" s="227"/>
      <c r="B437" s="236"/>
      <c r="C437" s="17" t="s">
        <v>28</v>
      </c>
      <c r="D437" s="274"/>
      <c r="E437" s="282"/>
      <c r="F437" s="285"/>
      <c r="G437" s="182"/>
      <c r="H437" s="230"/>
      <c r="I437" s="18" t="s">
        <v>43</v>
      </c>
      <c r="J437" s="76">
        <f>IF(OR(I436="TO",I436="TU",I436="TO1",I436="TU1",I436="TO2",I436="TU2"),J436,IF(OR(I436="AH1",I436="AH2"),IF(OR(I437="AH1",I437="AH2"),-J436,IF(OR(I437="EH1",I437="EH2"),-J436+0.5,"")),IF(OR(I436="EH1",I436="EH2"),IF(OR(I437="AH1",I437="AH2"),-J436+0.5,IF(OR(I437="EH1",I437="EH2"),-J436+1,"")),IF(AND(OR(I436="DNB1",I436="DNB2"),OR(I437="AH1",I437="AH2")),0,IF(AND(I436="Not ScoreBoth",OR(I437="TO1",I437="TO2")),0.5,"")))))</f>
        <v>3.5</v>
      </c>
      <c r="K437" s="77" t="s">
        <v>21</v>
      </c>
      <c r="L437" s="21">
        <v>2.57</v>
      </c>
      <c r="M437" s="22"/>
      <c r="N437" s="233"/>
      <c r="O437" s="23" t="s">
        <v>2823</v>
      </c>
      <c r="P437" s="24" t="s">
        <v>3902</v>
      </c>
      <c r="Q437" s="221"/>
      <c r="R437" s="205"/>
      <c r="S437" s="26"/>
    </row>
    <row r="438" spans="1:19" s="1" customFormat="1" ht="14.65" customHeight="1">
      <c r="A438" s="228"/>
      <c r="B438" s="237"/>
      <c r="C438" s="27" t="s">
        <v>28</v>
      </c>
      <c r="D438" s="275"/>
      <c r="E438" s="283"/>
      <c r="F438" s="272"/>
      <c r="G438" s="183"/>
      <c r="H438" s="231"/>
      <c r="I438" s="30"/>
      <c r="J438" s="31"/>
      <c r="K438" s="37"/>
      <c r="L438" s="32"/>
      <c r="M438" s="33"/>
      <c r="N438" s="234"/>
      <c r="O438" s="34"/>
      <c r="P438" s="35"/>
      <c r="Q438" s="222"/>
      <c r="R438" s="206"/>
      <c r="S438" s="28"/>
    </row>
    <row r="439" spans="1:19" s="1" customFormat="1" ht="14.65" customHeight="1">
      <c r="A439" s="226">
        <f>$A436+1</f>
        <v>534</v>
      </c>
      <c r="B439" s="235" t="str">
        <f>IF(OR(C439="W",C440="W",C441="W",C439="1/2W",C440="1/2W",C441="1/2W",C439="1/2L",C440="1/2L",C441="1/2L"),"OK",IF(OR(C439="L",C440="L",C441="L"),"LOSS",IF(OR(C439="X",C440="X",C441="X"),"Anulado"," ")))</f>
        <v xml:space="preserve"> </v>
      </c>
      <c r="C439" s="38" t="s">
        <v>28</v>
      </c>
      <c r="D439" s="273" t="str">
        <f>IF(G439="","",$D436)</f>
        <v>20</v>
      </c>
      <c r="E439" s="281" t="str">
        <f>IF(G439=""," ","– "&amp;COUNTIF(D$4:D441,$D439))</f>
        <v>– 9</v>
      </c>
      <c r="F439" s="284" t="e">
        <f ca="1">IF(G439="","",IF(OR(AND($C439&lt;&gt;" ",$C440=" "),AND($C440&lt;&gt;" ",$C439=" "),AND(L441&gt;0,OR(AND($C441&lt;&gt;" ",OR($C439=" ",$C440=" ")),AND($C441=" ",OR($C439&lt;&gt;" ",$C440&lt;&gt;" "))))),IF(SUM(F$4:F438)=0,1,LARGE(F$4:F438,1)+1),IF(MONTH(G439)=MONTH(TODAY()),IF(AND(DAY(G439)&lt;DAY(TODAY()),$B439=" "),IF(SUM(F$4:F438)=0,1,LARGE(F$4:F438,1)+1),IF($B439=" ",IF(AND(DAY(G439)=DAY(TODAY()),HOUR(G439)&lt;=HOUR(NOW())+1),IF(AND(HOUR(G439)+2&lt;=HOUR(NOW()),DAY(G439)&lt;=DAY(TODAY()),MINUTE(G439)&lt;=MINUTE(NOW())),IF(SUM(F$4:F438)=0,1,LARGE(F$4:F438,1)+1),IF(OR(MINUTE(G439)&lt;=MINUTE(NOW()),HOUR(G439)&lt;=HOUR(NOW())),"!!!","")),""),"")),"")))</f>
        <v>#VALUE!</v>
      </c>
      <c r="G439" s="181" t="s">
        <v>4903</v>
      </c>
      <c r="H439" s="229" t="s">
        <v>845</v>
      </c>
      <c r="I439" s="39" t="s">
        <v>42</v>
      </c>
      <c r="J439" s="40">
        <v>1.5</v>
      </c>
      <c r="K439" s="41" t="s">
        <v>17</v>
      </c>
      <c r="L439" s="42">
        <v>2.75</v>
      </c>
      <c r="M439" s="43">
        <v>10</v>
      </c>
      <c r="N439" s="318">
        <v>0.05</v>
      </c>
      <c r="O439" s="44" t="s">
        <v>1137</v>
      </c>
      <c r="P439" s="45" t="s">
        <v>3750</v>
      </c>
      <c r="Q439" s="217" t="s">
        <v>4211</v>
      </c>
      <c r="R439" s="211">
        <v>0.2097</v>
      </c>
      <c r="S439" s="210" t="s">
        <v>1034</v>
      </c>
    </row>
    <row r="440" spans="1:19" s="1" customFormat="1" ht="14.65" customHeight="1">
      <c r="A440" s="227"/>
      <c r="B440" s="236"/>
      <c r="C440" s="49" t="s">
        <v>28</v>
      </c>
      <c r="D440" s="274"/>
      <c r="E440" s="282"/>
      <c r="F440" s="285"/>
      <c r="G440" s="182"/>
      <c r="H440" s="230"/>
      <c r="I440" s="50" t="s">
        <v>43</v>
      </c>
      <c r="J440" s="51">
        <f>IF(OR(I439="TO",I439="TU",I439="TO1",I439="TU1",I439="TO2",I439="TU2"),J439,IF(OR(I439="AH1",I439="AH2"),IF(OR(I440="AH1",I440="AH2"),-J439,IF(OR(I440="EH1",I440="EH2"),-J439+0.5,"")),IF(OR(I439="EH1",I439="EH2"),IF(OR(I440="AH1",I440="AH2"),-J439+0.5,IF(OR(I440="EH1",I440="EH2"),-J439+1,"")),IF(AND(OR(I439="DNB1",I439="DNB2"),OR(I440="AH1",I440="AH2")),0,IF(AND(I439="Not ScoreBoth",OR(I440="TO1",I440="TO2")),0.5,"")))))</f>
        <v>1.5</v>
      </c>
      <c r="K440" s="52" t="s">
        <v>21</v>
      </c>
      <c r="L440" s="53">
        <v>2.16</v>
      </c>
      <c r="M440" s="54"/>
      <c r="N440" s="233"/>
      <c r="O440" s="55" t="s">
        <v>1475</v>
      </c>
      <c r="P440" s="56" t="s">
        <v>4108</v>
      </c>
      <c r="Q440" s="218"/>
      <c r="R440" s="212"/>
      <c r="S440" s="26"/>
    </row>
    <row r="441" spans="1:19" s="1" customFormat="1" ht="14.65" customHeight="1">
      <c r="A441" s="228"/>
      <c r="B441" s="237"/>
      <c r="C441" s="57" t="s">
        <v>28</v>
      </c>
      <c r="D441" s="275"/>
      <c r="E441" s="283"/>
      <c r="F441" s="272"/>
      <c r="G441" s="183"/>
      <c r="H441" s="231"/>
      <c r="I441" s="58"/>
      <c r="J441" s="59"/>
      <c r="K441" s="60"/>
      <c r="L441" s="61"/>
      <c r="M441" s="62"/>
      <c r="N441" s="234"/>
      <c r="O441" s="63"/>
      <c r="P441" s="64"/>
      <c r="Q441" s="219"/>
      <c r="R441" s="213"/>
      <c r="S441" s="28"/>
    </row>
    <row r="442" spans="1:19" s="1" customFormat="1" ht="14.65" customHeight="1">
      <c r="A442" s="238">
        <f>$A439+1</f>
        <v>535</v>
      </c>
      <c r="B442" s="242" t="str">
        <f>IF(OR(C442="W",C443="W",C444="W",C442="1/2W",C443="1/2W",C444="1/2W",C442="1/2L",C443="1/2L",C444="1/2L"),"OK",IF(OR(C442="L",C443="L",C444="L"),"LOSS",IF(OR(C442="X",C443="X",C444="X"),"Anulado"," ")))</f>
        <v xml:space="preserve"> </v>
      </c>
      <c r="C442" s="65" t="s">
        <v>28</v>
      </c>
      <c r="D442" s="290" t="str">
        <f>IF(G442="","",$D439)</f>
        <v>20</v>
      </c>
      <c r="E442" s="295" t="str">
        <f>IF(G442=""," ","– "&amp;COUNTIF(D$4:D444,$D442))</f>
        <v>– 10</v>
      </c>
      <c r="F442" s="297" t="e">
        <f ca="1">IF(G442="","",IF(OR(AND($C442&lt;&gt;" ",$C443=" "),AND($C443&lt;&gt;" ",$C442=" "),AND(L444&gt;0,OR(AND($C444&lt;&gt;" ",OR($C442=" ",$C443=" ")),AND($C444=" ",OR($C442&lt;&gt;" ",$C443&lt;&gt;" "))))),IF(SUM(F$4:F441)=0,1,LARGE(F$4:F441,1)+1),IF(MONTH(G442)=MONTH(TODAY()),IF(AND(DAY(G442)&lt;DAY(TODAY()),$B442=" "),IF(SUM(F$4:F441)=0,1,LARGE(F$4:F441,1)+1),IF($B442=" ",IF(AND(DAY(G442)=DAY(TODAY()),HOUR(G442)&lt;=HOUR(NOW())+1),IF(AND(HOUR(G442)+2&lt;=HOUR(NOW()),DAY(G442)&lt;=DAY(TODAY()),MINUTE(G442)&lt;=MINUTE(NOW())),IF(SUM(F$4:F441)=0,1,LARGE(F$4:F441,1)+1),IF(OR(MINUTE(G442)&lt;=MINUTE(NOW()),HOUR(G442)&lt;=HOUR(NOW())),"!!!","")),""),"")),"")))</f>
        <v>#VALUE!</v>
      </c>
      <c r="G442" s="188" t="s">
        <v>4903</v>
      </c>
      <c r="H442" s="239" t="s">
        <v>845</v>
      </c>
      <c r="I442" s="66" t="s">
        <v>42</v>
      </c>
      <c r="J442" s="67">
        <v>3.5</v>
      </c>
      <c r="K442" s="68" t="s">
        <v>45</v>
      </c>
      <c r="L442" s="69">
        <v>2.25</v>
      </c>
      <c r="M442" s="70">
        <v>30</v>
      </c>
      <c r="N442" s="317">
        <v>0.05</v>
      </c>
      <c r="O442" s="71" t="s">
        <v>2129</v>
      </c>
      <c r="P442" s="72" t="s">
        <v>2212</v>
      </c>
      <c r="Q442" s="220" t="s">
        <v>3203</v>
      </c>
      <c r="R442" s="204">
        <v>0.1996</v>
      </c>
      <c r="S442" s="203" t="s">
        <v>1034</v>
      </c>
    </row>
    <row r="443" spans="1:19" s="1" customFormat="1" ht="14.65" customHeight="1">
      <c r="A443" s="227"/>
      <c r="B443" s="236"/>
      <c r="C443" s="17" t="s">
        <v>28</v>
      </c>
      <c r="D443" s="274"/>
      <c r="E443" s="282"/>
      <c r="F443" s="285"/>
      <c r="G443" s="182"/>
      <c r="H443" s="230"/>
      <c r="I443" s="18" t="s">
        <v>43</v>
      </c>
      <c r="J443" s="76">
        <f>IF(OR(I442="TO",I442="TU",I442="TO1",I442="TU1",I442="TO2",I442="TU2"),J442,IF(OR(I442="AH1",I442="AH2"),IF(OR(I443="AH1",I443="AH2"),-J442,IF(OR(I443="EH1",I443="EH2"),-J442+0.5,"")),IF(OR(I442="EH1",I442="EH2"),IF(OR(I443="AH1",I443="AH2"),-J442+0.5,IF(OR(I443="EH1",I443="EH2"),-J442+1,"")),IF(AND(OR(I442="DNB1",I442="DNB2"),OR(I443="AH1",I443="AH2")),0,IF(AND(I442="Not ScoreBoth",OR(I443="TO1",I443="TO2")),0.5,"")))))</f>
        <v>3.5</v>
      </c>
      <c r="K443" s="77" t="s">
        <v>21</v>
      </c>
      <c r="L443" s="21">
        <v>2.57</v>
      </c>
      <c r="M443" s="22"/>
      <c r="N443" s="233"/>
      <c r="O443" s="23" t="s">
        <v>1990</v>
      </c>
      <c r="P443" s="24" t="s">
        <v>4109</v>
      </c>
      <c r="Q443" s="221"/>
      <c r="R443" s="205"/>
      <c r="S443" s="26"/>
    </row>
    <row r="444" spans="1:19" s="1" customFormat="1" ht="14.65" customHeight="1">
      <c r="A444" s="228"/>
      <c r="B444" s="237"/>
      <c r="C444" s="27" t="s">
        <v>28</v>
      </c>
      <c r="D444" s="275"/>
      <c r="E444" s="283"/>
      <c r="F444" s="272"/>
      <c r="G444" s="183"/>
      <c r="H444" s="231"/>
      <c r="I444" s="30"/>
      <c r="J444" s="31"/>
      <c r="K444" s="37"/>
      <c r="L444" s="32"/>
      <c r="M444" s="33"/>
      <c r="N444" s="234"/>
      <c r="O444" s="34"/>
      <c r="P444" s="35"/>
      <c r="Q444" s="222"/>
      <c r="R444" s="206"/>
      <c r="S444" s="28"/>
    </row>
    <row r="445" spans="1:19" s="1" customFormat="1" ht="14.65" customHeight="1">
      <c r="A445" s="226">
        <f>$A442+1</f>
        <v>536</v>
      </c>
      <c r="B445" s="235" t="str">
        <f>IF(OR(C445="W",C446="W",C447="W",C445="1/2W",C446="1/2W",C447="1/2W",C445="1/2L",C446="1/2L",C447="1/2L"),"OK",IF(OR(C445="L",C446="L",C447="L"),"LOSS",IF(OR(C445="X",C446="X",C447="X"),"Anulado"," ")))</f>
        <v xml:space="preserve"> </v>
      </c>
      <c r="C445" s="38" t="s">
        <v>28</v>
      </c>
      <c r="D445" s="273" t="str">
        <f>IF(G445="","",$D442)</f>
        <v>20</v>
      </c>
      <c r="E445" s="281" t="str">
        <f>IF(G445=""," ","– "&amp;COUNTIF(D$4:D447,$D445))</f>
        <v>– 11</v>
      </c>
      <c r="F445" s="284" t="e">
        <f ca="1">IF(G445="","",IF(OR(AND($C445&lt;&gt;" ",$C446=" "),AND($C446&lt;&gt;" ",$C445=" "),AND(L447&gt;0,OR(AND($C447&lt;&gt;" ",OR($C445=" ",$C446=" ")),AND($C447=" ",OR($C445&lt;&gt;" ",$C446&lt;&gt;" "))))),IF(SUM(F$4:F444)=0,1,LARGE(F$4:F444,1)+1),IF(MONTH(G445)=MONTH(TODAY()),IF(AND(DAY(G445)&lt;DAY(TODAY()),$B445=" "),IF(SUM(F$4:F444)=0,1,LARGE(F$4:F444,1)+1),IF($B445=" ",IF(AND(DAY(G445)=DAY(TODAY()),HOUR(G445)&lt;=HOUR(NOW())+1),IF(AND(HOUR(G445)+2&lt;=HOUR(NOW()),DAY(G445)&lt;=DAY(TODAY()),MINUTE(G445)&lt;=MINUTE(NOW())),IF(SUM(F$4:F444)=0,1,LARGE(F$4:F444,1)+1),IF(OR(MINUTE(G445)&lt;=MINUTE(NOW()),HOUR(G445)&lt;=HOUR(NOW())),"!!!","")),""),"")),"")))</f>
        <v>#VALUE!</v>
      </c>
      <c r="G445" s="181" t="s">
        <v>4903</v>
      </c>
      <c r="H445" s="229" t="s">
        <v>845</v>
      </c>
      <c r="I445" s="39" t="s">
        <v>42</v>
      </c>
      <c r="J445" s="40">
        <v>4.5</v>
      </c>
      <c r="K445" s="41" t="s">
        <v>45</v>
      </c>
      <c r="L445" s="42">
        <v>3.6</v>
      </c>
      <c r="M445" s="43">
        <v>15</v>
      </c>
      <c r="N445" s="318">
        <v>0.05</v>
      </c>
      <c r="O445" s="44" t="s">
        <v>2003</v>
      </c>
      <c r="P445" s="45" t="s">
        <v>3659</v>
      </c>
      <c r="Q445" s="217" t="s">
        <v>3495</v>
      </c>
      <c r="R445" s="211">
        <v>0.14069999999999999</v>
      </c>
      <c r="S445" s="210" t="s">
        <v>1034</v>
      </c>
    </row>
    <row r="446" spans="1:19" s="1" customFormat="1" ht="14.65" customHeight="1">
      <c r="A446" s="227"/>
      <c r="B446" s="236"/>
      <c r="C446" s="49" t="s">
        <v>28</v>
      </c>
      <c r="D446" s="274"/>
      <c r="E446" s="282"/>
      <c r="F446" s="285"/>
      <c r="G446" s="182"/>
      <c r="H446" s="230"/>
      <c r="I446" s="50" t="s">
        <v>43</v>
      </c>
      <c r="J446" s="51">
        <f>IF(OR(I445="TO",I445="TU",I445="TO1",I445="TU1",I445="TO2",I445="TU2"),J445,IF(OR(I445="AH1",I445="AH2"),IF(OR(I446="AH1",I446="AH2"),-J445,IF(OR(I446="EH1",I446="EH2"),-J445+0.5,"")),IF(OR(I445="EH1",I445="EH2"),IF(OR(I446="AH1",I446="AH2"),-J445+0.5,IF(OR(I446="EH1",I446="EH2"),-J445+1,"")),IF(AND(OR(I445="DNB1",I445="DNB2"),OR(I446="AH1",I446="AH2")),0,IF(AND(I445="Not ScoreBoth",OR(I446="TO1",I446="TO2")),0.5,"")))))</f>
        <v>4.5</v>
      </c>
      <c r="K446" s="52" t="s">
        <v>21</v>
      </c>
      <c r="L446" s="53">
        <v>1.67</v>
      </c>
      <c r="M446" s="54"/>
      <c r="N446" s="233"/>
      <c r="O446" s="55" t="s">
        <v>4110</v>
      </c>
      <c r="P446" s="56" t="s">
        <v>4111</v>
      </c>
      <c r="Q446" s="218"/>
      <c r="R446" s="212"/>
      <c r="S446" s="26"/>
    </row>
    <row r="447" spans="1:19" s="1" customFormat="1" ht="14.65" customHeight="1">
      <c r="A447" s="228"/>
      <c r="B447" s="237"/>
      <c r="C447" s="57" t="s">
        <v>28</v>
      </c>
      <c r="D447" s="275"/>
      <c r="E447" s="283"/>
      <c r="F447" s="272"/>
      <c r="G447" s="183"/>
      <c r="H447" s="231"/>
      <c r="I447" s="58"/>
      <c r="J447" s="59"/>
      <c r="K447" s="60"/>
      <c r="L447" s="61"/>
      <c r="M447" s="62"/>
      <c r="N447" s="234"/>
      <c r="O447" s="63"/>
      <c r="P447" s="64"/>
      <c r="Q447" s="219"/>
      <c r="R447" s="213"/>
      <c r="S447" s="28"/>
    </row>
    <row r="448" spans="1:19" s="1" customFormat="1" ht="14.65" customHeight="1">
      <c r="A448" s="238">
        <f>$A445+1</f>
        <v>537</v>
      </c>
      <c r="B448" s="242" t="str">
        <f>IF(OR(C448="W",C449="W",C450="W",C448="1/2W",C449="1/2W",C450="1/2W",C448="1/2L",C449="1/2L",C450="1/2L"),"OK",IF(OR(C448="L",C449="L",C450="L"),"LOSS",IF(OR(C448="X",C449="X",C450="X"),"Anulado"," ")))</f>
        <v xml:space="preserve"> </v>
      </c>
      <c r="C448" s="65" t="s">
        <v>28</v>
      </c>
      <c r="D448" s="290" t="str">
        <f>IF(G448="","",$D445)</f>
        <v>20</v>
      </c>
      <c r="E448" s="295" t="str">
        <f>IF(G448=""," ","– "&amp;COUNTIF(D$4:D450,$D448))</f>
        <v>– 12</v>
      </c>
      <c r="F448" s="297" t="e">
        <f ca="1">IF(G448="","",IF(OR(AND($C448&lt;&gt;" ",$C449=" "),AND($C449&lt;&gt;" ",$C448=" "),AND(L450&gt;0,OR(AND($C450&lt;&gt;" ",OR($C448=" ",$C449=" ")),AND($C450=" ",OR($C448&lt;&gt;" ",$C449&lt;&gt;" "))))),IF(SUM(F$4:F447)=0,1,LARGE(F$4:F447,1)+1),IF(MONTH(G448)=MONTH(TODAY()),IF(AND(DAY(G448)&lt;DAY(TODAY()),$B448=" "),IF(SUM(F$4:F447)=0,1,LARGE(F$4:F447,1)+1),IF($B448=" ",IF(AND(DAY(G448)=DAY(TODAY()),HOUR(G448)&lt;=HOUR(NOW())+1),IF(AND(HOUR(G448)+2&lt;=HOUR(NOW()),DAY(G448)&lt;=DAY(TODAY()),MINUTE(G448)&lt;=MINUTE(NOW())),IF(SUM(F$4:F447)=0,1,LARGE(F$4:F447,1)+1),IF(OR(MINUTE(G448)&lt;=MINUTE(NOW()),HOUR(G448)&lt;=HOUR(NOW())),"!!!","")),""),"")),"")))</f>
        <v>#VALUE!</v>
      </c>
      <c r="G448" s="188" t="s">
        <v>4899</v>
      </c>
      <c r="H448" s="239" t="s">
        <v>849</v>
      </c>
      <c r="I448" s="66" t="s">
        <v>31</v>
      </c>
      <c r="J448" s="67">
        <v>1</v>
      </c>
      <c r="K448" s="68" t="s">
        <v>17</v>
      </c>
      <c r="L448" s="69">
        <v>1.875</v>
      </c>
      <c r="M448" s="70"/>
      <c r="N448" s="317">
        <v>0.05</v>
      </c>
      <c r="O448" s="71" t="s">
        <v>2675</v>
      </c>
      <c r="P448" s="72" t="s">
        <v>2098</v>
      </c>
      <c r="Q448" s="220" t="s">
        <v>2978</v>
      </c>
      <c r="R448" s="204">
        <v>7.1400000000000005E-2</v>
      </c>
      <c r="S448" s="203" t="s">
        <v>1034</v>
      </c>
    </row>
    <row r="449" spans="1:19" s="1" customFormat="1" ht="14.65" customHeight="1">
      <c r="A449" s="227"/>
      <c r="B449" s="236"/>
      <c r="C449" s="17" t="s">
        <v>28</v>
      </c>
      <c r="D449" s="274"/>
      <c r="E449" s="282"/>
      <c r="F449" s="285"/>
      <c r="G449" s="182"/>
      <c r="H449" s="230"/>
      <c r="I449" s="18" t="s">
        <v>30</v>
      </c>
      <c r="J449" s="76">
        <f>IF(OR(I448="TO",I448="TU",I448="TO1",I448="TU1",I448="TO2",I448="TU2"),J448,IF(OR(I448="AH1",I448="AH2"),IF(OR(I449="AH1",I449="AH2"),-J448,IF(OR(I449="EH1",I449="EH2"),-J448+0.5,"")),IF(OR(I448="EH1",I448="EH2"),IF(OR(I449="AH1",I449="AH2"),-J448+0.5,IF(OR(I449="EH1",I449="EH2"),-J448+1,"")),IF(AND(OR(I448="DNB1",I448="DNB2"),OR(I449="AH1",I449="AH2")),0,IF(AND(I448="Not ScoreBoth",OR(I449="TO1",I449="TO2")),0.5,"")))))</f>
        <v>-1</v>
      </c>
      <c r="K449" s="77" t="s">
        <v>21</v>
      </c>
      <c r="L449" s="21">
        <v>2.5</v>
      </c>
      <c r="M449" s="22">
        <v>15</v>
      </c>
      <c r="N449" s="233"/>
      <c r="O449" s="23" t="s">
        <v>2003</v>
      </c>
      <c r="P449" s="24" t="s">
        <v>2098</v>
      </c>
      <c r="Q449" s="221"/>
      <c r="R449" s="205"/>
      <c r="S449" s="26"/>
    </row>
    <row r="450" spans="1:19" s="1" customFormat="1" ht="14.65" customHeight="1" thickBot="1">
      <c r="A450" s="228"/>
      <c r="B450" s="237"/>
      <c r="C450" s="27" t="s">
        <v>28</v>
      </c>
      <c r="D450" s="275"/>
      <c r="E450" s="283"/>
      <c r="F450" s="272"/>
      <c r="G450" s="183"/>
      <c r="H450" s="240"/>
      <c r="I450" s="30"/>
      <c r="J450" s="31"/>
      <c r="K450" s="37"/>
      <c r="L450" s="32"/>
      <c r="M450" s="33"/>
      <c r="N450" s="234"/>
      <c r="O450" s="34"/>
      <c r="P450" s="35"/>
      <c r="Q450" s="222"/>
      <c r="R450" s="206"/>
      <c r="S450" s="28"/>
    </row>
    <row r="451" spans="1:19" s="1" customFormat="1" ht="14.65" customHeight="1">
      <c r="A451" s="226">
        <f>$A448+1</f>
        <v>538</v>
      </c>
      <c r="B451" s="235" t="str">
        <f>IF(OR(C451="W",C452="W",C453="W",C451="1/2W",C452="1/2W",C453="1/2W",C451="1/2L",C452="1/2L",C453="1/2L"),"OK",IF(OR(C451="L",C452="L",C453="L"),"LOSS",IF(OR(C451="X",C452="X",C453="X"),"Anulado"," ")))</f>
        <v xml:space="preserve"> </v>
      </c>
      <c r="C451" s="38" t="s">
        <v>28</v>
      </c>
      <c r="D451" s="273" t="s">
        <v>307</v>
      </c>
      <c r="E451" s="281" t="str">
        <f>IF(G451=""," ","– "&amp;COUNTIF(D$4:D453,$D451))</f>
        <v>– 1</v>
      </c>
      <c r="F451" s="284" t="e">
        <f ca="1">IF(G451="","",IF(OR(AND($C451&lt;&gt;" ",$C452=" "),AND($C452&lt;&gt;" ",$C451=" "),AND(L453&gt;0,OR(AND($C453&lt;&gt;" ",OR($C451=" ",$C452=" ")),AND($C453=" ",OR($C451&lt;&gt;" ",$C452&lt;&gt;" "))))),IF(SUM(F$4:F450)=0,1,LARGE(F$4:F450,1)+1),IF(MONTH(G451)=MONTH(TODAY()),IF(AND(DAY(G451)&lt;DAY(TODAY()),$B451=" "),IF(SUM(F$4:F450)=0,1,LARGE(F$4:F450,1)+1),IF($B451=" ",IF(AND(DAY(G451)=DAY(TODAY()),HOUR(G451)&lt;=HOUR(NOW())+1),IF(AND(HOUR(G451)+2&lt;=HOUR(NOW()),DAY(G451)&lt;=DAY(TODAY()),MINUTE(G451)&lt;=MINUTE(NOW())),IF(SUM(F$4:F450)=0,1,LARGE(F$4:F450,1)+1),IF(OR(MINUTE(G451)&lt;=MINUTE(NOW()),HOUR(G451)&lt;=HOUR(NOW())),"!!!","")),""),"")),"")))</f>
        <v>#VALUE!</v>
      </c>
      <c r="G451" s="181" t="s">
        <v>4905</v>
      </c>
      <c r="H451" s="302" t="s">
        <v>850</v>
      </c>
      <c r="I451" s="39" t="s">
        <v>52</v>
      </c>
      <c r="J451" s="78"/>
      <c r="K451" s="41" t="s">
        <v>22</v>
      </c>
      <c r="L451" s="42">
        <v>8.1300000000000008</v>
      </c>
      <c r="M451" s="43"/>
      <c r="N451" s="318">
        <v>0.01</v>
      </c>
      <c r="O451" s="44" t="s">
        <v>2439</v>
      </c>
      <c r="P451" s="45" t="s">
        <v>2652</v>
      </c>
      <c r="Q451" s="217" t="s">
        <v>2841</v>
      </c>
      <c r="R451" s="211">
        <v>5.3199999999999997E-2</v>
      </c>
      <c r="S451" s="210" t="s">
        <v>1034</v>
      </c>
    </row>
    <row r="452" spans="1:19" s="1" customFormat="1" ht="14.65" customHeight="1">
      <c r="A452" s="227"/>
      <c r="B452" s="236"/>
      <c r="C452" s="49" t="s">
        <v>28</v>
      </c>
      <c r="D452" s="274"/>
      <c r="E452" s="282"/>
      <c r="F452" s="285"/>
      <c r="G452" s="182"/>
      <c r="H452" s="230"/>
      <c r="I452" s="84">
        <v>12</v>
      </c>
      <c r="J452" s="85" t="str">
        <f>IF(OR(I451="TO",I451="TU",I451="TO1",I451="TU1",I451="TO2",I451="TU2"),J451,IF(OR(I451="AH1",I451="AH2"),IF(OR(I452="AH1",I452="AH2"),-J451,IF(OR(I452="EH1",I452="EH2"),-J451+0.5,"")),IF(OR(I451="EH1",I451="EH2"),IF(OR(I452="AH1",I452="AH2"),-J451+0.5,IF(OR(I452="EH1",I452="EH2"),-J451+1,"")),IF(AND(OR(I451="DNB1",I451="DNB2"),OR(I452="AH1",I452="AH2")),0,IF(AND(I451="Not ScoreBoth",OR(I452="TO1",I452="TO2")),0.5,"")))))</f>
        <v/>
      </c>
      <c r="K452" s="52" t="s">
        <v>23</v>
      </c>
      <c r="L452" s="53">
        <v>1.21</v>
      </c>
      <c r="M452" s="54">
        <v>116.39</v>
      </c>
      <c r="N452" s="233"/>
      <c r="O452" s="55" t="s">
        <v>4112</v>
      </c>
      <c r="P452" s="56" t="s">
        <v>4113</v>
      </c>
      <c r="Q452" s="218"/>
      <c r="R452" s="212"/>
      <c r="S452" s="26"/>
    </row>
    <row r="453" spans="1:19" s="1" customFormat="1" ht="14.65" customHeight="1">
      <c r="A453" s="228"/>
      <c r="B453" s="237"/>
      <c r="C453" s="57" t="s">
        <v>28</v>
      </c>
      <c r="D453" s="275"/>
      <c r="E453" s="283"/>
      <c r="F453" s="272"/>
      <c r="G453" s="183"/>
      <c r="H453" s="231"/>
      <c r="I453" s="58"/>
      <c r="J453" s="59"/>
      <c r="K453" s="60"/>
      <c r="L453" s="61"/>
      <c r="M453" s="62"/>
      <c r="N453" s="234"/>
      <c r="O453" s="63"/>
      <c r="P453" s="64"/>
      <c r="Q453" s="219"/>
      <c r="R453" s="213"/>
      <c r="S453" s="28"/>
    </row>
    <row r="454" spans="1:19" s="1" customFormat="1" ht="14.65" customHeight="1">
      <c r="A454" s="238">
        <f>$A451+1</f>
        <v>539</v>
      </c>
      <c r="B454" s="242" t="str">
        <f>IF(OR(C454="W",C455="W",C456="W",C454="1/2W",C455="1/2W",C456="1/2W",C454="1/2L",C455="1/2L",C456="1/2L"),"OK",IF(OR(C454="L",C455="L",C456="L"),"LOSS",IF(OR(C454="X",C455="X",C456="X"),"Anulado"," ")))</f>
        <v xml:space="preserve"> </v>
      </c>
      <c r="C454" s="65" t="s">
        <v>28</v>
      </c>
      <c r="D454" s="290" t="str">
        <f>IF(G454="","",$D451)</f>
        <v>21</v>
      </c>
      <c r="E454" s="295" t="str">
        <f>IF(G454=""," ","– "&amp;COUNTIF(D$4:D456,$D454))</f>
        <v>– 2</v>
      </c>
      <c r="F454" s="297" t="e">
        <f ca="1">IF(G454="","",IF(OR(AND($C454&lt;&gt;" ",$C455=" "),AND($C455&lt;&gt;" ",$C454=" "),AND(L456&gt;0,OR(AND($C456&lt;&gt;" ",OR($C454=" ",$C455=" ")),AND($C456=" ",OR($C454&lt;&gt;" ",$C455&lt;&gt;" "))))),IF(SUM(F$4:F453)=0,1,LARGE(F$4:F453,1)+1),IF(MONTH(G454)=MONTH(TODAY()),IF(AND(DAY(G454)&lt;DAY(TODAY()),$B454=" "),IF(SUM(F$4:F453)=0,1,LARGE(F$4:F453,1)+1),IF($B454=" ",IF(AND(DAY(G454)=DAY(TODAY()),HOUR(G454)&lt;=HOUR(NOW())+1),IF(AND(HOUR(G454)+2&lt;=HOUR(NOW()),DAY(G454)&lt;=DAY(TODAY()),MINUTE(G454)&lt;=MINUTE(NOW())),IF(SUM(F$4:F453)=0,1,LARGE(F$4:F453,1)+1),IF(OR(MINUTE(G454)&lt;=MINUTE(NOW()),HOUR(G454)&lt;=HOUR(NOW())),"!!!","")),""),"")),"")))</f>
        <v>#VALUE!</v>
      </c>
      <c r="G454" s="188" t="s">
        <v>4906</v>
      </c>
      <c r="H454" s="239" t="s">
        <v>851</v>
      </c>
      <c r="I454" s="66" t="s">
        <v>60</v>
      </c>
      <c r="J454" s="80"/>
      <c r="K454" s="68" t="s">
        <v>21</v>
      </c>
      <c r="L454" s="69">
        <v>3.5</v>
      </c>
      <c r="M454" s="70">
        <v>9.0500000000000007</v>
      </c>
      <c r="N454" s="317">
        <v>0.05</v>
      </c>
      <c r="O454" s="71" t="s">
        <v>1929</v>
      </c>
      <c r="P454" s="72" t="s">
        <v>2128</v>
      </c>
      <c r="Q454" s="220" t="s">
        <v>1792</v>
      </c>
      <c r="R454" s="204">
        <v>5.91E-2</v>
      </c>
      <c r="S454" s="203" t="s">
        <v>1034</v>
      </c>
    </row>
    <row r="455" spans="1:19" s="1" customFormat="1" ht="14.65" customHeight="1">
      <c r="A455" s="227"/>
      <c r="B455" s="236"/>
      <c r="C455" s="17" t="s">
        <v>28</v>
      </c>
      <c r="D455" s="274"/>
      <c r="E455" s="282"/>
      <c r="F455" s="285"/>
      <c r="G455" s="182"/>
      <c r="H455" s="230"/>
      <c r="I455" s="18" t="s">
        <v>63</v>
      </c>
      <c r="J455" s="81" t="str">
        <f>IF(OR(I454="TO",I454="TU",I454="TO1",I454="TU1",I454="TO2",I454="TU2"),J454,IF(OR(I454="AH1",I454="AH2"),IF(OR(I455="AH1",I455="AH2"),-J454,IF(OR(I455="EH1",I455="EH2"),-J454+0.5,"")),IF(OR(I454="EH1",I454="EH2"),IF(OR(I455="AH1",I455="AH2"),-J454+0.5,IF(OR(I455="EH1",I455="EH2"),-J454+1,"")),IF(AND(OR(I454="DNB1",I454="DNB2"),OR(I455="AH1",I455="AH2")),0,IF(AND(I454="Not ScoreBoth",OR(I455="TO1",I455="TO2")),0.5,"")))))</f>
        <v/>
      </c>
      <c r="K455" s="77" t="s">
        <v>18</v>
      </c>
      <c r="L455" s="21">
        <v>1.52</v>
      </c>
      <c r="M455" s="22">
        <v>20.9</v>
      </c>
      <c r="N455" s="233"/>
      <c r="O455" s="23" t="s">
        <v>2279</v>
      </c>
      <c r="P455" s="24" t="s">
        <v>2875</v>
      </c>
      <c r="Q455" s="221"/>
      <c r="R455" s="205"/>
      <c r="S455" s="26"/>
    </row>
    <row r="456" spans="1:19" s="1" customFormat="1" ht="14.65" customHeight="1">
      <c r="A456" s="228"/>
      <c r="B456" s="237"/>
      <c r="C456" s="27" t="s">
        <v>28</v>
      </c>
      <c r="D456" s="275"/>
      <c r="E456" s="283"/>
      <c r="F456" s="272"/>
      <c r="G456" s="183"/>
      <c r="H456" s="231"/>
      <c r="I456" s="30"/>
      <c r="J456" s="31"/>
      <c r="K456" s="37"/>
      <c r="L456" s="32"/>
      <c r="M456" s="33"/>
      <c r="N456" s="234"/>
      <c r="O456" s="34"/>
      <c r="P456" s="35"/>
      <c r="Q456" s="222"/>
      <c r="R456" s="206"/>
      <c r="S456" s="28"/>
    </row>
    <row r="457" spans="1:19" s="1" customFormat="1" ht="14.65" customHeight="1">
      <c r="A457" s="226">
        <f>$A454+1</f>
        <v>540</v>
      </c>
      <c r="B457" s="235" t="str">
        <f>IF(OR(C457="W",C458="W",C459="W",C457="1/2W",C458="1/2W",C459="1/2W",C457="1/2L",C458="1/2L",C459="1/2L"),"OK",IF(OR(C457="L",C458="L",C459="L"),"LOSS",IF(OR(C457="X",C458="X",C459="X"),"Anulado"," ")))</f>
        <v xml:space="preserve"> </v>
      </c>
      <c r="C457" s="38" t="s">
        <v>28</v>
      </c>
      <c r="D457" s="273" t="str">
        <f>IF(G457="","",$D454)</f>
        <v>21</v>
      </c>
      <c r="E457" s="281" t="str">
        <f>IF(G457=""," ","– "&amp;COUNTIF(D$4:D459,$D457))</f>
        <v>– 3</v>
      </c>
      <c r="F457" s="284" t="e">
        <f ca="1">IF(G457="","",IF(OR(AND($C457&lt;&gt;" ",$C458=" "),AND($C458&lt;&gt;" ",$C457=" "),AND(L459&gt;0,OR(AND($C459&lt;&gt;" ",OR($C457=" ",$C458=" ")),AND($C459=" ",OR($C457&lt;&gt;" ",$C458&lt;&gt;" "))))),IF(SUM(F$4:F456)=0,1,LARGE(F$4:F456,1)+1),IF(MONTH(G457)=MONTH(TODAY()),IF(AND(DAY(G457)&lt;DAY(TODAY()),$B457=" "),IF(SUM(F$4:F456)=0,1,LARGE(F$4:F456,1)+1),IF($B457=" ",IF(AND(DAY(G457)=DAY(TODAY()),HOUR(G457)&lt;=HOUR(NOW())+1),IF(AND(HOUR(G457)+2&lt;=HOUR(NOW()),DAY(G457)&lt;=DAY(TODAY()),MINUTE(G457)&lt;=MINUTE(NOW())),IF(SUM(F$4:F456)=0,1,LARGE(F$4:F456,1)+1),IF(OR(MINUTE(G457)&lt;=MINUTE(NOW()),HOUR(G457)&lt;=HOUR(NOW())),"!!!","")),""),"")),"")))</f>
        <v>#VALUE!</v>
      </c>
      <c r="G457" s="181" t="s">
        <v>4907</v>
      </c>
      <c r="H457" s="229" t="s">
        <v>852</v>
      </c>
      <c r="I457" s="39" t="s">
        <v>48</v>
      </c>
      <c r="J457" s="78"/>
      <c r="K457" s="41" t="s">
        <v>45</v>
      </c>
      <c r="L457" s="42">
        <v>2.85</v>
      </c>
      <c r="M457" s="43">
        <v>20</v>
      </c>
      <c r="N457" s="318">
        <v>0.05</v>
      </c>
      <c r="O457" s="44" t="s">
        <v>2675</v>
      </c>
      <c r="P457" s="45" t="s">
        <v>1175</v>
      </c>
      <c r="Q457" s="217" t="s">
        <v>1149</v>
      </c>
      <c r="R457" s="211">
        <v>6.4399999999999999E-2</v>
      </c>
      <c r="S457" s="210" t="s">
        <v>1034</v>
      </c>
    </row>
    <row r="458" spans="1:19" s="1" customFormat="1" ht="14.65" customHeight="1">
      <c r="A458" s="227"/>
      <c r="B458" s="236"/>
      <c r="C458" s="49" t="s">
        <v>28</v>
      </c>
      <c r="D458" s="274"/>
      <c r="E458" s="282"/>
      <c r="F458" s="285"/>
      <c r="G458" s="182"/>
      <c r="H458" s="230"/>
      <c r="I458" s="50" t="s">
        <v>47</v>
      </c>
      <c r="J458" s="85" t="str">
        <f>IF(OR(I457="TO",I457="TU",I457="TO1",I457="TU1",I457="TO2",I457="TU2"),J457,IF(OR(I457="AH1",I457="AH2"),IF(OR(I458="AH1",I458="AH2"),-J457,IF(OR(I458="EH1",I458="EH2"),-J457+0.5,"")),IF(OR(I457="EH1",I457="EH2"),IF(OR(I458="AH1",I458="AH2"),-J457+0.5,IF(OR(I458="EH1",I458="EH2"),-J457+1,"")),IF(AND(OR(I457="DNB1",I457="DNB2"),OR(I458="AH1",I458="AH2")),0,IF(AND(I457="Not ScoreBoth",OR(I458="TO1",I458="TO2")),0.5,"")))))</f>
        <v/>
      </c>
      <c r="K458" s="52" t="s">
        <v>22</v>
      </c>
      <c r="L458" s="53">
        <v>1.6990000000000001</v>
      </c>
      <c r="M458" s="54"/>
      <c r="N458" s="233"/>
      <c r="O458" s="55" t="s">
        <v>4114</v>
      </c>
      <c r="P458" s="56" t="s">
        <v>1175</v>
      </c>
      <c r="Q458" s="218"/>
      <c r="R458" s="212"/>
      <c r="S458" s="26"/>
    </row>
    <row r="459" spans="1:19" s="1" customFormat="1" ht="14.65" customHeight="1">
      <c r="A459" s="228"/>
      <c r="B459" s="237"/>
      <c r="C459" s="57" t="s">
        <v>28</v>
      </c>
      <c r="D459" s="275"/>
      <c r="E459" s="283"/>
      <c r="F459" s="272"/>
      <c r="G459" s="183"/>
      <c r="H459" s="231"/>
      <c r="I459" s="58"/>
      <c r="J459" s="59"/>
      <c r="K459" s="60"/>
      <c r="L459" s="61"/>
      <c r="M459" s="62"/>
      <c r="N459" s="234"/>
      <c r="O459" s="63"/>
      <c r="P459" s="64"/>
      <c r="Q459" s="219"/>
      <c r="R459" s="213"/>
      <c r="S459" s="28"/>
    </row>
    <row r="460" spans="1:19" s="1" customFormat="1" ht="14.65" customHeight="1">
      <c r="A460" s="238">
        <f>$A457+1</f>
        <v>541</v>
      </c>
      <c r="B460" s="242" t="str">
        <f>IF(OR(C460="W",C461="W",C462="W",C460="1/2W",C461="1/2W",C462="1/2W",C460="1/2L",C461="1/2L",C462="1/2L"),"OK",IF(OR(C460="L",C461="L",C462="L"),"LOSS",IF(OR(C460="X",C461="X",C462="X"),"Anulado"," ")))</f>
        <v xml:space="preserve"> </v>
      </c>
      <c r="C460" s="65" t="s">
        <v>28</v>
      </c>
      <c r="D460" s="290" t="s">
        <v>326</v>
      </c>
      <c r="E460" s="295" t="str">
        <f>IF(G460=""," ","– "&amp;COUNTIF(D$4:D462,$D460))</f>
        <v>– 1</v>
      </c>
      <c r="F460" s="297" t="e">
        <f ca="1">IF(G460="","",IF(OR(AND($C460&lt;&gt;" ",$C461=" "),AND($C461&lt;&gt;" ",$C460=" "),AND(L462&gt;0,OR(AND($C462&lt;&gt;" ",OR($C460=" ",$C461=" ")),AND($C462=" ",OR($C460&lt;&gt;" ",$C461&lt;&gt;" "))))),IF(SUM(F$4:F459)=0,1,LARGE(F$4:F459,1)+1),IF(MONTH(G460)=MONTH(TODAY()),IF(AND(DAY(G460)&lt;DAY(TODAY()),$B460=" "),IF(SUM(F$4:F459)=0,1,LARGE(F$4:F459,1)+1),IF($B460=" ",IF(AND(DAY(G460)=DAY(TODAY()),HOUR(G460)&lt;=HOUR(NOW())+1),IF(AND(HOUR(G460)+2&lt;=HOUR(NOW()),DAY(G460)&lt;=DAY(TODAY()),MINUTE(G460)&lt;=MINUTE(NOW())),IF(SUM(F$4:F459)=0,1,LARGE(F$4:F459,1)+1),IF(OR(MINUTE(G460)&lt;=MINUTE(NOW()),HOUR(G460)&lt;=HOUR(NOW())),"!!!","")),""),"")),"")))</f>
        <v>#VALUE!</v>
      </c>
      <c r="G460" s="188" t="s">
        <v>4908</v>
      </c>
      <c r="H460" s="239" t="s">
        <v>853</v>
      </c>
      <c r="I460" s="66" t="s">
        <v>48</v>
      </c>
      <c r="J460" s="80"/>
      <c r="K460" s="68" t="s">
        <v>33</v>
      </c>
      <c r="L460" s="69">
        <v>4</v>
      </c>
      <c r="M460" s="70">
        <v>5.39</v>
      </c>
      <c r="N460" s="317">
        <v>0.05</v>
      </c>
      <c r="O460" s="71" t="s">
        <v>889</v>
      </c>
      <c r="P460" s="72" t="s">
        <v>2420</v>
      </c>
      <c r="Q460" s="220" t="s">
        <v>2669</v>
      </c>
      <c r="R460" s="204">
        <v>9.1700000000000004E-2</v>
      </c>
      <c r="S460" s="203" t="s">
        <v>1034</v>
      </c>
    </row>
    <row r="461" spans="1:19" s="1" customFormat="1" ht="14.65" customHeight="1">
      <c r="A461" s="227"/>
      <c r="B461" s="236"/>
      <c r="C461" s="17" t="s">
        <v>28</v>
      </c>
      <c r="D461" s="274"/>
      <c r="E461" s="282"/>
      <c r="F461" s="285"/>
      <c r="G461" s="182"/>
      <c r="H461" s="230"/>
      <c r="I461" s="18" t="s">
        <v>47</v>
      </c>
      <c r="J461" s="81" t="str">
        <f>IF(OR(I460="TO",I460="TU",I460="TO1",I460="TU1",I460="TO2",I460="TU2"),J460,IF(OR(I460="AH1",I460="AH2"),IF(OR(I461="AH1",I461="AH2"),-J460,IF(OR(I461="EH1",I461="EH2"),-J460+0.5,"")),IF(OR(I460="EH1",I460="EH2"),IF(OR(I461="AH1",I461="AH2"),-J460+0.5,IF(OR(I461="EH1",I461="EH2"),-J460+1,"")),IF(AND(OR(I460="DNB1",I460="DNB2"),OR(I461="AH1",I461="AH2")),0,IF(AND(I460="Not ScoreBoth",OR(I461="TO1",I461="TO2")),0.5,"")))))</f>
        <v/>
      </c>
      <c r="K461" s="77" t="s">
        <v>45</v>
      </c>
      <c r="L461" s="21">
        <v>1.53</v>
      </c>
      <c r="M461" s="22">
        <v>15</v>
      </c>
      <c r="N461" s="233"/>
      <c r="O461" s="23" t="s">
        <v>2003</v>
      </c>
      <c r="P461" s="24" t="s">
        <v>1476</v>
      </c>
      <c r="Q461" s="221"/>
      <c r="R461" s="205"/>
      <c r="S461" s="26"/>
    </row>
    <row r="462" spans="1:19" s="1" customFormat="1" ht="14.65" customHeight="1">
      <c r="A462" s="228"/>
      <c r="B462" s="237"/>
      <c r="C462" s="27" t="s">
        <v>28</v>
      </c>
      <c r="D462" s="275"/>
      <c r="E462" s="283"/>
      <c r="F462" s="272"/>
      <c r="G462" s="183"/>
      <c r="H462" s="231"/>
      <c r="I462" s="30"/>
      <c r="J462" s="31"/>
      <c r="K462" s="37"/>
      <c r="L462" s="32"/>
      <c r="M462" s="33"/>
      <c r="N462" s="234"/>
      <c r="O462" s="34"/>
      <c r="P462" s="35"/>
      <c r="Q462" s="222"/>
      <c r="R462" s="206"/>
      <c r="S462" s="28"/>
    </row>
    <row r="463" spans="1:19" s="1" customFormat="1" ht="14.65" customHeight="1">
      <c r="A463" s="226">
        <f>$A460+1</f>
        <v>542</v>
      </c>
      <c r="B463" s="235" t="str">
        <f>IF(OR(C463="W",C464="W",C465="W",C463="1/2W",C464="1/2W",C465="1/2W",C463="1/2L",C464="1/2L",C465="1/2L"),"OK",IF(OR(C463="L",C464="L",C465="L"),"LOSS",IF(OR(C463="X",C464="X",C465="X"),"Anulado"," ")))</f>
        <v xml:space="preserve"> </v>
      </c>
      <c r="C463" s="38" t="s">
        <v>28</v>
      </c>
      <c r="D463" s="273" t="str">
        <f>IF(G463="","",$D460)</f>
        <v>22</v>
      </c>
      <c r="E463" s="281" t="str">
        <f>IF(G463=""," ","– "&amp;COUNTIF(D$4:D465,$D463))</f>
        <v>– 2</v>
      </c>
      <c r="F463" s="284" t="e">
        <f ca="1">IF(G463="","",IF(OR(AND($C463&lt;&gt;" ",$C464=" "),AND($C464&lt;&gt;" ",$C463=" "),AND(L465&gt;0,OR(AND($C465&lt;&gt;" ",OR($C463=" ",$C464=" ")),AND($C465=" ",OR($C463&lt;&gt;" ",$C464&lt;&gt;" "))))),IF(SUM(F$4:F462)=0,1,LARGE(F$4:F462,1)+1),IF(MONTH(G463)=MONTH(TODAY()),IF(AND(DAY(G463)&lt;DAY(TODAY()),$B463=" "),IF(SUM(F$4:F462)=0,1,LARGE(F$4:F462,1)+1),IF($B463=" ",IF(AND(DAY(G463)=DAY(TODAY()),HOUR(G463)&lt;=HOUR(NOW())+1),IF(AND(HOUR(G463)+2&lt;=HOUR(NOW()),DAY(G463)&lt;=DAY(TODAY()),MINUTE(G463)&lt;=MINUTE(NOW())),IF(SUM(F$4:F462)=0,1,LARGE(F$4:F462,1)+1),IF(OR(MINUTE(G463)&lt;=MINUTE(NOW()),HOUR(G463)&lt;=HOUR(NOW())),"!!!","")),""),"")),"")))</f>
        <v>#VALUE!</v>
      </c>
      <c r="G463" s="181" t="s">
        <v>4909</v>
      </c>
      <c r="H463" s="229" t="s">
        <v>854</v>
      </c>
      <c r="I463" s="108">
        <v>1</v>
      </c>
      <c r="J463" s="78"/>
      <c r="K463" s="41" t="s">
        <v>18</v>
      </c>
      <c r="L463" s="42">
        <v>3.7</v>
      </c>
      <c r="M463" s="43">
        <v>12.04</v>
      </c>
      <c r="N463" s="318">
        <v>0.01</v>
      </c>
      <c r="O463" s="44" t="s">
        <v>3524</v>
      </c>
      <c r="P463" s="45" t="s">
        <v>3357</v>
      </c>
      <c r="Q463" s="217" t="s">
        <v>1754</v>
      </c>
      <c r="R463" s="211">
        <v>6.5799999999999997E-2</v>
      </c>
      <c r="S463" s="210" t="s">
        <v>1034</v>
      </c>
    </row>
    <row r="464" spans="1:19" s="1" customFormat="1" ht="14.65" customHeight="1">
      <c r="A464" s="227"/>
      <c r="B464" s="236"/>
      <c r="C464" s="49" t="s">
        <v>28</v>
      </c>
      <c r="D464" s="274"/>
      <c r="E464" s="282"/>
      <c r="F464" s="285"/>
      <c r="G464" s="182"/>
      <c r="H464" s="230"/>
      <c r="I464" s="50" t="s">
        <v>31</v>
      </c>
      <c r="J464" s="51">
        <v>0.5</v>
      </c>
      <c r="K464" s="52" t="s">
        <v>22</v>
      </c>
      <c r="L464" s="53">
        <v>1.4970000000000001</v>
      </c>
      <c r="M464" s="54"/>
      <c r="N464" s="233"/>
      <c r="O464" s="55" t="s">
        <v>1428</v>
      </c>
      <c r="P464" s="56" t="s">
        <v>4115</v>
      </c>
      <c r="Q464" s="218"/>
      <c r="R464" s="212"/>
      <c r="S464" s="26"/>
    </row>
    <row r="465" spans="1:19" s="1" customFormat="1" ht="14.65" customHeight="1">
      <c r="A465" s="228"/>
      <c r="B465" s="237"/>
      <c r="C465" s="57" t="s">
        <v>28</v>
      </c>
      <c r="D465" s="275"/>
      <c r="E465" s="283"/>
      <c r="F465" s="272"/>
      <c r="G465" s="183"/>
      <c r="H465" s="231"/>
      <c r="I465" s="58"/>
      <c r="J465" s="59"/>
      <c r="K465" s="60"/>
      <c r="L465" s="61"/>
      <c r="M465" s="62"/>
      <c r="N465" s="234"/>
      <c r="O465" s="63"/>
      <c r="P465" s="64"/>
      <c r="Q465" s="219"/>
      <c r="R465" s="213"/>
      <c r="S465" s="28"/>
    </row>
    <row r="466" spans="1:19" s="1" customFormat="1" ht="14.65" customHeight="1">
      <c r="A466" s="238">
        <f>$A463+1</f>
        <v>543</v>
      </c>
      <c r="B466" s="242" t="str">
        <f>IF(OR(C466="W",C467="W",C468="W",C466="1/2W",C467="1/2W",C468="1/2W",C466="1/2L",C467="1/2L",C468="1/2L"),"OK",IF(OR(C466="L",C467="L",C468="L"),"LOSS",IF(OR(C466="X",C467="X",C468="X"),"Anulado"," ")))</f>
        <v xml:space="preserve"> </v>
      </c>
      <c r="C466" s="65" t="s">
        <v>28</v>
      </c>
      <c r="D466" s="290" t="str">
        <f>IF(G466="","",$D463)</f>
        <v>22</v>
      </c>
      <c r="E466" s="295" t="str">
        <f>IF(G466=""," ","– "&amp;COUNTIF(D$4:D468,$D466))</f>
        <v>– 3</v>
      </c>
      <c r="F466" s="297" t="e">
        <f ca="1">IF(G466="","",IF(OR(AND($C466&lt;&gt;" ",$C467=" "),AND($C467&lt;&gt;" ",$C466=" "),AND(L468&gt;0,OR(AND($C468&lt;&gt;" ",OR($C466=" ",$C467=" ")),AND($C468=" ",OR($C466&lt;&gt;" ",$C467&lt;&gt;" "))))),IF(SUM(F$4:F465)=0,1,LARGE(F$4:F465,1)+1),IF(MONTH(G466)=MONTH(TODAY()),IF(AND(DAY(G466)&lt;DAY(TODAY()),$B466=" "),IF(SUM(F$4:F465)=0,1,LARGE(F$4:F465,1)+1),IF($B466=" ",IF(AND(DAY(G466)=DAY(TODAY()),HOUR(G466)&lt;=HOUR(NOW())+1),IF(AND(HOUR(G466)+2&lt;=HOUR(NOW()),DAY(G466)&lt;=DAY(TODAY()),MINUTE(G466)&lt;=MINUTE(NOW())),IF(SUM(F$4:F465)=0,1,LARGE(F$4:F465,1)+1),IF(OR(MINUTE(G466)&lt;=MINUTE(NOW()),HOUR(G466)&lt;=HOUR(NOW())),"!!!","")),""),"")),"")))</f>
        <v>#VALUE!</v>
      </c>
      <c r="G466" s="188" t="s">
        <v>4910</v>
      </c>
      <c r="H466" s="239" t="s">
        <v>855</v>
      </c>
      <c r="I466" s="66" t="s">
        <v>48</v>
      </c>
      <c r="J466" s="80"/>
      <c r="K466" s="68" t="s">
        <v>22</v>
      </c>
      <c r="L466" s="69">
        <v>2.9</v>
      </c>
      <c r="M466" s="70"/>
      <c r="N466" s="317">
        <v>0.01</v>
      </c>
      <c r="O466" s="71" t="s">
        <v>3006</v>
      </c>
      <c r="P466" s="72" t="s">
        <v>4116</v>
      </c>
      <c r="Q466" s="220" t="s">
        <v>4051</v>
      </c>
      <c r="R466" s="204">
        <v>5.9799999999999999E-2</v>
      </c>
      <c r="S466" s="203" t="s">
        <v>1034</v>
      </c>
    </row>
    <row r="467" spans="1:19" s="1" customFormat="1" ht="14.65" customHeight="1">
      <c r="A467" s="227"/>
      <c r="B467" s="236"/>
      <c r="C467" s="17" t="s">
        <v>28</v>
      </c>
      <c r="D467" s="274"/>
      <c r="E467" s="282"/>
      <c r="F467" s="285"/>
      <c r="G467" s="182"/>
      <c r="H467" s="230"/>
      <c r="I467" s="18" t="s">
        <v>47</v>
      </c>
      <c r="J467" s="81" t="str">
        <f>IF(OR(I466="TO",I466="TU",I466="TO1",I466="TU1",I466="TO2",I466="TU2"),J466,IF(OR(I466="AH1",I466="AH2"),IF(OR(I467="AH1",I467="AH2"),-J466,IF(OR(I467="EH1",I467="EH2"),-J466+0.5,"")),IF(OR(I466="EH1",I466="EH2"),IF(OR(I467="AH1",I467="AH2"),-J466+0.5,IF(OR(I467="EH1",I467="EH2"),-J466+1,"")),IF(AND(OR(I466="DNB1",I466="DNB2"),OR(I467="AH1",I467="AH2")),0,IF(AND(I466="Not ScoreBoth",OR(I467="TO1",I467="TO2")),0.5,"")))))</f>
        <v/>
      </c>
      <c r="K467" s="77" t="s">
        <v>45</v>
      </c>
      <c r="L467" s="21">
        <v>1.67</v>
      </c>
      <c r="M467" s="22">
        <v>50</v>
      </c>
      <c r="N467" s="233"/>
      <c r="O467" s="23" t="s">
        <v>1087</v>
      </c>
      <c r="P467" s="24" t="s">
        <v>4117</v>
      </c>
      <c r="Q467" s="221"/>
      <c r="R467" s="205"/>
      <c r="S467" s="26"/>
    </row>
    <row r="468" spans="1:19" s="1" customFormat="1" ht="14.65" customHeight="1">
      <c r="A468" s="228"/>
      <c r="B468" s="237"/>
      <c r="C468" s="27" t="s">
        <v>28</v>
      </c>
      <c r="D468" s="275"/>
      <c r="E468" s="283"/>
      <c r="F468" s="272"/>
      <c r="G468" s="183"/>
      <c r="H468" s="231"/>
      <c r="I468" s="30"/>
      <c r="J468" s="31"/>
      <c r="K468" s="37"/>
      <c r="L468" s="32"/>
      <c r="M468" s="33"/>
      <c r="N468" s="234"/>
      <c r="O468" s="34"/>
      <c r="P468" s="35"/>
      <c r="Q468" s="222"/>
      <c r="R468" s="206"/>
      <c r="S468" s="28"/>
    </row>
    <row r="469" spans="1:19" s="1" customFormat="1" ht="14.65" customHeight="1">
      <c r="A469" s="226">
        <f>$A466+1</f>
        <v>544</v>
      </c>
      <c r="B469" s="235" t="str">
        <f>IF(OR(C469="W",C470="W",C471="W",C469="1/2W",C470="1/2W",C471="1/2W",C469="1/2L",C470="1/2L",C471="1/2L"),"OK",IF(OR(C469="L",C470="L",C471="L"),"LOSS",IF(OR(C469="X",C470="X",C471="X"),"Anulado"," ")))</f>
        <v xml:space="preserve"> </v>
      </c>
      <c r="C469" s="38" t="s">
        <v>28</v>
      </c>
      <c r="D469" s="273" t="s">
        <v>349</v>
      </c>
      <c r="E469" s="281" t="str">
        <f>IF(G469=""," ","– "&amp;COUNTIF(D$4:D471,$D469))</f>
        <v>– 1</v>
      </c>
      <c r="F469" s="284" t="e">
        <f ca="1">IF(G469="","",IF(OR(AND($C469&lt;&gt;" ",$C470=" "),AND($C470&lt;&gt;" ",$C469=" "),AND(L471&gt;0,OR(AND($C471&lt;&gt;" ",OR($C469=" ",$C470=" ")),AND($C471=" ",OR($C469&lt;&gt;" ",$C470&lt;&gt;" "))))),IF(SUM(F$4:F468)=0,1,LARGE(F$4:F468,1)+1),IF(MONTH(G469)=MONTH(TODAY()),IF(AND(DAY(G469)&lt;DAY(TODAY()),$B469=" "),IF(SUM(F$4:F468)=0,1,LARGE(F$4:F468,1)+1),IF($B469=" ",IF(AND(DAY(G469)=DAY(TODAY()),HOUR(G469)&lt;=HOUR(NOW())+1),IF(AND(HOUR(G469)+2&lt;=HOUR(NOW()),DAY(G469)&lt;=DAY(TODAY()),MINUTE(G469)&lt;=MINUTE(NOW())),IF(SUM(F$4:F468)=0,1,LARGE(F$4:F468,1)+1),IF(OR(MINUTE(G469)&lt;=MINUTE(NOW()),HOUR(G469)&lt;=HOUR(NOW())),"!!!","")),""),"")),"")))</f>
        <v>#VALUE!</v>
      </c>
      <c r="G469" s="181" t="s">
        <v>4911</v>
      </c>
      <c r="H469" s="229" t="s">
        <v>856</v>
      </c>
      <c r="I469" s="39" t="s">
        <v>31</v>
      </c>
      <c r="J469" s="40">
        <v>3.5</v>
      </c>
      <c r="K469" s="41" t="s">
        <v>23</v>
      </c>
      <c r="L469" s="42">
        <v>2.2000000000000002</v>
      </c>
      <c r="M469" s="43">
        <v>40.89</v>
      </c>
      <c r="N469" s="318">
        <v>0.05</v>
      </c>
      <c r="O469" s="44" t="s">
        <v>4118</v>
      </c>
      <c r="P469" s="45" t="s">
        <v>4119</v>
      </c>
      <c r="Q469" s="217" t="s">
        <v>1009</v>
      </c>
      <c r="R469" s="211">
        <v>0.1</v>
      </c>
      <c r="S469" s="210" t="s">
        <v>1034</v>
      </c>
    </row>
    <row r="470" spans="1:19" s="1" customFormat="1" ht="14.65" customHeight="1">
      <c r="A470" s="227"/>
      <c r="B470" s="236"/>
      <c r="C470" s="49" t="s">
        <v>28</v>
      </c>
      <c r="D470" s="274"/>
      <c r="E470" s="282"/>
      <c r="F470" s="285"/>
      <c r="G470" s="182"/>
      <c r="H470" s="230"/>
      <c r="I470" s="50" t="s">
        <v>30</v>
      </c>
      <c r="J470" s="51">
        <f>IF(OR(I469="TO",I469="TU",I469="TO1",I469="TU1",I469="TO2",I469="TU2"),J469,IF(OR(I469="AH1",I469="AH2"),IF(OR(I470="AH1",I470="AH2"),-J469,IF(OR(I470="EH1",I470="EH2"),-J469+0.5,"")),IF(OR(I469="EH1",I469="EH2"),IF(OR(I470="AH1",I470="AH2"),-J469+0.5,IF(OR(I470="EH1",I470="EH2"),-J469+1,"")),IF(AND(OR(I469="DNB1",I469="DNB2"),OR(I470="AH1",I470="AH2")),0,IF(AND(I469="Not ScoreBoth",OR(I470="TO1",I470="TO2")),0.5,"")))))</f>
        <v>-3.5</v>
      </c>
      <c r="K470" s="52" t="s">
        <v>22</v>
      </c>
      <c r="L470" s="53">
        <v>2.2000000000000002</v>
      </c>
      <c r="M470" s="54"/>
      <c r="N470" s="233"/>
      <c r="O470" s="55" t="s">
        <v>3295</v>
      </c>
      <c r="P470" s="56" t="s">
        <v>4059</v>
      </c>
      <c r="Q470" s="218"/>
      <c r="R470" s="212"/>
      <c r="S470" s="26"/>
    </row>
    <row r="471" spans="1:19" s="1" customFormat="1" ht="14.65" customHeight="1">
      <c r="A471" s="228"/>
      <c r="B471" s="237"/>
      <c r="C471" s="57" t="s">
        <v>28</v>
      </c>
      <c r="D471" s="275"/>
      <c r="E471" s="283"/>
      <c r="F471" s="272"/>
      <c r="G471" s="183"/>
      <c r="H471" s="231"/>
      <c r="I471" s="58"/>
      <c r="J471" s="59"/>
      <c r="K471" s="60"/>
      <c r="L471" s="61"/>
      <c r="M471" s="62"/>
      <c r="N471" s="234"/>
      <c r="O471" s="63"/>
      <c r="P471" s="64"/>
      <c r="Q471" s="219"/>
      <c r="R471" s="213"/>
      <c r="S471" s="28"/>
    </row>
    <row r="472" spans="1:19" s="1" customFormat="1" ht="14.65" customHeight="1">
      <c r="A472" s="238">
        <f>$A469+1</f>
        <v>545</v>
      </c>
      <c r="B472" s="242" t="str">
        <f>IF(OR(C472="W",C473="W",C474="W",C472="1/2W",C473="1/2W",C474="1/2W",C472="1/2L",C473="1/2L",C474="1/2L"),"OK",IF(OR(C472="L",C473="L",C474="L"),"LOSS",IF(OR(C472="X",C473="X",C474="X"),"Anulado"," ")))</f>
        <v xml:space="preserve"> </v>
      </c>
      <c r="C472" s="65" t="s">
        <v>28</v>
      </c>
      <c r="D472" s="290" t="str">
        <f>IF(G472="","",$D469)</f>
        <v>23</v>
      </c>
      <c r="E472" s="295" t="str">
        <f>IF(G472=""," ","– "&amp;COUNTIF(D$4:D474,$D472))</f>
        <v>– 2</v>
      </c>
      <c r="F472" s="297" t="e">
        <f ca="1">IF(G472="","",IF(OR(AND($C472&lt;&gt;" ",$C473=" "),AND($C473&lt;&gt;" ",$C472=" "),AND(L474&gt;0,OR(AND($C474&lt;&gt;" ",OR($C472=" ",$C473=" ")),AND($C474=" ",OR($C472&lt;&gt;" ",$C473&lt;&gt;" "))))),IF(SUM(F$4:F471)=0,1,LARGE(F$4:F471,1)+1),IF(MONTH(G472)=MONTH(TODAY()),IF(AND(DAY(G472)&lt;DAY(TODAY()),$B472=" "),IF(SUM(F$4:F471)=0,1,LARGE(F$4:F471,1)+1),IF($B472=" ",IF(AND(DAY(G472)=DAY(TODAY()),HOUR(G472)&lt;=HOUR(NOW())+1),IF(AND(HOUR(G472)+2&lt;=HOUR(NOW()),DAY(G472)&lt;=DAY(TODAY()),MINUTE(G472)&lt;=MINUTE(NOW())),IF(SUM(F$4:F471)=0,1,LARGE(F$4:F471,1)+1),IF(OR(MINUTE(G472)&lt;=MINUTE(NOW()),HOUR(G472)&lt;=HOUR(NOW())),"!!!","")),""),"")),"")))</f>
        <v>#VALUE!</v>
      </c>
      <c r="G472" s="188" t="s">
        <v>4912</v>
      </c>
      <c r="H472" s="239" t="s">
        <v>857</v>
      </c>
      <c r="I472" s="66" t="s">
        <v>42</v>
      </c>
      <c r="J472" s="67">
        <v>4.5</v>
      </c>
      <c r="K472" s="68" t="s">
        <v>18</v>
      </c>
      <c r="L472" s="69">
        <v>3.2</v>
      </c>
      <c r="M472" s="70">
        <v>2.95</v>
      </c>
      <c r="N472" s="317">
        <v>0.05</v>
      </c>
      <c r="O472" s="71" t="s">
        <v>3458</v>
      </c>
      <c r="P472" s="72" t="s">
        <v>1463</v>
      </c>
      <c r="Q472" s="220" t="s">
        <v>2317</v>
      </c>
      <c r="R472" s="204">
        <v>9.2499999999999999E-2</v>
      </c>
      <c r="S472" s="203" t="s">
        <v>1034</v>
      </c>
    </row>
    <row r="473" spans="1:19" s="1" customFormat="1" ht="14.65" customHeight="1">
      <c r="A473" s="227"/>
      <c r="B473" s="236"/>
      <c r="C473" s="17" t="s">
        <v>28</v>
      </c>
      <c r="D473" s="274"/>
      <c r="E473" s="282"/>
      <c r="F473" s="285"/>
      <c r="G473" s="182"/>
      <c r="H473" s="230"/>
      <c r="I473" s="18" t="s">
        <v>43</v>
      </c>
      <c r="J473" s="76">
        <f>IF(OR(I472="TO",I472="TU",I472="TO1",I472="TU1",I472="TO2",I472="TU2"),J472,IF(OR(I472="AH1",I472="AH2"),IF(OR(I473="AH1",I473="AH2"),-J472,IF(OR(I473="EH1",I473="EH2"),-J472+0.5,"")),IF(OR(I472="EH1",I472="EH2"),IF(OR(I473="AH1",I473="AH2"),-J472+0.5,IF(OR(I473="EH1",I473="EH2"),-J472+1,"")),IF(AND(OR(I472="DNB1",I472="DNB2"),OR(I473="AH1",I473="AH2")),0,IF(AND(I472="Not ScoreBoth",OR(I473="TO1",I473="TO2")),0.5,"")))))</f>
        <v>4.5</v>
      </c>
      <c r="K473" s="77" t="s">
        <v>23</v>
      </c>
      <c r="L473" s="21">
        <v>1.66</v>
      </c>
      <c r="M473" s="22"/>
      <c r="N473" s="233"/>
      <c r="O473" s="23" t="s">
        <v>914</v>
      </c>
      <c r="P473" s="24" t="s">
        <v>3500</v>
      </c>
      <c r="Q473" s="221"/>
      <c r="R473" s="205"/>
      <c r="S473" s="26"/>
    </row>
    <row r="474" spans="1:19" s="1" customFormat="1" ht="14.65" customHeight="1">
      <c r="A474" s="228"/>
      <c r="B474" s="237"/>
      <c r="C474" s="27" t="s">
        <v>28</v>
      </c>
      <c r="D474" s="275"/>
      <c r="E474" s="283"/>
      <c r="F474" s="272"/>
      <c r="G474" s="183"/>
      <c r="H474" s="231"/>
      <c r="I474" s="30"/>
      <c r="J474" s="31"/>
      <c r="K474" s="37"/>
      <c r="L474" s="32"/>
      <c r="M474" s="33"/>
      <c r="N474" s="234"/>
      <c r="O474" s="34"/>
      <c r="P474" s="35"/>
      <c r="Q474" s="222"/>
      <c r="R474" s="206"/>
      <c r="S474" s="28"/>
    </row>
    <row r="475" spans="1:19" s="1" customFormat="1" ht="14.65" customHeight="1">
      <c r="A475" s="226">
        <f>$A472+1</f>
        <v>546</v>
      </c>
      <c r="B475" s="235" t="str">
        <f>IF(OR(C475="W",C476="W",C477="W",C475="1/2W",C476="1/2W",C477="1/2W",C475="1/2L",C476="1/2L",C477="1/2L"),"OK",IF(OR(C475="L",C476="L",C477="L"),"LOSS",IF(OR(C475="X",C476="X",C477="X"),"Anulado"," ")))</f>
        <v xml:space="preserve"> </v>
      </c>
      <c r="C475" s="38" t="s">
        <v>28</v>
      </c>
      <c r="D475" s="273" t="str">
        <f>IF(G475="","",$D472)</f>
        <v>23</v>
      </c>
      <c r="E475" s="281" t="str">
        <f>IF(G475=""," ","– "&amp;COUNTIF(D$4:D477,$D475))</f>
        <v>– 3</v>
      </c>
      <c r="F475" s="284" t="e">
        <f ca="1">IF(G475="","",IF(OR(AND($C475&lt;&gt;" ",$C476=" "),AND($C476&lt;&gt;" ",$C475=" "),AND(L477&gt;0,OR(AND($C477&lt;&gt;" ",OR($C475=" ",$C476=" ")),AND($C477=" ",OR($C475&lt;&gt;" ",$C476&lt;&gt;" "))))),IF(SUM(F$4:F474)=0,1,LARGE(F$4:F474,1)+1),IF(MONTH(G475)=MONTH(TODAY()),IF(AND(DAY(G475)&lt;DAY(TODAY()),$B475=" "),IF(SUM(F$4:F474)=0,1,LARGE(F$4:F474,1)+1),IF($B475=" ",IF(AND(DAY(G475)=DAY(TODAY()),HOUR(G475)&lt;=HOUR(NOW())+1),IF(AND(HOUR(G475)+2&lt;=HOUR(NOW()),DAY(G475)&lt;=DAY(TODAY()),MINUTE(G475)&lt;=MINUTE(NOW())),IF(SUM(F$4:F474)=0,1,LARGE(F$4:F474,1)+1),IF(OR(MINUTE(G475)&lt;=MINUTE(NOW()),HOUR(G475)&lt;=HOUR(NOW())),"!!!","")),""),"")),"")))</f>
        <v>#VALUE!</v>
      </c>
      <c r="G475" s="181" t="s">
        <v>4911</v>
      </c>
      <c r="H475" s="229" t="s">
        <v>858</v>
      </c>
      <c r="I475" s="39" t="s">
        <v>31</v>
      </c>
      <c r="J475" s="40">
        <v>4</v>
      </c>
      <c r="K475" s="41" t="s">
        <v>17</v>
      </c>
      <c r="L475" s="42">
        <v>1.9750000000000001</v>
      </c>
      <c r="M475" s="43">
        <v>17.95</v>
      </c>
      <c r="N475" s="318">
        <v>0.01</v>
      </c>
      <c r="O475" s="44" t="s">
        <v>3058</v>
      </c>
      <c r="P475" s="45" t="s">
        <v>3059</v>
      </c>
      <c r="Q475" s="217" t="s">
        <v>1727</v>
      </c>
      <c r="R475" s="211">
        <v>4.9500000000000002E-2</v>
      </c>
      <c r="S475" s="210" t="s">
        <v>1034</v>
      </c>
    </row>
    <row r="476" spans="1:19" s="1" customFormat="1" ht="14.65" customHeight="1">
      <c r="A476" s="227"/>
      <c r="B476" s="236"/>
      <c r="C476" s="49" t="s">
        <v>28</v>
      </c>
      <c r="D476" s="274"/>
      <c r="E476" s="282"/>
      <c r="F476" s="285"/>
      <c r="G476" s="182"/>
      <c r="H476" s="230"/>
      <c r="I476" s="50" t="s">
        <v>30</v>
      </c>
      <c r="J476" s="51">
        <f>IF(OR(I475="TO",I475="TU",I475="TO1",I475="TU1",I475="TO2",I475="TU2"),J475,IF(OR(I475="AH1",I475="AH2"),IF(OR(I476="AH1",I476="AH2"),-J475,IF(OR(I476="EH1",I476="EH2"),-J475+0.5,"")),IF(OR(I475="EH1",I475="EH2"),IF(OR(I476="AH1",I476="AH2"),-J475+0.5,IF(OR(I476="EH1",I476="EH2"),-J475+1,"")),IF(AND(OR(I475="DNB1",I475="DNB2"),OR(I476="AH1",I476="AH2")),0,IF(AND(I475="Not ScoreBoth",OR(I476="TO1",I476="TO2")),0.5,"")))))</f>
        <v>-4</v>
      </c>
      <c r="K476" s="52" t="s">
        <v>22</v>
      </c>
      <c r="L476" s="53">
        <v>2.2400000000000002</v>
      </c>
      <c r="M476" s="54"/>
      <c r="N476" s="233"/>
      <c r="O476" s="55" t="s">
        <v>1931</v>
      </c>
      <c r="P476" s="56" t="s">
        <v>3290</v>
      </c>
      <c r="Q476" s="218"/>
      <c r="R476" s="212"/>
      <c r="S476" s="26"/>
    </row>
    <row r="477" spans="1:19" s="1" customFormat="1" ht="14.65" customHeight="1" thickBot="1">
      <c r="A477" s="228"/>
      <c r="B477" s="237"/>
      <c r="C477" s="57" t="s">
        <v>28</v>
      </c>
      <c r="D477" s="275"/>
      <c r="E477" s="283"/>
      <c r="F477" s="272"/>
      <c r="G477" s="183"/>
      <c r="H477" s="240"/>
      <c r="I477" s="58"/>
      <c r="J477" s="59"/>
      <c r="K477" s="60"/>
      <c r="L477" s="61"/>
      <c r="M477" s="62"/>
      <c r="N477" s="234"/>
      <c r="O477" s="63"/>
      <c r="P477" s="64"/>
      <c r="Q477" s="219"/>
      <c r="R477" s="213"/>
      <c r="S477" s="28"/>
    </row>
    <row r="478" spans="1:19" s="1" customFormat="1" ht="14.65" customHeight="1">
      <c r="A478" s="238">
        <f>$A475+1</f>
        <v>547</v>
      </c>
      <c r="B478" s="242" t="str">
        <f>IF(OR(C478="W",C479="W",C480="W",C478="1/2W",C479="1/2W",C480="1/2W",C478="1/2L",C479="1/2L",C480="1/2L"),"OK",IF(OR(C478="L",C479="L",C480="L"),"LOSS",IF(OR(C478="X",C479="X",C480="X"),"Anulado"," ")))</f>
        <v xml:space="preserve"> </v>
      </c>
      <c r="C478" s="65" t="s">
        <v>28</v>
      </c>
      <c r="D478" s="290" t="str">
        <f>IF(G478="","",$D475)</f>
        <v>23</v>
      </c>
      <c r="E478" s="295" t="str">
        <f>IF(G478=""," ","– "&amp;COUNTIF(D$4:D480,$D478))</f>
        <v>– 4</v>
      </c>
      <c r="F478" s="297" t="e">
        <f ca="1">IF(G478="","",IF(OR(AND($C478&lt;&gt;" ",$C479=" "),AND($C479&lt;&gt;" ",$C478=" "),AND(L480&gt;0,OR(AND($C480&lt;&gt;" ",OR($C478=" ",$C479=" ")),AND($C480=" ",OR($C478&lt;&gt;" ",$C479&lt;&gt;" "))))),IF(SUM(F$4:F477)=0,1,LARGE(F$4:F477,1)+1),IF(MONTH(G478)=MONTH(TODAY()),IF(AND(DAY(G478)&lt;DAY(TODAY()),$B478=" "),IF(SUM(F$4:F477)=0,1,LARGE(F$4:F477,1)+1),IF($B478=" ",IF(AND(DAY(G478)=DAY(TODAY()),HOUR(G478)&lt;=HOUR(NOW())+1),IF(AND(HOUR(G478)+2&lt;=HOUR(NOW()),DAY(G478)&lt;=DAY(TODAY()),MINUTE(G478)&lt;=MINUTE(NOW())),IF(SUM(F$4:F477)=0,1,LARGE(F$4:F477,1)+1),IF(OR(MINUTE(G478)&lt;=MINUTE(NOW()),HOUR(G478)&lt;=HOUR(NOW())),"!!!","")),""),"")),"")))</f>
        <v>#VALUE!</v>
      </c>
      <c r="G478" s="188" t="s">
        <v>4913</v>
      </c>
      <c r="H478" s="303" t="s">
        <v>859</v>
      </c>
      <c r="I478" s="66" t="s">
        <v>31</v>
      </c>
      <c r="J478" s="67">
        <v>5</v>
      </c>
      <c r="K478" s="68" t="s">
        <v>17</v>
      </c>
      <c r="L478" s="69">
        <v>1.95</v>
      </c>
      <c r="M478" s="70">
        <v>18.420000000000002</v>
      </c>
      <c r="N478" s="317">
        <v>0.01</v>
      </c>
      <c r="O478" s="71" t="s">
        <v>2488</v>
      </c>
      <c r="P478" s="72" t="s">
        <v>2489</v>
      </c>
      <c r="Q478" s="220" t="s">
        <v>2496</v>
      </c>
      <c r="R478" s="204">
        <v>6.1499999999999999E-2</v>
      </c>
      <c r="S478" s="203" t="s">
        <v>1034</v>
      </c>
    </row>
    <row r="479" spans="1:19" s="1" customFormat="1" ht="14.65" customHeight="1">
      <c r="A479" s="227"/>
      <c r="B479" s="236"/>
      <c r="C479" s="17" t="s">
        <v>28</v>
      </c>
      <c r="D479" s="274"/>
      <c r="E479" s="282"/>
      <c r="F479" s="285"/>
      <c r="G479" s="182"/>
      <c r="H479" s="230"/>
      <c r="I479" s="18" t="s">
        <v>30</v>
      </c>
      <c r="J479" s="76">
        <f>IF(OR(I478="TO",I478="TU",I478="TO1",I478="TU1",I478="TO2",I478="TU2"),J478,IF(OR(I478="AH1",I478="AH2"),IF(OR(I479="AH1",I479="AH2"),-J478,IF(OR(I479="EH1",I479="EH2"),-J478+0.5,"")),IF(OR(I478="EH1",I478="EH2"),IF(OR(I479="AH1",I479="AH2"),-J478+0.5,IF(OR(I479="EH1",I479="EH2"),-J478+1,"")),IF(AND(OR(I478="DNB1",I478="DNB2"),OR(I479="AH1",I479="AH2")),0,IF(AND(I478="Not ScoreBoth",OR(I479="TO1",I479="TO2")),0.5,"")))))</f>
        <v>-5</v>
      </c>
      <c r="K479" s="77" t="s">
        <v>22</v>
      </c>
      <c r="L479" s="21">
        <v>2.33</v>
      </c>
      <c r="M479" s="22"/>
      <c r="N479" s="233"/>
      <c r="O479" s="23" t="s">
        <v>4014</v>
      </c>
      <c r="P479" s="24" t="s">
        <v>3696</v>
      </c>
      <c r="Q479" s="221"/>
      <c r="R479" s="205"/>
      <c r="S479" s="26"/>
    </row>
    <row r="480" spans="1:19" s="1" customFormat="1" ht="14.65" customHeight="1">
      <c r="A480" s="228"/>
      <c r="B480" s="237"/>
      <c r="C480" s="27" t="s">
        <v>28</v>
      </c>
      <c r="D480" s="275"/>
      <c r="E480" s="283"/>
      <c r="F480" s="272"/>
      <c r="G480" s="183"/>
      <c r="H480" s="231"/>
      <c r="I480" s="30"/>
      <c r="J480" s="31"/>
      <c r="K480" s="37"/>
      <c r="L480" s="32"/>
      <c r="M480" s="33"/>
      <c r="N480" s="234"/>
      <c r="O480" s="34"/>
      <c r="P480" s="35"/>
      <c r="Q480" s="222"/>
      <c r="R480" s="206"/>
      <c r="S480" s="28"/>
    </row>
    <row r="481" spans="1:19" s="1" customFormat="1" ht="14.65" customHeight="1">
      <c r="A481" s="226">
        <f>$A478+1</f>
        <v>548</v>
      </c>
      <c r="B481" s="235" t="str">
        <f>IF(OR(C481="W",C482="W",C483="W",C481="1/2W",C482="1/2W",C483="1/2W",C481="1/2L",C482="1/2L",C483="1/2L"),"OK",IF(OR(C481="L",C482="L",C483="L"),"LOSS",IF(OR(C481="X",C482="X",C483="X"),"Anulado"," ")))</f>
        <v xml:space="preserve"> </v>
      </c>
      <c r="C481" s="38" t="s">
        <v>28</v>
      </c>
      <c r="D481" s="273" t="str">
        <f>IF(G481="","",$D478)</f>
        <v>23</v>
      </c>
      <c r="E481" s="281" t="str">
        <f>IF(G481=""," ","– "&amp;COUNTIF(D$4:D483,$D481))</f>
        <v>– 5</v>
      </c>
      <c r="F481" s="284" t="e">
        <f ca="1">IF(G481="","",IF(OR(AND($C481&lt;&gt;" ",$C482=" "),AND($C482&lt;&gt;" ",$C481=" "),AND(L483&gt;0,OR(AND($C483&lt;&gt;" ",OR($C481=" ",$C482=" ")),AND($C483=" ",OR($C481&lt;&gt;" ",$C482&lt;&gt;" "))))),IF(SUM(F$4:F480)=0,1,LARGE(F$4:F480,1)+1),IF(MONTH(G481)=MONTH(TODAY()),IF(AND(DAY(G481)&lt;DAY(TODAY()),$B481=" "),IF(SUM(F$4:F480)=0,1,LARGE(F$4:F480,1)+1),IF($B481=" ",IF(AND(DAY(G481)=DAY(TODAY()),HOUR(G481)&lt;=HOUR(NOW())+1),IF(AND(HOUR(G481)+2&lt;=HOUR(NOW()),DAY(G481)&lt;=DAY(TODAY()),MINUTE(G481)&lt;=MINUTE(NOW())),IF(SUM(F$4:F480)=0,1,LARGE(F$4:F480,1)+1),IF(OR(MINUTE(G481)&lt;=MINUTE(NOW()),HOUR(G481)&lt;=HOUR(NOW())),"!!!","")),""),"")),"")))</f>
        <v>#VALUE!</v>
      </c>
      <c r="G481" s="181" t="s">
        <v>4914</v>
      </c>
      <c r="H481" s="229" t="s">
        <v>860</v>
      </c>
      <c r="I481" s="39" t="s">
        <v>42</v>
      </c>
      <c r="J481" s="40">
        <v>9.5</v>
      </c>
      <c r="K481" s="41" t="s">
        <v>17</v>
      </c>
      <c r="L481" s="42">
        <v>3</v>
      </c>
      <c r="M481" s="43">
        <v>87.5</v>
      </c>
      <c r="N481" s="318">
        <v>0.05</v>
      </c>
      <c r="O481" s="44" t="s">
        <v>3767</v>
      </c>
      <c r="P481" s="45" t="s">
        <v>4120</v>
      </c>
      <c r="Q481" s="217" t="s">
        <v>3246</v>
      </c>
      <c r="R481" s="211">
        <v>5.7000000000000002E-2</v>
      </c>
      <c r="S481" s="210" t="s">
        <v>1034</v>
      </c>
    </row>
    <row r="482" spans="1:19" s="1" customFormat="1" ht="14.65" customHeight="1">
      <c r="A482" s="227"/>
      <c r="B482" s="236"/>
      <c r="C482" s="49" t="s">
        <v>28</v>
      </c>
      <c r="D482" s="274"/>
      <c r="E482" s="282"/>
      <c r="F482" s="285"/>
      <c r="G482" s="182"/>
      <c r="H482" s="230"/>
      <c r="I482" s="50" t="s">
        <v>43</v>
      </c>
      <c r="J482" s="51">
        <f>IF(OR(I481="TO",I481="TU",I481="TO1",I481="TU1",I481="TO2",I481="TU2"),J481,IF(OR(I481="AH1",I481="AH2"),IF(OR(I482="AH1",I482="AH2"),-J481,IF(OR(I482="EH1",I482="EH2"),-J481+0.5,"")),IF(OR(I481="EH1",I481="EH2"),IF(OR(I482="AH1",I482="AH2"),-J481+0.5,IF(OR(I482="EH1",I482="EH2"),-J481+1,"")),IF(AND(OR(I481="DNB1",I481="DNB2"),OR(I482="AH1",I482="AH2")),0,IF(AND(I481="Not ScoreBoth",OR(I482="TO1",I482="TO2")),0.5,"")))))</f>
        <v>9.5</v>
      </c>
      <c r="K482" s="52" t="s">
        <v>22</v>
      </c>
      <c r="L482" s="53">
        <v>1.6319999999999999</v>
      </c>
      <c r="M482" s="54"/>
      <c r="N482" s="233"/>
      <c r="O482" s="55" t="s">
        <v>4121</v>
      </c>
      <c r="P482" s="56" t="s">
        <v>4122</v>
      </c>
      <c r="Q482" s="218"/>
      <c r="R482" s="212"/>
      <c r="S482" s="26"/>
    </row>
    <row r="483" spans="1:19" s="1" customFormat="1" ht="14.65" customHeight="1">
      <c r="A483" s="228"/>
      <c r="B483" s="237"/>
      <c r="C483" s="57" t="s">
        <v>28</v>
      </c>
      <c r="D483" s="275"/>
      <c r="E483" s="283"/>
      <c r="F483" s="272"/>
      <c r="G483" s="183"/>
      <c r="H483" s="231"/>
      <c r="I483" s="58"/>
      <c r="J483" s="59"/>
      <c r="K483" s="60"/>
      <c r="L483" s="61"/>
      <c r="M483" s="62"/>
      <c r="N483" s="234"/>
      <c r="O483" s="63"/>
      <c r="P483" s="64"/>
      <c r="Q483" s="219"/>
      <c r="R483" s="213"/>
      <c r="S483" s="28"/>
    </row>
    <row r="484" spans="1:19" s="1" customFormat="1" ht="14.65" customHeight="1">
      <c r="A484" s="238">
        <f>$A481+1</f>
        <v>549</v>
      </c>
      <c r="B484" s="242" t="str">
        <f>IF(OR(C484="W",C485="W",C486="W",C484="1/2W",C485="1/2W",C486="1/2W",C484="1/2L",C485="1/2L",C486="1/2L"),"OK",IF(OR(C484="L",C485="L",C486="L"),"LOSS",IF(OR(C484="X",C485="X",C486="X"),"Anulado"," ")))</f>
        <v xml:space="preserve"> </v>
      </c>
      <c r="C484" s="65" t="s">
        <v>28</v>
      </c>
      <c r="D484" s="290" t="str">
        <f>IF(G484="","",$D481)</f>
        <v>23</v>
      </c>
      <c r="E484" s="295" t="str">
        <f>IF(G484=""," ","– "&amp;COUNTIF(D$4:D486,$D484))</f>
        <v>– 6</v>
      </c>
      <c r="F484" s="297" t="e">
        <f ca="1">IF(G484="","",IF(OR(AND($C484&lt;&gt;" ",$C485=" "),AND($C485&lt;&gt;" ",$C484=" "),AND(L486&gt;0,OR(AND($C486&lt;&gt;" ",OR($C484=" ",$C485=" ")),AND($C486=" ",OR($C484&lt;&gt;" ",$C485&lt;&gt;" "))))),IF(SUM(F$4:F483)=0,1,LARGE(F$4:F483,1)+1),IF(MONTH(G484)=MONTH(TODAY()),IF(AND(DAY(G484)&lt;DAY(TODAY()),$B484=" "),IF(SUM(F$4:F483)=0,1,LARGE(F$4:F483,1)+1),IF($B484=" ",IF(AND(DAY(G484)=DAY(TODAY()),HOUR(G484)&lt;=HOUR(NOW())+1),IF(AND(HOUR(G484)+2&lt;=HOUR(NOW()),DAY(G484)&lt;=DAY(TODAY()),MINUTE(G484)&lt;=MINUTE(NOW())),IF(SUM(F$4:F483)=0,1,LARGE(F$4:F483,1)+1),IF(OR(MINUTE(G484)&lt;=MINUTE(NOW()),HOUR(G484)&lt;=HOUR(NOW())),"!!!","")),""),"")),"")))</f>
        <v>#VALUE!</v>
      </c>
      <c r="G484" s="188" t="s">
        <v>4914</v>
      </c>
      <c r="H484" s="239" t="s">
        <v>860</v>
      </c>
      <c r="I484" s="66" t="s">
        <v>42</v>
      </c>
      <c r="J484" s="67">
        <v>8</v>
      </c>
      <c r="K484" s="68" t="s">
        <v>17</v>
      </c>
      <c r="L484" s="69">
        <v>1.95</v>
      </c>
      <c r="M484" s="70">
        <v>58.95</v>
      </c>
      <c r="N484" s="317">
        <v>0.01</v>
      </c>
      <c r="O484" s="71" t="s">
        <v>4123</v>
      </c>
      <c r="P484" s="72" t="s">
        <v>4124</v>
      </c>
      <c r="Q484" s="220" t="s">
        <v>1923</v>
      </c>
      <c r="R484" s="204">
        <v>4.8899999999999999E-2</v>
      </c>
      <c r="S484" s="203" t="s">
        <v>1034</v>
      </c>
    </row>
    <row r="485" spans="1:19" s="1" customFormat="1" ht="14.65" customHeight="1">
      <c r="A485" s="227"/>
      <c r="B485" s="236"/>
      <c r="C485" s="17" t="s">
        <v>28</v>
      </c>
      <c r="D485" s="274"/>
      <c r="E485" s="282"/>
      <c r="F485" s="285"/>
      <c r="G485" s="182"/>
      <c r="H485" s="230"/>
      <c r="I485" s="18" t="s">
        <v>43</v>
      </c>
      <c r="J485" s="76">
        <f>IF(OR(I484="TO",I484="TU",I484="TO1",I484="TU1",I484="TO2",I484="TU2"),J484,IF(OR(I484="AH1",I484="AH2"),IF(OR(I485="AH1",I485="AH2"),-J484,IF(OR(I485="EH1",I485="EH2"),-J484+0.5,"")),IF(OR(I484="EH1",I484="EH2"),IF(OR(I485="AH1",I485="AH2"),-J484+0.5,IF(OR(I485="EH1",I485="EH2"),-J484+1,"")),IF(AND(OR(I484="DNB1",I484="DNB2"),OR(I485="AH1",I485="AH2")),0,IF(AND(I484="Not ScoreBoth",OR(I485="TO1",I485="TO2")),0.5,"")))))</f>
        <v>8</v>
      </c>
      <c r="K485" s="77" t="s">
        <v>22</v>
      </c>
      <c r="L485" s="21">
        <v>2.27</v>
      </c>
      <c r="M485" s="22"/>
      <c r="N485" s="233"/>
      <c r="O485" s="23" t="s">
        <v>4125</v>
      </c>
      <c r="P485" s="24" t="s">
        <v>4126</v>
      </c>
      <c r="Q485" s="221"/>
      <c r="R485" s="205"/>
      <c r="S485" s="26"/>
    </row>
    <row r="486" spans="1:19" s="1" customFormat="1" ht="14.65" customHeight="1">
      <c r="A486" s="228"/>
      <c r="B486" s="237"/>
      <c r="C486" s="27" t="s">
        <v>28</v>
      </c>
      <c r="D486" s="275"/>
      <c r="E486" s="283"/>
      <c r="F486" s="272"/>
      <c r="G486" s="183"/>
      <c r="H486" s="231"/>
      <c r="I486" s="30"/>
      <c r="J486" s="31"/>
      <c r="K486" s="37"/>
      <c r="L486" s="32"/>
      <c r="M486" s="33"/>
      <c r="N486" s="234"/>
      <c r="O486" s="34"/>
      <c r="P486" s="35"/>
      <c r="Q486" s="222"/>
      <c r="R486" s="206"/>
      <c r="S486" s="28"/>
    </row>
    <row r="487" spans="1:19" s="1" customFormat="1" ht="14.65" customHeight="1">
      <c r="A487" s="226">
        <f>$A484+1</f>
        <v>550</v>
      </c>
      <c r="B487" s="235" t="str">
        <f>IF(OR(C487="W",C488="W",C489="W",C487="1/2W",C488="1/2W",C489="1/2W",C487="1/2L",C488="1/2L",C489="1/2L"),"OK",IF(OR(C487="L",C488="L",C489="L"),"LOSS",IF(OR(C487="X",C488="X",C489="X"),"Anulado"," ")))</f>
        <v xml:space="preserve"> </v>
      </c>
      <c r="C487" s="38" t="s">
        <v>28</v>
      </c>
      <c r="D487" s="273" t="str">
        <f>IF(G487="","",$D484)</f>
        <v>23</v>
      </c>
      <c r="E487" s="281" t="str">
        <f>IF(G487=""," ","– "&amp;COUNTIF(D$4:D489,$D487))</f>
        <v>– 7</v>
      </c>
      <c r="F487" s="284" t="e">
        <f ca="1">IF(G487="","",IF(OR(AND($C487&lt;&gt;" ",$C488=" "),AND($C488&lt;&gt;" ",$C487=" "),AND(L489&gt;0,OR(AND($C489&lt;&gt;" ",OR($C487=" ",$C488=" ")),AND($C489=" ",OR($C487&lt;&gt;" ",$C488&lt;&gt;" "))))),IF(SUM(F$4:F486)=0,1,LARGE(F$4:F486,1)+1),IF(MONTH(G487)=MONTH(TODAY()),IF(AND(DAY(G487)&lt;DAY(TODAY()),$B487=" "),IF(SUM(F$4:F486)=0,1,LARGE(F$4:F486,1)+1),IF($B487=" ",IF(AND(DAY(G487)=DAY(TODAY()),HOUR(G487)&lt;=HOUR(NOW())+1),IF(AND(HOUR(G487)+2&lt;=HOUR(NOW()),DAY(G487)&lt;=DAY(TODAY()),MINUTE(G487)&lt;=MINUTE(NOW())),IF(SUM(F$4:F486)=0,1,LARGE(F$4:F486,1)+1),IF(OR(MINUTE(G487)&lt;=MINUTE(NOW()),HOUR(G487)&lt;=HOUR(NOW())),"!!!","")),""),"")),"")))</f>
        <v>#VALUE!</v>
      </c>
      <c r="G487" s="181" t="s">
        <v>4915</v>
      </c>
      <c r="H487" s="229" t="s">
        <v>861</v>
      </c>
      <c r="I487" s="39" t="s">
        <v>31</v>
      </c>
      <c r="J487" s="40">
        <v>1</v>
      </c>
      <c r="K487" s="41" t="s">
        <v>22</v>
      </c>
      <c r="L487" s="42">
        <v>2.23</v>
      </c>
      <c r="M487" s="43"/>
      <c r="N487" s="318">
        <v>0.05</v>
      </c>
      <c r="O487" s="44" t="s">
        <v>2161</v>
      </c>
      <c r="P487" s="45" t="s">
        <v>4127</v>
      </c>
      <c r="Q487" s="217" t="s">
        <v>3841</v>
      </c>
      <c r="R487" s="211">
        <v>6.1199999999999997E-2</v>
      </c>
      <c r="S487" s="210" t="s">
        <v>1034</v>
      </c>
    </row>
    <row r="488" spans="1:19" s="1" customFormat="1" ht="14.65" customHeight="1">
      <c r="A488" s="227"/>
      <c r="B488" s="236"/>
      <c r="C488" s="49" t="s">
        <v>28</v>
      </c>
      <c r="D488" s="274"/>
      <c r="E488" s="282"/>
      <c r="F488" s="285"/>
      <c r="G488" s="182"/>
      <c r="H488" s="230"/>
      <c r="I488" s="50" t="s">
        <v>30</v>
      </c>
      <c r="J488" s="51">
        <f>IF(OR(I487="TO",I487="TU",I487="TO1",I487="TU1",I487="TO2",I487="TU2"),J487,IF(OR(I487="AH1",I487="AH2"),IF(OR(I488="AH1",I488="AH2"),-J487,IF(OR(I488="EH1",I488="EH2"),-J487+0.5,"")),IF(OR(I487="EH1",I487="EH2"),IF(OR(I488="AH1",I488="AH2"),-J487+0.5,IF(OR(I488="EH1",I488="EH2"),-J487+1,"")),IF(AND(OR(I487="DNB1",I487="DNB2"),OR(I488="AH1",I488="AH2")),0,IF(AND(I487="Not ScoreBoth",OR(I488="TO1",I488="TO2")),0.5,"")))))</f>
        <v>-1</v>
      </c>
      <c r="K488" s="52" t="s">
        <v>17</v>
      </c>
      <c r="L488" s="53">
        <v>2.0249999999999999</v>
      </c>
      <c r="M488" s="54">
        <v>34.15</v>
      </c>
      <c r="N488" s="233"/>
      <c r="O488" s="55" t="s">
        <v>4128</v>
      </c>
      <c r="P488" s="56" t="s">
        <v>4129</v>
      </c>
      <c r="Q488" s="218"/>
      <c r="R488" s="212"/>
      <c r="S488" s="26"/>
    </row>
    <row r="489" spans="1:19" s="1" customFormat="1" ht="14.65" customHeight="1">
      <c r="A489" s="228"/>
      <c r="B489" s="237"/>
      <c r="C489" s="57" t="s">
        <v>28</v>
      </c>
      <c r="D489" s="275"/>
      <c r="E489" s="283"/>
      <c r="F489" s="272"/>
      <c r="G489" s="183"/>
      <c r="H489" s="231"/>
      <c r="I489" s="58"/>
      <c r="J489" s="59"/>
      <c r="K489" s="60"/>
      <c r="L489" s="61"/>
      <c r="M489" s="62"/>
      <c r="N489" s="234"/>
      <c r="O489" s="63"/>
      <c r="P489" s="64"/>
      <c r="Q489" s="219"/>
      <c r="R489" s="213"/>
      <c r="S489" s="28"/>
    </row>
    <row r="490" spans="1:19" s="1" customFormat="1" ht="14.65" customHeight="1">
      <c r="A490" s="238">
        <f>$A487+1</f>
        <v>551</v>
      </c>
      <c r="B490" s="242" t="str">
        <f>IF(OR(C490="W",C491="W",C492="W",C490="1/2W",C491="1/2W",C492="1/2W",C490="1/2L",C491="1/2L",C492="1/2L"),"OK",IF(OR(C490="L",C491="L",C492="L"),"LOSS",IF(OR(C490="X",C491="X",C492="X"),"Anulado"," ")))</f>
        <v xml:space="preserve"> </v>
      </c>
      <c r="C490" s="65" t="s">
        <v>28</v>
      </c>
      <c r="D490" s="290" t="str">
        <f>IF(G490="","",$D487)</f>
        <v>23</v>
      </c>
      <c r="E490" s="295" t="str">
        <f>IF(G490=""," ","– "&amp;COUNTIF(D$4:D492,$D490))</f>
        <v>– 8</v>
      </c>
      <c r="F490" s="297" t="e">
        <f ca="1">IF(G490="","",IF(OR(AND($C490&lt;&gt;" ",$C491=" "),AND($C491&lt;&gt;" ",$C490=" "),AND(L492&gt;0,OR(AND($C492&lt;&gt;" ",OR($C490=" ",$C491=" ")),AND($C492=" ",OR($C490&lt;&gt;" ",$C491&lt;&gt;" "))))),IF(SUM(F$4:F489)=0,1,LARGE(F$4:F489,1)+1),IF(MONTH(G490)=MONTH(TODAY()),IF(AND(DAY(G490)&lt;DAY(TODAY()),$B490=" "),IF(SUM(F$4:F489)=0,1,LARGE(F$4:F489,1)+1),IF($B490=" ",IF(AND(DAY(G490)=DAY(TODAY()),HOUR(G490)&lt;=HOUR(NOW())+1),IF(AND(HOUR(G490)+2&lt;=HOUR(NOW()),DAY(G490)&lt;=DAY(TODAY()),MINUTE(G490)&lt;=MINUTE(NOW())),IF(SUM(F$4:F489)=0,1,LARGE(F$4:F489,1)+1),IF(OR(MINUTE(G490)&lt;=MINUTE(NOW()),HOUR(G490)&lt;=HOUR(NOW())),"!!!","")),""),"")),"")))</f>
        <v>#VALUE!</v>
      </c>
      <c r="G490" s="188" t="s">
        <v>4913</v>
      </c>
      <c r="H490" s="239" t="s">
        <v>859</v>
      </c>
      <c r="I490" s="66" t="s">
        <v>42</v>
      </c>
      <c r="J490" s="67">
        <v>2.5</v>
      </c>
      <c r="K490" s="68" t="s">
        <v>17</v>
      </c>
      <c r="L490" s="69">
        <v>2.2000000000000002</v>
      </c>
      <c r="M490" s="70">
        <v>5.4</v>
      </c>
      <c r="N490" s="317">
        <v>0.05</v>
      </c>
      <c r="O490" s="71" t="s">
        <v>1183</v>
      </c>
      <c r="P490" s="72" t="s">
        <v>2112</v>
      </c>
      <c r="Q490" s="220" t="s">
        <v>4323</v>
      </c>
      <c r="R490" s="204">
        <v>8.0399999999999999E-2</v>
      </c>
      <c r="S490" s="203" t="s">
        <v>1034</v>
      </c>
    </row>
    <row r="491" spans="1:19" s="1" customFormat="1" ht="14.65" customHeight="1">
      <c r="A491" s="227"/>
      <c r="B491" s="236"/>
      <c r="C491" s="17" t="s">
        <v>28</v>
      </c>
      <c r="D491" s="274"/>
      <c r="E491" s="282"/>
      <c r="F491" s="285"/>
      <c r="G491" s="182"/>
      <c r="H491" s="230"/>
      <c r="I491" s="18" t="s">
        <v>43</v>
      </c>
      <c r="J491" s="76">
        <f>IF(OR(I490="TO",I490="TU",I490="TO1",I490="TU1",I490="TO2",I490="TU2"),J490,IF(OR(I490="AH1",I490="AH2"),IF(OR(I491="AH1",I491="AH2"),-J490,IF(OR(I491="EH1",I491="EH2"),-J490+0.5,"")),IF(OR(I490="EH1",I490="EH2"),IF(OR(I491="AH1",I491="AH2"),-J490+0.5,IF(OR(I491="EH1",I491="EH2"),-J490+1,"")),IF(AND(OR(I490="DNB1",I490="DNB2"),OR(I491="AH1",I491="AH2")),0,IF(AND(I490="Not ScoreBoth",OR(I491="TO1",I491="TO2")),0.5,"")))))</f>
        <v>2.5</v>
      </c>
      <c r="K491" s="77" t="s">
        <v>23</v>
      </c>
      <c r="L491" s="21">
        <v>2.08</v>
      </c>
      <c r="M491" s="22">
        <v>2.68</v>
      </c>
      <c r="N491" s="233"/>
      <c r="O491" s="23" t="s">
        <v>1011</v>
      </c>
      <c r="P491" s="24" t="s">
        <v>1205</v>
      </c>
      <c r="Q491" s="221"/>
      <c r="R491" s="205"/>
      <c r="S491" s="26"/>
    </row>
    <row r="492" spans="1:19" s="1" customFormat="1" ht="14.65" customHeight="1">
      <c r="A492" s="228"/>
      <c r="B492" s="237"/>
      <c r="C492" s="27" t="s">
        <v>28</v>
      </c>
      <c r="D492" s="275"/>
      <c r="E492" s="283"/>
      <c r="F492" s="272"/>
      <c r="G492" s="183"/>
      <c r="H492" s="231"/>
      <c r="I492" s="30"/>
      <c r="J492" s="31"/>
      <c r="K492" s="37"/>
      <c r="L492" s="32"/>
      <c r="M492" s="33"/>
      <c r="N492" s="234"/>
      <c r="O492" s="34"/>
      <c r="P492" s="35"/>
      <c r="Q492" s="222"/>
      <c r="R492" s="206"/>
      <c r="S492" s="28"/>
    </row>
    <row r="493" spans="1:19" s="1" customFormat="1" ht="14.65" customHeight="1">
      <c r="A493" s="226">
        <f>$A490+1</f>
        <v>552</v>
      </c>
      <c r="B493" s="235" t="str">
        <f>IF(OR(C493="W",C494="W",C495="W",C493="1/2W",C494="1/2W",C495="1/2W",C493="1/2L",C494="1/2L",C495="1/2L"),"OK",IF(OR(C493="L",C494="L",C495="L"),"LOSS",IF(OR(C493="X",C494="X",C495="X"),"Anulado"," ")))</f>
        <v xml:space="preserve"> </v>
      </c>
      <c r="C493" s="38" t="s">
        <v>28</v>
      </c>
      <c r="D493" s="273" t="str">
        <f>IF(G493="","",$D490)</f>
        <v>23</v>
      </c>
      <c r="E493" s="281" t="str">
        <f>IF(G493=""," ","– "&amp;COUNTIF(D$4:D495,$D493))</f>
        <v>– 9</v>
      </c>
      <c r="F493" s="284" t="e">
        <f ca="1">IF(G493="","",IF(OR(AND($C493&lt;&gt;" ",$C494=" "),AND($C494&lt;&gt;" ",$C493=" "),AND(L495&gt;0,OR(AND($C495&lt;&gt;" ",OR($C493=" ",$C494=" ")),AND($C495=" ",OR($C493&lt;&gt;" ",$C494&lt;&gt;" "))))),IF(SUM(F$4:F492)=0,1,LARGE(F$4:F492,1)+1),IF(MONTH(G493)=MONTH(TODAY()),IF(AND(DAY(G493)&lt;DAY(TODAY()),$B493=" "),IF(SUM(F$4:F492)=0,1,LARGE(F$4:F492,1)+1),IF($B493=" ",IF(AND(DAY(G493)=DAY(TODAY()),HOUR(G493)&lt;=HOUR(NOW())+1),IF(AND(HOUR(G493)+2&lt;=HOUR(NOW()),DAY(G493)&lt;=DAY(TODAY()),MINUTE(G493)&lt;=MINUTE(NOW())),IF(SUM(F$4:F492)=0,1,LARGE(F$4:F492,1)+1),IF(OR(MINUTE(G493)&lt;=MINUTE(NOW()),HOUR(G493)&lt;=HOUR(NOW())),"!!!","")),""),"")),"")))</f>
        <v>#VALUE!</v>
      </c>
      <c r="G493" s="181" t="s">
        <v>4916</v>
      </c>
      <c r="H493" s="229" t="s">
        <v>862</v>
      </c>
      <c r="I493" s="39" t="s">
        <v>42</v>
      </c>
      <c r="J493" s="40">
        <v>18.5</v>
      </c>
      <c r="K493" s="41" t="s">
        <v>18</v>
      </c>
      <c r="L493" s="42">
        <v>2.88</v>
      </c>
      <c r="M493" s="43">
        <v>6.2</v>
      </c>
      <c r="N493" s="318">
        <v>0.05</v>
      </c>
      <c r="O493" s="44" t="s">
        <v>1687</v>
      </c>
      <c r="P493" s="45" t="s">
        <v>4130</v>
      </c>
      <c r="Q493" s="217" t="s">
        <v>3060</v>
      </c>
      <c r="R493" s="211">
        <v>0.1802</v>
      </c>
      <c r="S493" s="210" t="s">
        <v>1034</v>
      </c>
    </row>
    <row r="494" spans="1:19" s="1" customFormat="1" ht="14.65" customHeight="1">
      <c r="A494" s="227"/>
      <c r="B494" s="236"/>
      <c r="C494" s="49" t="s">
        <v>28</v>
      </c>
      <c r="D494" s="274"/>
      <c r="E494" s="282"/>
      <c r="F494" s="285"/>
      <c r="G494" s="182"/>
      <c r="H494" s="230"/>
      <c r="I494" s="50" t="s">
        <v>43</v>
      </c>
      <c r="J494" s="51">
        <f>IF(OR(I493="TO",I493="TU",I493="TO1",I493="TU1",I493="TO2",I493="TU2"),J493,IF(OR(I493="AH1",I493="AH2"),IF(OR(I494="AH1",I494="AH2"),-J493,IF(OR(I494="EH1",I494="EH2"),-J493+0.5,"")),IF(OR(I493="EH1",I493="EH2"),IF(OR(I494="AH1",I494="AH2"),-J493+0.5,IF(OR(I494="EH1",I494="EH2"),-J493+1,"")),IF(AND(OR(I493="DNB1",I493="DNB2"),OR(I494="AH1",I494="AH2")),0,IF(AND(I493="Not ScoreBoth",OR(I494="TO1",I494="TO2")),0.5,"")))))</f>
        <v>18.5</v>
      </c>
      <c r="K494" s="52" t="s">
        <v>17</v>
      </c>
      <c r="L494" s="53">
        <v>2</v>
      </c>
      <c r="M494" s="54"/>
      <c r="N494" s="233"/>
      <c r="O494" s="55" t="s">
        <v>3612</v>
      </c>
      <c r="P494" s="56" t="s">
        <v>2231</v>
      </c>
      <c r="Q494" s="218"/>
      <c r="R494" s="212"/>
      <c r="S494" s="26"/>
    </row>
    <row r="495" spans="1:19" s="1" customFormat="1" ht="14.65" customHeight="1">
      <c r="A495" s="228"/>
      <c r="B495" s="237"/>
      <c r="C495" s="57" t="s">
        <v>28</v>
      </c>
      <c r="D495" s="275"/>
      <c r="E495" s="283"/>
      <c r="F495" s="272"/>
      <c r="G495" s="183"/>
      <c r="H495" s="231"/>
      <c r="I495" s="58"/>
      <c r="J495" s="59"/>
      <c r="K495" s="60"/>
      <c r="L495" s="61"/>
      <c r="M495" s="62"/>
      <c r="N495" s="234"/>
      <c r="O495" s="63"/>
      <c r="P495" s="64"/>
      <c r="Q495" s="219"/>
      <c r="R495" s="213"/>
      <c r="S495" s="28"/>
    </row>
    <row r="496" spans="1:19" s="1" customFormat="1" ht="14.65" customHeight="1">
      <c r="A496" s="238">
        <f>$A493+1</f>
        <v>553</v>
      </c>
      <c r="B496" s="242" t="str">
        <f>IF(OR(C496="W",C497="W",C498="W",C496="1/2W",C497="1/2W",C498="1/2W",C496="1/2L",C497="1/2L",C498="1/2L"),"OK",IF(OR(C496="L",C497="L",C498="L"),"LOSS",IF(OR(C496="X",C497="X",C498="X"),"Anulado"," ")))</f>
        <v xml:space="preserve"> </v>
      </c>
      <c r="C496" s="65" t="s">
        <v>28</v>
      </c>
      <c r="D496" s="290" t="str">
        <f>IF(G496="","",$D493)</f>
        <v>23</v>
      </c>
      <c r="E496" s="295" t="str">
        <f>IF(G496=""," ","– "&amp;COUNTIF(D$4:D498,$D496))</f>
        <v>– 10</v>
      </c>
      <c r="F496" s="297" t="e">
        <f ca="1">IF(G496="","",IF(OR(AND($C496&lt;&gt;" ",$C497=" "),AND($C497&lt;&gt;" ",$C496=" "),AND(L498&gt;0,OR(AND($C498&lt;&gt;" ",OR($C496=" ",$C497=" ")),AND($C498=" ",OR($C496&lt;&gt;" ",$C497&lt;&gt;" "))))),IF(SUM(F$4:F495)=0,1,LARGE(F$4:F495,1)+1),IF(MONTH(G496)=MONTH(TODAY()),IF(AND(DAY(G496)&lt;DAY(TODAY()),$B496=" "),IF(SUM(F$4:F495)=0,1,LARGE(F$4:F495,1)+1),IF($B496=" ",IF(AND(DAY(G496)=DAY(TODAY()),HOUR(G496)&lt;=HOUR(NOW())+1),IF(AND(HOUR(G496)+2&lt;=HOUR(NOW()),DAY(G496)&lt;=DAY(TODAY()),MINUTE(G496)&lt;=MINUTE(NOW())),IF(SUM(F$4:F495)=0,1,LARGE(F$4:F495,1)+1),IF(OR(MINUTE(G496)&lt;=MINUTE(NOW()),HOUR(G496)&lt;=HOUR(NOW())),"!!!","")),""),"")),"")))</f>
        <v>#VALUE!</v>
      </c>
      <c r="G496" s="188" t="s">
        <v>4916</v>
      </c>
      <c r="H496" s="239" t="s">
        <v>862</v>
      </c>
      <c r="I496" s="66" t="s">
        <v>42</v>
      </c>
      <c r="J496" s="67">
        <v>17.5</v>
      </c>
      <c r="K496" s="68" t="s">
        <v>18</v>
      </c>
      <c r="L496" s="69">
        <v>2.4</v>
      </c>
      <c r="M496" s="70"/>
      <c r="N496" s="317">
        <v>0.05</v>
      </c>
      <c r="O496" s="71" t="s">
        <v>2667</v>
      </c>
      <c r="P496" s="72" t="s">
        <v>2660</v>
      </c>
      <c r="Q496" s="220" t="s">
        <v>1254</v>
      </c>
      <c r="R496" s="204">
        <v>9.0700000000000003E-2</v>
      </c>
      <c r="S496" s="203" t="s">
        <v>1034</v>
      </c>
    </row>
    <row r="497" spans="1:19" s="1" customFormat="1" ht="14.65" customHeight="1">
      <c r="A497" s="227"/>
      <c r="B497" s="236"/>
      <c r="C497" s="17" t="s">
        <v>28</v>
      </c>
      <c r="D497" s="274"/>
      <c r="E497" s="282"/>
      <c r="F497" s="285"/>
      <c r="G497" s="182"/>
      <c r="H497" s="230"/>
      <c r="I497" s="18" t="s">
        <v>43</v>
      </c>
      <c r="J497" s="76">
        <f>IF(OR(I496="TO",I496="TU",I496="TO1",I496="TU1",I496="TO2",I496="TU2"),J496,IF(OR(I496="AH1",I496="AH2"),IF(OR(I497="AH1",I497="AH2"),-J496,IF(OR(I497="EH1",I497="EH2"),-J496+0.5,"")),IF(OR(I496="EH1",I496="EH2"),IF(OR(I497="AH1",I497="AH2"),-J496+0.5,IF(OR(I497="EH1",I497="EH2"),-J496+1,"")),IF(AND(OR(I496="DNB1",I496="DNB2"),OR(I497="AH1",I497="AH2")),0,IF(AND(I496="Not ScoreBoth",OR(I497="TO1",I497="TO2")),0.5,"")))))</f>
        <v>17.5</v>
      </c>
      <c r="K497" s="77" t="s">
        <v>17</v>
      </c>
      <c r="L497" s="21">
        <v>2</v>
      </c>
      <c r="M497" s="22">
        <v>8.5500000000000007</v>
      </c>
      <c r="N497" s="233"/>
      <c r="O497" s="23" t="s">
        <v>3442</v>
      </c>
      <c r="P497" s="24" t="s">
        <v>2587</v>
      </c>
      <c r="Q497" s="221"/>
      <c r="R497" s="205"/>
      <c r="S497" s="26"/>
    </row>
    <row r="498" spans="1:19" s="1" customFormat="1" ht="14.65" customHeight="1" thickBot="1">
      <c r="A498" s="228"/>
      <c r="B498" s="237"/>
      <c r="C498" s="27" t="s">
        <v>28</v>
      </c>
      <c r="D498" s="275"/>
      <c r="E498" s="283"/>
      <c r="F498" s="272"/>
      <c r="G498" s="183"/>
      <c r="H498" s="240"/>
      <c r="I498" s="30"/>
      <c r="J498" s="31"/>
      <c r="K498" s="37"/>
      <c r="L498" s="32"/>
      <c r="M498" s="33"/>
      <c r="N498" s="234"/>
      <c r="O498" s="34"/>
      <c r="P498" s="35"/>
      <c r="Q498" s="222"/>
      <c r="R498" s="206"/>
      <c r="S498" s="28"/>
    </row>
    <row r="499" spans="1:19" s="1" customFormat="1" ht="14.65" customHeight="1">
      <c r="A499" s="226">
        <f>$A496+1</f>
        <v>554</v>
      </c>
      <c r="B499" s="235" t="str">
        <f>IF(OR(C499="W",C500="W",C501="W",C499="1/2W",C500="1/2W",C501="1/2W",C499="1/2L",C500="1/2L",C501="1/2L"),"OK",IF(OR(C499="L",C500="L",C501="L"),"LOSS",IF(OR(C499="X",C500="X",C501="X"),"Anulado"," ")))</f>
        <v xml:space="preserve"> </v>
      </c>
      <c r="C499" s="38" t="s">
        <v>28</v>
      </c>
      <c r="D499" s="273" t="s">
        <v>365</v>
      </c>
      <c r="E499" s="281" t="str">
        <f>IF(G499=""," ","– "&amp;COUNTIF(D$4:D501,$D499))</f>
        <v>– 1</v>
      </c>
      <c r="F499" s="284" t="e">
        <f ca="1">IF(G499="","",IF(OR(AND($C499&lt;&gt;" ",$C500=" "),AND($C500&lt;&gt;" ",$C499=" "),AND(L501&gt;0,OR(AND($C501&lt;&gt;" ",OR($C499=" ",$C500=" ")),AND($C501=" ",OR($C499&lt;&gt;" ",$C500&lt;&gt;" "))))),IF(SUM(F$4:F498)=0,1,LARGE(F$4:F498,1)+1),IF(MONTH(G499)=MONTH(TODAY()),IF(AND(DAY(G499)&lt;DAY(TODAY()),$B499=" "),IF(SUM(F$4:F498)=0,1,LARGE(F$4:F498,1)+1),IF($B499=" ",IF(AND(DAY(G499)=DAY(TODAY()),HOUR(G499)&lt;=HOUR(NOW())+1),IF(AND(HOUR(G499)+2&lt;=HOUR(NOW()),DAY(G499)&lt;=DAY(TODAY()),MINUTE(G499)&lt;=MINUTE(NOW())),IF(SUM(F$4:F498)=0,1,LARGE(F$4:F498,1)+1),IF(OR(MINUTE(G499)&lt;=MINUTE(NOW()),HOUR(G499)&lt;=HOUR(NOW())),"!!!","")),""),"")),"")))</f>
        <v>#VALUE!</v>
      </c>
      <c r="G499" s="181" t="s">
        <v>4917</v>
      </c>
      <c r="H499" s="302" t="s">
        <v>863</v>
      </c>
      <c r="I499" s="39" t="s">
        <v>63</v>
      </c>
      <c r="J499" s="78"/>
      <c r="K499" s="41" t="s">
        <v>18</v>
      </c>
      <c r="L499" s="42">
        <v>2.2000000000000002</v>
      </c>
      <c r="M499" s="43">
        <v>4.8099999999999996</v>
      </c>
      <c r="N499" s="318">
        <v>0.01</v>
      </c>
      <c r="O499" s="44" t="s">
        <v>1210</v>
      </c>
      <c r="P499" s="45" t="s">
        <v>2728</v>
      </c>
      <c r="Q499" s="217" t="s">
        <v>1410</v>
      </c>
      <c r="R499" s="211">
        <v>7.1900000000000006E-2</v>
      </c>
      <c r="S499" s="210" t="s">
        <v>1034</v>
      </c>
    </row>
    <row r="500" spans="1:19" s="1" customFormat="1" ht="14.65" customHeight="1">
      <c r="A500" s="227"/>
      <c r="B500" s="236"/>
      <c r="C500" s="49" t="s">
        <v>28</v>
      </c>
      <c r="D500" s="274"/>
      <c r="E500" s="282"/>
      <c r="F500" s="285"/>
      <c r="G500" s="182"/>
      <c r="H500" s="230"/>
      <c r="I500" s="50" t="s">
        <v>42</v>
      </c>
      <c r="J500" s="51">
        <v>0.5</v>
      </c>
      <c r="K500" s="52" t="s">
        <v>22</v>
      </c>
      <c r="L500" s="53">
        <v>2.09</v>
      </c>
      <c r="M500" s="54"/>
      <c r="N500" s="233"/>
      <c r="O500" s="55" t="s">
        <v>4131</v>
      </c>
      <c r="P500" s="56" t="s">
        <v>2728</v>
      </c>
      <c r="Q500" s="218"/>
      <c r="R500" s="212"/>
      <c r="S500" s="26"/>
    </row>
    <row r="501" spans="1:19" s="1" customFormat="1" ht="14.65" customHeight="1">
      <c r="A501" s="228"/>
      <c r="B501" s="237"/>
      <c r="C501" s="57" t="s">
        <v>28</v>
      </c>
      <c r="D501" s="275"/>
      <c r="E501" s="283"/>
      <c r="F501" s="272"/>
      <c r="G501" s="183"/>
      <c r="H501" s="231"/>
      <c r="I501" s="58"/>
      <c r="J501" s="59"/>
      <c r="K501" s="60"/>
      <c r="L501" s="61"/>
      <c r="M501" s="62"/>
      <c r="N501" s="234"/>
      <c r="O501" s="63"/>
      <c r="P501" s="64"/>
      <c r="Q501" s="219"/>
      <c r="R501" s="213"/>
      <c r="S501" s="28"/>
    </row>
    <row r="502" spans="1:19" s="1" customFormat="1" ht="14.65" customHeight="1">
      <c r="A502" s="238">
        <f>$A499+1</f>
        <v>555</v>
      </c>
      <c r="B502" s="242" t="str">
        <f>IF(OR(C502="W",C503="W",C504="W",C502="1/2W",C503="1/2W",C504="1/2W",C502="1/2L",C503="1/2L",C504="1/2L"),"OK",IF(OR(C502="L",C503="L",C504="L"),"LOSS",IF(OR(C502="X",C503="X",C504="X"),"Anulado"," ")))</f>
        <v xml:space="preserve"> </v>
      </c>
      <c r="C502" s="65" t="s">
        <v>28</v>
      </c>
      <c r="D502" s="290" t="str">
        <f>IF(G502="","",$D499)</f>
        <v>24</v>
      </c>
      <c r="E502" s="295" t="str">
        <f>IF(G502=""," ","– "&amp;COUNTIF(D$4:D504,$D502))</f>
        <v>– 2</v>
      </c>
      <c r="F502" s="297" t="e">
        <f ca="1">IF(G502="","",IF(OR(AND($C502&lt;&gt;" ",$C503=" "),AND($C503&lt;&gt;" ",$C502=" "),AND(L504&gt;0,OR(AND($C504&lt;&gt;" ",OR($C502=" ",$C503=" ")),AND($C504=" ",OR($C502&lt;&gt;" ",$C503&lt;&gt;" "))))),IF(SUM(F$4:F501)=0,1,LARGE(F$4:F501,1)+1),IF(MONTH(G502)=MONTH(TODAY()),IF(AND(DAY(G502)&lt;DAY(TODAY()),$B502=" "),IF(SUM(F$4:F501)=0,1,LARGE(F$4:F501,1)+1),IF($B502=" ",IF(AND(DAY(G502)=DAY(TODAY()),HOUR(G502)&lt;=HOUR(NOW())+1),IF(AND(HOUR(G502)+2&lt;=HOUR(NOW()),DAY(G502)&lt;=DAY(TODAY()),MINUTE(G502)&lt;=MINUTE(NOW())),IF(SUM(F$4:F501)=0,1,LARGE(F$4:F501,1)+1),IF(OR(MINUTE(G502)&lt;=MINUTE(NOW()),HOUR(G502)&lt;=HOUR(NOW())),"!!!","")),""),"")),"")))</f>
        <v>#VALUE!</v>
      </c>
      <c r="G502" s="188" t="s">
        <v>4918</v>
      </c>
      <c r="H502" s="239" t="s">
        <v>864</v>
      </c>
      <c r="I502" s="66" t="s">
        <v>42</v>
      </c>
      <c r="J502" s="67">
        <v>2.5</v>
      </c>
      <c r="K502" s="68" t="s">
        <v>22</v>
      </c>
      <c r="L502" s="69">
        <v>2.2200000000000002</v>
      </c>
      <c r="M502" s="70"/>
      <c r="N502" s="317">
        <v>0.01</v>
      </c>
      <c r="O502" s="71" t="s">
        <v>2305</v>
      </c>
      <c r="P502" s="72" t="s">
        <v>4132</v>
      </c>
      <c r="Q502" s="220" t="s">
        <v>1346</v>
      </c>
      <c r="R502" s="204">
        <v>6.59E-2</v>
      </c>
      <c r="S502" s="203" t="s">
        <v>1034</v>
      </c>
    </row>
    <row r="503" spans="1:19" s="1" customFormat="1" ht="14.65" customHeight="1">
      <c r="A503" s="227"/>
      <c r="B503" s="236"/>
      <c r="C503" s="17" t="s">
        <v>28</v>
      </c>
      <c r="D503" s="274"/>
      <c r="E503" s="282"/>
      <c r="F503" s="285"/>
      <c r="G503" s="182"/>
      <c r="H503" s="230"/>
      <c r="I503" s="18" t="s">
        <v>43</v>
      </c>
      <c r="J503" s="76">
        <f>IF(OR(I502="TO",I502="TU",I502="TO1",I502="TU1",I502="TO2",I502="TU2"),J502,IF(OR(I502="AH1",I502="AH2"),IF(OR(I503="AH1",I503="AH2"),-J502,IF(OR(I503="EH1",I503="EH2"),-J502+0.5,"")),IF(OR(I502="EH1",I502="EH2"),IF(OR(I503="AH1",I503="AH2"),-J502+0.5,IF(OR(I503="EH1",I503="EH2"),-J502+1,"")),IF(AND(OR(I502="DNB1",I502="DNB2"),OR(I503="AH1",I503="AH2")),0,IF(AND(I502="Not ScoreBoth",OR(I503="TO1",I503="TO2")),0.5,"")))))</f>
        <v>2.5</v>
      </c>
      <c r="K503" s="77" t="s">
        <v>18</v>
      </c>
      <c r="L503" s="21">
        <v>2.0499999999999998</v>
      </c>
      <c r="M503" s="22">
        <v>13.66</v>
      </c>
      <c r="N503" s="233"/>
      <c r="O503" s="23" t="s">
        <v>4133</v>
      </c>
      <c r="P503" s="24" t="s">
        <v>3103</v>
      </c>
      <c r="Q503" s="221"/>
      <c r="R503" s="205"/>
      <c r="S503" s="26"/>
    </row>
    <row r="504" spans="1:19" s="1" customFormat="1" ht="14.65" customHeight="1" thickBot="1">
      <c r="A504" s="228"/>
      <c r="B504" s="237"/>
      <c r="C504" s="27" t="s">
        <v>28</v>
      </c>
      <c r="D504" s="275"/>
      <c r="E504" s="283"/>
      <c r="F504" s="272"/>
      <c r="G504" s="183"/>
      <c r="H504" s="240"/>
      <c r="I504" s="30"/>
      <c r="J504" s="31"/>
      <c r="K504" s="37"/>
      <c r="L504" s="32"/>
      <c r="M504" s="33"/>
      <c r="N504" s="234"/>
      <c r="O504" s="34"/>
      <c r="P504" s="35"/>
      <c r="Q504" s="222"/>
      <c r="R504" s="206"/>
      <c r="S504" s="28"/>
    </row>
    <row r="505" spans="1:19" s="1" customFormat="1" ht="14.65" customHeight="1">
      <c r="A505" s="226">
        <f>$A502+1</f>
        <v>556</v>
      </c>
      <c r="B505" s="235" t="str">
        <f>IF(OR(C505="W",C506="W",C507="W",C505="1/2W",C506="1/2W",C507="1/2W",C505="1/2L",C506="1/2L",C507="1/2L"),"OK",IF(OR(C505="L",C506="L",C507="L"),"LOSS",IF(OR(C505="X",C506="X",C507="X"),"Anulado"," ")))</f>
        <v xml:space="preserve"> </v>
      </c>
      <c r="C505" s="38" t="s">
        <v>28</v>
      </c>
      <c r="D505" s="273" t="s">
        <v>394</v>
      </c>
      <c r="E505" s="281" t="str">
        <f>IF(G505=""," ","– "&amp;COUNTIF(D$4:D507,$D505))</f>
        <v>– 1</v>
      </c>
      <c r="F505" s="284" t="e">
        <f ca="1">IF(G505="","",IF(OR(AND($C505&lt;&gt;" ",$C506=" "),AND($C506&lt;&gt;" ",$C505=" "),AND(L507&gt;0,OR(AND($C507&lt;&gt;" ",OR($C505=" ",$C506=" ")),AND($C507=" ",OR($C505&lt;&gt;" ",$C506&lt;&gt;" "))))),IF(SUM(F$4:F504)=0,1,LARGE(F$4:F504,1)+1),IF(MONTH(G505)=MONTH(TODAY()),IF(AND(DAY(G505)&lt;DAY(TODAY()),$B505=" "),IF(SUM(F$4:F504)=0,1,LARGE(F$4:F504,1)+1),IF($B505=" ",IF(AND(DAY(G505)=DAY(TODAY()),HOUR(G505)&lt;=HOUR(NOW())+1),IF(AND(HOUR(G505)+2&lt;=HOUR(NOW()),DAY(G505)&lt;=DAY(TODAY()),MINUTE(G505)&lt;=MINUTE(NOW())),IF(SUM(F$4:F504)=0,1,LARGE(F$4:F504,1)+1),IF(OR(MINUTE(G505)&lt;=MINUTE(NOW()),HOUR(G505)&lt;=HOUR(NOW())),"!!!","")),""),"")),"")))</f>
        <v>#VALUE!</v>
      </c>
      <c r="G505" s="181" t="s">
        <v>4919</v>
      </c>
      <c r="H505" s="302" t="s">
        <v>865</v>
      </c>
      <c r="I505" s="108">
        <v>2</v>
      </c>
      <c r="J505" s="78"/>
      <c r="K505" s="41" t="s">
        <v>18</v>
      </c>
      <c r="L505" s="42">
        <v>8</v>
      </c>
      <c r="M505" s="43">
        <v>6.2</v>
      </c>
      <c r="N505" s="318">
        <v>0.05</v>
      </c>
      <c r="O505" s="44" t="s">
        <v>1687</v>
      </c>
      <c r="P505" s="45" t="s">
        <v>4134</v>
      </c>
      <c r="Q505" s="217" t="s">
        <v>1661</v>
      </c>
      <c r="R505" s="211">
        <v>8.2699999999999996E-2</v>
      </c>
      <c r="S505" s="210" t="s">
        <v>1034</v>
      </c>
    </row>
    <row r="506" spans="1:19" s="1" customFormat="1" ht="14.65" customHeight="1">
      <c r="A506" s="227"/>
      <c r="B506" s="236"/>
      <c r="C506" s="49" t="s">
        <v>28</v>
      </c>
      <c r="D506" s="274"/>
      <c r="E506" s="282"/>
      <c r="F506" s="285"/>
      <c r="G506" s="182"/>
      <c r="H506" s="230"/>
      <c r="I506" s="50" t="s">
        <v>71</v>
      </c>
      <c r="J506" s="85" t="str">
        <f>IF(OR(I505="TO",I505="TU",I505="TO1",I505="TU1",I505="TO2",I505="TU2"),J505,IF(OR(I505="AH1",I505="AH2"),IF(OR(I506="AH1",I506="AH2"),-J505,IF(OR(I506="EH1",I506="EH2"),-J505+0.5,"")),IF(OR(I505="EH1",I505="EH2"),IF(OR(I506="AH1",I506="AH2"),-J505+0.5,IF(OR(I506="EH1",I506="EH2"),-J505+1,"")),IF(AND(OR(I505="DNB1",I505="DNB2"),OR(I506="AH1",I506="AH2")),0,IF(AND(I505="Not ScoreBoth",OR(I506="TO1",I506="TO2")),0.5,"")))))</f>
        <v/>
      </c>
      <c r="K506" s="52" t="s">
        <v>19</v>
      </c>
      <c r="L506" s="53">
        <v>4.7</v>
      </c>
      <c r="M506" s="54">
        <v>39.630000000000003</v>
      </c>
      <c r="N506" s="233"/>
      <c r="O506" s="55" t="s">
        <v>4135</v>
      </c>
      <c r="P506" s="56" t="s">
        <v>4136</v>
      </c>
      <c r="Q506" s="218"/>
      <c r="R506" s="212"/>
      <c r="S506" s="26"/>
    </row>
    <row r="507" spans="1:19" s="1" customFormat="1" ht="14.65" customHeight="1">
      <c r="A507" s="228"/>
      <c r="B507" s="237"/>
      <c r="C507" s="57" t="s">
        <v>28</v>
      </c>
      <c r="D507" s="275"/>
      <c r="E507" s="283"/>
      <c r="F507" s="272"/>
      <c r="G507" s="183"/>
      <c r="H507" s="231"/>
      <c r="I507" s="58"/>
      <c r="J507" s="59"/>
      <c r="K507" s="60"/>
      <c r="L507" s="61"/>
      <c r="M507" s="62"/>
      <c r="N507" s="234"/>
      <c r="O507" s="63"/>
      <c r="P507" s="106" t="s">
        <v>3479</v>
      </c>
      <c r="Q507" s="219"/>
      <c r="R507" s="213"/>
      <c r="S507" s="28"/>
    </row>
    <row r="508" spans="1:19" s="1" customFormat="1" ht="14.65" customHeight="1">
      <c r="A508" s="238">
        <f>$A505+1</f>
        <v>557</v>
      </c>
      <c r="B508" s="242" t="str">
        <f>IF(OR(C508="W",C509="W",C510="W",C508="1/2W",C509="1/2W",C510="1/2W",C508="1/2L",C509="1/2L",C510="1/2L"),"OK",IF(OR(C508="L",C509="L",C510="L"),"LOSS",IF(OR(C508="X",C509="X",C510="X"),"Anulado"," ")))</f>
        <v xml:space="preserve"> </v>
      </c>
      <c r="C508" s="65" t="s">
        <v>28</v>
      </c>
      <c r="D508" s="290" t="str">
        <f>IF(G508="","",$D505)</f>
        <v>28</v>
      </c>
      <c r="E508" s="295" t="str">
        <f>IF(G508=""," ","– "&amp;COUNTIF(D$4:D510,$D508))</f>
        <v>– 2</v>
      </c>
      <c r="F508" s="297" t="e">
        <f ca="1">IF(G508="","",IF(OR(AND($C508&lt;&gt;" ",$C509=" "),AND($C509&lt;&gt;" ",$C508=" "),AND(L510&gt;0,OR(AND($C510&lt;&gt;" ",OR($C508=" ",$C509=" ")),AND($C510=" ",OR($C508&lt;&gt;" ",$C509&lt;&gt;" "))))),IF(SUM(F$4:F507)=0,1,LARGE(F$4:F507,1)+1),IF(MONTH(G508)=MONTH(TODAY()),IF(AND(DAY(G508)&lt;DAY(TODAY()),$B508=" "),IF(SUM(F$4:F507)=0,1,LARGE(F$4:F507,1)+1),IF($B508=" ",IF(AND(DAY(G508)=DAY(TODAY()),HOUR(G508)&lt;=HOUR(NOW())+1),IF(AND(HOUR(G508)+2&lt;=HOUR(NOW()),DAY(G508)&lt;=DAY(TODAY()),MINUTE(G508)&lt;=MINUTE(NOW())),IF(SUM(F$4:F507)=0,1,LARGE(F$4:F507,1)+1),IF(OR(MINUTE(G508)&lt;=MINUTE(NOW()),HOUR(G508)&lt;=HOUR(NOW())),"!!!","")),""),"")),"")))</f>
        <v>#VALUE!</v>
      </c>
      <c r="G508" s="188" t="s">
        <v>4920</v>
      </c>
      <c r="H508" s="239" t="s">
        <v>866</v>
      </c>
      <c r="I508" s="66" t="s">
        <v>30</v>
      </c>
      <c r="J508" s="67">
        <v>0.5</v>
      </c>
      <c r="K508" s="68" t="s">
        <v>22</v>
      </c>
      <c r="L508" s="69">
        <v>1.5289999999999999</v>
      </c>
      <c r="M508" s="70"/>
      <c r="N508" s="317">
        <v>0.01</v>
      </c>
      <c r="O508" s="71" t="s">
        <v>3028</v>
      </c>
      <c r="P508" s="72" t="s">
        <v>4137</v>
      </c>
      <c r="Q508" s="220" t="s">
        <v>2296</v>
      </c>
      <c r="R508" s="204">
        <v>8.6099999999999996E-2</v>
      </c>
      <c r="S508" s="203" t="s">
        <v>1034</v>
      </c>
    </row>
    <row r="509" spans="1:19" s="1" customFormat="1" ht="14.65" customHeight="1">
      <c r="A509" s="227"/>
      <c r="B509" s="236"/>
      <c r="C509" s="17" t="s">
        <v>28</v>
      </c>
      <c r="D509" s="274"/>
      <c r="E509" s="282"/>
      <c r="F509" s="285"/>
      <c r="G509" s="182"/>
      <c r="H509" s="230"/>
      <c r="I509" s="83">
        <v>2</v>
      </c>
      <c r="J509" s="81" t="str">
        <f>IF(OR(I508="TO",I508="TU",I508="TO1",I508="TU1",I508="TO2",I508="TU2"),J508,IF(OR(I508="AH1",I508="AH2"),IF(OR(I509="AH1",I509="AH2"),-J508,IF(OR(I509="EH1",I509="EH2"),-J508+0.5,"")),IF(OR(I508="EH1",I508="EH2"),IF(OR(I509="AH1",I509="AH2"),-J508+0.5,IF(OR(I509="EH1",I509="EH2"),-J508+1,"")),IF(AND(OR(I508="DNB1",I508="DNB2"),OR(I509="AH1",I509="AH2")),0,IF(AND(I508="Not ScoreBoth",OR(I509="TO1",I509="TO2")),0.5,"")))))</f>
        <v/>
      </c>
      <c r="K509" s="77" t="s">
        <v>18</v>
      </c>
      <c r="L509" s="21">
        <v>3.75</v>
      </c>
      <c r="M509" s="22">
        <v>15.81</v>
      </c>
      <c r="N509" s="233"/>
      <c r="O509" s="23" t="s">
        <v>4065</v>
      </c>
      <c r="P509" s="24" t="s">
        <v>2421</v>
      </c>
      <c r="Q509" s="221"/>
      <c r="R509" s="205"/>
      <c r="S509" s="26"/>
    </row>
    <row r="510" spans="1:19" s="1" customFormat="1" ht="14.65" customHeight="1">
      <c r="A510" s="228"/>
      <c r="B510" s="237"/>
      <c r="C510" s="27" t="s">
        <v>28</v>
      </c>
      <c r="D510" s="275"/>
      <c r="E510" s="283"/>
      <c r="F510" s="272"/>
      <c r="G510" s="183"/>
      <c r="H510" s="231"/>
      <c r="I510" s="30"/>
      <c r="J510" s="31"/>
      <c r="K510" s="37"/>
      <c r="L510" s="32"/>
      <c r="M510" s="33"/>
      <c r="N510" s="234"/>
      <c r="O510" s="34"/>
      <c r="P510" s="35"/>
      <c r="Q510" s="222"/>
      <c r="R510" s="206"/>
      <c r="S510" s="28"/>
    </row>
    <row r="511" spans="1:19" s="1" customFormat="1" ht="14.65" customHeight="1">
      <c r="A511" s="226">
        <f>$A508+1</f>
        <v>558</v>
      </c>
      <c r="B511" s="235" t="str">
        <f>IF(OR(C511="W",C512="W",C513="W",C511="1/2W",C512="1/2W",C513="1/2W",C511="1/2L",C512="1/2L",C513="1/2L"),"OK",IF(OR(C511="L",C512="L",C513="L"),"LOSS",IF(OR(C511="X",C512="X",C513="X"),"Anulado"," ")))</f>
        <v xml:space="preserve"> </v>
      </c>
      <c r="C511" s="38" t="s">
        <v>28</v>
      </c>
      <c r="D511" s="273" t="str">
        <f>IF(G511="","",$D508)</f>
        <v>28</v>
      </c>
      <c r="E511" s="281" t="str">
        <f>IF(G511=""," ","– "&amp;COUNTIF(D$4:D513,$D511))</f>
        <v>– 3</v>
      </c>
      <c r="F511" s="284" t="e">
        <f ca="1">IF(G511="","",IF(OR(AND($C511&lt;&gt;" ",$C512=" "),AND($C512&lt;&gt;" ",$C511=" "),AND(L513&gt;0,OR(AND($C513&lt;&gt;" ",OR($C511=" ",$C512=" ")),AND($C513=" ",OR($C511&lt;&gt;" ",$C512&lt;&gt;" "))))),IF(SUM(F$4:F510)=0,1,LARGE(F$4:F510,1)+1),IF(MONTH(G511)=MONTH(TODAY()),IF(AND(DAY(G511)&lt;DAY(TODAY()),$B511=" "),IF(SUM(F$4:F510)=0,1,LARGE(F$4:F510,1)+1),IF($B511=" ",IF(AND(DAY(G511)=DAY(TODAY()),HOUR(G511)&lt;=HOUR(NOW())+1),IF(AND(HOUR(G511)+2&lt;=HOUR(NOW()),DAY(G511)&lt;=DAY(TODAY()),MINUTE(G511)&lt;=MINUTE(NOW())),IF(SUM(F$4:F510)=0,1,LARGE(F$4:F510,1)+1),IF(OR(MINUTE(G511)&lt;=MINUTE(NOW()),HOUR(G511)&lt;=HOUR(NOW())),"!!!","")),""),"")),"")))</f>
        <v>#VALUE!</v>
      </c>
      <c r="G511" s="181" t="s">
        <v>4921</v>
      </c>
      <c r="H511" s="229" t="s">
        <v>867</v>
      </c>
      <c r="I511" s="108">
        <v>2</v>
      </c>
      <c r="J511" s="78"/>
      <c r="K511" s="41" t="s">
        <v>33</v>
      </c>
      <c r="L511" s="42">
        <v>2.2000000000000002</v>
      </c>
      <c r="M511" s="43">
        <v>5.39</v>
      </c>
      <c r="N511" s="318">
        <v>0.01</v>
      </c>
      <c r="O511" s="44" t="s">
        <v>889</v>
      </c>
      <c r="P511" s="45" t="s">
        <v>2115</v>
      </c>
      <c r="Q511" s="217" t="s">
        <v>4244</v>
      </c>
      <c r="R511" s="211">
        <v>0.20580000000000001</v>
      </c>
      <c r="S511" s="210" t="s">
        <v>1034</v>
      </c>
    </row>
    <row r="512" spans="1:19" s="1" customFormat="1" ht="14.65" customHeight="1">
      <c r="A512" s="227"/>
      <c r="B512" s="236"/>
      <c r="C512" s="49" t="s">
        <v>28</v>
      </c>
      <c r="D512" s="274"/>
      <c r="E512" s="282"/>
      <c r="F512" s="285"/>
      <c r="G512" s="182"/>
      <c r="H512" s="230"/>
      <c r="I512" s="50" t="s">
        <v>54</v>
      </c>
      <c r="J512" s="85" t="str">
        <f>IF(OR(I511="TO",I511="TU",I511="TO1",I511="TU1",I511="TO2",I511="TU2"),J511,IF(OR(I511="AH1",I511="AH2"),IF(OR(I512="AH1",I512="AH2"),-J511,IF(OR(I512="EH1",I512="EH2"),-J511+0.5,"")),IF(OR(I511="EH1",I511="EH2"),IF(OR(I512="AH1",I512="AH2"),-J511+0.5,IF(OR(I512="EH1",I512="EH2"),-J511+1,"")),IF(AND(OR(I511="DNB1",I511="DNB2"),OR(I512="AH1",I512="AH2")),0,IF(AND(I511="Not ScoreBoth",OR(I512="TO1",I512="TO2")),0.5,"")))))</f>
        <v/>
      </c>
      <c r="K512" s="52" t="s">
        <v>23</v>
      </c>
      <c r="L512" s="53">
        <v>2.68</v>
      </c>
      <c r="M512" s="54">
        <v>4.28</v>
      </c>
      <c r="N512" s="233"/>
      <c r="O512" s="55" t="s">
        <v>1624</v>
      </c>
      <c r="P512" s="56" t="s">
        <v>4138</v>
      </c>
      <c r="Q512" s="218"/>
      <c r="R512" s="212"/>
      <c r="S512" s="26"/>
    </row>
    <row r="513" spans="1:19" s="1" customFormat="1" ht="14.65" customHeight="1">
      <c r="A513" s="228"/>
      <c r="B513" s="237"/>
      <c r="C513" s="57" t="s">
        <v>28</v>
      </c>
      <c r="D513" s="275"/>
      <c r="E513" s="283"/>
      <c r="F513" s="272"/>
      <c r="G513" s="183"/>
      <c r="H513" s="231"/>
      <c r="I513" s="58"/>
      <c r="J513" s="59"/>
      <c r="K513" s="60"/>
      <c r="L513" s="61"/>
      <c r="M513" s="62"/>
      <c r="N513" s="234"/>
      <c r="O513" s="63"/>
      <c r="P513" s="64"/>
      <c r="Q513" s="219"/>
      <c r="R513" s="213"/>
      <c r="S513" s="28"/>
    </row>
    <row r="514" spans="1:19" s="1" customFormat="1" ht="14.65" customHeight="1">
      <c r="A514" s="238">
        <f>$A511+1</f>
        <v>559</v>
      </c>
      <c r="B514" s="242" t="str">
        <f>IF(OR(C514="W",C515="W",C516="W",C514="1/2W",C515="1/2W",C516="1/2W",C514="1/2L",C515="1/2L",C516="1/2L"),"OK",IF(OR(C514="L",C515="L",C516="L"),"LOSS",IF(OR(C514="X",C515="X",C516="X"),"Anulado"," ")))</f>
        <v xml:space="preserve"> </v>
      </c>
      <c r="C514" s="65" t="s">
        <v>28</v>
      </c>
      <c r="D514" s="290" t="s">
        <v>401</v>
      </c>
      <c r="E514" s="295" t="str">
        <f>IF(G514=""," ","– "&amp;COUNTIF(D$4:D516,$D514))</f>
        <v>– 1</v>
      </c>
      <c r="F514" s="297" t="e">
        <f ca="1">IF(G514="","",IF(OR(AND($C514&lt;&gt;" ",$C515=" "),AND($C515&lt;&gt;" ",$C514=" "),AND(L516&gt;0,OR(AND($C516&lt;&gt;" ",OR($C514=" ",$C515=" ")),AND($C516=" ",OR($C514&lt;&gt;" ",$C515&lt;&gt;" "))))),IF(SUM(F$4:F513)=0,1,LARGE(F$4:F513,1)+1),IF(MONTH(G514)=MONTH(TODAY()),IF(AND(DAY(G514)&lt;DAY(TODAY()),$B514=" "),IF(SUM(F$4:F513)=0,1,LARGE(F$4:F513,1)+1),IF($B514=" ",IF(AND(DAY(G514)=DAY(TODAY()),HOUR(G514)&lt;=HOUR(NOW())+1),IF(AND(HOUR(G514)+2&lt;=HOUR(NOW()),DAY(G514)&lt;=DAY(TODAY()),MINUTE(G514)&lt;=MINUTE(NOW())),IF(SUM(F$4:F513)=0,1,LARGE(F$4:F513,1)+1),IF(OR(MINUTE(G514)&lt;=MINUTE(NOW()),HOUR(G514)&lt;=HOUR(NOW())),"!!!","")),""),"")),"")))</f>
        <v>#VALUE!</v>
      </c>
      <c r="G514" s="188" t="s">
        <v>4922</v>
      </c>
      <c r="H514" s="239" t="s">
        <v>868</v>
      </c>
      <c r="I514" s="66" t="s">
        <v>31</v>
      </c>
      <c r="J514" s="67">
        <v>0</v>
      </c>
      <c r="K514" s="68" t="s">
        <v>45</v>
      </c>
      <c r="L514" s="69">
        <v>1.71</v>
      </c>
      <c r="M514" s="70">
        <v>75</v>
      </c>
      <c r="N514" s="317">
        <v>0.01</v>
      </c>
      <c r="O514" s="71" t="s">
        <v>4139</v>
      </c>
      <c r="P514" s="72" t="s">
        <v>4140</v>
      </c>
      <c r="Q514" s="220" t="s">
        <v>3348</v>
      </c>
      <c r="R514" s="204">
        <v>8.5199999999999998E-2</v>
      </c>
      <c r="S514" s="203" t="s">
        <v>1034</v>
      </c>
    </row>
    <row r="515" spans="1:19" s="1" customFormat="1" ht="14.65" customHeight="1">
      <c r="A515" s="227"/>
      <c r="B515" s="236"/>
      <c r="C515" s="17" t="s">
        <v>28</v>
      </c>
      <c r="D515" s="274"/>
      <c r="E515" s="282"/>
      <c r="F515" s="285"/>
      <c r="G515" s="182"/>
      <c r="H515" s="230"/>
      <c r="I515" s="18" t="s">
        <v>30</v>
      </c>
      <c r="J515" s="76">
        <f>IF(OR(I514="TO",I514="TU",I514="TO1",I514="TU1",I514="TO2",I514="TU2"),J514,IF(OR(I514="AH1",I514="AH2"),IF(OR(I515="AH1",I515="AH2"),-J514,IF(OR(I515="EH1",I515="EH2"),-J514+0.5,"")),IF(OR(I514="EH1",I514="EH2"),IF(OR(I515="AH1",I515="AH2"),-J514+0.5,IF(OR(I515="EH1",I515="EH2"),-J514+1,"")),IF(AND(OR(I514="DNB1",I514="DNB2"),OR(I515="AH1",I515="AH2")),0,IF(AND(I514="Not ScoreBoth",OR(I515="TO1",I515="TO2")),0.5,"")))))</f>
        <v>0</v>
      </c>
      <c r="K515" s="77" t="s">
        <v>22</v>
      </c>
      <c r="L515" s="21">
        <v>2.97</v>
      </c>
      <c r="M515" s="22"/>
      <c r="N515" s="233"/>
      <c r="O515" s="23" t="s">
        <v>4141</v>
      </c>
      <c r="P515" s="24" t="s">
        <v>4142</v>
      </c>
      <c r="Q515" s="221"/>
      <c r="R515" s="205"/>
      <c r="S515" s="26"/>
    </row>
    <row r="516" spans="1:19" s="1" customFormat="1" ht="14.65" customHeight="1">
      <c r="A516" s="228"/>
      <c r="B516" s="237"/>
      <c r="C516" s="27" t="s">
        <v>28</v>
      </c>
      <c r="D516" s="275"/>
      <c r="E516" s="283"/>
      <c r="F516" s="272"/>
      <c r="G516" s="183"/>
      <c r="H516" s="231"/>
      <c r="I516" s="30"/>
      <c r="J516" s="31"/>
      <c r="K516" s="37"/>
      <c r="L516" s="32"/>
      <c r="M516" s="33"/>
      <c r="N516" s="234"/>
      <c r="O516" s="34"/>
      <c r="P516" s="35"/>
      <c r="Q516" s="222"/>
      <c r="R516" s="206"/>
      <c r="S516" s="28"/>
    </row>
    <row r="517" spans="1:19" s="1" customFormat="1" ht="14.65" customHeight="1">
      <c r="A517" s="226">
        <f>$A514+1</f>
        <v>560</v>
      </c>
      <c r="B517" s="235" t="str">
        <f>IF(OR(C517="W",C518="W",C519="W",C517="1/2W",C518="1/2W",C519="1/2W",C517="1/2L",C518="1/2L",C519="1/2L"),"OK",IF(OR(C517="L",C518="L",C519="L"),"LOSS",IF(OR(C517="X",C518="X",C519="X"),"Anulado"," ")))</f>
        <v xml:space="preserve"> </v>
      </c>
      <c r="C517" s="38" t="s">
        <v>28</v>
      </c>
      <c r="D517" s="273" t="str">
        <f>IF(G517="","",$D514)</f>
        <v>29</v>
      </c>
      <c r="E517" s="281" t="str">
        <f>IF(G517=""," ","– "&amp;COUNTIF(D$4:D519,$D517))</f>
        <v>– 2</v>
      </c>
      <c r="F517" s="284" t="e">
        <f ca="1">IF(G517="","",IF(OR(AND($C517&lt;&gt;" ",$C518=" "),AND($C518&lt;&gt;" ",$C517=" "),AND(L519&gt;0,OR(AND($C519&lt;&gt;" ",OR($C517=" ",$C518=" ")),AND($C519=" ",OR($C517&lt;&gt;" ",$C518&lt;&gt;" "))))),IF(SUM(F$4:F516)=0,1,LARGE(F$4:F516,1)+1),IF(MONTH(G517)=MONTH(TODAY()),IF(AND(DAY(G517)&lt;DAY(TODAY()),$B517=" "),IF(SUM(F$4:F516)=0,1,LARGE(F$4:F516,1)+1),IF($B517=" ",IF(AND(DAY(G517)=DAY(TODAY()),HOUR(G517)&lt;=HOUR(NOW())+1),IF(AND(HOUR(G517)+2&lt;=HOUR(NOW()),DAY(G517)&lt;=DAY(TODAY()),MINUTE(G517)&lt;=MINUTE(NOW())),IF(SUM(F$4:F516)=0,1,LARGE(F$4:F516,1)+1),IF(OR(MINUTE(G517)&lt;=MINUTE(NOW()),HOUR(G517)&lt;=HOUR(NOW())),"!!!","")),""),"")),"")))</f>
        <v>#VALUE!</v>
      </c>
      <c r="G517" s="181" t="s">
        <v>4923</v>
      </c>
      <c r="H517" s="229" t="s">
        <v>869</v>
      </c>
      <c r="I517" s="39" t="s">
        <v>42</v>
      </c>
      <c r="J517" s="40">
        <v>2.5</v>
      </c>
      <c r="K517" s="41" t="s">
        <v>17</v>
      </c>
      <c r="L517" s="42">
        <v>1.833</v>
      </c>
      <c r="M517" s="43">
        <v>56.15</v>
      </c>
      <c r="N517" s="318">
        <v>0.05</v>
      </c>
      <c r="O517" s="44" t="s">
        <v>3606</v>
      </c>
      <c r="P517" s="45" t="s">
        <v>4143</v>
      </c>
      <c r="Q517" s="217" t="s">
        <v>1128</v>
      </c>
      <c r="R517" s="211">
        <v>4.8500000000000001E-2</v>
      </c>
      <c r="S517" s="210" t="s">
        <v>1034</v>
      </c>
    </row>
    <row r="518" spans="1:19" s="1" customFormat="1" ht="14.65" customHeight="1">
      <c r="A518" s="227"/>
      <c r="B518" s="236"/>
      <c r="C518" s="49" t="s">
        <v>28</v>
      </c>
      <c r="D518" s="274"/>
      <c r="E518" s="282"/>
      <c r="F518" s="285"/>
      <c r="G518" s="182"/>
      <c r="H518" s="230"/>
      <c r="I518" s="50" t="s">
        <v>43</v>
      </c>
      <c r="J518" s="51">
        <f>IF(OR(I517="TO",I517="TU",I517="TO1",I517="TU1",I517="TO2",I517="TU2"),J517,IF(OR(I517="AH1",I517="AH2"),IF(OR(I518="AH1",I518="AH2"),-J517,IF(OR(I518="EH1",I518="EH2"),-J517+0.5,"")),IF(OR(I517="EH1",I517="EH2"),IF(OR(I518="AH1",I518="AH2"),-J517+0.5,IF(OR(I518="EH1",I518="EH2"),-J517+1,"")),IF(AND(OR(I517="DNB1",I517="DNB2"),OR(I518="AH1",I518="AH2")),0,IF(AND(I517="Not ScoreBoth",OR(I518="TO1",I518="TO2")),0.5,"")))))</f>
        <v>2.5</v>
      </c>
      <c r="K518" s="52" t="s">
        <v>23</v>
      </c>
      <c r="L518" s="53">
        <v>2.4500000000000002</v>
      </c>
      <c r="M518" s="54">
        <v>41.99</v>
      </c>
      <c r="N518" s="233"/>
      <c r="O518" s="55" t="s">
        <v>4144</v>
      </c>
      <c r="P518" s="56" t="s">
        <v>4145</v>
      </c>
      <c r="Q518" s="218"/>
      <c r="R518" s="212"/>
      <c r="S518" s="26"/>
    </row>
    <row r="519" spans="1:19" s="1" customFormat="1" ht="14.65" customHeight="1">
      <c r="A519" s="228"/>
      <c r="B519" s="237"/>
      <c r="C519" s="57" t="s">
        <v>28</v>
      </c>
      <c r="D519" s="275"/>
      <c r="E519" s="283"/>
      <c r="F519" s="272"/>
      <c r="G519" s="183"/>
      <c r="H519" s="231"/>
      <c r="I519" s="58"/>
      <c r="J519" s="59"/>
      <c r="K519" s="60"/>
      <c r="L519" s="61"/>
      <c r="M519" s="62"/>
      <c r="N519" s="234"/>
      <c r="O519" s="63"/>
      <c r="P519" s="64"/>
      <c r="Q519" s="219"/>
      <c r="R519" s="213"/>
      <c r="S519" s="28"/>
    </row>
    <row r="520" spans="1:19" s="1" customFormat="1" ht="14.65" customHeight="1">
      <c r="A520" s="238">
        <f>$A517+1</f>
        <v>561</v>
      </c>
      <c r="B520" s="242" t="str">
        <f>IF(OR(C520="W",C521="W",C522="W",C520="1/2W",C521="1/2W",C522="1/2W",C520="1/2L",C521="1/2L",C522="1/2L"),"OK",IF(OR(C520="L",C521="L",C522="L"),"LOSS",IF(OR(C520="X",C521="X",C522="X"),"Anulado"," ")))</f>
        <v xml:space="preserve"> </v>
      </c>
      <c r="C520" s="65" t="s">
        <v>28</v>
      </c>
      <c r="D520" s="290" t="str">
        <f>IF(G520="","",$D517)</f>
        <v>29</v>
      </c>
      <c r="E520" s="295" t="str">
        <f>IF(G520=""," ","– "&amp;COUNTIF(D$4:D522,$D520))</f>
        <v>– 3</v>
      </c>
      <c r="F520" s="297" t="e">
        <f ca="1">IF(G520="","",IF(OR(AND($C520&lt;&gt;" ",$C521=" "),AND($C521&lt;&gt;" ",$C520=" "),AND(L522&gt;0,OR(AND($C522&lt;&gt;" ",OR($C520=" ",$C521=" ")),AND($C522=" ",OR($C520&lt;&gt;" ",$C521&lt;&gt;" "))))),IF(SUM(F$4:F519)=0,1,LARGE(F$4:F519,1)+1),IF(MONTH(G520)=MONTH(TODAY()),IF(AND(DAY(G520)&lt;DAY(TODAY()),$B520=" "),IF(SUM(F$4:F519)=0,1,LARGE(F$4:F519,1)+1),IF($B520=" ",IF(AND(DAY(G520)=DAY(TODAY()),HOUR(G520)&lt;=HOUR(NOW())+1),IF(AND(HOUR(G520)+2&lt;=HOUR(NOW()),DAY(G520)&lt;=DAY(TODAY()),MINUTE(G520)&lt;=MINUTE(NOW())),IF(SUM(F$4:F519)=0,1,LARGE(F$4:F519,1)+1),IF(OR(MINUTE(G520)&lt;=MINUTE(NOW()),HOUR(G520)&lt;=HOUR(NOW())),"!!!","")),""),"")),"")))</f>
        <v>#VALUE!</v>
      </c>
      <c r="G520" s="188" t="s">
        <v>4924</v>
      </c>
      <c r="H520" s="239" t="s">
        <v>870</v>
      </c>
      <c r="I520" s="66" t="s">
        <v>30</v>
      </c>
      <c r="J520" s="67">
        <v>1.5</v>
      </c>
      <c r="K520" s="68" t="s">
        <v>45</v>
      </c>
      <c r="L520" s="69">
        <v>1.76</v>
      </c>
      <c r="M520" s="70"/>
      <c r="N520" s="317">
        <v>0.05</v>
      </c>
      <c r="O520" s="71" t="s">
        <v>4146</v>
      </c>
      <c r="P520" s="72" t="s">
        <v>4147</v>
      </c>
      <c r="Q520" s="220" t="s">
        <v>1366</v>
      </c>
      <c r="R520" s="204">
        <v>0.11600000000000001</v>
      </c>
      <c r="S520" s="203" t="s">
        <v>1034</v>
      </c>
    </row>
    <row r="521" spans="1:19" s="1" customFormat="1" ht="14.65" customHeight="1">
      <c r="A521" s="227"/>
      <c r="B521" s="236"/>
      <c r="C521" s="17" t="s">
        <v>28</v>
      </c>
      <c r="D521" s="274"/>
      <c r="E521" s="282"/>
      <c r="F521" s="285"/>
      <c r="G521" s="182"/>
      <c r="H521" s="230"/>
      <c r="I521" s="18" t="s">
        <v>31</v>
      </c>
      <c r="J521" s="76">
        <f>IF(OR(I520="TO",I520="TU",I520="TO1",I520="TU1",I520="TO2",I520="TU2"),J520,IF(OR(I520="AH1",I520="AH2"),IF(OR(I521="AH1",I521="AH2"),-J520,IF(OR(I521="EH1",I521="EH2"),-J520+0.5,"")),IF(OR(I520="EH1",I520="EH2"),IF(OR(I521="AH1",I521="AH2"),-J520+0.5,IF(OR(I521="EH1",I521="EH2"),-J520+1,"")),IF(AND(OR(I520="DNB1",I520="DNB2"),OR(I521="AH1",I521="AH2")),0,IF(AND(I520="Not ScoreBoth",OR(I521="TO1",I521="TO2")),0.5,"")))))</f>
        <v>-1.5</v>
      </c>
      <c r="K521" s="77" t="s">
        <v>23</v>
      </c>
      <c r="L521" s="21">
        <v>3.05</v>
      </c>
      <c r="M521" s="22">
        <v>35.64</v>
      </c>
      <c r="N521" s="233"/>
      <c r="O521" s="23" t="s">
        <v>3535</v>
      </c>
      <c r="P521" s="24" t="s">
        <v>4148</v>
      </c>
      <c r="Q521" s="221"/>
      <c r="R521" s="205"/>
      <c r="S521" s="26"/>
    </row>
    <row r="522" spans="1:19" s="1" customFormat="1" ht="14.65" customHeight="1">
      <c r="A522" s="228"/>
      <c r="B522" s="237"/>
      <c r="C522" s="27" t="s">
        <v>28</v>
      </c>
      <c r="D522" s="275"/>
      <c r="E522" s="283"/>
      <c r="F522" s="272"/>
      <c r="G522" s="183"/>
      <c r="H522" s="231"/>
      <c r="I522" s="30"/>
      <c r="J522" s="31"/>
      <c r="K522" s="37"/>
      <c r="L522" s="32"/>
      <c r="M522" s="33"/>
      <c r="N522" s="234"/>
      <c r="O522" s="34"/>
      <c r="P522" s="35"/>
      <c r="Q522" s="222"/>
      <c r="R522" s="206"/>
      <c r="S522" s="28"/>
    </row>
  </sheetData>
  <mergeCells count="1227">
    <mergeCell ref="A1:S1"/>
    <mergeCell ref="A2:A3"/>
    <mergeCell ref="C2:C3"/>
    <mergeCell ref="D2:E3"/>
    <mergeCell ref="G2:G3"/>
    <mergeCell ref="A331:A333"/>
    <mergeCell ref="A181:A183"/>
    <mergeCell ref="A175:A177"/>
    <mergeCell ref="A190:A192"/>
    <mergeCell ref="A184:A186"/>
    <mergeCell ref="A217:A219"/>
    <mergeCell ref="A211:A213"/>
    <mergeCell ref="A31:A33"/>
    <mergeCell ref="A25:A27"/>
    <mergeCell ref="A40:A42"/>
    <mergeCell ref="A34:A36"/>
    <mergeCell ref="A61:A63"/>
    <mergeCell ref="A88:A90"/>
    <mergeCell ref="A82:A84"/>
    <mergeCell ref="H4:H6"/>
    <mergeCell ref="H43:H45"/>
    <mergeCell ref="D337:D339"/>
    <mergeCell ref="D331:D333"/>
    <mergeCell ref="D334:D336"/>
    <mergeCell ref="D328:D330"/>
    <mergeCell ref="D373:D375"/>
    <mergeCell ref="D367:D369"/>
    <mergeCell ref="D265:D267"/>
    <mergeCell ref="D259:D261"/>
    <mergeCell ref="D274:D276"/>
    <mergeCell ref="D268:D270"/>
    <mergeCell ref="D301:D303"/>
    <mergeCell ref="D295:D297"/>
    <mergeCell ref="D283:D285"/>
    <mergeCell ref="D262:D264"/>
    <mergeCell ref="S2:S3"/>
    <mergeCell ref="O2:O3"/>
    <mergeCell ref="P2:P3"/>
    <mergeCell ref="Q2:Q3"/>
    <mergeCell ref="R2:R3"/>
    <mergeCell ref="H2:H3"/>
    <mergeCell ref="I2:J3"/>
    <mergeCell ref="K2:K3"/>
    <mergeCell ref="L2:L3"/>
    <mergeCell ref="M2:M3"/>
    <mergeCell ref="N2:N3"/>
    <mergeCell ref="H502:H504"/>
    <mergeCell ref="H340:H342"/>
    <mergeCell ref="H334:H336"/>
    <mergeCell ref="H367:H369"/>
    <mergeCell ref="H361:H363"/>
    <mergeCell ref="H388:H390"/>
    <mergeCell ref="H382:H384"/>
    <mergeCell ref="H247:H249"/>
    <mergeCell ref="H241:H243"/>
    <mergeCell ref="H289:H291"/>
    <mergeCell ref="H283:H285"/>
    <mergeCell ref="H277:H279"/>
    <mergeCell ref="H280:H282"/>
    <mergeCell ref="H499:H501"/>
    <mergeCell ref="H493:H495"/>
    <mergeCell ref="H487:H489"/>
    <mergeCell ref="H352:H354"/>
    <mergeCell ref="H346:H348"/>
    <mergeCell ref="H328:H330"/>
    <mergeCell ref="H322:H324"/>
    <mergeCell ref="H316:H318"/>
    <mergeCell ref="H310:H312"/>
    <mergeCell ref="H292:H294"/>
    <mergeCell ref="H286:H288"/>
    <mergeCell ref="H298:H300"/>
    <mergeCell ref="H7:H9"/>
    <mergeCell ref="H10:H12"/>
    <mergeCell ref="H19:H21"/>
    <mergeCell ref="H13:H15"/>
    <mergeCell ref="H67:H69"/>
    <mergeCell ref="H61:H63"/>
    <mergeCell ref="H55:H57"/>
    <mergeCell ref="H49:H51"/>
    <mergeCell ref="H31:H33"/>
    <mergeCell ref="H103:H105"/>
    <mergeCell ref="H97:H99"/>
    <mergeCell ref="H91:H93"/>
    <mergeCell ref="H85:H87"/>
    <mergeCell ref="H106:H108"/>
    <mergeCell ref="H100:H102"/>
    <mergeCell ref="H94:H96"/>
    <mergeCell ref="H88:H90"/>
    <mergeCell ref="H82:H84"/>
    <mergeCell ref="H76:H78"/>
    <mergeCell ref="H25:H27"/>
    <mergeCell ref="H52:H54"/>
    <mergeCell ref="H46:H48"/>
    <mergeCell ref="E370:E372"/>
    <mergeCell ref="E403:E405"/>
    <mergeCell ref="E397:E399"/>
    <mergeCell ref="E262:E264"/>
    <mergeCell ref="E295:E297"/>
    <mergeCell ref="E289:E291"/>
    <mergeCell ref="E316:E318"/>
    <mergeCell ref="E310:E312"/>
    <mergeCell ref="E331:E333"/>
    <mergeCell ref="E325:E327"/>
    <mergeCell ref="E328:E330"/>
    <mergeCell ref="E322:E324"/>
    <mergeCell ref="D397:D399"/>
    <mergeCell ref="D391:D393"/>
    <mergeCell ref="D370:D372"/>
    <mergeCell ref="D364:D366"/>
    <mergeCell ref="B364:B366"/>
    <mergeCell ref="B397:B399"/>
    <mergeCell ref="B391:B393"/>
    <mergeCell ref="B325:B327"/>
    <mergeCell ref="B319:B321"/>
    <mergeCell ref="B322:B324"/>
    <mergeCell ref="B316:B318"/>
    <mergeCell ref="B361:B363"/>
    <mergeCell ref="B355:B357"/>
    <mergeCell ref="D358:D360"/>
    <mergeCell ref="D352:D354"/>
    <mergeCell ref="D346:D348"/>
    <mergeCell ref="D340:D342"/>
    <mergeCell ref="D361:D363"/>
    <mergeCell ref="D355:D357"/>
    <mergeCell ref="D349:D351"/>
    <mergeCell ref="E214:E216"/>
    <mergeCell ref="E259:E261"/>
    <mergeCell ref="E253:E255"/>
    <mergeCell ref="E16:E18"/>
    <mergeCell ref="E10:E12"/>
    <mergeCell ref="E31:E33"/>
    <mergeCell ref="E25:E27"/>
    <mergeCell ref="E22:E24"/>
    <mergeCell ref="E67:E69"/>
    <mergeCell ref="E61:E63"/>
    <mergeCell ref="E64:E66"/>
    <mergeCell ref="F376:F378"/>
    <mergeCell ref="F409:F411"/>
    <mergeCell ref="F403:F405"/>
    <mergeCell ref="E115:E117"/>
    <mergeCell ref="E109:E111"/>
    <mergeCell ref="E118:E120"/>
    <mergeCell ref="E112:E114"/>
    <mergeCell ref="E175:E177"/>
    <mergeCell ref="E169:E171"/>
    <mergeCell ref="E163:E165"/>
    <mergeCell ref="E157:E159"/>
    <mergeCell ref="E55:E57"/>
    <mergeCell ref="E49:E51"/>
    <mergeCell ref="E43:E45"/>
    <mergeCell ref="E37:E39"/>
    <mergeCell ref="E91:E93"/>
    <mergeCell ref="E85:E87"/>
    <mergeCell ref="E79:E81"/>
    <mergeCell ref="E367:E369"/>
    <mergeCell ref="E361:E363"/>
    <mergeCell ref="E376:E378"/>
    <mergeCell ref="F430:F432"/>
    <mergeCell ref="F424:F426"/>
    <mergeCell ref="F445:F447"/>
    <mergeCell ref="F439:F441"/>
    <mergeCell ref="F442:F444"/>
    <mergeCell ref="F436:F438"/>
    <mergeCell ref="F337:F339"/>
    <mergeCell ref="F331:F333"/>
    <mergeCell ref="F334:F336"/>
    <mergeCell ref="F328:F330"/>
    <mergeCell ref="F373:F375"/>
    <mergeCell ref="F367:F369"/>
    <mergeCell ref="A187:A189"/>
    <mergeCell ref="A241:A243"/>
    <mergeCell ref="A235:A237"/>
    <mergeCell ref="A229:A231"/>
    <mergeCell ref="A223:A225"/>
    <mergeCell ref="A253:A255"/>
    <mergeCell ref="A238:A240"/>
    <mergeCell ref="A232:A234"/>
    <mergeCell ref="A247:A249"/>
    <mergeCell ref="A250:A252"/>
    <mergeCell ref="A439:A441"/>
    <mergeCell ref="D229:D231"/>
    <mergeCell ref="D223:D225"/>
    <mergeCell ref="D226:D228"/>
    <mergeCell ref="D220:D222"/>
    <mergeCell ref="F190:F192"/>
    <mergeCell ref="F187:F189"/>
    <mergeCell ref="D400:D402"/>
    <mergeCell ref="D394:D396"/>
    <mergeCell ref="D388:D390"/>
    <mergeCell ref="A472:A474"/>
    <mergeCell ref="A466:A468"/>
    <mergeCell ref="A460:A462"/>
    <mergeCell ref="A205:A207"/>
    <mergeCell ref="A199:A201"/>
    <mergeCell ref="A256:A258"/>
    <mergeCell ref="A244:A246"/>
    <mergeCell ref="A343:A345"/>
    <mergeCell ref="A337:A339"/>
    <mergeCell ref="A394:A396"/>
    <mergeCell ref="A388:A390"/>
    <mergeCell ref="A397:A399"/>
    <mergeCell ref="A391:A393"/>
    <mergeCell ref="A430:A432"/>
    <mergeCell ref="A424:A426"/>
    <mergeCell ref="A400:A402"/>
    <mergeCell ref="A454:A456"/>
    <mergeCell ref="A448:A450"/>
    <mergeCell ref="A442:A444"/>
    <mergeCell ref="A436:A438"/>
    <mergeCell ref="A283:A285"/>
    <mergeCell ref="A277:A279"/>
    <mergeCell ref="A271:A273"/>
    <mergeCell ref="A361:A363"/>
    <mergeCell ref="A355:A357"/>
    <mergeCell ref="A496:A498"/>
    <mergeCell ref="A490:A492"/>
    <mergeCell ref="A484:A486"/>
    <mergeCell ref="A478:A480"/>
    <mergeCell ref="A445:A447"/>
    <mergeCell ref="A160:A162"/>
    <mergeCell ref="A154:A156"/>
    <mergeCell ref="A382:A384"/>
    <mergeCell ref="A376:A378"/>
    <mergeCell ref="A370:A372"/>
    <mergeCell ref="A364:A366"/>
    <mergeCell ref="A349:A351"/>
    <mergeCell ref="A358:A360"/>
    <mergeCell ref="A352:A354"/>
    <mergeCell ref="A193:A195"/>
    <mergeCell ref="A85:A87"/>
    <mergeCell ref="A79:A81"/>
    <mergeCell ref="A259:A261"/>
    <mergeCell ref="A325:A327"/>
    <mergeCell ref="A319:A321"/>
    <mergeCell ref="A313:A315"/>
    <mergeCell ref="A307:A309"/>
    <mergeCell ref="A301:A303"/>
    <mergeCell ref="A295:A297"/>
    <mergeCell ref="A310:A312"/>
    <mergeCell ref="A304:A306"/>
    <mergeCell ref="A298:A300"/>
    <mergeCell ref="A157:A159"/>
    <mergeCell ref="A151:A153"/>
    <mergeCell ref="A145:A147"/>
    <mergeCell ref="A139:A141"/>
    <mergeCell ref="A289:A291"/>
    <mergeCell ref="D385:D387"/>
    <mergeCell ref="D379:D381"/>
    <mergeCell ref="D433:D435"/>
    <mergeCell ref="D427:D429"/>
    <mergeCell ref="D421:D423"/>
    <mergeCell ref="D415:D417"/>
    <mergeCell ref="D382:D384"/>
    <mergeCell ref="D277:D279"/>
    <mergeCell ref="D271:D273"/>
    <mergeCell ref="D325:D327"/>
    <mergeCell ref="D319:D321"/>
    <mergeCell ref="D313:D315"/>
    <mergeCell ref="D307:D309"/>
    <mergeCell ref="D322:D324"/>
    <mergeCell ref="D316:D318"/>
    <mergeCell ref="D217:D219"/>
    <mergeCell ref="D211:D213"/>
    <mergeCell ref="D253:D255"/>
    <mergeCell ref="D247:D249"/>
    <mergeCell ref="D241:D243"/>
    <mergeCell ref="D235:D237"/>
    <mergeCell ref="D343:D345"/>
    <mergeCell ref="D310:D312"/>
    <mergeCell ref="D304:D306"/>
    <mergeCell ref="D298:D300"/>
    <mergeCell ref="D292:D294"/>
    <mergeCell ref="D286:D288"/>
    <mergeCell ref="D280:D282"/>
    <mergeCell ref="D289:D291"/>
    <mergeCell ref="D376:D378"/>
    <mergeCell ref="D409:D411"/>
    <mergeCell ref="D403:D405"/>
    <mergeCell ref="D46:D48"/>
    <mergeCell ref="D73:D75"/>
    <mergeCell ref="D67:D69"/>
    <mergeCell ref="D40:D42"/>
    <mergeCell ref="D34:D36"/>
    <mergeCell ref="D76:D78"/>
    <mergeCell ref="D70:D72"/>
    <mergeCell ref="D64:D66"/>
    <mergeCell ref="D58:D60"/>
    <mergeCell ref="A73:A75"/>
    <mergeCell ref="A67:A69"/>
    <mergeCell ref="A133:A135"/>
    <mergeCell ref="A127:A129"/>
    <mergeCell ref="A19:A21"/>
    <mergeCell ref="A13:A15"/>
    <mergeCell ref="A7:A9"/>
    <mergeCell ref="A55:A57"/>
    <mergeCell ref="A49:A51"/>
    <mergeCell ref="A43:A45"/>
    <mergeCell ref="A37:A39"/>
    <mergeCell ref="H391:H393"/>
    <mergeCell ref="H385:H387"/>
    <mergeCell ref="H379:H381"/>
    <mergeCell ref="H373:H375"/>
    <mergeCell ref="H427:H429"/>
    <mergeCell ref="H421:H423"/>
    <mergeCell ref="H415:H417"/>
    <mergeCell ref="H409:H411"/>
    <mergeCell ref="H403:H405"/>
    <mergeCell ref="H397:H399"/>
    <mergeCell ref="H259:H261"/>
    <mergeCell ref="H253:H255"/>
    <mergeCell ref="H319:H321"/>
    <mergeCell ref="H313:H315"/>
    <mergeCell ref="H355:H357"/>
    <mergeCell ref="H349:H351"/>
    <mergeCell ref="H343:H345"/>
    <mergeCell ref="H337:H339"/>
    <mergeCell ref="H331:H333"/>
    <mergeCell ref="H325:H327"/>
    <mergeCell ref="H376:H378"/>
    <mergeCell ref="H370:H372"/>
    <mergeCell ref="H364:H366"/>
    <mergeCell ref="H358:H360"/>
    <mergeCell ref="H394:H396"/>
    <mergeCell ref="B31:B33"/>
    <mergeCell ref="B25:B27"/>
    <mergeCell ref="B64:B66"/>
    <mergeCell ref="B58:B60"/>
    <mergeCell ref="B100:B102"/>
    <mergeCell ref="B94:B96"/>
    <mergeCell ref="B88:B90"/>
    <mergeCell ref="B82:B84"/>
    <mergeCell ref="B238:B240"/>
    <mergeCell ref="B232:B234"/>
    <mergeCell ref="B226:B228"/>
    <mergeCell ref="B220:B222"/>
    <mergeCell ref="B196:B198"/>
    <mergeCell ref="B190:B192"/>
    <mergeCell ref="B184:B186"/>
    <mergeCell ref="H199:H201"/>
    <mergeCell ref="H193:H195"/>
    <mergeCell ref="H208:H210"/>
    <mergeCell ref="H202:H204"/>
    <mergeCell ref="E229:E231"/>
    <mergeCell ref="E208:E210"/>
    <mergeCell ref="E202:E204"/>
    <mergeCell ref="F196:F198"/>
    <mergeCell ref="H223:H225"/>
    <mergeCell ref="H217:H219"/>
    <mergeCell ref="H211:H213"/>
    <mergeCell ref="H205:H207"/>
    <mergeCell ref="H232:H234"/>
    <mergeCell ref="H226:H228"/>
    <mergeCell ref="H220:H222"/>
    <mergeCell ref="H214:H216"/>
    <mergeCell ref="D79:D81"/>
    <mergeCell ref="E211:E213"/>
    <mergeCell ref="E205:E207"/>
    <mergeCell ref="E199:E201"/>
    <mergeCell ref="E193:E195"/>
    <mergeCell ref="E247:E249"/>
    <mergeCell ref="E241:E243"/>
    <mergeCell ref="E235:E237"/>
    <mergeCell ref="B148:B150"/>
    <mergeCell ref="B142:B144"/>
    <mergeCell ref="B139:B141"/>
    <mergeCell ref="B241:B243"/>
    <mergeCell ref="B235:B237"/>
    <mergeCell ref="B214:B216"/>
    <mergeCell ref="B160:B162"/>
    <mergeCell ref="B154:B156"/>
    <mergeCell ref="B76:B78"/>
    <mergeCell ref="B70:B72"/>
    <mergeCell ref="B85:B87"/>
    <mergeCell ref="B79:B81"/>
    <mergeCell ref="B112:B114"/>
    <mergeCell ref="B106:B108"/>
    <mergeCell ref="B133:B135"/>
    <mergeCell ref="B127:B129"/>
    <mergeCell ref="D178:D180"/>
    <mergeCell ref="D172:D174"/>
    <mergeCell ref="D166:D168"/>
    <mergeCell ref="D160:D162"/>
    <mergeCell ref="D205:D207"/>
    <mergeCell ref="D199:D201"/>
    <mergeCell ref="E223:E225"/>
    <mergeCell ref="E217:E219"/>
    <mergeCell ref="E220:E222"/>
    <mergeCell ref="F313:F315"/>
    <mergeCell ref="F199:F201"/>
    <mergeCell ref="F193:F195"/>
    <mergeCell ref="F124:F126"/>
    <mergeCell ref="F118:F120"/>
    <mergeCell ref="F133:F135"/>
    <mergeCell ref="F127:F129"/>
    <mergeCell ref="F160:F162"/>
    <mergeCell ref="F154:F156"/>
    <mergeCell ref="F181:F183"/>
    <mergeCell ref="F175:F177"/>
    <mergeCell ref="F130:F132"/>
    <mergeCell ref="F184:F186"/>
    <mergeCell ref="F178:F180"/>
    <mergeCell ref="F172:F174"/>
    <mergeCell ref="F166:F168"/>
    <mergeCell ref="E499:E501"/>
    <mergeCell ref="E493:E495"/>
    <mergeCell ref="E487:E489"/>
    <mergeCell ref="E481:E483"/>
    <mergeCell ref="E379:E381"/>
    <mergeCell ref="E373:E375"/>
    <mergeCell ref="E427:E429"/>
    <mergeCell ref="E421:E423"/>
    <mergeCell ref="E415:E417"/>
    <mergeCell ref="E409:E411"/>
    <mergeCell ref="E424:E426"/>
    <mergeCell ref="E418:E420"/>
    <mergeCell ref="E271:E273"/>
    <mergeCell ref="E265:E267"/>
    <mergeCell ref="E319:E321"/>
    <mergeCell ref="E313:E315"/>
    <mergeCell ref="N508:N510"/>
    <mergeCell ref="N505:N507"/>
    <mergeCell ref="N502:N504"/>
    <mergeCell ref="F49:F51"/>
    <mergeCell ref="F43:F45"/>
    <mergeCell ref="F37:F39"/>
    <mergeCell ref="F40:F42"/>
    <mergeCell ref="F112:F114"/>
    <mergeCell ref="F106:F108"/>
    <mergeCell ref="F100:F102"/>
    <mergeCell ref="N469:N471"/>
    <mergeCell ref="N466:N468"/>
    <mergeCell ref="N499:N501"/>
    <mergeCell ref="N496:N498"/>
    <mergeCell ref="N493:N495"/>
    <mergeCell ref="N490:N492"/>
    <mergeCell ref="N433:N435"/>
    <mergeCell ref="N430:N432"/>
    <mergeCell ref="N463:N465"/>
    <mergeCell ref="N460:N462"/>
    <mergeCell ref="N457:N459"/>
    <mergeCell ref="N454:N456"/>
    <mergeCell ref="N397:N399"/>
    <mergeCell ref="N394:N396"/>
    <mergeCell ref="N427:N429"/>
    <mergeCell ref="N424:N426"/>
    <mergeCell ref="N421:N423"/>
    <mergeCell ref="N418:N420"/>
    <mergeCell ref="N361:N363"/>
    <mergeCell ref="N358:N360"/>
    <mergeCell ref="N391:N393"/>
    <mergeCell ref="N388:N390"/>
    <mergeCell ref="N385:N387"/>
    <mergeCell ref="N382:N384"/>
    <mergeCell ref="N325:N327"/>
    <mergeCell ref="N322:N324"/>
    <mergeCell ref="N355:N357"/>
    <mergeCell ref="N352:N354"/>
    <mergeCell ref="N349:N351"/>
    <mergeCell ref="N346:N348"/>
    <mergeCell ref="N289:N291"/>
    <mergeCell ref="N286:N288"/>
    <mergeCell ref="N319:N321"/>
    <mergeCell ref="N316:N318"/>
    <mergeCell ref="N313:N315"/>
    <mergeCell ref="N310:N312"/>
    <mergeCell ref="N253:N255"/>
    <mergeCell ref="N250:N252"/>
    <mergeCell ref="N283:N285"/>
    <mergeCell ref="N280:N282"/>
    <mergeCell ref="N277:N279"/>
    <mergeCell ref="N274:N276"/>
    <mergeCell ref="N373:N375"/>
    <mergeCell ref="N370:N372"/>
    <mergeCell ref="N367:N369"/>
    <mergeCell ref="N364:N366"/>
    <mergeCell ref="N343:N345"/>
    <mergeCell ref="N340:N342"/>
    <mergeCell ref="N337:N339"/>
    <mergeCell ref="N334:N336"/>
    <mergeCell ref="N331:N333"/>
    <mergeCell ref="N328:N330"/>
    <mergeCell ref="N307:N309"/>
    <mergeCell ref="N304:N306"/>
    <mergeCell ref="H22:H24"/>
    <mergeCell ref="N217:N219"/>
    <mergeCell ref="N214:N216"/>
    <mergeCell ref="N247:N249"/>
    <mergeCell ref="N244:N246"/>
    <mergeCell ref="N241:N243"/>
    <mergeCell ref="N238:N240"/>
    <mergeCell ref="N181:N183"/>
    <mergeCell ref="N178:N180"/>
    <mergeCell ref="N211:N213"/>
    <mergeCell ref="N208:N210"/>
    <mergeCell ref="N205:N207"/>
    <mergeCell ref="N202:N204"/>
    <mergeCell ref="N145:N147"/>
    <mergeCell ref="N142:N144"/>
    <mergeCell ref="N175:N177"/>
    <mergeCell ref="N172:N174"/>
    <mergeCell ref="N169:N171"/>
    <mergeCell ref="N166:N168"/>
    <mergeCell ref="N196:N198"/>
    <mergeCell ref="N193:N195"/>
    <mergeCell ref="N190:N192"/>
    <mergeCell ref="N187:N189"/>
    <mergeCell ref="N184:N186"/>
    <mergeCell ref="N163:N165"/>
    <mergeCell ref="N160:N162"/>
    <mergeCell ref="N157:N159"/>
    <mergeCell ref="N154:N156"/>
    <mergeCell ref="N151:N153"/>
    <mergeCell ref="N148:N150"/>
    <mergeCell ref="H37:H39"/>
    <mergeCell ref="H64:H66"/>
    <mergeCell ref="N64:N66"/>
    <mergeCell ref="N61:N63"/>
    <mergeCell ref="N58:N60"/>
    <mergeCell ref="H187:H189"/>
    <mergeCell ref="H181:H183"/>
    <mergeCell ref="H175:H177"/>
    <mergeCell ref="N31:N33"/>
    <mergeCell ref="N28:N30"/>
    <mergeCell ref="N73:N75"/>
    <mergeCell ref="N70:N72"/>
    <mergeCell ref="N103:N105"/>
    <mergeCell ref="N100:N102"/>
    <mergeCell ref="H157:H159"/>
    <mergeCell ref="H127:H129"/>
    <mergeCell ref="H121:H123"/>
    <mergeCell ref="H142:H144"/>
    <mergeCell ref="H136:H138"/>
    <mergeCell ref="H130:H132"/>
    <mergeCell ref="H124:H126"/>
    <mergeCell ref="H58:H60"/>
    <mergeCell ref="H79:H81"/>
    <mergeCell ref="H73:H75"/>
    <mergeCell ref="H70:H72"/>
    <mergeCell ref="H115:H117"/>
    <mergeCell ref="H109:H111"/>
    <mergeCell ref="H118:H120"/>
    <mergeCell ref="H112:H114"/>
    <mergeCell ref="A169:A171"/>
    <mergeCell ref="A163:A165"/>
    <mergeCell ref="A265:A267"/>
    <mergeCell ref="D7:D9"/>
    <mergeCell ref="D517:D519"/>
    <mergeCell ref="D511:D513"/>
    <mergeCell ref="D28:D30"/>
    <mergeCell ref="D22:D24"/>
    <mergeCell ref="D82:D84"/>
    <mergeCell ref="D85:D87"/>
    <mergeCell ref="D505:D507"/>
    <mergeCell ref="D499:D501"/>
    <mergeCell ref="D493:D495"/>
    <mergeCell ref="D487:D489"/>
    <mergeCell ref="D481:D483"/>
    <mergeCell ref="D475:D477"/>
    <mergeCell ref="D496:D498"/>
    <mergeCell ref="D490:D492"/>
    <mergeCell ref="D484:D486"/>
    <mergeCell ref="D478:D480"/>
    <mergeCell ref="A214:A216"/>
    <mergeCell ref="A208:A210"/>
    <mergeCell ref="A202:A204"/>
    <mergeCell ref="A196:A198"/>
    <mergeCell ref="A178:A180"/>
    <mergeCell ref="B19:B21"/>
    <mergeCell ref="B13:B15"/>
    <mergeCell ref="B136:B138"/>
    <mergeCell ref="B130:B132"/>
    <mergeCell ref="B124:B126"/>
    <mergeCell ref="B118:B120"/>
    <mergeCell ref="B7:B9"/>
    <mergeCell ref="B37:B39"/>
    <mergeCell ref="B517:B519"/>
    <mergeCell ref="B511:B513"/>
    <mergeCell ref="F511:F513"/>
    <mergeCell ref="E151:E153"/>
    <mergeCell ref="E145:E147"/>
    <mergeCell ref="E139:E141"/>
    <mergeCell ref="E133:E135"/>
    <mergeCell ref="E127:E129"/>
    <mergeCell ref="E511:E513"/>
    <mergeCell ref="E505:E507"/>
    <mergeCell ref="F148:F150"/>
    <mergeCell ref="F142:F144"/>
    <mergeCell ref="F505:F507"/>
    <mergeCell ref="F499:F501"/>
    <mergeCell ref="F493:F495"/>
    <mergeCell ref="F487:F489"/>
    <mergeCell ref="F481:F483"/>
    <mergeCell ref="F475:F477"/>
    <mergeCell ref="E73:E75"/>
    <mergeCell ref="E70:E72"/>
    <mergeCell ref="F385:F387"/>
    <mergeCell ref="F379:F381"/>
    <mergeCell ref="F433:F435"/>
    <mergeCell ref="F427:F429"/>
    <mergeCell ref="F421:F423"/>
    <mergeCell ref="F415:F417"/>
    <mergeCell ref="F382:F384"/>
    <mergeCell ref="F289:F291"/>
    <mergeCell ref="F286:F288"/>
    <mergeCell ref="F280:F282"/>
    <mergeCell ref="F274:F276"/>
    <mergeCell ref="F502:F504"/>
    <mergeCell ref="F496:F498"/>
    <mergeCell ref="F490:F492"/>
    <mergeCell ref="F484:F486"/>
    <mergeCell ref="F13:F15"/>
    <mergeCell ref="F7:F9"/>
    <mergeCell ref="F307:F309"/>
    <mergeCell ref="F301:F303"/>
    <mergeCell ref="F85:F87"/>
    <mergeCell ref="F79:F81"/>
    <mergeCell ref="F73:F75"/>
    <mergeCell ref="F67:F69"/>
    <mergeCell ref="F61:F63"/>
    <mergeCell ref="F55:F57"/>
    <mergeCell ref="A340:A342"/>
    <mergeCell ref="A334:A336"/>
    <mergeCell ref="A328:A330"/>
    <mergeCell ref="A322:A324"/>
    <mergeCell ref="A316:A318"/>
    <mergeCell ref="F31:F33"/>
    <mergeCell ref="F97:F99"/>
    <mergeCell ref="F91:F93"/>
    <mergeCell ref="E121:E123"/>
    <mergeCell ref="E124:E126"/>
    <mergeCell ref="A292:A294"/>
    <mergeCell ref="A286:A288"/>
    <mergeCell ref="A280:A282"/>
    <mergeCell ref="A274:A276"/>
    <mergeCell ref="A268:A270"/>
    <mergeCell ref="A262:A264"/>
    <mergeCell ref="A226:A228"/>
    <mergeCell ref="A220:A222"/>
    <mergeCell ref="A172:A174"/>
    <mergeCell ref="A166:A168"/>
    <mergeCell ref="A520:A522"/>
    <mergeCell ref="A514:A516"/>
    <mergeCell ref="A508:A510"/>
    <mergeCell ref="A502:A504"/>
    <mergeCell ref="A346:A348"/>
    <mergeCell ref="A517:A519"/>
    <mergeCell ref="A511:A513"/>
    <mergeCell ref="A505:A507"/>
    <mergeCell ref="A499:A501"/>
    <mergeCell ref="A493:A495"/>
    <mergeCell ref="A487:A489"/>
    <mergeCell ref="A481:A483"/>
    <mergeCell ref="A475:A477"/>
    <mergeCell ref="A469:A471"/>
    <mergeCell ref="A463:A465"/>
    <mergeCell ref="A457:A459"/>
    <mergeCell ref="A451:A453"/>
    <mergeCell ref="A433:A435"/>
    <mergeCell ref="A427:A429"/>
    <mergeCell ref="A421:A423"/>
    <mergeCell ref="A415:A417"/>
    <mergeCell ref="A409:A411"/>
    <mergeCell ref="A403:A405"/>
    <mergeCell ref="A418:A420"/>
    <mergeCell ref="A412:A414"/>
    <mergeCell ref="A406:A408"/>
    <mergeCell ref="A385:A387"/>
    <mergeCell ref="A379:A381"/>
    <mergeCell ref="A373:A375"/>
    <mergeCell ref="A367:A369"/>
    <mergeCell ref="A46:A48"/>
    <mergeCell ref="A148:A150"/>
    <mergeCell ref="A142:A144"/>
    <mergeCell ref="A136:A138"/>
    <mergeCell ref="A130:A132"/>
    <mergeCell ref="A124:A126"/>
    <mergeCell ref="A118:A120"/>
    <mergeCell ref="A115:A117"/>
    <mergeCell ref="A109:A111"/>
    <mergeCell ref="A103:A105"/>
    <mergeCell ref="A28:A30"/>
    <mergeCell ref="A22:A24"/>
    <mergeCell ref="A16:A18"/>
    <mergeCell ref="A10:A12"/>
    <mergeCell ref="A4:A6"/>
    <mergeCell ref="A76:A78"/>
    <mergeCell ref="A70:A72"/>
    <mergeCell ref="A64:A66"/>
    <mergeCell ref="A58:A60"/>
    <mergeCell ref="A52:A54"/>
    <mergeCell ref="A97:A99"/>
    <mergeCell ref="A91:A93"/>
    <mergeCell ref="A112:A114"/>
    <mergeCell ref="A106:A108"/>
    <mergeCell ref="A100:A102"/>
    <mergeCell ref="A94:A96"/>
    <mergeCell ref="A121:A123"/>
    <mergeCell ref="D502:D504"/>
    <mergeCell ref="D520:D522"/>
    <mergeCell ref="D514:D516"/>
    <mergeCell ref="D508:D510"/>
    <mergeCell ref="D472:D474"/>
    <mergeCell ref="D466:D468"/>
    <mergeCell ref="D460:D462"/>
    <mergeCell ref="D454:D456"/>
    <mergeCell ref="D448:D450"/>
    <mergeCell ref="D442:D444"/>
    <mergeCell ref="D469:D471"/>
    <mergeCell ref="D463:D465"/>
    <mergeCell ref="D457:D459"/>
    <mergeCell ref="D451:D453"/>
    <mergeCell ref="D418:D420"/>
    <mergeCell ref="D412:D414"/>
    <mergeCell ref="D406:D408"/>
    <mergeCell ref="D430:D432"/>
    <mergeCell ref="D424:D426"/>
    <mergeCell ref="D445:D447"/>
    <mergeCell ref="D439:D441"/>
    <mergeCell ref="D436:D438"/>
    <mergeCell ref="D256:D258"/>
    <mergeCell ref="D250:D252"/>
    <mergeCell ref="D244:D246"/>
    <mergeCell ref="D238:D240"/>
    <mergeCell ref="D232:D234"/>
    <mergeCell ref="D127:D129"/>
    <mergeCell ref="D214:D216"/>
    <mergeCell ref="D208:D210"/>
    <mergeCell ref="D202:D204"/>
    <mergeCell ref="D196:D198"/>
    <mergeCell ref="D190:D192"/>
    <mergeCell ref="D184:D186"/>
    <mergeCell ref="D94:D96"/>
    <mergeCell ref="D88:D90"/>
    <mergeCell ref="D154:D156"/>
    <mergeCell ref="D148:D150"/>
    <mergeCell ref="D142:D144"/>
    <mergeCell ref="D136:D138"/>
    <mergeCell ref="D130:D132"/>
    <mergeCell ref="D124:D126"/>
    <mergeCell ref="D139:D141"/>
    <mergeCell ref="D133:D135"/>
    <mergeCell ref="D4:D6"/>
    <mergeCell ref="D193:D195"/>
    <mergeCell ref="D187:D189"/>
    <mergeCell ref="D181:D183"/>
    <mergeCell ref="D175:D177"/>
    <mergeCell ref="D169:D171"/>
    <mergeCell ref="D163:D165"/>
    <mergeCell ref="D157:D159"/>
    <mergeCell ref="D151:D153"/>
    <mergeCell ref="D145:D147"/>
    <mergeCell ref="D121:D123"/>
    <mergeCell ref="D115:D117"/>
    <mergeCell ref="D109:D111"/>
    <mergeCell ref="D103:D105"/>
    <mergeCell ref="D97:D99"/>
    <mergeCell ref="D91:D93"/>
    <mergeCell ref="D118:D120"/>
    <mergeCell ref="D112:D114"/>
    <mergeCell ref="D106:D108"/>
    <mergeCell ref="D100:D102"/>
    <mergeCell ref="D13:D15"/>
    <mergeCell ref="D61:D63"/>
    <mergeCell ref="D55:D57"/>
    <mergeCell ref="D49:D51"/>
    <mergeCell ref="D43:D45"/>
    <mergeCell ref="D37:D39"/>
    <mergeCell ref="D31:D33"/>
    <mergeCell ref="D16:D18"/>
    <mergeCell ref="D10:D12"/>
    <mergeCell ref="D25:D27"/>
    <mergeCell ref="D19:D21"/>
    <mergeCell ref="D52:D54"/>
    <mergeCell ref="H520:H522"/>
    <mergeCell ref="H514:H516"/>
    <mergeCell ref="H508:H510"/>
    <mergeCell ref="H484:H486"/>
    <mergeCell ref="H478:H480"/>
    <mergeCell ref="H472:H474"/>
    <mergeCell ref="H466:H468"/>
    <mergeCell ref="H460:H462"/>
    <mergeCell ref="H454:H456"/>
    <mergeCell ref="H463:H465"/>
    <mergeCell ref="H457:H459"/>
    <mergeCell ref="H430:H432"/>
    <mergeCell ref="H424:H426"/>
    <mergeCell ref="H418:H420"/>
    <mergeCell ref="H412:H414"/>
    <mergeCell ref="H406:H408"/>
    <mergeCell ref="H400:H402"/>
    <mergeCell ref="H496:H498"/>
    <mergeCell ref="H517:H519"/>
    <mergeCell ref="H451:H453"/>
    <mergeCell ref="H445:H447"/>
    <mergeCell ref="H439:H441"/>
    <mergeCell ref="H433:H435"/>
    <mergeCell ref="H448:H450"/>
    <mergeCell ref="H442:H444"/>
    <mergeCell ref="H436:H438"/>
    <mergeCell ref="H481:H483"/>
    <mergeCell ref="H475:H477"/>
    <mergeCell ref="H469:H471"/>
    <mergeCell ref="H490:H492"/>
    <mergeCell ref="H511:H513"/>
    <mergeCell ref="H505:H507"/>
    <mergeCell ref="H301:H303"/>
    <mergeCell ref="H304:H306"/>
    <mergeCell ref="H307:H309"/>
    <mergeCell ref="H169:H171"/>
    <mergeCell ref="H274:H276"/>
    <mergeCell ref="H268:H270"/>
    <mergeCell ref="H262:H264"/>
    <mergeCell ref="H250:H252"/>
    <mergeCell ref="H244:H246"/>
    <mergeCell ref="H238:H240"/>
    <mergeCell ref="H256:H258"/>
    <mergeCell ref="H235:H237"/>
    <mergeCell ref="H229:H231"/>
    <mergeCell ref="H148:H150"/>
    <mergeCell ref="H196:H198"/>
    <mergeCell ref="H190:H192"/>
    <mergeCell ref="H184:H186"/>
    <mergeCell ref="H178:H180"/>
    <mergeCell ref="H172:H174"/>
    <mergeCell ref="H154:H156"/>
    <mergeCell ref="H151:H153"/>
    <mergeCell ref="H271:H273"/>
    <mergeCell ref="H265:H267"/>
    <mergeCell ref="H295:H297"/>
    <mergeCell ref="B520:B522"/>
    <mergeCell ref="B514:B516"/>
    <mergeCell ref="B508:B510"/>
    <mergeCell ref="B502:B504"/>
    <mergeCell ref="B496:B498"/>
    <mergeCell ref="B490:B492"/>
    <mergeCell ref="B484:B486"/>
    <mergeCell ref="B478:B480"/>
    <mergeCell ref="B472:B474"/>
    <mergeCell ref="B493:B495"/>
    <mergeCell ref="B487:B489"/>
    <mergeCell ref="B481:B483"/>
    <mergeCell ref="B475:B477"/>
    <mergeCell ref="B460:B462"/>
    <mergeCell ref="B454:B456"/>
    <mergeCell ref="B448:B450"/>
    <mergeCell ref="B442:B444"/>
    <mergeCell ref="B505:B507"/>
    <mergeCell ref="B499:B501"/>
    <mergeCell ref="B469:B471"/>
    <mergeCell ref="B463:B465"/>
    <mergeCell ref="B466:B468"/>
    <mergeCell ref="B436:B438"/>
    <mergeCell ref="B430:B432"/>
    <mergeCell ref="B457:B459"/>
    <mergeCell ref="B451:B453"/>
    <mergeCell ref="B445:B447"/>
    <mergeCell ref="B439:B441"/>
    <mergeCell ref="B406:B408"/>
    <mergeCell ref="B400:B402"/>
    <mergeCell ref="B394:B396"/>
    <mergeCell ref="B388:B390"/>
    <mergeCell ref="B382:B384"/>
    <mergeCell ref="B376:B378"/>
    <mergeCell ref="B385:B387"/>
    <mergeCell ref="B379:B381"/>
    <mergeCell ref="B358:B360"/>
    <mergeCell ref="B352:B354"/>
    <mergeCell ref="B346:B348"/>
    <mergeCell ref="B373:B375"/>
    <mergeCell ref="B367:B369"/>
    <mergeCell ref="B421:B423"/>
    <mergeCell ref="B415:B417"/>
    <mergeCell ref="B409:B411"/>
    <mergeCell ref="B403:B405"/>
    <mergeCell ref="B370:B372"/>
    <mergeCell ref="B418:B420"/>
    <mergeCell ref="B412:B414"/>
    <mergeCell ref="B433:B435"/>
    <mergeCell ref="B427:B429"/>
    <mergeCell ref="B424:B426"/>
    <mergeCell ref="B340:B342"/>
    <mergeCell ref="B334:B336"/>
    <mergeCell ref="B328:B330"/>
    <mergeCell ref="B349:B351"/>
    <mergeCell ref="B343:B345"/>
    <mergeCell ref="B337:B339"/>
    <mergeCell ref="B331:B333"/>
    <mergeCell ref="B298:B300"/>
    <mergeCell ref="B292:B294"/>
    <mergeCell ref="B286:B288"/>
    <mergeCell ref="B280:B282"/>
    <mergeCell ref="B274:B276"/>
    <mergeCell ref="B268:B270"/>
    <mergeCell ref="B277:B279"/>
    <mergeCell ref="B271:B273"/>
    <mergeCell ref="B250:B252"/>
    <mergeCell ref="B244:B246"/>
    <mergeCell ref="B265:B267"/>
    <mergeCell ref="B259:B261"/>
    <mergeCell ref="B313:B315"/>
    <mergeCell ref="B307:B309"/>
    <mergeCell ref="B301:B303"/>
    <mergeCell ref="B295:B297"/>
    <mergeCell ref="B247:B249"/>
    <mergeCell ref="B262:B264"/>
    <mergeCell ref="B256:B258"/>
    <mergeCell ref="B289:B291"/>
    <mergeCell ref="B283:B285"/>
    <mergeCell ref="B310:B312"/>
    <mergeCell ref="B304:B306"/>
    <mergeCell ref="B253:B255"/>
    <mergeCell ref="B178:B180"/>
    <mergeCell ref="B187:B189"/>
    <mergeCell ref="B181:B183"/>
    <mergeCell ref="B40:B42"/>
    <mergeCell ref="B229:B231"/>
    <mergeCell ref="B223:B225"/>
    <mergeCell ref="B217:B219"/>
    <mergeCell ref="B211:B213"/>
    <mergeCell ref="B205:B207"/>
    <mergeCell ref="B199:B201"/>
    <mergeCell ref="B193:B195"/>
    <mergeCell ref="B208:B210"/>
    <mergeCell ref="B202:B204"/>
    <mergeCell ref="B97:B99"/>
    <mergeCell ref="B91:B93"/>
    <mergeCell ref="B175:B177"/>
    <mergeCell ref="B169:B171"/>
    <mergeCell ref="B163:B165"/>
    <mergeCell ref="B157:B159"/>
    <mergeCell ref="B151:B153"/>
    <mergeCell ref="B145:B147"/>
    <mergeCell ref="B172:B174"/>
    <mergeCell ref="B166:B168"/>
    <mergeCell ref="B43:B45"/>
    <mergeCell ref="B10:B12"/>
    <mergeCell ref="B4:B6"/>
    <mergeCell ref="B73:B75"/>
    <mergeCell ref="B67:B69"/>
    <mergeCell ref="B61:B63"/>
    <mergeCell ref="B55:B57"/>
    <mergeCell ref="B49:B51"/>
    <mergeCell ref="B34:B36"/>
    <mergeCell ref="B52:B54"/>
    <mergeCell ref="B46:B48"/>
    <mergeCell ref="E502:E504"/>
    <mergeCell ref="E496:E498"/>
    <mergeCell ref="E490:E492"/>
    <mergeCell ref="B28:B30"/>
    <mergeCell ref="B22:B24"/>
    <mergeCell ref="B16:B18"/>
    <mergeCell ref="B121:B123"/>
    <mergeCell ref="B115:B117"/>
    <mergeCell ref="B109:B111"/>
    <mergeCell ref="B103:B105"/>
    <mergeCell ref="E394:E396"/>
    <mergeCell ref="E388:E390"/>
    <mergeCell ref="E382:E384"/>
    <mergeCell ref="E391:E393"/>
    <mergeCell ref="E385:E387"/>
    <mergeCell ref="E364:E366"/>
    <mergeCell ref="E358:E360"/>
    <mergeCell ref="E352:E354"/>
    <mergeCell ref="E346:E348"/>
    <mergeCell ref="E340:E342"/>
    <mergeCell ref="E334:E336"/>
    <mergeCell ref="E355:E357"/>
    <mergeCell ref="E520:E522"/>
    <mergeCell ref="E514:E516"/>
    <mergeCell ref="E508:E510"/>
    <mergeCell ref="E517:E519"/>
    <mergeCell ref="E472:E474"/>
    <mergeCell ref="E466:E468"/>
    <mergeCell ref="E460:E462"/>
    <mergeCell ref="E454:E456"/>
    <mergeCell ref="E448:E450"/>
    <mergeCell ref="E442:E444"/>
    <mergeCell ref="E463:E465"/>
    <mergeCell ref="E457:E459"/>
    <mergeCell ref="E451:E453"/>
    <mergeCell ref="E445:E447"/>
    <mergeCell ref="E412:E414"/>
    <mergeCell ref="E406:E408"/>
    <mergeCell ref="E400:E402"/>
    <mergeCell ref="E439:E441"/>
    <mergeCell ref="E433:E435"/>
    <mergeCell ref="E436:E438"/>
    <mergeCell ref="E430:E432"/>
    <mergeCell ref="E475:E477"/>
    <mergeCell ref="E469:E471"/>
    <mergeCell ref="E484:E486"/>
    <mergeCell ref="E478:E480"/>
    <mergeCell ref="E349:E351"/>
    <mergeCell ref="E343:E345"/>
    <mergeCell ref="E337:E339"/>
    <mergeCell ref="E304:E306"/>
    <mergeCell ref="E298:E300"/>
    <mergeCell ref="E292:E294"/>
    <mergeCell ref="E286:E288"/>
    <mergeCell ref="E280:E282"/>
    <mergeCell ref="E274:E276"/>
    <mergeCell ref="E283:E285"/>
    <mergeCell ref="E277:E279"/>
    <mergeCell ref="E256:E258"/>
    <mergeCell ref="E250:E252"/>
    <mergeCell ref="E244:E246"/>
    <mergeCell ref="E238:E240"/>
    <mergeCell ref="E232:E234"/>
    <mergeCell ref="E226:E228"/>
    <mergeCell ref="E307:E309"/>
    <mergeCell ref="E301:E303"/>
    <mergeCell ref="E268:E270"/>
    <mergeCell ref="E196:E198"/>
    <mergeCell ref="E190:E192"/>
    <mergeCell ref="E184:E186"/>
    <mergeCell ref="E178:E180"/>
    <mergeCell ref="E172:E174"/>
    <mergeCell ref="E166:E168"/>
    <mergeCell ref="E187:E189"/>
    <mergeCell ref="E181:E183"/>
    <mergeCell ref="E160:E162"/>
    <mergeCell ref="E154:E156"/>
    <mergeCell ref="E148:E150"/>
    <mergeCell ref="E142:E144"/>
    <mergeCell ref="E136:E138"/>
    <mergeCell ref="E130:E132"/>
    <mergeCell ref="E106:E108"/>
    <mergeCell ref="E100:E102"/>
    <mergeCell ref="E94:E96"/>
    <mergeCell ref="E88:E90"/>
    <mergeCell ref="E82:E84"/>
    <mergeCell ref="E76:E78"/>
    <mergeCell ref="E103:E105"/>
    <mergeCell ref="E97:E99"/>
    <mergeCell ref="E4:E6"/>
    <mergeCell ref="E58:E60"/>
    <mergeCell ref="E52:E54"/>
    <mergeCell ref="E46:E48"/>
    <mergeCell ref="E40:E42"/>
    <mergeCell ref="E34:E36"/>
    <mergeCell ref="E28:E30"/>
    <mergeCell ref="E19:E21"/>
    <mergeCell ref="E13:E15"/>
    <mergeCell ref="E7:E9"/>
    <mergeCell ref="F520:F522"/>
    <mergeCell ref="F514:F516"/>
    <mergeCell ref="F508:F510"/>
    <mergeCell ref="F517:F519"/>
    <mergeCell ref="F478:F480"/>
    <mergeCell ref="F472:F474"/>
    <mergeCell ref="F466:F468"/>
    <mergeCell ref="F460:F462"/>
    <mergeCell ref="F454:F456"/>
    <mergeCell ref="F448:F450"/>
    <mergeCell ref="F469:F471"/>
    <mergeCell ref="F463:F465"/>
    <mergeCell ref="F457:F459"/>
    <mergeCell ref="F451:F453"/>
    <mergeCell ref="F418:F420"/>
    <mergeCell ref="F412:F414"/>
    <mergeCell ref="F406:F408"/>
    <mergeCell ref="F400:F402"/>
    <mergeCell ref="F394:F396"/>
    <mergeCell ref="F388:F390"/>
    <mergeCell ref="F397:F399"/>
    <mergeCell ref="F391:F393"/>
    <mergeCell ref="F370:F372"/>
    <mergeCell ref="F364:F366"/>
    <mergeCell ref="F358:F360"/>
    <mergeCell ref="F352:F354"/>
    <mergeCell ref="F346:F348"/>
    <mergeCell ref="F340:F342"/>
    <mergeCell ref="F361:F363"/>
    <mergeCell ref="F355:F357"/>
    <mergeCell ref="F349:F351"/>
    <mergeCell ref="F343:F345"/>
    <mergeCell ref="F322:F324"/>
    <mergeCell ref="F316:F318"/>
    <mergeCell ref="F325:F327"/>
    <mergeCell ref="F319:F321"/>
    <mergeCell ref="F310:F312"/>
    <mergeCell ref="F304:F306"/>
    <mergeCell ref="F298:F300"/>
    <mergeCell ref="F292:F294"/>
    <mergeCell ref="F208:F210"/>
    <mergeCell ref="F202:F204"/>
    <mergeCell ref="F268:F270"/>
    <mergeCell ref="F262:F264"/>
    <mergeCell ref="F256:F258"/>
    <mergeCell ref="F250:F252"/>
    <mergeCell ref="F244:F246"/>
    <mergeCell ref="F238:F240"/>
    <mergeCell ref="F247:F249"/>
    <mergeCell ref="F241:F243"/>
    <mergeCell ref="F283:F285"/>
    <mergeCell ref="F277:F279"/>
    <mergeCell ref="F271:F273"/>
    <mergeCell ref="F265:F267"/>
    <mergeCell ref="F259:F261"/>
    <mergeCell ref="F253:F255"/>
    <mergeCell ref="F235:F237"/>
    <mergeCell ref="F229:F231"/>
    <mergeCell ref="F223:F225"/>
    <mergeCell ref="F217:F219"/>
    <mergeCell ref="F211:F213"/>
    <mergeCell ref="F205:F207"/>
    <mergeCell ref="F232:F234"/>
    <mergeCell ref="F226:F228"/>
    <mergeCell ref="F220:F222"/>
    <mergeCell ref="F214:F216"/>
    <mergeCell ref="F295:F297"/>
    <mergeCell ref="F88:F90"/>
    <mergeCell ref="F82:F84"/>
    <mergeCell ref="F169:F171"/>
    <mergeCell ref="F163:F165"/>
    <mergeCell ref="F157:F159"/>
    <mergeCell ref="F151:F153"/>
    <mergeCell ref="F145:F147"/>
    <mergeCell ref="F139:F141"/>
    <mergeCell ref="F94:F96"/>
    <mergeCell ref="F136:F138"/>
    <mergeCell ref="F10:F12"/>
    <mergeCell ref="F4:F6"/>
    <mergeCell ref="F76:F78"/>
    <mergeCell ref="F70:F72"/>
    <mergeCell ref="F64:F66"/>
    <mergeCell ref="F58:F60"/>
    <mergeCell ref="F52:F54"/>
    <mergeCell ref="F46:F48"/>
    <mergeCell ref="F25:F27"/>
    <mergeCell ref="F19:F21"/>
    <mergeCell ref="N514:N516"/>
    <mergeCell ref="N511:N513"/>
    <mergeCell ref="F34:F36"/>
    <mergeCell ref="F28:F30"/>
    <mergeCell ref="F22:F24"/>
    <mergeCell ref="F16:F18"/>
    <mergeCell ref="F121:F123"/>
    <mergeCell ref="F115:F117"/>
    <mergeCell ref="F109:F111"/>
    <mergeCell ref="F103:F105"/>
    <mergeCell ref="N520:N522"/>
    <mergeCell ref="N517:N519"/>
    <mergeCell ref="N487:N489"/>
    <mergeCell ref="N484:N486"/>
    <mergeCell ref="N481:N483"/>
    <mergeCell ref="N478:N480"/>
    <mergeCell ref="N475:N477"/>
    <mergeCell ref="N472:N474"/>
    <mergeCell ref="N451:N453"/>
    <mergeCell ref="N448:N450"/>
    <mergeCell ref="N445:N447"/>
    <mergeCell ref="N442:N444"/>
    <mergeCell ref="N439:N441"/>
    <mergeCell ref="N436:N438"/>
    <mergeCell ref="N415:N417"/>
    <mergeCell ref="N412:N414"/>
    <mergeCell ref="N409:N411"/>
    <mergeCell ref="N406:N408"/>
    <mergeCell ref="N403:N405"/>
    <mergeCell ref="N400:N402"/>
    <mergeCell ref="N379:N381"/>
    <mergeCell ref="N376:N378"/>
    <mergeCell ref="N13:N15"/>
    <mergeCell ref="N10:N12"/>
    <mergeCell ref="N7:N9"/>
    <mergeCell ref="N4:N6"/>
    <mergeCell ref="N55:N57"/>
    <mergeCell ref="N52:N54"/>
    <mergeCell ref="N49:N51"/>
    <mergeCell ref="N46:N48"/>
    <mergeCell ref="N43:N45"/>
    <mergeCell ref="N40:N42"/>
    <mergeCell ref="N301:N303"/>
    <mergeCell ref="N298:N300"/>
    <mergeCell ref="N295:N297"/>
    <mergeCell ref="N292:N294"/>
    <mergeCell ref="N271:N273"/>
    <mergeCell ref="N268:N270"/>
    <mergeCell ref="N265:N267"/>
    <mergeCell ref="N262:N264"/>
    <mergeCell ref="N259:N261"/>
    <mergeCell ref="N256:N258"/>
    <mergeCell ref="N235:N237"/>
    <mergeCell ref="N232:N234"/>
    <mergeCell ref="N229:N231"/>
    <mergeCell ref="N226:N228"/>
    <mergeCell ref="N223:N225"/>
    <mergeCell ref="N220:N222"/>
    <mergeCell ref="N199:N201"/>
    <mergeCell ref="N94:N96"/>
    <mergeCell ref="N109:N111"/>
    <mergeCell ref="N106:N108"/>
    <mergeCell ref="N139:N141"/>
    <mergeCell ref="N136:N138"/>
    <mergeCell ref="H16:H18"/>
    <mergeCell ref="H160:H162"/>
    <mergeCell ref="H163:H165"/>
    <mergeCell ref="H166:H168"/>
    <mergeCell ref="N19:N21"/>
    <mergeCell ref="N16:N18"/>
    <mergeCell ref="N91:N93"/>
    <mergeCell ref="N88:N90"/>
    <mergeCell ref="N85:N87"/>
    <mergeCell ref="N82:N84"/>
    <mergeCell ref="N79:N81"/>
    <mergeCell ref="N76:N78"/>
    <mergeCell ref="N127:N129"/>
    <mergeCell ref="N124:N126"/>
    <mergeCell ref="N121:N123"/>
    <mergeCell ref="N118:N120"/>
    <mergeCell ref="N115:N117"/>
    <mergeCell ref="N112:N114"/>
    <mergeCell ref="N97:N99"/>
    <mergeCell ref="H40:H42"/>
    <mergeCell ref="H34:H36"/>
    <mergeCell ref="H28:H30"/>
    <mergeCell ref="H145:H147"/>
    <mergeCell ref="H139:H141"/>
    <mergeCell ref="H133:H135"/>
    <mergeCell ref="N133:N135"/>
    <mergeCell ref="N130:N132"/>
    <mergeCell ref="N25:N27"/>
    <mergeCell ref="N22:N24"/>
    <mergeCell ref="N37:N39"/>
    <mergeCell ref="N34:N36"/>
    <mergeCell ref="N67:N69"/>
  </mergeCells>
  <conditionalFormatting sqref="C4:C522">
    <cfRule type="cellIs" dxfId="106" priority="63" stopIfTrue="1" operator="equal">
      <formula>"W"</formula>
    </cfRule>
    <cfRule type="cellIs" dxfId="105" priority="64" stopIfTrue="1" operator="equal">
      <formula>"1/2W"</formula>
    </cfRule>
    <cfRule type="cellIs" dxfId="104" priority="65" stopIfTrue="1" operator="equal">
      <formula>"1/2L"</formula>
    </cfRule>
    <cfRule type="cellIs" dxfId="103" priority="66" stopIfTrue="1" operator="equal">
      <formula>"X"</formula>
    </cfRule>
    <cfRule type="cellIs" dxfId="102" priority="99" stopIfTrue="1" operator="equal">
      <formula>"L"</formula>
    </cfRule>
  </conditionalFormatting>
  <conditionalFormatting sqref="G4:H4 G7:H7 G10:H10 G13:H13 G16:H16 G19:H19 G22:H22 G25:H25 G28:H28 G31:H31 G34:H34 G37:H37 G40:H40 G43:H43 G46:H46 G49:H49 G52:H52 G55:H55 G58:H58 G61:H61 G64:H64 G67:H67 G70:H70 G73:H73 G76:H76 G79:H79 G82:H82 G85:H85 G88:H88 G91:H91 G94:H94 G97:H97 G100:H100 G103:H103 G106:H106 G109:H109 G112:H112 G115:H115 G118:H118 G121:H121 G124:H124 G127:H127 G130:H130 G133:H133 G136:H136 G139:H139 G142:H142 G145:H145 G148:H148 G151:H151 G154:H154 G157:H157 G160:H160 G163:H163 G166:H166 G169:H169 G172:H172 G175:H175 G178:H178 G181:H181 G184:H184 G187:H187 G190:H190 G193:H193 G196:H196 G199:H199 G202:H202 G205:H205 G208:H208 G211:H211 G214:H214 G217:H217 G220:H220 G223:H223 G226:H226 G229:H229 G232:H232 G235:H235 G238:H238 G241:H241 G244:H244 G247:H247 G250:H250 G253:H253 G256:H256 G259:H259 G262:H262 G265:H265 G268:H268 G271:H271 G274:H274 G277:H277 G280:H280 G283:H283 G286:H286 G289:H289 G292:H292 G295:H295 G298:H298 G301:H301 G304:H304 G307:H307 G310:H310 G313:H313 G316:H316 G319:H319 G322:H322 G325:H325 G328:H328 G331:H331 G334:H334 G337:H337 G340:H340 G343:H343 G346:H346 G349:H349 G352:H352 G355:H355 G358:H358 G361:H361 G364:H364 G367:H367 G370:H370 G373:H373 G376:H376 G379:H379 G382:H382 G385:H385 G388:H388 G391:H391 G394:H394 G397:H397 G400:H400 G403:H403 G406:H406 G409:H409 G412:H412 G415:H415 G418:H418 G421:H421 G424:H424 G427:H427 G430:H430 G433:H433 G436:H436 G439:H439 G442:H442 G445:H445 G448:H448 G451:H451 G454:H454 G457:H457 G460:H460 G463:H463 G466:H466 G469:H469 G472:H472 G475:H475 G478:H478 G481:H481 G484:H484 G487:H487 G490:H490 G493:H493 G496:H496 G499:H499 G502:H502 G505:H505 G508:H508 G511:H511 G514:H514 G517:H517 G520:H520">
    <cfRule type="timePeriod" dxfId="101" priority="67" stopIfTrue="1" timePeriod="today">
      <formula>FLOOR(G4,1)=TODAY()</formula>
    </cfRule>
    <cfRule type="expression" dxfId="100" priority="95" stopIfTrue="1">
      <formula>AND(G4&lt;TODAY()+(0*7+0)*1,NOT(ISBLANK(G4)))</formula>
    </cfRule>
    <cfRule type="timePeriod" dxfId="99" priority="96" stopIfTrue="1" timePeriod="tomorrow">
      <formula>FLOOR(G4,1)=TODAY()+1</formula>
    </cfRule>
    <cfRule type="expression" dxfId="98" priority="97" stopIfTrue="1">
      <formula>G4&gt;=TODAY()+(0*7+1)*1+1</formula>
    </cfRule>
  </conditionalFormatting>
  <conditionalFormatting sqref="R4 R7 R10 R13 R16 R19 R22 R25 R28 R31 R34 R37 R40 R43 R46 R49 R52 R55 R58 R61 R64 R67 R70 R73 R76 R79 R82 R85 R88 R91 R94 R97 R100 R103 R106 R109 R112 R115 R118 R121 R124 R127 R130 R133 R136 R139 R142 R145 R148 R151 R154 R157 R160 R163 R166 R169 R172 R175 R178 R181 R184 R187 R190 R193 R196 R199 R202 R205 R208 R211 R214 R217 R220 R223 R226 R229 R232 R235 R238 R241 R244 R247 R250 R253 R256 R259 R262 R265 R268 R271 R274 R277 R280 R283 R286 R289 R292 R295 R298 R301 R304 R307 R310 R313 R316 R319 R322 R325 R328 R331 R334 R337 R340 R343 R346 R349 R352 R355 R358 R361 R364 R367 R370 R373 R376 R379 R382 R385 R388 R391 R394 R397 R400 R403 R406 R409 R412 R415 R418 R421 R424 R427 R430 R433 R436 R439 R442 R445 R448 R451 R454 R457 R460 R463 R466 R469 R472 R475 R478 R481 R484 R487 R490 R493 R496 R499 R502 R505 R508 R511 R514 R517 R520">
    <cfRule type="cellIs" dxfId="97" priority="69" stopIfTrue="1" operator="greaterThan">
      <formula>0.2</formula>
    </cfRule>
    <cfRule type="cellIs" dxfId="96" priority="88" stopIfTrue="1" operator="greaterThan">
      <formula>0.1</formula>
    </cfRule>
    <cfRule type="cellIs" dxfId="95" priority="89" stopIfTrue="1" operator="greaterThan">
      <formula>0.05</formula>
    </cfRule>
  </conditionalFormatting>
  <conditionalFormatting sqref="A4 A7 A10 A13 A16 A19 A22 A25 A28 A31 A34 A37 A40 A43 A46 A49 A52 A55 A58 A61 A64 A67 A70 A73 A76 A79 A82 A85 A88 A91 A94 A97 A100 A103 A106 A109 A112 A115 A118 A121 A124 A127 A130 A133 A136 A139 A142 A145 A148 A151 A154 A157 A160 A163 A166 A169 A172 A175 A178 A181 A184 A187 A190 A193 A196 A199 A202 A205 A208 A211 A214 A217 A220 A223 A226 A229 A232 A235 A238 A241 A244 A247 A250 A253 A256 A259 A262 A265 A268 A271 A274 A277 A280 A283 A286 A289 A292 A295 A298 A301 A304 A307 A310 A313 A316 A319 A322 A325 A328 A331 A334 A337 A340 A343 A346 A349 A352 A355 A358 A361 A364 A367 A370 A373 A376 A379 A382 A385 A388 A391 A394 A397 A400 A403 A406 A409 A412 A415 A418 A421 A424 A427 A430 A433 A436 A439 A442 A445 A448 A451 A454 A457 A460 A463 A466 A469 A472 A475 A478 A481 A484 A487 A490 A493 A496 A499 A502 A505 A508 A511 A514 A517 A520">
    <cfRule type="cellIs" dxfId="94" priority="72" stopIfTrue="1" operator="equal">
      <formula>"OK"</formula>
    </cfRule>
    <cfRule type="cellIs" dxfId="93" priority="82" stopIfTrue="1" operator="equal">
      <formula>"LOSS"</formula>
    </cfRule>
    <cfRule type="cellIs" dxfId="92" priority="83" stopIfTrue="1" operator="equal">
      <formula>"Anulado"</formula>
    </cfRule>
  </conditionalFormatting>
  <conditionalFormatting sqref="B4 B7 B10 B13 B16 B19 B22 B25 B28 B31 B34 B37 B40 B43 B46 B49 B52 B55 B58 B61 B64 B67 B70 B73 B76 B79 B82 B85 B88 B91 B94 B97 B100 B103 B106 B109 B112 B115 B118 B121 B124 B127 B130 B133 B136 B139 B142 B145 B148 B151 B154 B157 B160 B163 B166 B169 B172 B175 B178 B181 B184 B187 B190 B193 B196 B199 B202 B205 B208 B211 B214 B217 B220 B223 B226 B229 B232 B235 B238 B241 B244 B247 B250 B253 B256 B259 B262 B265 B268 B271 B274 B277 B280 B283 B286 B289 B292 B295 B298 B301 B304 B307 B310 B313 B316 B319 B322 B325 B328 B331 B334 B337 B340 B343 B346 B349 B352 B355 B358 B361 B364 B367 B370 B373 B376 B379 B382 B385 B388 B391 B394 B397 B400 B403 B406 B409 B412 B415 B418 B421 B424 B427 B430 B433 B436 B439 B442 B445 B448 B451 B454 B457 B460 B463 B466 B469 B472 B475 B478 B481 B484 B487 B490 B493 B496 B499 B502 B505 B508 B511 B514 B517 B520">
    <cfRule type="cellIs" dxfId="91" priority="73" stopIfTrue="1" operator="equal">
      <formula>"OK"</formula>
    </cfRule>
    <cfRule type="cellIs" dxfId="90" priority="78" stopIfTrue="1" operator="equal">
      <formula>"LOSS"</formula>
    </cfRule>
    <cfRule type="cellIs" dxfId="89" priority="79" stopIfTrue="1" operator="equal">
      <formula>"Anulado"</formula>
    </cfRule>
    <cfRule type="cellIs" dxfId="88" priority="80" stopIfTrue="1" operator="equal">
      <formula>"X"</formula>
    </cfRule>
  </conditionalFormatting>
  <conditionalFormatting sqref="K4:K522">
    <cfRule type="cellIs" dxfId="87" priority="70" stopIfTrue="1" operator="equal">
      <formula>"Pinnacle"</formula>
    </cfRule>
    <cfRule type="cellIs" dxfId="86" priority="71" stopIfTrue="1" operator="equal">
      <formula>"Bet365"</formula>
    </cfRule>
    <cfRule type="cellIs" dxfId="85" priority="100" stopIfTrue="1" operator="equal">
      <formula>"BetWay"</formula>
    </cfRule>
    <cfRule type="cellIs" dxfId="84" priority="100" stopIfTrue="1" operator="equal">
      <formula>"DafaBet"</formula>
    </cfRule>
    <cfRule type="cellIs" dxfId="83" priority="74" stopIfTrue="1" operator="equal">
      <formula>"SportyBet"</formula>
    </cfRule>
    <cfRule type="beginsWith" dxfId="82" priority="74" stopIfTrue="1" operator="beginsWith" text="BetFair">
      <formula>FIND(UPPER("BetFair"),UPPER(K4))=1</formula>
      <formula>"BetFair"</formula>
    </cfRule>
    <cfRule type="cellIs" dxfId="81" priority="75" stopIfTrue="1" operator="equal">
      <formula>"VBet"</formula>
    </cfRule>
    <cfRule type="cellIs" dxfId="80" priority="76" stopIfTrue="1" operator="equal">
      <formula>"FavBet"</formula>
    </cfRule>
  </conditionalFormatting>
  <conditionalFormatting sqref="Q4 Q7 Q10 Q13 Q16 Q19 Q22 Q25 Q28 Q31 Q34 Q37 Q40 Q43 Q46 Q49 Q52 Q55 Q58 Q61 Q64 Q67 Q70 Q73 Q76 Q79 Q82 Q85 Q88 Q91 Q94 Q97 Q100 Q103 Q106 Q109 Q112 Q115 Q118 Q121 Q124 Q127 Q130 Q133 Q136 Q139 Q142 Q145 Q148 Q151 Q154 Q157 Q160 Q163 Q166 Q169 Q172 Q175 Q178 Q181 Q184 Q187 Q190 Q193 Q196 Q199 Q202 Q205 Q208 Q211 Q214 Q217 Q220 Q223 Q226 Q229 Q232 Q235 Q238 Q241 Q244 Q247 Q250 Q253 Q256 Q259 Q262 Q265 Q268 Q271 Q274 Q277 Q280 Q283 Q286 Q289 Q292 Q295 Q298 Q301 Q304 Q307 Q310 Q313 Q316 Q319 Q322 Q325 Q328 Q331 Q334 Q337 Q340 Q343 Q346 Q349 Q352 Q355 Q358 Q361 Q364 Q367 Q370 Q373 Q376 Q379 Q382 Q385 Q388 Q391 Q394 Q397 Q400 Q403 Q406 Q409 Q412 Q415 Q418 Q421 Q424 Q427 Q430 Q433 Q436 Q439 Q442 Q445 Q448 Q451 Q454 Q457 Q460 Q463 Q466 Q469 Q472 Q475 Q478 Q481 Q484 Q487 Q490 Q493 Q496 Q499 Q502 Q505 Q508 Q511 Q514 Q517 Q520">
    <cfRule type="cellIs" dxfId="79" priority="68" stopIfTrue="1" operator="lessThan">
      <formula>0</formula>
    </cfRule>
    <cfRule type="cellIs" dxfId="78" priority="101" stopIfTrue="1" operator="greaterThan">
      <formula>0</formula>
    </cfRule>
  </conditionalFormatting>
  <conditionalFormatting sqref="A2 B3">
    <cfRule type="cellIs" dxfId="77" priority="1" stopIfTrue="1" operator="equal">
      <formula>"OK"</formula>
    </cfRule>
  </conditionalFormatting>
  <conditionalFormatting sqref="C2">
    <cfRule type="cellIs" dxfId="76" priority="2" stopIfTrue="1" operator="equal">
      <formula>"W"</formula>
    </cfRule>
    <cfRule type="cellIs" dxfId="75" priority="3" stopIfTrue="1" operator="equal">
      <formula>"1/2W"</formula>
    </cfRule>
    <cfRule type="cellIs" dxfId="74" priority="4" stopIfTrue="1" operator="equal">
      <formula>"1/2L"</formula>
    </cfRule>
    <cfRule type="cellIs" dxfId="73" priority="5" stopIfTrue="1" operator="equal">
      <formula>"X"</formula>
    </cfRule>
    <cfRule type="cellIs" dxfId="72" priority="57" stopIfTrue="1" operator="equal">
      <formula>"L"</formula>
    </cfRule>
  </conditionalFormatting>
  <conditionalFormatting sqref="F2:F3">
    <cfRule type="cellIs" dxfId="71" priority="6" stopIfTrue="1" operator="equal">
      <formula>"!!!"</formula>
    </cfRule>
  </conditionalFormatting>
  <conditionalFormatting sqref="G2:H2">
    <cfRule type="timePeriod" dxfId="70" priority="7" stopIfTrue="1" timePeriod="today">
      <formula>FLOOR(G2,1)=TODAY()</formula>
    </cfRule>
    <cfRule type="expression" dxfId="69" priority="52" stopIfTrue="1">
      <formula>AND(G2&lt;TODAY()+(0*7+0)*1,NOT(ISBLANK(G2)))</formula>
    </cfRule>
    <cfRule type="timePeriod" dxfId="68" priority="53" stopIfTrue="1" timePeriod="tomorrow">
      <formula>FLOOR(G2,1)=TODAY()+1</formula>
    </cfRule>
    <cfRule type="expression" dxfId="67" priority="54" stopIfTrue="1">
      <formula>G2&gt;=TODAY()+(0*7+1)*1+1</formula>
    </cfRule>
  </conditionalFormatting>
  <conditionalFormatting sqref="K2">
    <cfRule type="cellIs" dxfId="66" priority="8" stopIfTrue="1" operator="equal">
      <formula>"BetFair"</formula>
    </cfRule>
    <cfRule type="cellIs" dxfId="65" priority="9" stopIfTrue="1" operator="equal">
      <formula>"FavBet"</formula>
    </cfRule>
    <cfRule type="cellIs" dxfId="64" priority="10" stopIfTrue="1" operator="equal">
      <formula>"Leon"</formula>
    </cfRule>
    <cfRule type="cellIs" dxfId="63" priority="11" stopIfTrue="1" operator="equal">
      <formula>"MarathonBet"</formula>
    </cfRule>
    <cfRule type="cellIs" dxfId="62" priority="12" stopIfTrue="1" operator="greaterThan">
      <formula>0</formula>
    </cfRule>
    <cfRule type="cellIs" dxfId="61" priority="13" stopIfTrue="1" operator="lessThan">
      <formula>0</formula>
    </cfRule>
    <cfRule type="cellIs" dxfId="60" priority="14" stopIfTrue="1" operator="greaterThan">
      <formula>0</formula>
    </cfRule>
    <cfRule type="cellIs" dxfId="59" priority="38" stopIfTrue="1" operator="equal">
      <formula>"Pinnacle"</formula>
    </cfRule>
    <cfRule type="cellIs" dxfId="58" priority="39" stopIfTrue="1" operator="equal">
      <formula>"Bet365"</formula>
    </cfRule>
    <cfRule type="cellIs" dxfId="57" priority="40" stopIfTrue="1" operator="equal">
      <formula>"BetWay"</formula>
    </cfRule>
    <cfRule type="cellIs" dxfId="56" priority="41" stopIfTrue="1" operator="equal">
      <formula>"DafaBet"</formula>
    </cfRule>
    <cfRule type="cellIs" dxfId="55" priority="42" stopIfTrue="1" operator="equal">
      <formula>"1xBet"</formula>
    </cfRule>
    <cfRule type="cellIs" dxfId="54" priority="43" stopIfTrue="1" operator="equal">
      <formula>"VBet"</formula>
    </cfRule>
    <cfRule type="cellIs" dxfId="53" priority="44" stopIfTrue="1" operator="equal">
      <formula>"BetFair Ex"</formula>
    </cfRule>
  </conditionalFormatting>
  <conditionalFormatting sqref="R2">
    <cfRule type="cellIs" dxfId="52" priority="16" stopIfTrue="1" operator="greaterThan">
      <formula>0.2</formula>
    </cfRule>
    <cfRule type="cellIs" dxfId="51" priority="31" stopIfTrue="1" operator="greaterThan">
      <formula>0.1</formula>
    </cfRule>
    <cfRule type="cellIs" dxfId="50" priority="32" stopIfTrue="1" operator="greaterThan">
      <formula>0.05</formula>
    </cfRule>
  </conditionalFormatting>
  <dataValidations count="3">
    <dataValidation type="list" allowBlank="1" showInputMessage="1" showErrorMessage="1" sqref="C4:C522" xr:uid="{00000000-0002-0000-0400-000000000000}">
      <formula1>" ,W,1/2W,L,1/2L,X"</formula1>
    </dataValidation>
    <dataValidation type="list" allowBlank="1" showInputMessage="1" showErrorMessage="1" sqref="K4:K522" xr:uid="{00000000-0002-0000-0400-000002000000}">
      <formula1>",Bet365,BetFair,BetFair Ex,BWin,BetWay,FavBet,Pinnacle,PinUp,SportyBet,VBet,MostBet"</formula1>
    </dataValidation>
    <dataValidation type="list" allowBlank="1" showInputMessage="1" showErrorMessage="1" sqref="I4:I522" xr:uid="{00000000-0002-0000-0400-000003000000}">
      <formula1>",1,12,1X,X,X2,2,AH1,AH2,CleanSheet1,CleanSheet2,DNB1,DNB2,EH1,EH2,EHX1,EHX2,Lay,Not CleanSheet1,Not CleanSheet2,Not ScoreBoth,Not WinNil1,Not WinNil2,Not WinLeastOneOfPer1,Not WinLeastOneOfPer2,Removal Yes,Removal No,ScoreBoth,TO,TU,TEv,TOd,WinNil1"</formula1>
    </dataValidation>
  </dataValidation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EA92C-2C35-4E43-9D36-85128061D3AE}">
  <dimension ref="A1:S33"/>
  <sheetViews>
    <sheetView tabSelected="1" topLeftCell="H19" workbookViewId="0">
      <selection activeCell="R5" sqref="R5"/>
    </sheetView>
  </sheetViews>
  <sheetFormatPr defaultRowHeight="12.75"/>
  <sheetData>
    <row r="1" spans="1:19" s="1" customFormat="1" ht="12.75" customHeight="1" thickBot="1">
      <c r="A1" s="245" t="s">
        <v>0</v>
      </c>
      <c r="B1" s="245"/>
      <c r="C1" s="245"/>
      <c r="D1" s="245"/>
      <c r="E1" s="245"/>
      <c r="F1" s="245"/>
      <c r="G1" s="245"/>
      <c r="H1" s="245"/>
      <c r="I1" s="245"/>
      <c r="J1" s="245"/>
      <c r="K1" s="245"/>
      <c r="L1" s="245"/>
      <c r="M1" s="245"/>
      <c r="N1" s="245"/>
      <c r="O1" s="245"/>
      <c r="P1" s="245"/>
      <c r="Q1" s="245"/>
      <c r="R1" s="245"/>
      <c r="S1" s="245"/>
    </row>
    <row r="2" spans="1:19" s="1" customFormat="1" ht="20.25" customHeight="1" thickTop="1" thickBot="1">
      <c r="A2" s="266"/>
      <c r="B2" s="2" t="s">
        <v>1</v>
      </c>
      <c r="C2" s="256" t="s">
        <v>2</v>
      </c>
      <c r="D2" s="262" t="s">
        <v>3</v>
      </c>
      <c r="E2" s="263"/>
      <c r="F2" s="3" t="s">
        <v>4</v>
      </c>
      <c r="G2" s="243" t="s">
        <v>5</v>
      </c>
      <c r="H2" s="243" t="s">
        <v>6</v>
      </c>
      <c r="I2" s="249" t="s">
        <v>7</v>
      </c>
      <c r="J2" s="268"/>
      <c r="K2" s="249" t="s">
        <v>8</v>
      </c>
      <c r="L2" s="249" t="s">
        <v>9</v>
      </c>
      <c r="M2" s="250" t="s">
        <v>10</v>
      </c>
      <c r="N2" s="252" t="s">
        <v>11</v>
      </c>
      <c r="O2" s="254" t="s">
        <v>12</v>
      </c>
      <c r="P2" s="256" t="s">
        <v>13</v>
      </c>
      <c r="Q2" s="321" t="s">
        <v>14</v>
      </c>
      <c r="R2" s="249" t="s">
        <v>15</v>
      </c>
      <c r="S2" s="249" t="s">
        <v>16</v>
      </c>
    </row>
    <row r="3" spans="1:19" s="1" customFormat="1" ht="16.5" customHeight="1" thickBot="1">
      <c r="A3" s="267"/>
      <c r="B3" s="4">
        <f>COUNTIF(B4:B1770," ")-COUNTIF(E4:E1770," ")</f>
        <v>10</v>
      </c>
      <c r="C3" s="257"/>
      <c r="D3" s="264"/>
      <c r="E3" s="265"/>
      <c r="F3" s="5" t="e">
        <f ca="1">COUNTIF(F4:F1770,"???")&amp;"/"&amp;LARGE(#REF!,1)-COUNTIF(F4:F1770,"???")&amp;"/"&amp;COUNTIF(B4:B1770," ")-COUNTIF(E4:E1770," ")-LARGE(#REF!,1)</f>
        <v>#REF!</v>
      </c>
      <c r="G3" s="244"/>
      <c r="H3" s="244"/>
      <c r="I3" s="244"/>
      <c r="J3" s="244"/>
      <c r="K3" s="244"/>
      <c r="L3" s="244"/>
      <c r="M3" s="251"/>
      <c r="N3" s="253"/>
      <c r="O3" s="255"/>
      <c r="P3" s="257"/>
      <c r="Q3" s="322"/>
      <c r="R3" s="244"/>
      <c r="S3" s="244"/>
    </row>
    <row r="4" spans="1:19" s="1" customFormat="1" ht="14.65" customHeight="1" thickTop="1">
      <c r="A4" s="226">
        <f>'Nov 2023'!$A520+1</f>
        <v>562</v>
      </c>
      <c r="B4" s="235" t="str">
        <f>IF(OR(C4="W",C5="W",C6="W",C4="1/2W",C5="1/2W",C6="1/2W",C4="1/2L",C5="1/2L",C6="1/2L"),"OK",IF(OR(C4="L",C5="L",C6="L"),"LOSS",IF(OR(C4="X",C5="X",C6="X"),"Anulado"," ")))</f>
        <v xml:space="preserve"> </v>
      </c>
      <c r="C4" s="38" t="s">
        <v>28</v>
      </c>
      <c r="D4" s="273" t="s">
        <v>103</v>
      </c>
      <c r="E4" s="281" t="str">
        <f>IF(G4=""," ","– "&amp;COUNTIF(D$4:D6,$D4))</f>
        <v>– 1</v>
      </c>
      <c r="F4" s="284" t="e">
        <f ca="1">IF(G4="","",IF(OR(AND($C4&lt;&gt;" ",$C5=" "),AND($C5&lt;&gt;" ",$C4=" "),AND(L6&gt;0,OR(AND($C6&lt;&gt;" ",OR($C4=" ",$C5=" ")),AND($C6=" ",OR($C4&lt;&gt;" ",$C5&lt;&gt;" "))))),IF(SUM('Nov 2023'!F$4:F522)=0,1,LARGE('Nov 2023'!F$4:F522,1)+1),IF(MONTH(G4)=MONTH(TODAY()),IF(AND(DAY(G4)&lt;DAY(TODAY()),$B4=" "),IF(SUM('Nov 2023'!F$4:F522)=0,1,LARGE('Nov 2023'!F$4:F522,1)+1),IF($B4=" ",IF(AND(DAY(G4)=DAY(TODAY()),HOUR(G4)&lt;=HOUR(NOW())+1),IF(AND(HOUR(G4)+2&lt;=HOUR(NOW()),DAY(G4)&lt;=DAY(TODAY()),MINUTE(G4)&lt;=MINUTE(NOW())),IF(SUM('Nov 2023'!F$4:F522)=0,1,LARGE('Nov 2023'!F$4:F522,1)+1),IF(OR(MINUTE(G4)&lt;=MINUTE(NOW()),HOUR(G4)&lt;=HOUR(NOW())),"!!!","")),""),"")),"")))</f>
        <v>#VALUE!</v>
      </c>
      <c r="G4" s="181" t="s">
        <v>4934</v>
      </c>
      <c r="H4" s="229" t="s">
        <v>871</v>
      </c>
      <c r="I4" s="39" t="s">
        <v>60</v>
      </c>
      <c r="J4" s="78"/>
      <c r="K4" s="41" t="s">
        <v>17</v>
      </c>
      <c r="L4" s="42" t="s">
        <v>4935</v>
      </c>
      <c r="M4" s="43" t="s">
        <v>4936</v>
      </c>
      <c r="N4" s="318" t="s">
        <v>4937</v>
      </c>
      <c r="O4" s="44" t="s">
        <v>4938</v>
      </c>
      <c r="P4" s="45" t="s">
        <v>4939</v>
      </c>
      <c r="Q4" s="217" t="s">
        <v>1975</v>
      </c>
      <c r="R4" s="211">
        <v>0.10730000000000001</v>
      </c>
      <c r="S4" s="210" t="s">
        <v>4940</v>
      </c>
    </row>
    <row r="5" spans="1:19" s="1" customFormat="1" ht="14.65" customHeight="1">
      <c r="A5" s="227"/>
      <c r="B5" s="236"/>
      <c r="C5" s="49" t="s">
        <v>28</v>
      </c>
      <c r="D5" s="274"/>
      <c r="E5" s="282"/>
      <c r="F5" s="285"/>
      <c r="G5" s="182"/>
      <c r="H5" s="230"/>
      <c r="I5" s="50" t="s">
        <v>63</v>
      </c>
      <c r="J5" s="85" t="str">
        <f>IF(OR(I4="TO",I4="TU",I4="TO1",I4="TU1",I4="TO2",I4="TU2"),J4,IF(OR(I4="AH1",I4="AH2"),IF(OR(I5="AH1",I5="AH2"),-J4,IF(OR(I5="EH1",I5="EH2"),-J4+0.5,"")),IF(OR(I4="EH1",I4="EH2"),IF(OR(I5="AH1",I5="AH2"),-J4+0.5,IF(OR(I5="EH1",I5="EH2"),-J4+1,"")),IF(AND(OR(I4="DNB1",I4="DNB2"),OR(I5="AH1",I5="AH2")),0,IF(AND(I4="Not ScoreBoth",OR(I5="TO1",I5="TO2")),0.5,"")))))</f>
        <v/>
      </c>
      <c r="K5" s="52" t="s">
        <v>18</v>
      </c>
      <c r="L5" s="53">
        <v>1.68</v>
      </c>
      <c r="M5" s="54"/>
      <c r="N5" s="233"/>
      <c r="O5" s="55" t="s">
        <v>4149</v>
      </c>
      <c r="P5" s="56" t="s">
        <v>3601</v>
      </c>
      <c r="Q5" s="218"/>
      <c r="R5" s="212"/>
      <c r="S5" s="26"/>
    </row>
    <row r="6" spans="1:19" s="1" customFormat="1" ht="14.65" customHeight="1">
      <c r="A6" s="228"/>
      <c r="B6" s="237"/>
      <c r="C6" s="57" t="s">
        <v>28</v>
      </c>
      <c r="D6" s="275"/>
      <c r="E6" s="283"/>
      <c r="F6" s="272"/>
      <c r="G6" s="183"/>
      <c r="H6" s="231"/>
      <c r="I6" s="58"/>
      <c r="J6" s="59"/>
      <c r="K6" s="60"/>
      <c r="L6" s="61"/>
      <c r="M6" s="62"/>
      <c r="N6" s="234"/>
      <c r="O6" s="63"/>
      <c r="P6" s="64"/>
      <c r="Q6" s="219"/>
      <c r="R6" s="213"/>
      <c r="S6" s="28"/>
    </row>
    <row r="7" spans="1:19" s="1" customFormat="1" ht="14.65" customHeight="1">
      <c r="A7" s="238">
        <f>$A4+1</f>
        <v>563</v>
      </c>
      <c r="B7" s="242" t="str">
        <f>IF(OR(C7="W",C8="W",C9="W",C7="1/2W",C8="1/2W",C9="1/2W",C7="1/2L",C8="1/2L",C9="1/2L"),"OK",IF(OR(C7="L",C8="L",C9="L"),"LOSS",IF(OR(C7="X",C8="X",C9="X"),"Anulado"," ")))</f>
        <v xml:space="preserve"> </v>
      </c>
      <c r="C7" s="65" t="s">
        <v>28</v>
      </c>
      <c r="D7" s="290" t="s">
        <v>469</v>
      </c>
      <c r="E7" s="295" t="str">
        <f>IF(G7=""," ","– "&amp;COUNTIF(D$4:D9,$D7))</f>
        <v>– 1</v>
      </c>
      <c r="F7" s="297" t="e">
        <f ca="1">IF(G7="","",IF(OR(AND($C7&lt;&gt;" ",$C8=" "),AND($C8&lt;&gt;" ",$C7=" "),AND(L9&gt;0,OR(AND($C9&lt;&gt;" ",OR($C7=" ",$C8=" ")),AND($C9=" ",OR($C7&lt;&gt;" ",$C8&lt;&gt;" "))))),IF(SUM(F$4:F6)=0,1,LARGE(F$4:F6,1)+1),IF(MONTH(G7)=MONTH(TODAY()),IF(AND(DAY(G7)&lt;DAY(TODAY()),$B7=" "),IF(SUM(F$4:F6)=0,1,LARGE(F$4:F6,1)+1),IF($B7=" ",IF(AND(DAY(G7)=DAY(TODAY()),HOUR(G7)&lt;=HOUR(NOW())+1),IF(AND(HOUR(G7)+2&lt;=HOUR(NOW()),DAY(G7)&lt;=DAY(TODAY()),MINUTE(G7)&lt;=MINUTE(NOW())),IF(SUM(F$4:F6)=0,1,LARGE(F$4:F6,1)+1),IF(OR(MINUTE(G7)&lt;=MINUTE(NOW()),HOUR(G7)&lt;=HOUR(NOW())),"!!!","")),""),"")),"")))</f>
        <v>#VALUE!</v>
      </c>
      <c r="G7" s="188" t="s">
        <v>4925</v>
      </c>
      <c r="H7" s="239" t="s">
        <v>872</v>
      </c>
      <c r="I7" s="66" t="s">
        <v>42</v>
      </c>
      <c r="J7" s="67">
        <v>13.5</v>
      </c>
      <c r="K7" s="68" t="s">
        <v>18</v>
      </c>
      <c r="L7" s="69">
        <v>2.6</v>
      </c>
      <c r="M7" s="70">
        <v>1.89</v>
      </c>
      <c r="N7" s="317">
        <v>0.05</v>
      </c>
      <c r="O7" s="71" t="s">
        <v>2832</v>
      </c>
      <c r="P7" s="72" t="s">
        <v>4150</v>
      </c>
      <c r="Q7" s="220" t="s">
        <v>4302</v>
      </c>
      <c r="R7" s="204">
        <v>0.1014</v>
      </c>
      <c r="S7" s="203" t="s">
        <v>1034</v>
      </c>
    </row>
    <row r="8" spans="1:19" s="1" customFormat="1" ht="14.65" customHeight="1">
      <c r="A8" s="227"/>
      <c r="B8" s="236"/>
      <c r="C8" s="17" t="s">
        <v>28</v>
      </c>
      <c r="D8" s="274"/>
      <c r="E8" s="282"/>
      <c r="F8" s="285"/>
      <c r="G8" s="182"/>
      <c r="H8" s="230"/>
      <c r="I8" s="18" t="s">
        <v>43</v>
      </c>
      <c r="J8" s="76">
        <f>IF(OR(I7="TO",I7="TU",I7="TO1",I7="TU1",I7="TO2",I7="TU2"),J7,IF(OR(I7="AH1",I7="AH2"),IF(OR(I8="AH1",I8="AH2"),-J7,IF(OR(I8="EH1",I8="EH2"),-J7+0.5,"")),IF(OR(I7="EH1",I7="EH2"),IF(OR(I8="AH1",I8="AH2"),-J7+0.5,IF(OR(I8="EH1",I8="EH2"),-J7+1,"")),IF(AND(OR(I7="DNB1",I7="DNB2"),OR(I8="AH1",I8="AH2")),0,IF(AND(I7="Not ScoreBoth",OR(I8="TO1",I8="TO2")),0.5,"")))))</f>
        <v>13.5</v>
      </c>
      <c r="K8" s="77" t="s">
        <v>17</v>
      </c>
      <c r="L8" s="21">
        <v>1.909</v>
      </c>
      <c r="M8" s="22"/>
      <c r="N8" s="233"/>
      <c r="O8" s="23" t="s">
        <v>2219</v>
      </c>
      <c r="P8" s="24" t="s">
        <v>4151</v>
      </c>
      <c r="Q8" s="221"/>
      <c r="R8" s="205"/>
      <c r="S8" s="26"/>
    </row>
    <row r="9" spans="1:19" s="1" customFormat="1" ht="14.65" customHeight="1">
      <c r="A9" s="228"/>
      <c r="B9" s="237"/>
      <c r="C9" s="27" t="s">
        <v>28</v>
      </c>
      <c r="D9" s="275"/>
      <c r="E9" s="283"/>
      <c r="F9" s="272"/>
      <c r="G9" s="183"/>
      <c r="H9" s="231"/>
      <c r="I9" s="30"/>
      <c r="J9" s="31"/>
      <c r="K9" s="37"/>
      <c r="L9" s="32"/>
      <c r="M9" s="33"/>
      <c r="N9" s="234"/>
      <c r="O9" s="34"/>
      <c r="P9" s="35"/>
      <c r="Q9" s="222"/>
      <c r="R9" s="206"/>
      <c r="S9" s="28"/>
    </row>
    <row r="10" spans="1:19" s="1" customFormat="1" ht="14.65" customHeight="1">
      <c r="A10" s="226">
        <f>$A7+1</f>
        <v>564</v>
      </c>
      <c r="B10" s="235" t="str">
        <f>IF(OR(C10="W",C11="W",C12="W",C10="1/2W",C11="1/2W",C12="1/2W",C10="1/2L",C11="1/2L",C12="1/2L"),"OK",IF(OR(C10="L",C11="L",C12="L"),"LOSS",IF(OR(C10="X",C11="X",C12="X"),"Anulado"," ")))</f>
        <v xml:space="preserve"> </v>
      </c>
      <c r="C10" s="38" t="s">
        <v>28</v>
      </c>
      <c r="D10" s="273" t="str">
        <f>IF(G10="","",$D7)</f>
        <v>5</v>
      </c>
      <c r="E10" s="281" t="str">
        <f>IF(G10=""," ","– "&amp;COUNTIF(D$4:D12,$D10))</f>
        <v>– 2</v>
      </c>
      <c r="F10" s="284" t="e">
        <f ca="1">IF(G10="","",IF(OR(AND($C10&lt;&gt;" ",$C11=" "),AND($C11&lt;&gt;" ",$C10=" "),AND(L12&gt;0,OR(AND($C12&lt;&gt;" ",OR($C10=" ",$C11=" ")),AND($C12=" ",OR($C10&lt;&gt;" ",$C11&lt;&gt;" "))))),IF(SUM(F$4:F9)=0,1,LARGE(F$4:F9,1)+1),IF(MONTH(G10)=MONTH(TODAY()),IF(AND(DAY(G10)&lt;DAY(TODAY()),$B10=" "),IF(SUM(F$4:F9)=0,1,LARGE(F$4:F9,1)+1),IF($B10=" ",IF(AND(DAY(G10)=DAY(TODAY()),HOUR(G10)&lt;=HOUR(NOW())+1),IF(AND(HOUR(G10)+2&lt;=HOUR(NOW()),DAY(G10)&lt;=DAY(TODAY()),MINUTE(G10)&lt;=MINUTE(NOW())),IF(SUM(F$4:F9)=0,1,LARGE(F$4:F9,1)+1),IF(OR(MINUTE(G10)&lt;=MINUTE(NOW()),HOUR(G10)&lt;=HOUR(NOW())),"!!!","")),""),"")),"")))</f>
        <v>#VALUE!</v>
      </c>
      <c r="G10" s="181" t="s">
        <v>4926</v>
      </c>
      <c r="H10" s="229" t="s">
        <v>873</v>
      </c>
      <c r="I10" s="108">
        <v>2</v>
      </c>
      <c r="J10" s="78"/>
      <c r="K10" s="41" t="s">
        <v>45</v>
      </c>
      <c r="L10" s="42">
        <v>2.2999999999999998</v>
      </c>
      <c r="M10" s="43">
        <v>150</v>
      </c>
      <c r="N10" s="318">
        <v>0.05</v>
      </c>
      <c r="O10" s="44" t="s">
        <v>3565</v>
      </c>
      <c r="P10" s="45" t="s">
        <v>4152</v>
      </c>
      <c r="Q10" s="217" t="s">
        <v>4324</v>
      </c>
      <c r="R10" s="211">
        <v>7.9799999999999996E-2</v>
      </c>
      <c r="S10" s="210" t="s">
        <v>1034</v>
      </c>
    </row>
    <row r="11" spans="1:19" s="1" customFormat="1" ht="14.65" customHeight="1">
      <c r="A11" s="227"/>
      <c r="B11" s="236"/>
      <c r="C11" s="49" t="s">
        <v>28</v>
      </c>
      <c r="D11" s="274"/>
      <c r="E11" s="282"/>
      <c r="F11" s="285"/>
      <c r="G11" s="182"/>
      <c r="H11" s="230"/>
      <c r="I11" s="50" t="s">
        <v>30</v>
      </c>
      <c r="J11" s="51">
        <v>0.5</v>
      </c>
      <c r="K11" s="52" t="s">
        <v>22</v>
      </c>
      <c r="L11" s="53">
        <v>2.04</v>
      </c>
      <c r="M11" s="54">
        <v>167.5</v>
      </c>
      <c r="N11" s="233"/>
      <c r="O11" s="55" t="s">
        <v>4153</v>
      </c>
      <c r="P11" s="56" t="s">
        <v>4154</v>
      </c>
      <c r="Q11" s="218"/>
      <c r="R11" s="212"/>
      <c r="S11" s="26"/>
    </row>
    <row r="12" spans="1:19" s="1" customFormat="1" ht="14.65" customHeight="1">
      <c r="A12" s="228"/>
      <c r="B12" s="237"/>
      <c r="C12" s="57" t="s">
        <v>28</v>
      </c>
      <c r="D12" s="275"/>
      <c r="E12" s="283"/>
      <c r="F12" s="272"/>
      <c r="G12" s="183"/>
      <c r="H12" s="231"/>
      <c r="I12" s="101" t="s">
        <v>30</v>
      </c>
      <c r="J12" s="102">
        <v>0.5</v>
      </c>
      <c r="K12" s="103" t="s">
        <v>22</v>
      </c>
      <c r="L12" s="104">
        <v>1.99</v>
      </c>
      <c r="M12" s="62">
        <v>2</v>
      </c>
      <c r="N12" s="234"/>
      <c r="O12" s="105" t="s">
        <v>2291</v>
      </c>
      <c r="P12" s="106" t="s">
        <v>1106</v>
      </c>
      <c r="Q12" s="219"/>
      <c r="R12" s="213"/>
      <c r="S12" s="28"/>
    </row>
    <row r="13" spans="1:19" s="1" customFormat="1" ht="14.65" customHeight="1">
      <c r="A13" s="238">
        <f>$A10+1</f>
        <v>565</v>
      </c>
      <c r="B13" s="242" t="str">
        <f>IF(OR(C13="W",C14="W",C15="W",C13="1/2W",C14="1/2W",C15="1/2W",C13="1/2L",C14="1/2L",C15="1/2L"),"OK",IF(OR(C13="L",C14="L",C15="L"),"LOSS",IF(OR(C13="X",C14="X",C15="X"),"Anulado"," ")))</f>
        <v xml:space="preserve"> </v>
      </c>
      <c r="C13" s="65" t="s">
        <v>28</v>
      </c>
      <c r="D13" s="290" t="str">
        <f>IF(G13="","",$D10)</f>
        <v>5</v>
      </c>
      <c r="E13" s="295" t="str">
        <f>IF(G13=""," ","– "&amp;COUNTIF(D$4:D15,$D13))</f>
        <v>– 3</v>
      </c>
      <c r="F13" s="297" t="e">
        <f ca="1">IF(G13="","",IF(OR(AND($C13&lt;&gt;" ",$C14=" "),AND($C14&lt;&gt;" ",$C13=" "),AND(L15&gt;0,OR(AND($C15&lt;&gt;" ",OR($C13=" ",$C14=" ")),AND($C15=" ",OR($C13&lt;&gt;" ",$C14&lt;&gt;" "))))),IF(SUM(F$4:F12)=0,1,LARGE(F$4:F12,1)+1),IF(MONTH(G13)=MONTH(TODAY()),IF(AND(DAY(G13)&lt;DAY(TODAY()),$B13=" "),IF(SUM(F$4:F12)=0,1,LARGE(F$4:F12,1)+1),IF($B13=" ",IF(AND(DAY(G13)=DAY(TODAY()),HOUR(G13)&lt;=HOUR(NOW())+1),IF(AND(HOUR(G13)+2&lt;=HOUR(NOW()),DAY(G13)&lt;=DAY(TODAY()),MINUTE(G13)&lt;=MINUTE(NOW())),IF(SUM(F$4:F12)=0,1,LARGE(F$4:F12,1)+1),IF(OR(MINUTE(G13)&lt;=MINUTE(NOW()),HOUR(G13)&lt;=HOUR(NOW())),"!!!","")),""),"")),"")))</f>
        <v>#VALUE!</v>
      </c>
      <c r="G13" s="188" t="s">
        <v>4927</v>
      </c>
      <c r="H13" s="239" t="s">
        <v>874</v>
      </c>
      <c r="I13" s="66" t="s">
        <v>47</v>
      </c>
      <c r="J13" s="80"/>
      <c r="K13" s="68" t="s">
        <v>17</v>
      </c>
      <c r="L13" s="69">
        <v>2.2000000000000002</v>
      </c>
      <c r="M13" s="70">
        <v>5.83</v>
      </c>
      <c r="N13" s="317">
        <v>0.05</v>
      </c>
      <c r="O13" s="71" t="s">
        <v>1391</v>
      </c>
      <c r="P13" s="72" t="s">
        <v>2547</v>
      </c>
      <c r="Q13" s="220" t="s">
        <v>1254</v>
      </c>
      <c r="R13" s="204">
        <v>0.1242</v>
      </c>
      <c r="S13" s="203" t="s">
        <v>1034</v>
      </c>
    </row>
    <row r="14" spans="1:19" s="1" customFormat="1" ht="14.65" customHeight="1">
      <c r="A14" s="227"/>
      <c r="B14" s="236"/>
      <c r="C14" s="17" t="s">
        <v>28</v>
      </c>
      <c r="D14" s="274"/>
      <c r="E14" s="282"/>
      <c r="F14" s="285"/>
      <c r="G14" s="182"/>
      <c r="H14" s="230"/>
      <c r="I14" s="18" t="s">
        <v>48</v>
      </c>
      <c r="J14" s="81" t="str">
        <f>IF(OR(I13="TO",I13="TU",I13="TO1",I13="TU1",I13="TO2",I13="TU2"),J13,IF(OR(I13="AH1",I13="AH2"),IF(OR(I14="AH1",I14="AH2"),-J13,IF(OR(I14="EH1",I14="EH2"),-J13+0.5,"")),IF(OR(I13="EH1",I13="EH2"),IF(OR(I14="AH1",I14="AH2"),-J13+0.5,IF(OR(I14="EH1",I14="EH2"),-J13+1,"")),IF(AND(OR(I13="DNB1",I13="DNB2"),OR(I14="AH1",I14="AH2")),0,IF(AND(I13="Not ScoreBoth",OR(I14="TO1",I14="TO2")),0.5,"")))))</f>
        <v/>
      </c>
      <c r="K14" s="77" t="s">
        <v>45</v>
      </c>
      <c r="L14" s="21">
        <v>2.2999999999999998</v>
      </c>
      <c r="M14" s="22"/>
      <c r="N14" s="233"/>
      <c r="O14" s="23" t="s">
        <v>1411</v>
      </c>
      <c r="P14" s="24" t="s">
        <v>4155</v>
      </c>
      <c r="Q14" s="221"/>
      <c r="R14" s="205"/>
      <c r="S14" s="26"/>
    </row>
    <row r="15" spans="1:19" s="1" customFormat="1" ht="14.65" customHeight="1">
      <c r="A15" s="228"/>
      <c r="B15" s="237"/>
      <c r="C15" s="27" t="s">
        <v>28</v>
      </c>
      <c r="D15" s="275"/>
      <c r="E15" s="283"/>
      <c r="F15" s="272"/>
      <c r="G15" s="183"/>
      <c r="H15" s="231"/>
      <c r="I15" s="30"/>
      <c r="J15" s="31"/>
      <c r="K15" s="37"/>
      <c r="L15" s="32"/>
      <c r="M15" s="33"/>
      <c r="N15" s="234"/>
      <c r="O15" s="34"/>
      <c r="P15" s="35"/>
      <c r="Q15" s="222"/>
      <c r="R15" s="206"/>
      <c r="S15" s="28"/>
    </row>
    <row r="16" spans="1:19" s="1" customFormat="1" ht="14.65" customHeight="1">
      <c r="A16" s="226">
        <f>$A13+1</f>
        <v>566</v>
      </c>
      <c r="B16" s="235" t="str">
        <f>IF(OR(C16="W",C17="W",C18="W",C16="1/2W",C17="1/2W",C18="1/2W",C16="1/2L",C17="1/2L",C18="1/2L"),"OK",IF(OR(C16="L",C17="L",C18="L"),"LOSS",IF(OR(C16="X",C17="X",C18="X"),"Anulado"," ")))</f>
        <v xml:space="preserve"> </v>
      </c>
      <c r="C16" s="38" t="s">
        <v>28</v>
      </c>
      <c r="D16" s="273" t="str">
        <f>IF(G16="","",$D13)</f>
        <v>5</v>
      </c>
      <c r="E16" s="281" t="str">
        <f>IF(G16=""," ","– "&amp;COUNTIF(D$4:D18,$D16))</f>
        <v>– 4</v>
      </c>
      <c r="F16" s="284" t="e">
        <f ca="1">IF(G16="","",IF(OR(AND($C16&lt;&gt;" ",$C17=" "),AND($C17&lt;&gt;" ",$C16=" "),AND(L18&gt;0,OR(AND($C18&lt;&gt;" ",OR($C16=" ",$C17=" ")),AND($C18=" ",OR($C16&lt;&gt;" ",$C17&lt;&gt;" "))))),IF(SUM(F$4:F15)=0,1,LARGE(F$4:F15,1)+1),IF(MONTH(G16)=MONTH(TODAY()),IF(AND(DAY(G16)&lt;DAY(TODAY()),$B16=" "),IF(SUM(F$4:F15)=0,1,LARGE(F$4:F15,1)+1),IF($B16=" ",IF(AND(DAY(G16)=DAY(TODAY()),HOUR(G16)&lt;=HOUR(NOW())+1),IF(AND(HOUR(G16)+2&lt;=HOUR(NOW()),DAY(G16)&lt;=DAY(TODAY()),MINUTE(G16)&lt;=MINUTE(NOW())),IF(SUM(F$4:F15)=0,1,LARGE(F$4:F15,1)+1),IF(OR(MINUTE(G16)&lt;=MINUTE(NOW()),HOUR(G16)&lt;=HOUR(NOW())),"!!!","")),""),"")),"")))</f>
        <v>#VALUE!</v>
      </c>
      <c r="G16" s="181" t="s">
        <v>4928</v>
      </c>
      <c r="H16" s="229" t="s">
        <v>875</v>
      </c>
      <c r="I16" s="39" t="s">
        <v>42</v>
      </c>
      <c r="J16" s="40">
        <v>2.5</v>
      </c>
      <c r="K16" s="41" t="s">
        <v>17</v>
      </c>
      <c r="L16" s="42">
        <v>1.7270000000000001</v>
      </c>
      <c r="M16" s="43">
        <v>56.1</v>
      </c>
      <c r="N16" s="318">
        <v>0.05</v>
      </c>
      <c r="O16" s="44" t="s">
        <v>4156</v>
      </c>
      <c r="P16" s="45" t="s">
        <v>4157</v>
      </c>
      <c r="Q16" s="217" t="s">
        <v>4325</v>
      </c>
      <c r="R16" s="211">
        <v>6.08E-2</v>
      </c>
      <c r="S16" s="210" t="s">
        <v>1034</v>
      </c>
    </row>
    <row r="17" spans="1:19" s="1" customFormat="1" ht="14.65" customHeight="1">
      <c r="A17" s="227"/>
      <c r="B17" s="236"/>
      <c r="C17" s="49" t="s">
        <v>28</v>
      </c>
      <c r="D17" s="274"/>
      <c r="E17" s="282"/>
      <c r="F17" s="285"/>
      <c r="G17" s="182"/>
      <c r="H17" s="230"/>
      <c r="I17" s="50" t="s">
        <v>43</v>
      </c>
      <c r="J17" s="51">
        <f>IF(OR(I16="TO",I16="TU",I16="TO1",I16="TU1",I16="TO2",I16="TU2"),J16,IF(OR(I16="AH1",I16="AH2"),IF(OR(I17="AH1",I17="AH2"),-J16,IF(OR(I17="EH1",I17="EH2"),-J16+0.5,"")),IF(OR(I16="EH1",I16="EH2"),IF(OR(I17="AH1",I17="AH2"),-J16+0.5,IF(OR(I17="EH1",I17="EH2"),-J16+1,"")),IF(AND(OR(I16="DNB1",I16="DNB2"),OR(I17="AH1",I17="AH2")),0,IF(AND(I16="Not ScoreBoth",OR(I17="TO1",I17="TO2")),0.5,"")))))</f>
        <v>2.5</v>
      </c>
      <c r="K17" s="52" t="s">
        <v>23</v>
      </c>
      <c r="L17" s="53">
        <v>2.75</v>
      </c>
      <c r="M17" s="225">
        <v>35.21</v>
      </c>
      <c r="N17" s="233"/>
      <c r="O17" s="55" t="s">
        <v>4158</v>
      </c>
      <c r="P17" s="56" t="s">
        <v>4159</v>
      </c>
      <c r="Q17" s="218"/>
      <c r="R17" s="212"/>
      <c r="S17" s="26"/>
    </row>
    <row r="18" spans="1:19" s="1" customFormat="1" ht="14.65" customHeight="1" thickBot="1">
      <c r="A18" s="228"/>
      <c r="B18" s="237"/>
      <c r="C18" s="57" t="s">
        <v>28</v>
      </c>
      <c r="D18" s="275"/>
      <c r="E18" s="283"/>
      <c r="F18" s="272"/>
      <c r="G18" s="183"/>
      <c r="H18" s="240"/>
      <c r="I18" s="58"/>
      <c r="J18" s="116"/>
      <c r="K18" s="60"/>
      <c r="L18" s="61"/>
      <c r="M18" s="62"/>
      <c r="N18" s="234"/>
      <c r="O18" s="63"/>
      <c r="P18" s="64"/>
      <c r="Q18" s="219"/>
      <c r="R18" s="213"/>
      <c r="S18" s="28"/>
    </row>
    <row r="19" spans="1:19" s="1" customFormat="1" ht="14.65" customHeight="1">
      <c r="A19" s="238">
        <f>$A16+1</f>
        <v>567</v>
      </c>
      <c r="B19" s="242" t="str">
        <f>IF(OR(C19="W",C20="W",C21="W",C19="1/2W",C20="1/2W",C21="1/2W",C19="1/2L",C20="1/2L",C21="1/2L"),"OK",IF(OR(C19="L",C20="L",C21="L"),"LOSS",IF(OR(C19="X",C20="X",C21="X"),"Anulado"," ")))</f>
        <v xml:space="preserve"> </v>
      </c>
      <c r="C19" s="65" t="s">
        <v>28</v>
      </c>
      <c r="D19" s="290" t="s">
        <v>115</v>
      </c>
      <c r="E19" s="295" t="str">
        <f>IF(G19=""," ","– "&amp;COUNTIF(D$4:D21,$D19))</f>
        <v>– 1</v>
      </c>
      <c r="F19" s="297" t="e">
        <f ca="1">IF(G19="","",IF(OR(AND($C19&lt;&gt;" ",$C20=" "),AND($C20&lt;&gt;" ",$C19=" "),AND(L21&gt;0,OR(AND($C21&lt;&gt;" ",OR($C19=" ",$C20=" ")),AND($C21=" ",OR($C19&lt;&gt;" ",$C20&lt;&gt;" "))))),IF(SUM(F$4:F18)=0,1,LARGE(F$4:F18,1)+1),IF(MONTH(G19)=MONTH(TODAY()),IF(AND(DAY(G19)&lt;DAY(TODAY()),$B19=" "),IF(SUM(F$4:F18)=0,1,LARGE(F$4:F18,1)+1),IF($B19=" ",IF(AND(DAY(G19)=DAY(TODAY()),HOUR(G19)&lt;=HOUR(NOW())+1),IF(AND(HOUR(G19)+2&lt;=HOUR(NOW()),DAY(G19)&lt;=DAY(TODAY()),MINUTE(G19)&lt;=MINUTE(NOW())),IF(SUM(F$4:F18)=0,1,LARGE(F$4:F18,1)+1),IF(OR(MINUTE(G19)&lt;=MINUTE(NOW()),HOUR(G19)&lt;=HOUR(NOW())),"!!!","")),""),"")),"")))</f>
        <v>#VALUE!</v>
      </c>
      <c r="G19" s="188" t="s">
        <v>4929</v>
      </c>
      <c r="H19" s="303" t="s">
        <v>876</v>
      </c>
      <c r="I19" s="66" t="s">
        <v>47</v>
      </c>
      <c r="J19" s="162"/>
      <c r="K19" s="68" t="s">
        <v>18</v>
      </c>
      <c r="L19" s="163">
        <v>2.75</v>
      </c>
      <c r="M19" s="70">
        <v>4.9800000000000004</v>
      </c>
      <c r="N19" s="317">
        <v>0.05</v>
      </c>
      <c r="O19" s="71" t="s">
        <v>1412</v>
      </c>
      <c r="P19" s="72" t="s">
        <v>4160</v>
      </c>
      <c r="Q19" s="220" t="s">
        <v>1185</v>
      </c>
      <c r="R19" s="204">
        <v>5.5500000000000001E-2</v>
      </c>
      <c r="S19" s="203" t="s">
        <v>1034</v>
      </c>
    </row>
    <row r="20" spans="1:19" s="1" customFormat="1" ht="14.65" customHeight="1">
      <c r="A20" s="227"/>
      <c r="B20" s="236"/>
      <c r="C20" s="17" t="s">
        <v>28</v>
      </c>
      <c r="D20" s="274"/>
      <c r="E20" s="282"/>
      <c r="F20" s="285"/>
      <c r="G20" s="182"/>
      <c r="H20" s="230"/>
      <c r="I20" s="18" t="s">
        <v>48</v>
      </c>
      <c r="J20" s="164"/>
      <c r="K20" s="77" t="s">
        <v>22</v>
      </c>
      <c r="L20" s="165">
        <v>1.714</v>
      </c>
      <c r="M20" s="22"/>
      <c r="N20" s="233"/>
      <c r="O20" s="23" t="s">
        <v>2321</v>
      </c>
      <c r="P20" s="24" t="s">
        <v>4161</v>
      </c>
      <c r="Q20" s="221"/>
      <c r="R20" s="205"/>
      <c r="S20" s="26"/>
    </row>
    <row r="21" spans="1:19" s="1" customFormat="1" ht="14.65" customHeight="1">
      <c r="A21" s="228"/>
      <c r="B21" s="237"/>
      <c r="C21" s="27" t="s">
        <v>28</v>
      </c>
      <c r="D21" s="275"/>
      <c r="E21" s="283"/>
      <c r="F21" s="272"/>
      <c r="G21" s="183"/>
      <c r="H21" s="231"/>
      <c r="I21" s="30"/>
      <c r="J21" s="31"/>
      <c r="K21" s="37"/>
      <c r="L21" s="32"/>
      <c r="M21" s="33"/>
      <c r="N21" s="234"/>
      <c r="O21" s="34"/>
      <c r="P21" s="35"/>
      <c r="Q21" s="222"/>
      <c r="R21" s="206"/>
      <c r="S21" s="28"/>
    </row>
    <row r="22" spans="1:19" s="1" customFormat="1" ht="14.65" customHeight="1">
      <c r="A22" s="226">
        <f>$A19+1</f>
        <v>568</v>
      </c>
      <c r="B22" s="235" t="str">
        <f>IF(OR(C22="W",C23="W",C24="W",C22="1/2W",C23="1/2W",C24="1/2W",C22="1/2L",C23="1/2L",C24="1/2L"),"OK",IF(OR(C22="L",C23="L",C24="L"),"LOSS",IF(OR(C22="X",C23="X",C24="X"),"Anulado"," ")))</f>
        <v xml:space="preserve"> </v>
      </c>
      <c r="C22" s="38" t="s">
        <v>28</v>
      </c>
      <c r="D22" s="273" t="str">
        <f>IF(G22="","",$D19)</f>
        <v>6</v>
      </c>
      <c r="E22" s="281" t="str">
        <f>IF(G22=""," ","– "&amp;COUNTIF(D$4:D24,$D22))</f>
        <v>– 2</v>
      </c>
      <c r="F22" s="284" t="e">
        <f ca="1">IF(G22="","",IF(OR(AND($C22&lt;&gt;" ",$C23=" "),AND($C23&lt;&gt;" ",$C22=" "),AND(L24&gt;0,OR(AND($C24&lt;&gt;" ",OR($C22=" ",$C23=" ")),AND($C24=" ",OR($C22&lt;&gt;" ",$C23&lt;&gt;" "))))),IF(SUM(F$4:F21)=0,1,LARGE(F$4:F21,1)+1),IF(MONTH(G22)=MONTH(TODAY()),IF(AND(DAY(G22)&lt;DAY(TODAY()),$B22=" "),IF(SUM(F$4:F21)=0,1,LARGE(F$4:F21,1)+1),IF($B22=" ",IF(AND(DAY(G22)=DAY(TODAY()),HOUR(G22)&lt;=HOUR(NOW())+1),IF(AND(HOUR(G22)+2&lt;=HOUR(NOW()),DAY(G22)&lt;=DAY(TODAY()),MINUTE(G22)&lt;=MINUTE(NOW())),IF(SUM(F$4:F21)=0,1,LARGE(F$4:F21,1)+1),IF(OR(MINUTE(G22)&lt;=MINUTE(NOW()),HOUR(G22)&lt;=HOUR(NOW())),"!!!","")),""),"")),"")))</f>
        <v>#VALUE!</v>
      </c>
      <c r="G22" s="181" t="s">
        <v>4930</v>
      </c>
      <c r="H22" s="229" t="s">
        <v>877</v>
      </c>
      <c r="I22" s="39" t="s">
        <v>42</v>
      </c>
      <c r="J22" s="40">
        <v>4.5</v>
      </c>
      <c r="K22" s="41" t="s">
        <v>18</v>
      </c>
      <c r="L22" s="42">
        <v>2.8</v>
      </c>
      <c r="M22" s="43">
        <v>7.99</v>
      </c>
      <c r="N22" s="318">
        <v>0.01</v>
      </c>
      <c r="O22" s="44" t="s">
        <v>1789</v>
      </c>
      <c r="P22" s="45" t="s">
        <v>1120</v>
      </c>
      <c r="Q22" s="217" t="s">
        <v>4326</v>
      </c>
      <c r="R22" s="211">
        <v>0.38090000000000002</v>
      </c>
      <c r="S22" s="210" t="s">
        <v>1034</v>
      </c>
    </row>
    <row r="23" spans="1:19" s="1" customFormat="1" ht="14.65" customHeight="1">
      <c r="A23" s="227"/>
      <c r="B23" s="236"/>
      <c r="C23" s="49" t="s">
        <v>28</v>
      </c>
      <c r="D23" s="274"/>
      <c r="E23" s="282"/>
      <c r="F23" s="285"/>
      <c r="G23" s="182"/>
      <c r="H23" s="230"/>
      <c r="I23" s="50" t="s">
        <v>43</v>
      </c>
      <c r="J23" s="51">
        <f>IF(OR(I22="TO",I22="TU",I22="TO1",I22="TU1",I22="TO2",I22="TU2"),J22,IF(OR(I22="AH1",I22="AH2"),IF(OR(I23="AH1",I23="AH2"),-J22,IF(OR(I23="EH1",I23="EH2"),-J22+0.5,"")),IF(OR(I22="EH1",I22="EH2"),IF(OR(I23="AH1",I23="AH2"),-J22+0.5,IF(OR(I23="EH1",I23="EH2"),-J22+1,"")),IF(AND(OR(I22="DNB1",I22="DNB2"),OR(I23="AH1",I23="AH2")),0,IF(AND(I22="Not ScoreBoth",OR(I23="TO1",I23="TO2")),0.5,"")))))</f>
        <v>4.5</v>
      </c>
      <c r="K23" s="52" t="s">
        <v>22</v>
      </c>
      <c r="L23" s="53">
        <v>2.7240000000000002</v>
      </c>
      <c r="M23" s="54"/>
      <c r="N23" s="233"/>
      <c r="O23" s="55" t="s">
        <v>4162</v>
      </c>
      <c r="P23" s="56" t="s">
        <v>1783</v>
      </c>
      <c r="Q23" s="218"/>
      <c r="R23" s="212"/>
      <c r="S23" s="26"/>
    </row>
    <row r="24" spans="1:19" s="1" customFormat="1" ht="14.65" customHeight="1">
      <c r="A24" s="228"/>
      <c r="B24" s="237"/>
      <c r="C24" s="57" t="s">
        <v>28</v>
      </c>
      <c r="D24" s="275"/>
      <c r="E24" s="283"/>
      <c r="F24" s="272"/>
      <c r="G24" s="183"/>
      <c r="H24" s="231"/>
      <c r="I24" s="58"/>
      <c r="J24" s="59"/>
      <c r="K24" s="60"/>
      <c r="L24" s="61"/>
      <c r="M24" s="62"/>
      <c r="N24" s="234"/>
      <c r="O24" s="63"/>
      <c r="P24" s="64"/>
      <c r="Q24" s="219"/>
      <c r="R24" s="213"/>
      <c r="S24" s="28"/>
    </row>
    <row r="25" spans="1:19" s="1" customFormat="1" ht="14.65" customHeight="1">
      <c r="A25" s="238">
        <f>$A22+1</f>
        <v>569</v>
      </c>
      <c r="B25" s="242" t="str">
        <f>IF(OR(C25="W",C26="W",C27="W",C25="1/2W",C26="1/2W",C27="1/2W",C25="1/2L",C26="1/2L",C27="1/2L"),"OK",IF(OR(C25="L",C26="L",C27="L"),"LOSS",IF(OR(C25="X",C26="X",C27="X"),"Anulado"," ")))</f>
        <v xml:space="preserve"> </v>
      </c>
      <c r="C25" s="65" t="s">
        <v>28</v>
      </c>
      <c r="D25" s="290" t="s">
        <v>138</v>
      </c>
      <c r="E25" s="295" t="str">
        <f>IF(G25=""," ","– "&amp;COUNTIF(D$4:D27,$D25))</f>
        <v>– 1</v>
      </c>
      <c r="F25" s="297" t="e">
        <f ca="1">IF(G25="","",IF(OR(AND($C25&lt;&gt;" ",$C26=" "),AND($C26&lt;&gt;" ",$C25=" "),AND(L27&gt;0,OR(AND($C27&lt;&gt;" ",OR($C25=" ",$C26=" ")),AND($C27=" ",OR($C25&lt;&gt;" ",$C26&lt;&gt;" "))))),IF(SUM(F$4:F24)=0,1,LARGE(F$4:F24,1)+1),IF(MONTH(G25)=MONTH(TODAY()),IF(AND(DAY(G25)&lt;DAY(TODAY()),$B25=" "),IF(SUM(F$4:F24)=0,1,LARGE(F$4:F24,1)+1),IF($B25=" ",IF(AND(DAY(G25)=DAY(TODAY()),HOUR(G25)&lt;=HOUR(NOW())+1),IF(AND(HOUR(G25)+2&lt;=HOUR(NOW()),DAY(G25)&lt;=DAY(TODAY()),MINUTE(G25)&lt;=MINUTE(NOW())),IF(SUM(F$4:F24)=0,1,LARGE(F$4:F24,1)+1),IF(OR(MINUTE(G25)&lt;=MINUTE(NOW()),HOUR(G25)&lt;=HOUR(NOW())),"!!!","")),""),"")),"")))</f>
        <v>#VALUE!</v>
      </c>
      <c r="G25" s="188" t="s">
        <v>4931</v>
      </c>
      <c r="H25" s="239" t="s">
        <v>878</v>
      </c>
      <c r="I25" s="66" t="s">
        <v>42</v>
      </c>
      <c r="J25" s="67">
        <v>5.5</v>
      </c>
      <c r="K25" s="68" t="s">
        <v>18</v>
      </c>
      <c r="L25" s="69">
        <v>2.2000000000000002</v>
      </c>
      <c r="M25" s="70">
        <v>14.47</v>
      </c>
      <c r="N25" s="317">
        <v>0.05</v>
      </c>
      <c r="O25" s="71" t="s">
        <v>1098</v>
      </c>
      <c r="P25" s="72" t="s">
        <v>1099</v>
      </c>
      <c r="Q25" s="220" t="s">
        <v>4256</v>
      </c>
      <c r="R25" s="204">
        <v>7.4300000000000005E-2</v>
      </c>
      <c r="S25" s="203" t="s">
        <v>1034</v>
      </c>
    </row>
    <row r="26" spans="1:19" s="1" customFormat="1" ht="14.65" customHeight="1">
      <c r="A26" s="227"/>
      <c r="B26" s="236"/>
      <c r="C26" s="17" t="s">
        <v>28</v>
      </c>
      <c r="D26" s="274"/>
      <c r="E26" s="282"/>
      <c r="F26" s="285"/>
      <c r="G26" s="182"/>
      <c r="H26" s="230"/>
      <c r="I26" s="18" t="s">
        <v>43</v>
      </c>
      <c r="J26" s="76">
        <f>IF(OR(I25="TO",I25="TU",I25="TO1",I25="TU1",I25="TO2",I25="TU2"),J25,IF(OR(I25="AH1",I25="AH2"),IF(OR(I26="AH1",I26="AH2"),-J25,IF(OR(I26="EH1",I26="EH2"),-J25+0.5,"")),IF(OR(I25="EH1",I25="EH2"),IF(OR(I26="AH1",I26="AH2"),-J25+0.5,IF(OR(I26="EH1",I26="EH2"),-J25+1,"")),IF(AND(OR(I25="DNB1",I25="DNB2"),OR(I26="AH1",I26="AH2")),0,IF(AND(I25="Not ScoreBoth",OR(I26="TO1",I26="TO2")),0.5,"")))))</f>
        <v>5.5</v>
      </c>
      <c r="K26" s="77" t="s">
        <v>17</v>
      </c>
      <c r="L26" s="21">
        <v>2.1</v>
      </c>
      <c r="M26" s="22"/>
      <c r="N26" s="233"/>
      <c r="O26" s="23" t="s">
        <v>3541</v>
      </c>
      <c r="P26" s="24" t="s">
        <v>1103</v>
      </c>
      <c r="Q26" s="221"/>
      <c r="R26" s="205"/>
      <c r="S26" s="26"/>
    </row>
    <row r="27" spans="1:19" s="1" customFormat="1" ht="14.65" customHeight="1">
      <c r="A27" s="228"/>
      <c r="B27" s="237"/>
      <c r="C27" s="27" t="s">
        <v>28</v>
      </c>
      <c r="D27" s="275"/>
      <c r="E27" s="283"/>
      <c r="F27" s="272"/>
      <c r="G27" s="183"/>
      <c r="H27" s="231"/>
      <c r="I27" s="30"/>
      <c r="J27" s="31"/>
      <c r="K27" s="37"/>
      <c r="L27" s="32"/>
      <c r="M27" s="33"/>
      <c r="N27" s="234"/>
      <c r="O27" s="34"/>
      <c r="P27" s="35"/>
      <c r="Q27" s="222"/>
      <c r="R27" s="206"/>
      <c r="S27" s="28"/>
    </row>
    <row r="28" spans="1:19" s="1" customFormat="1" ht="14.65" customHeight="1">
      <c r="A28" s="226">
        <f>$A25+1</f>
        <v>570</v>
      </c>
      <c r="B28" s="235" t="str">
        <f>IF(OR(C28="W",C29="W",C30="W",C28="1/2W",C29="1/2W",C30="1/2W",C28="1/2L",C29="1/2L",C30="1/2L"),"OK",IF(OR(C28="L",C29="L",C30="L"),"LOSS",IF(OR(C28="X",C29="X",C30="X"),"Anulado"," ")))</f>
        <v xml:space="preserve"> </v>
      </c>
      <c r="C28" s="38" t="s">
        <v>28</v>
      </c>
      <c r="D28" s="273" t="str">
        <f>IF(G28="","",$D25)</f>
        <v>8</v>
      </c>
      <c r="E28" s="281" t="str">
        <f>IF(G28=""," ","– "&amp;COUNTIF(D$4:D30,$D28))</f>
        <v>– 2</v>
      </c>
      <c r="F28" s="284" t="e">
        <f ca="1">IF(G28="","",IF(OR(AND($C28&lt;&gt;" ",$C29=" "),AND($C29&lt;&gt;" ",$C28=" "),AND(L30&gt;0,OR(AND($C30&lt;&gt;" ",OR($C28=" ",$C29=" ")),AND($C30=" ",OR($C28&lt;&gt;" ",$C29&lt;&gt;" "))))),IF(SUM(F$4:F27)=0,1,LARGE(F$4:F27,1)+1),IF(MONTH(G28)=MONTH(TODAY()),IF(AND(DAY(G28)&lt;DAY(TODAY()),$B28=" "),IF(SUM(F$4:F27)=0,1,LARGE(F$4:F27,1)+1),IF($B28=" ",IF(AND(DAY(G28)=DAY(TODAY()),HOUR(G28)&lt;=HOUR(NOW())+1),IF(AND(HOUR(G28)+2&lt;=HOUR(NOW()),DAY(G28)&lt;=DAY(TODAY()),MINUTE(G28)&lt;=MINUTE(NOW())),IF(SUM(F$4:F27)=0,1,LARGE(F$4:F27,1)+1),IF(OR(MINUTE(G28)&lt;=MINUTE(NOW()),HOUR(G28)&lt;=HOUR(NOW())),"!!!","")),""),"")),"")))</f>
        <v>#VALUE!</v>
      </c>
      <c r="G28" s="181" t="s">
        <v>4932</v>
      </c>
      <c r="H28" s="229" t="s">
        <v>879</v>
      </c>
      <c r="I28" s="39" t="s">
        <v>42</v>
      </c>
      <c r="J28" s="40">
        <v>2</v>
      </c>
      <c r="K28" s="41" t="s">
        <v>22</v>
      </c>
      <c r="L28" s="42">
        <v>1.7929999999999999</v>
      </c>
      <c r="M28" s="43"/>
      <c r="N28" s="318">
        <v>0.01</v>
      </c>
      <c r="O28" s="44" t="s">
        <v>4163</v>
      </c>
      <c r="P28" s="45" t="s">
        <v>1541</v>
      </c>
      <c r="Q28" s="217" t="s">
        <v>4327</v>
      </c>
      <c r="R28" s="211">
        <v>4.4200000000000003E-2</v>
      </c>
      <c r="S28" s="210" t="s">
        <v>1034</v>
      </c>
    </row>
    <row r="29" spans="1:19" s="1" customFormat="1" ht="14.65" customHeight="1">
      <c r="A29" s="227"/>
      <c r="B29" s="236"/>
      <c r="C29" s="49" t="s">
        <v>28</v>
      </c>
      <c r="D29" s="274"/>
      <c r="E29" s="282"/>
      <c r="F29" s="285"/>
      <c r="G29" s="182"/>
      <c r="H29" s="230"/>
      <c r="I29" s="50" t="s">
        <v>43</v>
      </c>
      <c r="J29" s="51">
        <f>IF(OR(I28="TO",I28="TU",I28="TO1",I28="TU1",I28="TO2",I28="TU2"),J28,IF(OR(I28="AH1",I28="AH2"),IF(OR(I29="AH1",I29="AH2"),-J28,IF(OR(I29="EH1",I29="EH2"),-J28+0.5,"")),IF(OR(I28="EH1",I28="EH2"),IF(OR(I29="AH1",I29="AH2"),-J28+0.5,IF(OR(I29="EH1",I29="EH2"),-J28+1,"")),IF(AND(OR(I28="DNB1",I28="DNB2"),OR(I29="AH1",I29="AH2")),0,IF(AND(I28="Not ScoreBoth",OR(I29="TO1",I29="TO2")),0.5,"")))))</f>
        <v>2</v>
      </c>
      <c r="K29" s="52" t="s">
        <v>45</v>
      </c>
      <c r="L29" s="53">
        <v>2.5</v>
      </c>
      <c r="M29" s="54">
        <v>40</v>
      </c>
      <c r="N29" s="233"/>
      <c r="O29" s="55" t="s">
        <v>2298</v>
      </c>
      <c r="P29" s="56" t="s">
        <v>1541</v>
      </c>
      <c r="Q29" s="218"/>
      <c r="R29" s="212"/>
      <c r="S29" s="26"/>
    </row>
    <row r="30" spans="1:19" s="1" customFormat="1" ht="14.65" customHeight="1">
      <c r="A30" s="228"/>
      <c r="B30" s="237"/>
      <c r="C30" s="57" t="s">
        <v>28</v>
      </c>
      <c r="D30" s="275"/>
      <c r="E30" s="283"/>
      <c r="F30" s="272"/>
      <c r="G30" s="183"/>
      <c r="H30" s="231"/>
      <c r="I30" s="58"/>
      <c r="J30" s="59"/>
      <c r="K30" s="60"/>
      <c r="L30" s="61"/>
      <c r="M30" s="62"/>
      <c r="N30" s="234"/>
      <c r="O30" s="63"/>
      <c r="P30" s="64"/>
      <c r="Q30" s="219"/>
      <c r="R30" s="213"/>
      <c r="S30" s="28"/>
    </row>
    <row r="31" spans="1:19" s="1" customFormat="1" ht="14.65" customHeight="1">
      <c r="A31" s="238">
        <f>$A28+1</f>
        <v>571</v>
      </c>
      <c r="B31" s="242" t="str">
        <f>IF(OR(C31="W",C32="W",C33="W",C31="1/2W",C32="1/2W",C33="1/2W",C31="1/2L",C32="1/2L",C33="1/2L"),"OK",IF(OR(C31="L",C32="L",C33="L"),"LOSS",IF(OR(C31="X",C32="X",C33="X"),"Anulado"," ")))</f>
        <v xml:space="preserve"> </v>
      </c>
      <c r="C31" s="65" t="s">
        <v>28</v>
      </c>
      <c r="D31" s="290" t="str">
        <f>IF(G31="","",$D28)</f>
        <v>8</v>
      </c>
      <c r="E31" s="295" t="str">
        <f>IF(G31=""," ","– "&amp;COUNTIF(D$4:D33,$D31))</f>
        <v>– 3</v>
      </c>
      <c r="F31" s="297" t="e">
        <f ca="1">IF(G31="","",IF(OR(AND($C31&lt;&gt;" ",$C32=" "),AND($C32&lt;&gt;" ",$C31=" "),AND(L33&gt;0,OR(AND($C33&lt;&gt;" ",OR($C31=" ",$C32=" ")),AND($C33=" ",OR($C31&lt;&gt;" ",$C32&lt;&gt;" "))))),IF(SUM(F$4:F30)=0,1,LARGE(F$4:F30,1)+1),IF(MONTH(G31)=MONTH(TODAY()),IF(AND(DAY(G31)&lt;DAY(TODAY()),$B31=" "),IF(SUM(F$4:F30)=0,1,LARGE(F$4:F30,1)+1),IF($B31=" ",IF(AND(DAY(G31)=DAY(TODAY()),HOUR(G31)&lt;=HOUR(NOW())+1),IF(AND(HOUR(G31)+2&lt;=HOUR(NOW()),DAY(G31)&lt;=DAY(TODAY()),MINUTE(G31)&lt;=MINUTE(NOW())),IF(SUM(F$4:F30)=0,1,LARGE(F$4:F30,1)+1),IF(OR(MINUTE(G31)&lt;=MINUTE(NOW()),HOUR(G31)&lt;=HOUR(NOW())),"!!!","")),""),"")),"")))</f>
        <v>#VALUE!</v>
      </c>
      <c r="G31" s="188" t="s">
        <v>4933</v>
      </c>
      <c r="H31" s="239" t="s">
        <v>880</v>
      </c>
      <c r="I31" s="66" t="s">
        <v>42</v>
      </c>
      <c r="J31" s="67">
        <v>2.5</v>
      </c>
      <c r="K31" s="68" t="s">
        <v>18</v>
      </c>
      <c r="L31" s="69">
        <v>3</v>
      </c>
      <c r="M31" s="70">
        <v>5.79</v>
      </c>
      <c r="N31" s="317">
        <v>0.05</v>
      </c>
      <c r="O31" s="71" t="s">
        <v>2083</v>
      </c>
      <c r="P31" s="72" t="s">
        <v>998</v>
      </c>
      <c r="Q31" s="220" t="s">
        <v>4323</v>
      </c>
      <c r="R31" s="204">
        <v>3.8899999999999997E-2</v>
      </c>
      <c r="S31" s="203" t="s">
        <v>1034</v>
      </c>
    </row>
    <row r="32" spans="1:19" s="1" customFormat="1" ht="14.65" customHeight="1">
      <c r="A32" s="227"/>
      <c r="B32" s="236"/>
      <c r="C32" s="17" t="s">
        <v>28</v>
      </c>
      <c r="D32" s="274"/>
      <c r="E32" s="282"/>
      <c r="F32" s="285"/>
      <c r="G32" s="182"/>
      <c r="H32" s="230"/>
      <c r="I32" s="18" t="s">
        <v>43</v>
      </c>
      <c r="J32" s="76">
        <f>IF(OR(I31="TO",I31="TU",I31="TO1",I31="TU1",I31="TO2",I31="TU2"),J31,IF(OR(I31="AH1",I31="AH2"),IF(OR(I32="AH1",I32="AH2"),-J31,IF(OR(I32="EH1",I32="EH2"),-J31+0.5,"")),IF(OR(I31="EH1",I31="EH2"),IF(OR(I32="AH1",I32="AH2"),-J31+0.5,IF(OR(I32="EH1",I32="EH2"),-J31+1,"")),IF(AND(OR(I31="DNB1",I31="DNB2"),OR(I32="AH1",I32="AH2")),0,IF(AND(I31="Not ScoreBoth",OR(I32="TO1",I32="TO2")),0.5,"")))))</f>
        <v>2.5</v>
      </c>
      <c r="K32" s="77" t="s">
        <v>19</v>
      </c>
      <c r="L32" s="21">
        <v>1.63</v>
      </c>
      <c r="M32" s="22">
        <v>10.93</v>
      </c>
      <c r="N32" s="233"/>
      <c r="O32" s="23" t="s">
        <v>4164</v>
      </c>
      <c r="P32" s="24" t="s">
        <v>998</v>
      </c>
      <c r="Q32" s="221"/>
      <c r="R32" s="205"/>
      <c r="S32" s="26"/>
    </row>
    <row r="33" spans="1:19" s="1" customFormat="1" ht="14.65" customHeight="1">
      <c r="A33" s="228"/>
      <c r="B33" s="237"/>
      <c r="C33" s="27" t="s">
        <v>28</v>
      </c>
      <c r="D33" s="275"/>
      <c r="E33" s="283"/>
      <c r="F33" s="272"/>
      <c r="G33" s="183"/>
      <c r="H33" s="231"/>
      <c r="I33" s="30"/>
      <c r="J33" s="31"/>
      <c r="K33" s="37"/>
      <c r="L33" s="32"/>
      <c r="M33" s="33"/>
      <c r="N33" s="234"/>
      <c r="O33" s="34"/>
      <c r="P33" s="35"/>
      <c r="Q33" s="222"/>
      <c r="R33" s="206"/>
      <c r="S33" s="28"/>
    </row>
  </sheetData>
  <mergeCells count="86">
    <mergeCell ref="K2:K3"/>
    <mergeCell ref="L2:L3"/>
    <mergeCell ref="M2:M3"/>
    <mergeCell ref="N2:N3"/>
    <mergeCell ref="O2:O3"/>
    <mergeCell ref="N4:N6"/>
    <mergeCell ref="A1:S1"/>
    <mergeCell ref="A2:A3"/>
    <mergeCell ref="C2:C3"/>
    <mergeCell ref="D2:E3"/>
    <mergeCell ref="G2:G3"/>
    <mergeCell ref="H2:H3"/>
    <mergeCell ref="E4:E6"/>
    <mergeCell ref="F4:F6"/>
    <mergeCell ref="D4:D6"/>
    <mergeCell ref="H4:H6"/>
    <mergeCell ref="P2:P3"/>
    <mergeCell ref="Q2:Q3"/>
    <mergeCell ref="R2:R3"/>
    <mergeCell ref="S2:S3"/>
    <mergeCell ref="I2:J3"/>
    <mergeCell ref="F13:F15"/>
    <mergeCell ref="F7:F9"/>
    <mergeCell ref="F16:F18"/>
    <mergeCell ref="F10:F12"/>
    <mergeCell ref="N13:N15"/>
    <mergeCell ref="N10:N12"/>
    <mergeCell ref="N7:N9"/>
    <mergeCell ref="H19:H21"/>
    <mergeCell ref="H13:H15"/>
    <mergeCell ref="H7:H9"/>
    <mergeCell ref="D19:D21"/>
    <mergeCell ref="D13:D15"/>
    <mergeCell ref="D7:D9"/>
    <mergeCell ref="D16:D18"/>
    <mergeCell ref="D10:D12"/>
    <mergeCell ref="H16:H18"/>
    <mergeCell ref="H10:H12"/>
    <mergeCell ref="E19:E21"/>
    <mergeCell ref="E13:E15"/>
    <mergeCell ref="E7:E9"/>
    <mergeCell ref="E16:E18"/>
    <mergeCell ref="E10:E12"/>
    <mergeCell ref="F19:F21"/>
    <mergeCell ref="B16:B18"/>
    <mergeCell ref="B10:B12"/>
    <mergeCell ref="B4:B6"/>
    <mergeCell ref="A19:A21"/>
    <mergeCell ref="A13:A15"/>
    <mergeCell ref="A7:A9"/>
    <mergeCell ref="A16:A18"/>
    <mergeCell ref="A10:A12"/>
    <mergeCell ref="A4:A6"/>
    <mergeCell ref="B19:B21"/>
    <mergeCell ref="B13:B15"/>
    <mergeCell ref="B7:B9"/>
    <mergeCell ref="A31:A33"/>
    <mergeCell ref="A25:A27"/>
    <mergeCell ref="N16:N18"/>
    <mergeCell ref="B31:B33"/>
    <mergeCell ref="E31:E33"/>
    <mergeCell ref="F31:F33"/>
    <mergeCell ref="N31:N33"/>
    <mergeCell ref="N28:N30"/>
    <mergeCell ref="N25:N27"/>
    <mergeCell ref="N22:N24"/>
    <mergeCell ref="N19:N21"/>
    <mergeCell ref="D31:D33"/>
    <mergeCell ref="B28:B30"/>
    <mergeCell ref="E28:E30"/>
    <mergeCell ref="F28:F30"/>
    <mergeCell ref="H31:H33"/>
    <mergeCell ref="A28:A30"/>
    <mergeCell ref="H25:H27"/>
    <mergeCell ref="D25:D27"/>
    <mergeCell ref="D22:D24"/>
    <mergeCell ref="H22:H24"/>
    <mergeCell ref="A22:A24"/>
    <mergeCell ref="B22:B24"/>
    <mergeCell ref="E22:E24"/>
    <mergeCell ref="F22:F24"/>
    <mergeCell ref="H28:H30"/>
    <mergeCell ref="D28:D30"/>
    <mergeCell ref="B25:B27"/>
    <mergeCell ref="E25:E27"/>
    <mergeCell ref="F25:F27"/>
  </mergeCells>
  <conditionalFormatting sqref="C4:C33">
    <cfRule type="cellIs" dxfId="49" priority="63" stopIfTrue="1" operator="equal">
      <formula>"W"</formula>
    </cfRule>
    <cfRule type="cellIs" dxfId="48" priority="64" stopIfTrue="1" operator="equal">
      <formula>"1/2W"</formula>
    </cfRule>
    <cfRule type="cellIs" dxfId="47" priority="65" stopIfTrue="1" operator="equal">
      <formula>"1/2L"</formula>
    </cfRule>
    <cfRule type="cellIs" dxfId="46" priority="66" stopIfTrue="1" operator="equal">
      <formula>"X"</formula>
    </cfRule>
    <cfRule type="cellIs" dxfId="45" priority="91" stopIfTrue="1" operator="equal">
      <formula>"L"</formula>
    </cfRule>
  </conditionalFormatting>
  <conditionalFormatting sqref="G4:H4 G7:H7 G10:H10 G13:H13 G16:H16 G19:H19 G22:H22 G25:H25 G28:H28 G31:H31">
    <cfRule type="timePeriod" dxfId="44" priority="67" stopIfTrue="1" timePeriod="today">
      <formula>FLOOR(G4,1)=TODAY()</formula>
    </cfRule>
    <cfRule type="expression" dxfId="43" priority="88" stopIfTrue="1">
      <formula>AND(G4&lt;TODAY()+(0*7+0)*1,NOT(ISBLANK(G4)))</formula>
    </cfRule>
    <cfRule type="timePeriod" dxfId="42" priority="89" stopIfTrue="1" timePeriod="tomorrow">
      <formula>FLOOR(G4,1)=TODAY()+1</formula>
    </cfRule>
    <cfRule type="expression" dxfId="41" priority="90" stopIfTrue="1">
      <formula>G4&gt;=TODAY()+(0*7+1)*1+1</formula>
    </cfRule>
  </conditionalFormatting>
  <conditionalFormatting sqref="R4 R7 R10 R13 R16 R19 R22 R25 R28 R31">
    <cfRule type="cellIs" dxfId="40" priority="69" stopIfTrue="1" operator="greaterThan">
      <formula>0.2</formula>
    </cfRule>
    <cfRule type="cellIs" dxfId="39" priority="83" stopIfTrue="1" operator="greaterThan">
      <formula>0.1</formula>
    </cfRule>
    <cfRule type="cellIs" dxfId="38" priority="84" stopIfTrue="1" operator="greaterThan">
      <formula>0.05</formula>
    </cfRule>
  </conditionalFormatting>
  <conditionalFormatting sqref="A4 A7 A10 A13 A16 A19 A22 A25 A28 A31">
    <cfRule type="cellIs" dxfId="37" priority="72" stopIfTrue="1" operator="equal">
      <formula>"OK"</formula>
    </cfRule>
    <cfRule type="cellIs" dxfId="36" priority="80" stopIfTrue="1" operator="equal">
      <formula>"LOSS"</formula>
    </cfRule>
    <cfRule type="cellIs" dxfId="35" priority="81" stopIfTrue="1" operator="equal">
      <formula>"Anulado"</formula>
    </cfRule>
  </conditionalFormatting>
  <conditionalFormatting sqref="B4 B7 B10 B13 B16 B19 B22 B25 B28 B31">
    <cfRule type="cellIs" dxfId="34" priority="73" stopIfTrue="1" operator="equal">
      <formula>"OK"</formula>
    </cfRule>
    <cfRule type="cellIs" dxfId="33" priority="77" stopIfTrue="1" operator="equal">
      <formula>"LOSS"</formula>
    </cfRule>
    <cfRule type="cellIs" dxfId="32" priority="78" stopIfTrue="1" operator="equal">
      <formula>"Anulado"</formula>
    </cfRule>
    <cfRule type="cellIs" dxfId="31" priority="79" stopIfTrue="1" operator="equal">
      <formula>"X"</formula>
    </cfRule>
  </conditionalFormatting>
  <conditionalFormatting sqref="K4:K33">
    <cfRule type="cellIs" dxfId="30" priority="74" stopIfTrue="1" operator="equal">
      <formula>"SportyBet"</formula>
    </cfRule>
    <cfRule type="cellIs" dxfId="29" priority="75" stopIfTrue="1" operator="equal">
      <formula>"VBet"</formula>
    </cfRule>
    <cfRule type="cellIs" dxfId="28" priority="76" stopIfTrue="1" operator="equal">
      <formula>"FavBet"</formula>
    </cfRule>
  </conditionalFormatting>
  <conditionalFormatting sqref="A2 B3">
    <cfRule type="cellIs" dxfId="27" priority="1" stopIfTrue="1" operator="equal">
      <formula>"OK"</formula>
    </cfRule>
  </conditionalFormatting>
  <conditionalFormatting sqref="C2">
    <cfRule type="cellIs" dxfId="26" priority="2" stopIfTrue="1" operator="equal">
      <formula>"W"</formula>
    </cfRule>
    <cfRule type="cellIs" dxfId="25" priority="3" stopIfTrue="1" operator="equal">
      <formula>"1/2W"</formula>
    </cfRule>
    <cfRule type="cellIs" dxfId="24" priority="4" stopIfTrue="1" operator="equal">
      <formula>"1/2L"</formula>
    </cfRule>
    <cfRule type="cellIs" dxfId="23" priority="5" stopIfTrue="1" operator="equal">
      <formula>"X"</formula>
    </cfRule>
    <cfRule type="cellIs" dxfId="22" priority="43" stopIfTrue="1" operator="equal">
      <formula>"L"</formula>
    </cfRule>
  </conditionalFormatting>
  <conditionalFormatting sqref="F2:F3">
    <cfRule type="cellIs" dxfId="21" priority="6" stopIfTrue="1" operator="equal">
      <formula>"!!!"</formula>
    </cfRule>
  </conditionalFormatting>
  <conditionalFormatting sqref="G2:H2">
    <cfRule type="timePeriod" dxfId="20" priority="7" stopIfTrue="1" timePeriod="today">
      <formula>FLOOR(G2,1)=TODAY()</formula>
    </cfRule>
    <cfRule type="expression" dxfId="19" priority="40" stopIfTrue="1">
      <formula>AND(G2&lt;TODAY()+(0*7+0)*1,NOT(ISBLANK(G2)))</formula>
    </cfRule>
    <cfRule type="timePeriod" dxfId="18" priority="41" stopIfTrue="1" timePeriod="tomorrow">
      <formula>FLOOR(G2,1)=TODAY()+1</formula>
    </cfRule>
    <cfRule type="expression" dxfId="17" priority="42" stopIfTrue="1">
      <formula>G2&gt;=TODAY()+(0*7+1)*1+1</formula>
    </cfRule>
  </conditionalFormatting>
  <conditionalFormatting sqref="K2">
    <cfRule type="cellIs" dxfId="16" priority="8" stopIfTrue="1" operator="equal">
      <formula>"BetFair"</formula>
    </cfRule>
    <cfRule type="cellIs" dxfId="15" priority="9" stopIfTrue="1" operator="equal">
      <formula>"FavBet"</formula>
    </cfRule>
    <cfRule type="cellIs" dxfId="14" priority="10" stopIfTrue="1" operator="equal">
      <formula>"Leon"</formula>
    </cfRule>
    <cfRule type="cellIs" dxfId="13" priority="11" stopIfTrue="1" operator="equal">
      <formula>"MarathonBet"</formula>
    </cfRule>
    <cfRule type="cellIs" dxfId="12" priority="12" stopIfTrue="1" operator="greaterThan">
      <formula>0</formula>
    </cfRule>
    <cfRule type="cellIs" dxfId="11" priority="13" stopIfTrue="1" operator="lessThan">
      <formula>0</formula>
    </cfRule>
    <cfRule type="cellIs" dxfId="10" priority="14" stopIfTrue="1" operator="greaterThan">
      <formula>0</formula>
    </cfRule>
    <cfRule type="cellIs" dxfId="9" priority="33" stopIfTrue="1" operator="equal">
      <formula>"Pinnacle"</formula>
    </cfRule>
    <cfRule type="cellIs" dxfId="8" priority="34" stopIfTrue="1" operator="equal">
      <formula>"Bet365"</formula>
    </cfRule>
    <cfRule type="cellIs" dxfId="7" priority="35" stopIfTrue="1" operator="equal">
      <formula>"BetWay"</formula>
    </cfRule>
    <cfRule type="cellIs" dxfId="6" priority="36" stopIfTrue="1" operator="equal">
      <formula>"DafaBet"</formula>
    </cfRule>
    <cfRule type="cellIs" dxfId="5" priority="37" stopIfTrue="1" operator="equal">
      <formula>"1xBet"</formula>
    </cfRule>
    <cfRule type="cellIs" dxfId="4" priority="38" stopIfTrue="1" operator="equal">
      <formula>"VBet"</formula>
    </cfRule>
    <cfRule type="cellIs" dxfId="3" priority="39" stopIfTrue="1" operator="equal">
      <formula>"BetFair Ex"</formula>
    </cfRule>
  </conditionalFormatting>
  <conditionalFormatting sqref="R2">
    <cfRule type="cellIs" dxfId="2" priority="16" stopIfTrue="1" operator="greaterThan">
      <formula>0.2</formula>
    </cfRule>
    <cfRule type="cellIs" dxfId="1" priority="28" stopIfTrue="1" operator="greaterThan">
      <formula>0.1</formula>
    </cfRule>
    <cfRule type="cellIs" dxfId="0" priority="29" stopIfTrue="1" operator="greaterThan">
      <formula>0.05</formula>
    </cfRule>
  </conditionalFormatting>
  <dataValidations count="3">
    <dataValidation type="list" allowBlank="1" showInputMessage="1" showErrorMessage="1" sqref="I4:I33" xr:uid="{00000000-0002-0000-0400-000003000000}">
      <formula1>",1,12,1X,X,X2,2,AH1,AH2,CleanSheet1,CleanSheet2,DNB1,DNB2,EH1,EH2,EHX1,EHX2,Lay,Not CleanSheet1,Not CleanSheet2,Not ScoreBoth,Not WinNil1,Not WinNil2,Not WinLeastOneOfPer1,Not WinLeastOneOfPer2,Removal Yes,Removal No,ScoreBoth,TO,TU,TEv,TOd,WinNil1"</formula1>
    </dataValidation>
    <dataValidation type="list" allowBlank="1" showInputMessage="1" showErrorMessage="1" sqref="K4:K33" xr:uid="{00000000-0002-0000-0400-000002000000}">
      <formula1>",Bet365,BetFair,BetFair Ex,BWin,BetWay,FavBet,Pinnacle,PinUp,SportyBet,VBet,MostBet"</formula1>
    </dataValidation>
    <dataValidation type="list" allowBlank="1" showInputMessage="1" showErrorMessage="1" sqref="C4:C33" xr:uid="{00000000-0002-0000-0400-000000000000}">
      <formula1>" ,W,1/2W,L,1/2L,X"</formula1>
    </dataValidation>
  </dataValidation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Jul 2023</vt:lpstr>
      <vt:lpstr>Ago 2023</vt:lpstr>
      <vt:lpstr>Set 2023</vt:lpstr>
      <vt:lpstr>Out 2023</vt:lpstr>
      <vt:lpstr>Nov 2023</vt:lpstr>
      <vt:lpstr>Dez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Dalva Lutzer</cp:lastModifiedBy>
  <dcterms:modified xsi:type="dcterms:W3CDTF">2024-03-11T09:52:35Z</dcterms:modified>
</cp:coreProperties>
</file>