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ebmatlosz/Documents/important excel files/"/>
    </mc:Choice>
  </mc:AlternateContent>
  <bookViews>
    <workbookView minimized="1" xWindow="4000" yWindow="460" windowWidth="30080" windowHeight="19540" tabRatio="500" activeTab="5"/>
  </bookViews>
  <sheets>
    <sheet name="Sheet2" sheetId="2" r:id="rId1"/>
    <sheet name="Matrices for R" sheetId="5" r:id="rId2"/>
    <sheet name="RRBS Steps" sheetId="3" r:id="rId3"/>
    <sheet name="Results" sheetId="1" r:id="rId4"/>
    <sheet name="Number of cytosines per sample" sheetId="4" r:id="rId5"/>
    <sheet name="Recap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4" l="1"/>
  <c r="L60" i="2"/>
  <c r="M60" i="2"/>
  <c r="N60" i="2"/>
  <c r="P60" i="2"/>
  <c r="L61" i="2"/>
  <c r="M61" i="2"/>
  <c r="N61" i="2"/>
  <c r="P61" i="2"/>
  <c r="L62" i="2"/>
  <c r="M62" i="2"/>
  <c r="N62" i="2"/>
  <c r="P62" i="2"/>
  <c r="L63" i="2"/>
  <c r="M63" i="2"/>
  <c r="N63" i="2"/>
  <c r="P63" i="2"/>
  <c r="L65" i="2"/>
  <c r="M65" i="2"/>
  <c r="N65" i="2"/>
  <c r="P65" i="2"/>
  <c r="L64" i="2"/>
  <c r="M64" i="2"/>
  <c r="N64" i="2"/>
  <c r="P64" i="2"/>
  <c r="R65" i="2"/>
  <c r="S65" i="2"/>
  <c r="H62" i="2"/>
  <c r="I62" i="2"/>
  <c r="M72" i="2"/>
  <c r="M71" i="2"/>
  <c r="M73" i="2"/>
  <c r="M74" i="2"/>
  <c r="M75" i="2"/>
  <c r="M76" i="2"/>
  <c r="M77" i="2"/>
  <c r="N72" i="2"/>
  <c r="N73" i="2"/>
  <c r="N74" i="2"/>
  <c r="N75" i="2"/>
  <c r="N76" i="2"/>
  <c r="N71" i="2"/>
  <c r="L52" i="2"/>
  <c r="M52" i="2"/>
  <c r="N52" i="2"/>
  <c r="P52" i="2"/>
  <c r="L53" i="2"/>
  <c r="M53" i="2"/>
  <c r="N53" i="2"/>
  <c r="P53" i="2"/>
  <c r="L54" i="2"/>
  <c r="M54" i="2"/>
  <c r="N54" i="2"/>
  <c r="P54" i="2"/>
  <c r="L55" i="2"/>
  <c r="M55" i="2"/>
  <c r="N55" i="2"/>
  <c r="P55" i="2"/>
  <c r="L56" i="2"/>
  <c r="M56" i="2"/>
  <c r="N56" i="2"/>
  <c r="P56" i="2"/>
  <c r="L57" i="2"/>
  <c r="M57" i="2"/>
  <c r="N57" i="2"/>
  <c r="P57" i="2"/>
  <c r="R57" i="2"/>
  <c r="S57" i="2"/>
  <c r="L44" i="2"/>
  <c r="M44" i="2"/>
  <c r="N44" i="2"/>
  <c r="Q44" i="2"/>
  <c r="H61" i="2"/>
  <c r="I61" i="2"/>
  <c r="H63" i="2"/>
  <c r="I63" i="2"/>
  <c r="H64" i="2"/>
  <c r="I64" i="2"/>
  <c r="H60" i="2"/>
  <c r="I60" i="2"/>
  <c r="H53" i="2"/>
  <c r="I53" i="2"/>
  <c r="H55" i="2"/>
  <c r="I55" i="2"/>
  <c r="H56" i="2"/>
  <c r="I56" i="2"/>
  <c r="H57" i="2"/>
  <c r="I57" i="2"/>
  <c r="H52" i="2"/>
  <c r="I52" i="2"/>
  <c r="H65" i="2"/>
  <c r="H54" i="2"/>
  <c r="E61" i="2"/>
  <c r="F61" i="2"/>
  <c r="E62" i="2"/>
  <c r="F62" i="2"/>
  <c r="E63" i="2"/>
  <c r="F63" i="2"/>
  <c r="E64" i="2"/>
  <c r="F64" i="2"/>
  <c r="E65" i="2"/>
  <c r="F65" i="2"/>
  <c r="E60" i="2"/>
  <c r="F60" i="2"/>
  <c r="E53" i="2"/>
  <c r="F53" i="2"/>
  <c r="E54" i="2"/>
  <c r="F54" i="2"/>
  <c r="E55" i="2"/>
  <c r="F55" i="2"/>
  <c r="E56" i="2"/>
  <c r="F56" i="2"/>
  <c r="E57" i="2"/>
  <c r="F57" i="2"/>
  <c r="E52" i="2"/>
  <c r="F52" i="2"/>
  <c r="E4" i="2"/>
  <c r="L45" i="2"/>
  <c r="M45" i="2"/>
  <c r="N45" i="2"/>
  <c r="Q45" i="2"/>
  <c r="L46" i="2"/>
  <c r="M46" i="2"/>
  <c r="N46" i="2"/>
  <c r="Q46" i="2"/>
  <c r="L47" i="2"/>
  <c r="M47" i="2"/>
  <c r="N47" i="2"/>
  <c r="Q47" i="2"/>
  <c r="L48" i="2"/>
  <c r="M48" i="2"/>
  <c r="N48" i="2"/>
  <c r="Q48" i="2"/>
  <c r="L49" i="2"/>
  <c r="M49" i="2"/>
  <c r="N49" i="2"/>
  <c r="Q49" i="2"/>
  <c r="R49" i="2"/>
  <c r="S49" i="2"/>
  <c r="L28" i="2"/>
  <c r="M28" i="2"/>
  <c r="N28" i="2"/>
  <c r="P28" i="2"/>
  <c r="L29" i="2"/>
  <c r="M29" i="2"/>
  <c r="N29" i="2"/>
  <c r="P29" i="2"/>
  <c r="L30" i="2"/>
  <c r="M30" i="2"/>
  <c r="N30" i="2"/>
  <c r="P30" i="2"/>
  <c r="L31" i="2"/>
  <c r="M31" i="2"/>
  <c r="N31" i="2"/>
  <c r="P31" i="2"/>
  <c r="L32" i="2"/>
  <c r="M32" i="2"/>
  <c r="N32" i="2"/>
  <c r="P32" i="2"/>
  <c r="L33" i="2"/>
  <c r="M33" i="2"/>
  <c r="N33" i="2"/>
  <c r="P33" i="2"/>
  <c r="R33" i="2"/>
  <c r="L36" i="2"/>
  <c r="M36" i="2"/>
  <c r="N36" i="2"/>
  <c r="Q36" i="2"/>
  <c r="L37" i="2"/>
  <c r="M37" i="2"/>
  <c r="N37" i="2"/>
  <c r="Q37" i="2"/>
  <c r="L38" i="2"/>
  <c r="M38" i="2"/>
  <c r="N38" i="2"/>
  <c r="Q38" i="2"/>
  <c r="L39" i="2"/>
  <c r="M39" i="2"/>
  <c r="N39" i="2"/>
  <c r="Q39" i="2"/>
  <c r="L40" i="2"/>
  <c r="M40" i="2"/>
  <c r="N40" i="2"/>
  <c r="Q40" i="2"/>
  <c r="L41" i="2"/>
  <c r="M41" i="2"/>
  <c r="N41" i="2"/>
  <c r="Q41" i="2"/>
  <c r="R41" i="2"/>
  <c r="S41" i="2"/>
  <c r="L17" i="2"/>
  <c r="M17" i="2"/>
  <c r="N17" i="2"/>
  <c r="Q17" i="2"/>
  <c r="H37" i="2"/>
  <c r="I37" i="2"/>
  <c r="H38" i="2"/>
  <c r="I38" i="2"/>
  <c r="H39" i="2"/>
  <c r="I39" i="2"/>
  <c r="H40" i="2"/>
  <c r="I40" i="2"/>
  <c r="H41" i="2"/>
  <c r="I41" i="2"/>
  <c r="H44" i="2"/>
  <c r="I44" i="2"/>
  <c r="H45" i="2"/>
  <c r="I45" i="2"/>
  <c r="H46" i="2"/>
  <c r="I46" i="2"/>
  <c r="H47" i="2"/>
  <c r="I47" i="2"/>
  <c r="H48" i="2"/>
  <c r="I48" i="2"/>
  <c r="H49" i="2"/>
  <c r="I49" i="2"/>
  <c r="H36" i="2"/>
  <c r="I36" i="2"/>
  <c r="S33" i="2"/>
  <c r="L12" i="2"/>
  <c r="M12" i="2"/>
  <c r="H28" i="2"/>
  <c r="L20" i="2"/>
  <c r="M20" i="2"/>
  <c r="N20" i="2"/>
  <c r="P20" i="2"/>
  <c r="L21" i="2"/>
  <c r="M21" i="2"/>
  <c r="N21" i="2"/>
  <c r="P21" i="2"/>
  <c r="L22" i="2"/>
  <c r="M22" i="2"/>
  <c r="N22" i="2"/>
  <c r="P22" i="2"/>
  <c r="L23" i="2"/>
  <c r="M23" i="2"/>
  <c r="N23" i="2"/>
  <c r="P23" i="2"/>
  <c r="L24" i="2"/>
  <c r="M24" i="2"/>
  <c r="N24" i="2"/>
  <c r="P24" i="2"/>
  <c r="L25" i="2"/>
  <c r="M25" i="2"/>
  <c r="N25" i="2"/>
  <c r="P25" i="2"/>
  <c r="R25" i="2"/>
  <c r="S25" i="2"/>
  <c r="H12" i="2"/>
  <c r="H13" i="2"/>
  <c r="H14" i="2"/>
  <c r="H15" i="2"/>
  <c r="H16" i="2"/>
  <c r="H17" i="2"/>
  <c r="H21" i="2"/>
  <c r="H22" i="2"/>
  <c r="H23" i="2"/>
  <c r="H24" i="2"/>
  <c r="H25" i="2"/>
  <c r="H29" i="2"/>
  <c r="H30" i="2"/>
  <c r="H31" i="2"/>
  <c r="H32" i="2"/>
  <c r="H33" i="2"/>
  <c r="H20" i="2"/>
  <c r="L4" i="2"/>
  <c r="M4" i="2"/>
  <c r="N4" i="2"/>
  <c r="P4" i="2"/>
  <c r="N12" i="2"/>
  <c r="Q12" i="2"/>
  <c r="L13" i="2"/>
  <c r="M13" i="2"/>
  <c r="N13" i="2"/>
  <c r="Q13" i="2"/>
  <c r="L14" i="2"/>
  <c r="M14" i="2"/>
  <c r="N14" i="2"/>
  <c r="Q14" i="2"/>
  <c r="L15" i="2"/>
  <c r="M15" i="2"/>
  <c r="N15" i="2"/>
  <c r="Q15" i="2"/>
  <c r="L16" i="2"/>
  <c r="M16" i="2"/>
  <c r="N16" i="2"/>
  <c r="Q16" i="2"/>
  <c r="R17" i="2"/>
  <c r="S17" i="2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4" i="3"/>
  <c r="D4" i="3"/>
  <c r="E4" i="3"/>
  <c r="H5" i="3"/>
  <c r="H6" i="3"/>
  <c r="H7" i="3"/>
  <c r="H8" i="3"/>
  <c r="H9" i="3"/>
  <c r="H4" i="3"/>
  <c r="G5" i="3"/>
  <c r="G6" i="3"/>
  <c r="G7" i="3"/>
  <c r="G8" i="3"/>
  <c r="G9" i="3"/>
  <c r="F5" i="3"/>
  <c r="F6" i="3"/>
  <c r="F7" i="3"/>
  <c r="F8" i="3"/>
  <c r="F9" i="3"/>
  <c r="G4" i="3"/>
  <c r="F4" i="3"/>
  <c r="E5" i="2"/>
  <c r="F5" i="2"/>
  <c r="E6" i="2"/>
  <c r="F6" i="2"/>
  <c r="E7" i="2"/>
  <c r="F7" i="2"/>
  <c r="E8" i="2"/>
  <c r="F8" i="2"/>
  <c r="E9" i="2"/>
  <c r="F9" i="2"/>
  <c r="F4" i="2"/>
  <c r="L5" i="2"/>
  <c r="M5" i="2"/>
  <c r="N5" i="2"/>
  <c r="P5" i="2"/>
  <c r="L6" i="2"/>
  <c r="M6" i="2"/>
  <c r="N6" i="2"/>
  <c r="P6" i="2"/>
  <c r="L7" i="2"/>
  <c r="M7" i="2"/>
  <c r="N7" i="2"/>
  <c r="P7" i="2"/>
  <c r="L8" i="2"/>
  <c r="M8" i="2"/>
  <c r="N8" i="2"/>
  <c r="P8" i="2"/>
  <c r="L9" i="2"/>
  <c r="M9" i="2"/>
  <c r="N9" i="2"/>
  <c r="P9" i="2"/>
  <c r="R9" i="2"/>
  <c r="S9" i="2"/>
</calcChain>
</file>

<file path=xl/sharedStrings.xml><?xml version="1.0" encoding="utf-8"?>
<sst xmlns="http://schemas.openxmlformats.org/spreadsheetml/2006/main" count="586" uniqueCount="300">
  <si>
    <t>Sample</t>
  </si>
  <si>
    <t>Uniquely mapped sequence</t>
  </si>
  <si>
    <t>Unmethylated cytosines in CpG context</t>
  </si>
  <si>
    <t>Morph</t>
  </si>
  <si>
    <t>Developmental stage</t>
  </si>
  <si>
    <t>Planktivorous</t>
  </si>
  <si>
    <t>Large Benthic</t>
  </si>
  <si>
    <t>Piscivorous</t>
  </si>
  <si>
    <t>Small Benthic</t>
  </si>
  <si>
    <t>200ts</t>
  </si>
  <si>
    <t>13PLxx</t>
  </si>
  <si>
    <t>14PLxx</t>
  </si>
  <si>
    <t>15PLxx</t>
  </si>
  <si>
    <t>16LBxx</t>
  </si>
  <si>
    <t>17LBxx</t>
  </si>
  <si>
    <t>18LBxx</t>
  </si>
  <si>
    <t>19PIxx</t>
  </si>
  <si>
    <t>20PIxx</t>
  </si>
  <si>
    <t>21PIxx</t>
  </si>
  <si>
    <t>22SBxx</t>
  </si>
  <si>
    <t>23SBxx</t>
  </si>
  <si>
    <t>24SBxx</t>
  </si>
  <si>
    <t>150ts</t>
  </si>
  <si>
    <t>DNA Concentration after DNA digestion by MspI</t>
  </si>
  <si>
    <t>Fragment size</t>
  </si>
  <si>
    <t>DNA concentration after sample preparation for library (ng/uL) - Qubit</t>
  </si>
  <si>
    <t>molar mass (ng/mol)</t>
  </si>
  <si>
    <t>1st chip</t>
  </si>
  <si>
    <t>2nd chip</t>
  </si>
  <si>
    <t>3rd chip</t>
  </si>
  <si>
    <t>4th chip</t>
  </si>
  <si>
    <t>molarity in mol/uL</t>
  </si>
  <si>
    <t>nM input</t>
  </si>
  <si>
    <t>molarity in nmol/uL</t>
  </si>
  <si>
    <t>total volume of DNA in library</t>
  </si>
  <si>
    <t>uL to have 20nM in the library (total)</t>
  </si>
  <si>
    <t>amount of Tris/Tween to add to have a 20nM library</t>
  </si>
  <si>
    <t>Methylated cytosines in CpG context</t>
  </si>
  <si>
    <t>5th chip</t>
  </si>
  <si>
    <t>25PIxx</t>
  </si>
  <si>
    <t>26PIxx</t>
  </si>
  <si>
    <t>27PIxx</t>
  </si>
  <si>
    <t>28LBxx</t>
  </si>
  <si>
    <t>29LBxx</t>
  </si>
  <si>
    <t>30LBxx</t>
  </si>
  <si>
    <t>31PLxx</t>
  </si>
  <si>
    <t>32PLxx</t>
  </si>
  <si>
    <t>33PLxx</t>
  </si>
  <si>
    <t>34SBxx</t>
  </si>
  <si>
    <t>35SBxx</t>
  </si>
  <si>
    <t>36SBxx</t>
  </si>
  <si>
    <t>6th chip</t>
  </si>
  <si>
    <t>100ts</t>
  </si>
  <si>
    <t>1-17PL30</t>
  </si>
  <si>
    <t>2-17PL53</t>
  </si>
  <si>
    <t>3-17PL54</t>
  </si>
  <si>
    <t>4-17LB1</t>
  </si>
  <si>
    <t>5-17LB2</t>
  </si>
  <si>
    <t>6-17LB3</t>
  </si>
  <si>
    <t>7-17PI1</t>
  </si>
  <si>
    <t>8-17PI3</t>
  </si>
  <si>
    <t>9-17PI5</t>
  </si>
  <si>
    <t>10-17SB1</t>
  </si>
  <si>
    <t>11-17SB3</t>
  </si>
  <si>
    <t>12-17SB35</t>
  </si>
  <si>
    <t>DNA Concentration after DNA extraction (ng/uL)</t>
  </si>
  <si>
    <t>Volume for 3ug of DNA (uL)</t>
  </si>
  <si>
    <t>volume of water for digestion (uL)</t>
  </si>
  <si>
    <t>Step A:</t>
  </si>
  <si>
    <t>1000ng DNA</t>
  </si>
  <si>
    <t>Nuclease free H2O</t>
  </si>
  <si>
    <t>Buffer Mix</t>
  </si>
  <si>
    <t>Enzyme Mix</t>
  </si>
  <si>
    <t>Total Volume</t>
  </si>
  <si>
    <t>DNA Concentration after DNA digestion by MspI (ng/uL)</t>
  </si>
  <si>
    <t>Step B:</t>
  </si>
  <si>
    <t>Barcode</t>
  </si>
  <si>
    <t>24_GGTAGC</t>
  </si>
  <si>
    <t>26_ATGAGC</t>
  </si>
  <si>
    <t>31_CACGAT</t>
  </si>
  <si>
    <t>38_CTAGCT</t>
  </si>
  <si>
    <t>41_GCGCTA</t>
  </si>
  <si>
    <t>44_TATAAT</t>
  </si>
  <si>
    <t>Good results with 9pM library at the very end and 10% PhiX</t>
  </si>
  <si>
    <t>1-17PL30_200</t>
  </si>
  <si>
    <t>2-17PL53_200</t>
  </si>
  <si>
    <t>3-17PL54_200</t>
  </si>
  <si>
    <t>4-17LB1_200</t>
  </si>
  <si>
    <t>5-17LB2_200</t>
  </si>
  <si>
    <t>6-17LB3_200</t>
  </si>
  <si>
    <t>7-17PI1_200</t>
  </si>
  <si>
    <t>9-17PI5_200</t>
  </si>
  <si>
    <t>10-17SB1_200</t>
  </si>
  <si>
    <t>12-17SB35_200</t>
  </si>
  <si>
    <t>13-17PL30_150</t>
  </si>
  <si>
    <t>14-17PL53_150</t>
  </si>
  <si>
    <t>16-17LB1_150</t>
  </si>
  <si>
    <t>17-17LB2_150</t>
  </si>
  <si>
    <t>19-17PI1_150</t>
  </si>
  <si>
    <t>20-17PI3_150</t>
  </si>
  <si>
    <t>22-17SB1_150</t>
  </si>
  <si>
    <t>23-17SB3_150</t>
  </si>
  <si>
    <t>8'-17PI3_200</t>
  </si>
  <si>
    <t>11'-17SB3_200</t>
  </si>
  <si>
    <t>uL to have 10nM in the library (total)</t>
  </si>
  <si>
    <t>amount of Tris/Tween to add to have a 10nM library</t>
  </si>
  <si>
    <t>Good results as well even with lower concentrations</t>
  </si>
  <si>
    <t>Also 9pM and 10% PhiX</t>
  </si>
  <si>
    <t>15-17PI5_150</t>
  </si>
  <si>
    <t>18-17SB35_150</t>
  </si>
  <si>
    <t>21-17PL54_150</t>
  </si>
  <si>
    <t>24-17LB3_150</t>
  </si>
  <si>
    <t>At this point, started mixing the morphs so that there is at least one of each on each chip</t>
  </si>
  <si>
    <t>7th chip</t>
  </si>
  <si>
    <t>8th chip</t>
  </si>
  <si>
    <t>9th chip</t>
  </si>
  <si>
    <t>Volume of DNA to have 1ug</t>
  </si>
  <si>
    <t>END OF FIRST ROUND</t>
  </si>
  <si>
    <t>25-PL30_100</t>
  </si>
  <si>
    <t>26-PL34_100</t>
  </si>
  <si>
    <t>27-PI5_100</t>
  </si>
  <si>
    <t>28-LB1_100</t>
  </si>
  <si>
    <t>29-LB2_100</t>
  </si>
  <si>
    <t>30-SB35_100</t>
  </si>
  <si>
    <t>31-PI1_100</t>
  </si>
  <si>
    <t>32-PI3_100</t>
  </si>
  <si>
    <t>33-PL54_100</t>
  </si>
  <si>
    <t>34-SB3_100</t>
  </si>
  <si>
    <t>35-SB20_100</t>
  </si>
  <si>
    <t>36-LB3_100</t>
  </si>
  <si>
    <t>37-PL23_50</t>
  </si>
  <si>
    <t>38-PL25_50</t>
  </si>
  <si>
    <t>39-PI5_50</t>
  </si>
  <si>
    <t>40-LB1_50</t>
  </si>
  <si>
    <t>41-LB2_50</t>
  </si>
  <si>
    <t>42-SB35_50</t>
  </si>
  <si>
    <t>43-PI1_50</t>
  </si>
  <si>
    <t>44-PI3_50</t>
  </si>
  <si>
    <t>46-SB1_50</t>
  </si>
  <si>
    <t>47-SB3_50</t>
  </si>
  <si>
    <t>48-LB3_50</t>
  </si>
  <si>
    <t>Didn't need to pool embryos for the 100ts stage</t>
  </si>
  <si>
    <t>Volume of water to add</t>
  </si>
  <si>
    <t>Very high concentration after the RRBS prep.. But at the same time if there were some contamination, all of them would be high.</t>
  </si>
  <si>
    <t>We will see how it goes after sequencing.</t>
  </si>
  <si>
    <t>Maybe it's just because I opened the new kit and the reagents are fresher and more active.</t>
  </si>
  <si>
    <t>Emrbyos were pooled by two</t>
  </si>
  <si>
    <t>Will try 9pM and 10%PhiX again this time</t>
  </si>
  <si>
    <t>Lets see if the 6th chip was bad because of whatever or if it was caused by the new PhiX</t>
  </si>
  <si>
    <t>(a bit of EtOh left in the thing before resuspension. Lets see how the quality is and how many cytosines I get in the end)</t>
  </si>
  <si>
    <t>impossible to link this run to the BaseSpace platform because of network problems</t>
  </si>
  <si>
    <t>Reads per adapter on RRBS7:</t>
  </si>
  <si>
    <t>Reads1 with adapter</t>
  </si>
  <si>
    <t>Reads2 with adapter</t>
  </si>
  <si>
    <t>Total reads</t>
  </si>
  <si>
    <t>%reads Identified (PF)</t>
  </si>
  <si>
    <t>Index number</t>
  </si>
  <si>
    <t>45-PL11_50</t>
  </si>
  <si>
    <t>9pM and 10%PhiX</t>
  </si>
  <si>
    <t>LB1200</t>
  </si>
  <si>
    <t>LB1150</t>
  </si>
  <si>
    <t>LB1100</t>
  </si>
  <si>
    <t>LB150</t>
  </si>
  <si>
    <t>LB2200</t>
  </si>
  <si>
    <t>LB2150</t>
  </si>
  <si>
    <t>LB2100</t>
  </si>
  <si>
    <t>LB250</t>
  </si>
  <si>
    <t>LB3200</t>
  </si>
  <si>
    <t>LB3150</t>
  </si>
  <si>
    <t>LB3100</t>
  </si>
  <si>
    <t>LB350</t>
  </si>
  <si>
    <t>PI1200</t>
  </si>
  <si>
    <t>PI1150</t>
  </si>
  <si>
    <t>PI1100</t>
  </si>
  <si>
    <t>PI150</t>
  </si>
  <si>
    <t>PI3200</t>
  </si>
  <si>
    <t>PI3150</t>
  </si>
  <si>
    <t>PI3100</t>
  </si>
  <si>
    <t>PI350</t>
  </si>
  <si>
    <t>PI5200</t>
  </si>
  <si>
    <t>PI5150</t>
  </si>
  <si>
    <t>PI5100</t>
  </si>
  <si>
    <t>PI550</t>
  </si>
  <si>
    <t>PL30200</t>
  </si>
  <si>
    <t>PL30150</t>
  </si>
  <si>
    <t>PL30100</t>
  </si>
  <si>
    <t>PL1150</t>
  </si>
  <si>
    <t>PL53200</t>
  </si>
  <si>
    <t>PL53150</t>
  </si>
  <si>
    <t>PL34100</t>
  </si>
  <si>
    <t>PL2350</t>
  </si>
  <si>
    <t>PL54200</t>
  </si>
  <si>
    <t>PL54150</t>
  </si>
  <si>
    <t>PL54100</t>
  </si>
  <si>
    <t>PL2550</t>
  </si>
  <si>
    <t>SB1200</t>
  </si>
  <si>
    <t>SB1150</t>
  </si>
  <si>
    <t>SB20100</t>
  </si>
  <si>
    <t>SB150</t>
  </si>
  <si>
    <t>SB3200</t>
  </si>
  <si>
    <t>SB3150</t>
  </si>
  <si>
    <t>SB3100</t>
  </si>
  <si>
    <t>SB3550</t>
  </si>
  <si>
    <t>SB350</t>
  </si>
  <si>
    <t>SB35200</t>
  </si>
  <si>
    <t>SB35150</t>
  </si>
  <si>
    <t>SB35100</t>
  </si>
  <si>
    <t>If we keep all 48 samples, after merging and getting bases covered in all samples, we have 10340 cytosines</t>
  </si>
  <si>
    <t>If we remove the last 5 samples: 23,16,27,19,31 then we have: 12907 cytosines</t>
  </si>
  <si>
    <t>Sex</t>
  </si>
  <si>
    <t>Female</t>
  </si>
  <si>
    <t>Male</t>
  </si>
  <si>
    <t>Male ???</t>
  </si>
  <si>
    <t>XXXX</t>
  </si>
  <si>
    <t>XXX</t>
  </si>
  <si>
    <r>
      <rPr>
        <sz val="12"/>
        <color rgb="FF0070C0"/>
        <rFont val="Calibri (Body)"/>
      </rPr>
      <t>Male</t>
    </r>
    <r>
      <rPr>
        <sz val="12"/>
        <color theme="1"/>
        <rFont val="Calibri"/>
        <family val="2"/>
        <scheme val="minor"/>
      </rPr>
      <t xml:space="preserve"> ?</t>
    </r>
  </si>
  <si>
    <t>Name for R</t>
  </si>
  <si>
    <t>Real name</t>
  </si>
  <si>
    <t>Control(0)-Treatment(1)</t>
  </si>
  <si>
    <t>Gender Males(1)-Females(2)</t>
  </si>
  <si>
    <t>File name</t>
  </si>
  <si>
    <t>"PL30200best.cov"</t>
  </si>
  <si>
    <t>"LB350best.cov"</t>
  </si>
  <si>
    <t>"SB350best.cov"</t>
  </si>
  <si>
    <t>"SB150best.cov"</t>
  </si>
  <si>
    <t>"PL1150best.cov"</t>
  </si>
  <si>
    <t>"PI350best.cov"</t>
  </si>
  <si>
    <t>"PI150best.cov"</t>
  </si>
  <si>
    <t>"SB3550best.cov"</t>
  </si>
  <si>
    <t>"LB250best.cov"</t>
  </si>
  <si>
    <t>"LB150best.cov"</t>
  </si>
  <si>
    <t>"PI550best.cov"</t>
  </si>
  <si>
    <t>"PL2550best.cov"</t>
  </si>
  <si>
    <t>"PL2350best.cov"</t>
  </si>
  <si>
    <t>"LB3100best.cov"</t>
  </si>
  <si>
    <t>"SB20100best.cov"</t>
  </si>
  <si>
    <t>"SB3100best.cov"</t>
  </si>
  <si>
    <t>"PL54100best.cov"</t>
  </si>
  <si>
    <t>"PI3100best.cov"</t>
  </si>
  <si>
    <t>"PI1100best.cov"</t>
  </si>
  <si>
    <t>"SB35100best.cov"</t>
  </si>
  <si>
    <t>"LB2100best.cov"</t>
  </si>
  <si>
    <t>"LB1100best.cov"</t>
  </si>
  <si>
    <t>"PI5100best.cov"</t>
  </si>
  <si>
    <t>"PL34100best.cov"</t>
  </si>
  <si>
    <t>"PL30100best.cov"</t>
  </si>
  <si>
    <t>"LB3150best.cov"</t>
  </si>
  <si>
    <t>"SB3150best.cov"</t>
  </si>
  <si>
    <t>"SB1150best.cov"</t>
  </si>
  <si>
    <t>"PL54150best.cov"</t>
  </si>
  <si>
    <t>"PI3150best.cov"</t>
  </si>
  <si>
    <t>"PI1150best.cov"</t>
  </si>
  <si>
    <t>"SB35150best.cov"</t>
  </si>
  <si>
    <t>"LB2150best.cov"</t>
  </si>
  <si>
    <t>"LB1150best.cov"</t>
  </si>
  <si>
    <t>"PI5150best.cov"</t>
  </si>
  <si>
    <t>"PL53150best.cov"</t>
  </si>
  <si>
    <t>"PL30150best.cov"</t>
  </si>
  <si>
    <t>"SB35200best.cov"</t>
  </si>
  <si>
    <t>"SB3200best.cov"</t>
  </si>
  <si>
    <t>"SB1200best.cov"</t>
  </si>
  <si>
    <t>"PI5200best.cov"</t>
  </si>
  <si>
    <t>"PI3200best.cov"</t>
  </si>
  <si>
    <t>"PI1200best.cov"</t>
  </si>
  <si>
    <t>"LB3200best.cov"</t>
  </si>
  <si>
    <t>"LB2200best.cov"</t>
  </si>
  <si>
    <t>"LB1200best.cov"</t>
  </si>
  <si>
    <t>"PL54200best.cov"</t>
  </si>
  <si>
    <t>"PL53200best.cov"</t>
  </si>
  <si>
    <t>=</t>
  </si>
  <si>
    <t>NOT UP TO DATE</t>
  </si>
  <si>
    <t>NOT 100% CORRECT</t>
  </si>
  <si>
    <t>CORRECT numbers</t>
  </si>
  <si>
    <t>Number of cytosines covered 10X</t>
  </si>
  <si>
    <t>Name (Nbr-CrossRef_DvlpmtStage)</t>
  </si>
  <si>
    <t>25-17PL30_100</t>
  </si>
  <si>
    <t>26-17PL34_100</t>
  </si>
  <si>
    <t>27-17PI5_100</t>
  </si>
  <si>
    <t>28-17LB1_100</t>
  </si>
  <si>
    <t>29-17LB2_100</t>
  </si>
  <si>
    <t>30-17SB35_100</t>
  </si>
  <si>
    <t>31-17PI1_100</t>
  </si>
  <si>
    <t>32-17PI3_100</t>
  </si>
  <si>
    <t>33-17PL54_100</t>
  </si>
  <si>
    <t>34-17SB3_100</t>
  </si>
  <si>
    <t>35-17SB20_100</t>
  </si>
  <si>
    <t>36-17LB3_100</t>
  </si>
  <si>
    <t>37-17PL23_50</t>
  </si>
  <si>
    <t>38-17PL25_50</t>
  </si>
  <si>
    <t>39-17PI5_50</t>
  </si>
  <si>
    <t>40-17LB1_50</t>
  </si>
  <si>
    <t>41-17LB2_50</t>
  </si>
  <si>
    <t>42-17SB35_50</t>
  </si>
  <si>
    <t>43-17PI1_50</t>
  </si>
  <si>
    <t>44-17PI3_50</t>
  </si>
  <si>
    <t>45-17PL11_50</t>
  </si>
  <si>
    <t>46-17SB1_50</t>
  </si>
  <si>
    <t>47-17SB3_50</t>
  </si>
  <si>
    <t>48-17LB3_50</t>
  </si>
  <si>
    <t>Gender (1=female, -1=male)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</si>
</sst>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11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2"/>
      <color rgb="FF0070C0"/>
      <name val="Calibri (Body)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908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10" xfId="0" applyBorder="1"/>
    <xf numFmtId="0" fontId="0" fillId="0" borderId="10" xfId="0" applyFill="1" applyBorder="1"/>
    <xf numFmtId="2" fontId="0" fillId="0" borderId="10" xfId="0" applyNumberFormat="1" applyBorder="1"/>
    <xf numFmtId="0" fontId="0" fillId="0" borderId="11" xfId="0" applyBorder="1"/>
    <xf numFmtId="0" fontId="0" fillId="0" borderId="11" xfId="0" applyFill="1" applyBorder="1"/>
    <xf numFmtId="0" fontId="2" fillId="0" borderId="11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2" fontId="0" fillId="0" borderId="12" xfId="0" applyNumberFormat="1" applyBorder="1"/>
    <xf numFmtId="2" fontId="0" fillId="0" borderId="0" xfId="0" applyNumberFormat="1" applyBorder="1"/>
    <xf numFmtId="0" fontId="0" fillId="0" borderId="12" xfId="0" applyBorder="1"/>
    <xf numFmtId="2" fontId="0" fillId="0" borderId="12" xfId="0" applyNumberFormat="1" applyFill="1" applyBorder="1"/>
    <xf numFmtId="0" fontId="0" fillId="6" borderId="0" xfId="0" applyFill="1"/>
    <xf numFmtId="2" fontId="0" fillId="6" borderId="0" xfId="0" applyNumberFormat="1" applyFill="1"/>
    <xf numFmtId="0" fontId="3" fillId="0" borderId="0" xfId="0" applyFont="1"/>
    <xf numFmtId="0" fontId="1" fillId="0" borderId="0" xfId="0" applyFont="1" applyFill="1"/>
    <xf numFmtId="2" fontId="1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/>
    <xf numFmtId="0" fontId="6" fillId="0" borderId="0" xfId="0" applyFont="1"/>
    <xf numFmtId="0" fontId="9" fillId="0" borderId="0" xfId="0" applyFont="1"/>
    <xf numFmtId="1" fontId="0" fillId="0" borderId="0" xfId="0" applyNumberFormat="1"/>
    <xf numFmtId="0" fontId="0" fillId="0" borderId="13" xfId="0" applyBorder="1"/>
    <xf numFmtId="0" fontId="0" fillId="0" borderId="13" xfId="0" applyFill="1" applyBorder="1"/>
    <xf numFmtId="0" fontId="1" fillId="0" borderId="13" xfId="0" applyFont="1" applyFill="1" applyBorder="1"/>
    <xf numFmtId="0" fontId="10" fillId="0" borderId="13" xfId="0" applyFont="1" applyFill="1" applyBorder="1"/>
    <xf numFmtId="0" fontId="0" fillId="0" borderId="6" xfId="0" applyFill="1" applyBorder="1"/>
    <xf numFmtId="0" fontId="1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colors>
    <mruColors>
      <color rgb="FFFF90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%reads Identified (PF) for barcodes in RRBS7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Sheet2!$Q$70</c:f>
              <c:strCache>
                <c:ptCount val="1"/>
                <c:pt idx="0">
                  <c:v>%reads Identified (PF)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Sheet2!$Q$71:$Q$76</c:f>
              <c:numCache>
                <c:formatCode>General</c:formatCode>
                <c:ptCount val="6"/>
                <c:pt idx="0">
                  <c:v>15.57775045684101</c:v>
                </c:pt>
                <c:pt idx="1">
                  <c:v>14.19842898977693</c:v>
                </c:pt>
                <c:pt idx="2">
                  <c:v>17.53052113234575</c:v>
                </c:pt>
                <c:pt idx="3">
                  <c:v>19.04850220615914</c:v>
                </c:pt>
                <c:pt idx="4">
                  <c:v>14.96374470071587</c:v>
                </c:pt>
                <c:pt idx="5">
                  <c:v>18.6810525141613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5691024"/>
        <c:axId val="-1805688704"/>
      </c:barChart>
      <c:catAx>
        <c:axId val="-180569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688704"/>
        <c:crosses val="autoZero"/>
        <c:auto val="1"/>
        <c:lblAlgn val="ctr"/>
        <c:lblOffset val="100"/>
        <c:noMultiLvlLbl val="0"/>
      </c:catAx>
      <c:valAx>
        <c:axId val="-18056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56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cytosines per sample for analysis before merging after filtering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cytosines per sample'!$E$2:$E$49</c:f>
              <c:strCache>
                <c:ptCount val="48"/>
                <c:pt idx="0">
                  <c:v>SB1150</c:v>
                </c:pt>
                <c:pt idx="1">
                  <c:v>SB35150</c:v>
                </c:pt>
                <c:pt idx="2">
                  <c:v>PL54150</c:v>
                </c:pt>
                <c:pt idx="3">
                  <c:v>PI3150</c:v>
                </c:pt>
                <c:pt idx="4">
                  <c:v>SB3200</c:v>
                </c:pt>
                <c:pt idx="5">
                  <c:v>SB3150</c:v>
                </c:pt>
                <c:pt idx="6">
                  <c:v>PI5150</c:v>
                </c:pt>
                <c:pt idx="7">
                  <c:v>LB2100</c:v>
                </c:pt>
                <c:pt idx="8">
                  <c:v>LB3200</c:v>
                </c:pt>
                <c:pt idx="9">
                  <c:v>LB1150</c:v>
                </c:pt>
                <c:pt idx="10">
                  <c:v>PI3200</c:v>
                </c:pt>
                <c:pt idx="11">
                  <c:v>PI1150</c:v>
                </c:pt>
                <c:pt idx="12">
                  <c:v>LB3100</c:v>
                </c:pt>
                <c:pt idx="13">
                  <c:v>SB1200</c:v>
                </c:pt>
                <c:pt idx="14">
                  <c:v>PI5200</c:v>
                </c:pt>
                <c:pt idx="15">
                  <c:v>LB1200</c:v>
                </c:pt>
                <c:pt idx="16">
                  <c:v>PL30150</c:v>
                </c:pt>
                <c:pt idx="17">
                  <c:v>PL1150</c:v>
                </c:pt>
                <c:pt idx="18">
                  <c:v>LB3150</c:v>
                </c:pt>
                <c:pt idx="19">
                  <c:v>SB35200</c:v>
                </c:pt>
                <c:pt idx="20">
                  <c:v>SB3550</c:v>
                </c:pt>
                <c:pt idx="21">
                  <c:v>LB150</c:v>
                </c:pt>
                <c:pt idx="22">
                  <c:v>SB35100</c:v>
                </c:pt>
                <c:pt idx="23">
                  <c:v>PL53200</c:v>
                </c:pt>
                <c:pt idx="24">
                  <c:v>SB3100</c:v>
                </c:pt>
                <c:pt idx="25">
                  <c:v>PL30200</c:v>
                </c:pt>
                <c:pt idx="26">
                  <c:v>LB1100</c:v>
                </c:pt>
                <c:pt idx="27">
                  <c:v>LB350</c:v>
                </c:pt>
                <c:pt idx="28">
                  <c:v>PL54200</c:v>
                </c:pt>
                <c:pt idx="29">
                  <c:v>LB2200</c:v>
                </c:pt>
                <c:pt idx="30">
                  <c:v>PL53150</c:v>
                </c:pt>
                <c:pt idx="31">
                  <c:v>PI1200</c:v>
                </c:pt>
                <c:pt idx="32">
                  <c:v>LB2150</c:v>
                </c:pt>
                <c:pt idx="33">
                  <c:v>PL2350</c:v>
                </c:pt>
                <c:pt idx="34">
                  <c:v>SB20100</c:v>
                </c:pt>
                <c:pt idx="35">
                  <c:v>SB350</c:v>
                </c:pt>
                <c:pt idx="36">
                  <c:v>LB250</c:v>
                </c:pt>
                <c:pt idx="37">
                  <c:v>PL54100</c:v>
                </c:pt>
                <c:pt idx="38">
                  <c:v>PI350</c:v>
                </c:pt>
                <c:pt idx="39">
                  <c:v>PL2550</c:v>
                </c:pt>
                <c:pt idx="40">
                  <c:v>PI1100</c:v>
                </c:pt>
                <c:pt idx="41">
                  <c:v>PI550</c:v>
                </c:pt>
                <c:pt idx="42">
                  <c:v>SB150</c:v>
                </c:pt>
                <c:pt idx="43">
                  <c:v>PI5100</c:v>
                </c:pt>
                <c:pt idx="44">
                  <c:v>PI150</c:v>
                </c:pt>
                <c:pt idx="45">
                  <c:v>PL30100</c:v>
                </c:pt>
                <c:pt idx="46">
                  <c:v>PI3100</c:v>
                </c:pt>
                <c:pt idx="47">
                  <c:v>PL34100</c:v>
                </c:pt>
              </c:strCache>
            </c:strRef>
          </c:cat>
          <c:val>
            <c:numRef>
              <c:f>'Number of cytosines per sample'!$F$2:$F$49</c:f>
              <c:numCache>
                <c:formatCode>General</c:formatCode>
                <c:ptCount val="48"/>
                <c:pt idx="0">
                  <c:v>356809.0</c:v>
                </c:pt>
                <c:pt idx="1">
                  <c:v>337468.0</c:v>
                </c:pt>
                <c:pt idx="2">
                  <c:v>313211.0</c:v>
                </c:pt>
                <c:pt idx="3">
                  <c:v>294833.0</c:v>
                </c:pt>
                <c:pt idx="4">
                  <c:v>279957.0</c:v>
                </c:pt>
                <c:pt idx="5">
                  <c:v>277742.0</c:v>
                </c:pt>
                <c:pt idx="6">
                  <c:v>270068.0</c:v>
                </c:pt>
                <c:pt idx="7">
                  <c:v>264994.0</c:v>
                </c:pt>
                <c:pt idx="8">
                  <c:v>258352.0</c:v>
                </c:pt>
                <c:pt idx="9">
                  <c:v>256144.0</c:v>
                </c:pt>
                <c:pt idx="10">
                  <c:v>252945.0</c:v>
                </c:pt>
                <c:pt idx="11">
                  <c:v>238005.0</c:v>
                </c:pt>
                <c:pt idx="12">
                  <c:v>233520.0</c:v>
                </c:pt>
                <c:pt idx="13">
                  <c:v>231892.0</c:v>
                </c:pt>
                <c:pt idx="14">
                  <c:v>225251.0</c:v>
                </c:pt>
                <c:pt idx="15">
                  <c:v>224239.0</c:v>
                </c:pt>
                <c:pt idx="16">
                  <c:v>223175.0</c:v>
                </c:pt>
                <c:pt idx="17">
                  <c:v>218773.0</c:v>
                </c:pt>
                <c:pt idx="18">
                  <c:v>218283.0</c:v>
                </c:pt>
                <c:pt idx="19">
                  <c:v>215858.0</c:v>
                </c:pt>
                <c:pt idx="20">
                  <c:v>202471.0</c:v>
                </c:pt>
                <c:pt idx="21">
                  <c:v>200211.0</c:v>
                </c:pt>
                <c:pt idx="22">
                  <c:v>196348.0</c:v>
                </c:pt>
                <c:pt idx="23">
                  <c:v>183033.0</c:v>
                </c:pt>
                <c:pt idx="24">
                  <c:v>180924.0</c:v>
                </c:pt>
                <c:pt idx="25">
                  <c:v>180581.0</c:v>
                </c:pt>
                <c:pt idx="26">
                  <c:v>179964.0</c:v>
                </c:pt>
                <c:pt idx="27">
                  <c:v>179843.0</c:v>
                </c:pt>
                <c:pt idx="28">
                  <c:v>173796.0</c:v>
                </c:pt>
                <c:pt idx="29">
                  <c:v>167515.0</c:v>
                </c:pt>
                <c:pt idx="30">
                  <c:v>166221.0</c:v>
                </c:pt>
                <c:pt idx="31">
                  <c:v>164864.0</c:v>
                </c:pt>
                <c:pt idx="32">
                  <c:v>163337.0</c:v>
                </c:pt>
                <c:pt idx="33">
                  <c:v>138548.0</c:v>
                </c:pt>
                <c:pt idx="34">
                  <c:v>123609.0</c:v>
                </c:pt>
                <c:pt idx="35">
                  <c:v>120809.0</c:v>
                </c:pt>
                <c:pt idx="36">
                  <c:v>119668.0</c:v>
                </c:pt>
                <c:pt idx="37">
                  <c:v>96584.0</c:v>
                </c:pt>
                <c:pt idx="38">
                  <c:v>92725.0</c:v>
                </c:pt>
                <c:pt idx="39">
                  <c:v>92699.0</c:v>
                </c:pt>
                <c:pt idx="40">
                  <c:v>87552.0</c:v>
                </c:pt>
                <c:pt idx="41">
                  <c:v>86321.0</c:v>
                </c:pt>
                <c:pt idx="42">
                  <c:v>84402.0</c:v>
                </c:pt>
                <c:pt idx="43">
                  <c:v>74666.0</c:v>
                </c:pt>
                <c:pt idx="44">
                  <c:v>64128.0</c:v>
                </c:pt>
                <c:pt idx="45">
                  <c:v>57654.0</c:v>
                </c:pt>
                <c:pt idx="46">
                  <c:v>50334.0</c:v>
                </c:pt>
                <c:pt idx="47">
                  <c:v>43504.0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744609440"/>
        <c:axId val="-1744605360"/>
      </c:barChart>
      <c:catAx>
        <c:axId val="-17446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605360"/>
        <c:crosses val="autoZero"/>
        <c:auto val="1"/>
        <c:lblAlgn val="ctr"/>
        <c:lblOffset val="100"/>
        <c:noMultiLvlLbl val="0"/>
      </c:catAx>
      <c:valAx>
        <c:axId val="-1744605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6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564445</xdr:colOff>
      <xdr:row>67</xdr:row>
      <xdr:rowOff>124178</xdr:rowOff>
    </xdr:from>
    <xdr:to>
      <xdr:col>19</xdr:col>
      <xdr:colOff>254000</xdr:colOff>
      <xdr:row>81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155222</xdr:colOff>
      <xdr:row>1</xdr:row>
      <xdr:rowOff>84666</xdr:rowOff>
    </xdr:from>
    <xdr:to>
      <xdr:col>15</xdr:col>
      <xdr:colOff>28222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zoomScale="90" zoomScaleNormal="90" workbookViewId="0">
      <selection activeCell="C4" sqref="C4:C65"/>
    </sheetView>
  </sheetViews>
  <sheetFormatPr baseColWidth="10" defaultRowHeight="16" x14ac:dyDescent="0.2"/>
  <cols>
    <col min="1" max="1" width="18" customWidth="1"/>
    <col min="2" max="2" width="13.83203125" bestFit="1" customWidth="1"/>
    <col min="3" max="3" width="13.83203125" customWidth="1"/>
    <col min="4" max="4" width="40.33203125" bestFit="1" customWidth="1"/>
    <col min="5" max="5" width="9" style="1" customWidth="1"/>
    <col min="6" max="6" width="10.1640625" style="1" customWidth="1"/>
    <col min="7" max="7" width="40.1640625" bestFit="1" customWidth="1"/>
    <col min="8" max="8" width="23.6640625" bestFit="1" customWidth="1"/>
    <col min="9" max="9" width="23.6640625" customWidth="1"/>
    <col min="10" max="10" width="58.33203125" bestFit="1" customWidth="1"/>
    <col min="11" max="11" width="12.33203125" bestFit="1" customWidth="1"/>
    <col min="12" max="12" width="18" bestFit="1" customWidth="1"/>
    <col min="13" max="13" width="16" bestFit="1" customWidth="1"/>
    <col min="14" max="14" width="17.1640625" bestFit="1" customWidth="1"/>
    <col min="16" max="16" width="31" bestFit="1" customWidth="1"/>
    <col min="17" max="17" width="31" customWidth="1"/>
    <col min="18" max="18" width="25.33203125" bestFit="1" customWidth="1"/>
    <col min="19" max="19" width="43.6640625" bestFit="1" customWidth="1"/>
  </cols>
  <sheetData>
    <row r="2" spans="1:21" x14ac:dyDescent="0.2">
      <c r="B2" t="s">
        <v>0</v>
      </c>
      <c r="C2" t="s">
        <v>209</v>
      </c>
      <c r="D2" t="s">
        <v>65</v>
      </c>
      <c r="E2" s="1" t="s">
        <v>66</v>
      </c>
      <c r="F2" s="1" t="s">
        <v>67</v>
      </c>
      <c r="G2" t="s">
        <v>23</v>
      </c>
      <c r="H2" t="s">
        <v>116</v>
      </c>
      <c r="I2" s="28" t="s">
        <v>142</v>
      </c>
      <c r="J2" t="s">
        <v>25</v>
      </c>
      <c r="K2" t="s">
        <v>24</v>
      </c>
      <c r="L2" t="s">
        <v>26</v>
      </c>
      <c r="M2" t="s">
        <v>31</v>
      </c>
      <c r="N2" t="s">
        <v>33</v>
      </c>
      <c r="O2" t="s">
        <v>32</v>
      </c>
      <c r="P2" t="s">
        <v>35</v>
      </c>
      <c r="Q2" t="s">
        <v>104</v>
      </c>
      <c r="R2" t="s">
        <v>34</v>
      </c>
      <c r="S2" t="s">
        <v>36</v>
      </c>
    </row>
    <row r="4" spans="1:21" x14ac:dyDescent="0.2">
      <c r="A4" t="s">
        <v>27</v>
      </c>
      <c r="B4" s="13" t="s">
        <v>84</v>
      </c>
      <c r="C4" s="36" t="s">
        <v>210</v>
      </c>
      <c r="D4">
        <v>214.25</v>
      </c>
      <c r="E4" s="2">
        <f t="shared" ref="E4:E9" si="0">3000/D4</f>
        <v>14.002333722287048</v>
      </c>
      <c r="F4" s="2">
        <f>132-E4</f>
        <v>117.99766627771295</v>
      </c>
      <c r="G4">
        <v>38.979999999999997</v>
      </c>
      <c r="J4">
        <v>4.82</v>
      </c>
      <c r="K4">
        <v>300</v>
      </c>
      <c r="L4">
        <f>1.95*10^14</f>
        <v>195000000000000</v>
      </c>
      <c r="M4">
        <f>J4/L4</f>
        <v>2.471794871794872E-14</v>
      </c>
      <c r="N4">
        <f>M4*10^9</f>
        <v>2.4717948717948718E-5</v>
      </c>
      <c r="O4">
        <v>3.3</v>
      </c>
      <c r="P4">
        <f>(6.6*10^-5)/N4</f>
        <v>2.6701244813278011</v>
      </c>
    </row>
    <row r="5" spans="1:21" x14ac:dyDescent="0.2">
      <c r="B5" s="13" t="s">
        <v>85</v>
      </c>
      <c r="C5" s="37" t="s">
        <v>211</v>
      </c>
      <c r="D5">
        <v>210.92</v>
      </c>
      <c r="E5" s="2">
        <f t="shared" si="0"/>
        <v>14.223402237815286</v>
      </c>
      <c r="F5" s="2">
        <f t="shared" ref="F5:F9" si="1">132-E5</f>
        <v>117.77659776218471</v>
      </c>
      <c r="G5">
        <v>40.32</v>
      </c>
      <c r="J5">
        <v>4.78</v>
      </c>
      <c r="K5">
        <v>300</v>
      </c>
      <c r="L5">
        <f t="shared" ref="L5:L17" si="2">1.95*10^14</f>
        <v>195000000000000</v>
      </c>
      <c r="M5">
        <f t="shared" ref="M5:M25" si="3">J5/L5</f>
        <v>2.4512820512820515E-14</v>
      </c>
      <c r="N5">
        <f t="shared" ref="N5:N25" si="4">M5*10^9</f>
        <v>2.4512820512820514E-5</v>
      </c>
      <c r="O5">
        <v>3.3</v>
      </c>
      <c r="P5">
        <f t="shared" ref="P5:P25" si="5">(6.6*10^-5)/N5</f>
        <v>2.6924686192468621</v>
      </c>
    </row>
    <row r="6" spans="1:21" x14ac:dyDescent="0.2">
      <c r="B6" s="13" t="s">
        <v>86</v>
      </c>
      <c r="C6" s="38" t="s">
        <v>211</v>
      </c>
      <c r="D6">
        <v>239.82</v>
      </c>
      <c r="E6" s="2">
        <f t="shared" si="0"/>
        <v>12.509382036527397</v>
      </c>
      <c r="F6" s="2">
        <f t="shared" si="1"/>
        <v>119.4906179634726</v>
      </c>
      <c r="G6">
        <v>39.81</v>
      </c>
      <c r="J6">
        <v>3.14</v>
      </c>
      <c r="K6">
        <v>300</v>
      </c>
      <c r="L6">
        <f t="shared" si="2"/>
        <v>195000000000000</v>
      </c>
      <c r="M6">
        <f t="shared" si="3"/>
        <v>1.6102564102564102E-14</v>
      </c>
      <c r="N6">
        <f t="shared" si="4"/>
        <v>1.6102564102564101E-5</v>
      </c>
      <c r="O6">
        <v>3.3</v>
      </c>
      <c r="P6">
        <f t="shared" si="5"/>
        <v>4.0987261146496818</v>
      </c>
    </row>
    <row r="7" spans="1:21" x14ac:dyDescent="0.2">
      <c r="B7" s="14" t="s">
        <v>87</v>
      </c>
      <c r="C7" s="38" t="s">
        <v>211</v>
      </c>
      <c r="D7">
        <v>244.92</v>
      </c>
      <c r="E7" s="2">
        <f t="shared" si="0"/>
        <v>12.248897599216072</v>
      </c>
      <c r="F7" s="2">
        <f t="shared" si="1"/>
        <v>119.75110240078394</v>
      </c>
      <c r="G7">
        <v>38.92</v>
      </c>
      <c r="J7">
        <v>6.3</v>
      </c>
      <c r="K7">
        <v>300</v>
      </c>
      <c r="L7">
        <f t="shared" si="2"/>
        <v>195000000000000</v>
      </c>
      <c r="M7">
        <f t="shared" si="3"/>
        <v>3.2307692307692308E-14</v>
      </c>
      <c r="N7">
        <f t="shared" si="4"/>
        <v>3.2307692307692308E-5</v>
      </c>
      <c r="O7">
        <v>3.3</v>
      </c>
      <c r="P7">
        <f t="shared" si="5"/>
        <v>2.0428571428571431</v>
      </c>
    </row>
    <row r="8" spans="1:21" x14ac:dyDescent="0.2">
      <c r="B8" s="14" t="s">
        <v>88</v>
      </c>
      <c r="C8" s="36" t="s">
        <v>210</v>
      </c>
      <c r="D8">
        <v>233.52</v>
      </c>
      <c r="E8" s="2">
        <f t="shared" si="0"/>
        <v>12.846865364850975</v>
      </c>
      <c r="F8" s="2">
        <f t="shared" si="1"/>
        <v>119.15313463514903</v>
      </c>
      <c r="G8">
        <v>42.81</v>
      </c>
      <c r="J8">
        <v>4.9400000000000004</v>
      </c>
      <c r="K8">
        <v>300</v>
      </c>
      <c r="L8">
        <f t="shared" si="2"/>
        <v>195000000000000</v>
      </c>
      <c r="M8">
        <f t="shared" si="3"/>
        <v>2.5333333333333337E-14</v>
      </c>
      <c r="N8">
        <f t="shared" si="4"/>
        <v>2.5333333333333337E-5</v>
      </c>
      <c r="O8">
        <v>3.3</v>
      </c>
      <c r="P8">
        <f t="shared" si="5"/>
        <v>2.6052631578947367</v>
      </c>
    </row>
    <row r="9" spans="1:21" x14ac:dyDescent="0.2">
      <c r="B9" s="14" t="s">
        <v>89</v>
      </c>
      <c r="C9" s="38" t="s">
        <v>211</v>
      </c>
      <c r="D9">
        <v>229.17</v>
      </c>
      <c r="E9" s="2">
        <f t="shared" si="0"/>
        <v>13.090718680455558</v>
      </c>
      <c r="F9" s="2">
        <f t="shared" si="1"/>
        <v>118.90928131954445</v>
      </c>
      <c r="G9">
        <v>41.82</v>
      </c>
      <c r="J9">
        <v>5.84</v>
      </c>
      <c r="K9">
        <v>300</v>
      </c>
      <c r="L9">
        <f t="shared" si="2"/>
        <v>195000000000000</v>
      </c>
      <c r="M9">
        <f t="shared" si="3"/>
        <v>2.994871794871795E-14</v>
      </c>
      <c r="N9">
        <f t="shared" si="4"/>
        <v>2.9948717948717948E-5</v>
      </c>
      <c r="O9">
        <v>3.3</v>
      </c>
      <c r="P9">
        <f t="shared" si="5"/>
        <v>2.2037671232876717</v>
      </c>
      <c r="R9">
        <f>P4+P5+P6+P7+P8+P9</f>
        <v>16.313206639263896</v>
      </c>
      <c r="S9">
        <f>20-R9</f>
        <v>3.6867933607361039</v>
      </c>
      <c r="U9" t="s">
        <v>83</v>
      </c>
    </row>
    <row r="10" spans="1:21" s="18" customFormat="1" x14ac:dyDescent="0.2">
      <c r="C10" s="19"/>
      <c r="E10" s="19"/>
      <c r="F10" s="19"/>
    </row>
    <row r="11" spans="1:21" x14ac:dyDescent="0.2">
      <c r="C11" s="1"/>
      <c r="S11" t="s">
        <v>105</v>
      </c>
    </row>
    <row r="12" spans="1:21" x14ac:dyDescent="0.2">
      <c r="A12" t="s">
        <v>28</v>
      </c>
      <c r="B12" s="15" t="s">
        <v>90</v>
      </c>
      <c r="C12" s="38" t="s">
        <v>211</v>
      </c>
      <c r="D12">
        <v>243.76</v>
      </c>
      <c r="G12">
        <v>37.46</v>
      </c>
      <c r="H12" s="17">
        <f t="shared" ref="H12:H17" si="6">1000/G12</f>
        <v>26.695141484249866</v>
      </c>
      <c r="I12" s="17"/>
      <c r="J12">
        <v>2.4</v>
      </c>
      <c r="K12">
        <v>300</v>
      </c>
      <c r="L12">
        <f t="shared" si="2"/>
        <v>195000000000000</v>
      </c>
      <c r="M12">
        <f>J12/L12</f>
        <v>1.2307692307692308E-14</v>
      </c>
      <c r="N12">
        <f t="shared" si="4"/>
        <v>1.2307692307692308E-5</v>
      </c>
      <c r="O12">
        <v>3.3</v>
      </c>
      <c r="Q12">
        <f t="shared" ref="Q12:Q16" si="7">(3.3*10^-5)/N12</f>
        <v>2.6812499999999999</v>
      </c>
    </row>
    <row r="13" spans="1:21" x14ac:dyDescent="0.2">
      <c r="B13" s="15" t="s">
        <v>102</v>
      </c>
      <c r="C13" s="38" t="s">
        <v>211</v>
      </c>
      <c r="D13" s="11">
        <v>374.36</v>
      </c>
      <c r="G13">
        <v>38.340000000000003</v>
      </c>
      <c r="H13" s="17">
        <f t="shared" si="6"/>
        <v>26.082420448617629</v>
      </c>
      <c r="I13" s="17"/>
      <c r="J13">
        <v>3.78</v>
      </c>
      <c r="K13">
        <v>300</v>
      </c>
      <c r="L13">
        <f t="shared" si="2"/>
        <v>195000000000000</v>
      </c>
      <c r="M13">
        <f t="shared" si="3"/>
        <v>1.9384615384615383E-14</v>
      </c>
      <c r="N13">
        <f t="shared" si="4"/>
        <v>1.9384615384615383E-5</v>
      </c>
      <c r="O13">
        <v>3.3</v>
      </c>
      <c r="Q13">
        <f t="shared" si="7"/>
        <v>1.7023809523809528</v>
      </c>
    </row>
    <row r="14" spans="1:21" x14ac:dyDescent="0.2">
      <c r="B14" s="15" t="s">
        <v>91</v>
      </c>
      <c r="C14" s="38" t="s">
        <v>211</v>
      </c>
      <c r="D14">
        <v>292.91000000000003</v>
      </c>
      <c r="G14">
        <v>37.159999999999997</v>
      </c>
      <c r="H14" s="17">
        <f t="shared" si="6"/>
        <v>26.91065662002153</v>
      </c>
      <c r="I14" s="17"/>
      <c r="J14">
        <v>3.06</v>
      </c>
      <c r="K14">
        <v>300</v>
      </c>
      <c r="L14">
        <f t="shared" si="2"/>
        <v>195000000000000</v>
      </c>
      <c r="M14">
        <f t="shared" si="3"/>
        <v>1.5692307692307693E-14</v>
      </c>
      <c r="N14">
        <f t="shared" si="4"/>
        <v>1.5692307692307693E-5</v>
      </c>
      <c r="O14">
        <v>3.3</v>
      </c>
      <c r="Q14">
        <f t="shared" si="7"/>
        <v>2.1029411764705883</v>
      </c>
    </row>
    <row r="15" spans="1:21" x14ac:dyDescent="0.2">
      <c r="B15" s="16" t="s">
        <v>92</v>
      </c>
      <c r="C15" s="38" t="s">
        <v>211</v>
      </c>
      <c r="D15">
        <v>221.65</v>
      </c>
      <c r="G15">
        <v>36.590000000000003</v>
      </c>
      <c r="H15" s="17">
        <f t="shared" si="6"/>
        <v>27.329871549603713</v>
      </c>
      <c r="I15" s="17"/>
      <c r="J15">
        <v>1.48</v>
      </c>
      <c r="K15">
        <v>300</v>
      </c>
      <c r="L15">
        <f t="shared" si="2"/>
        <v>195000000000000</v>
      </c>
      <c r="M15">
        <f t="shared" si="3"/>
        <v>7.5897435897435897E-15</v>
      </c>
      <c r="N15">
        <f t="shared" si="4"/>
        <v>7.5897435897435899E-6</v>
      </c>
      <c r="O15">
        <v>3.3</v>
      </c>
      <c r="Q15">
        <f t="shared" si="7"/>
        <v>4.3479729729729728</v>
      </c>
    </row>
    <row r="16" spans="1:21" x14ac:dyDescent="0.2">
      <c r="B16" s="16" t="s">
        <v>103</v>
      </c>
      <c r="C16" s="36" t="s">
        <v>210</v>
      </c>
      <c r="D16" s="11">
        <v>278.70999999999998</v>
      </c>
      <c r="G16">
        <v>35.44</v>
      </c>
      <c r="H16" s="17">
        <f t="shared" si="6"/>
        <v>28.216704288939052</v>
      </c>
      <c r="I16" s="17"/>
      <c r="J16">
        <v>5.66</v>
      </c>
      <c r="K16">
        <v>300</v>
      </c>
      <c r="L16">
        <f t="shared" si="2"/>
        <v>195000000000000</v>
      </c>
      <c r="M16">
        <f t="shared" si="3"/>
        <v>2.9025641025641027E-14</v>
      </c>
      <c r="N16">
        <f t="shared" si="4"/>
        <v>2.9025641025641027E-5</v>
      </c>
      <c r="O16">
        <v>3.3</v>
      </c>
      <c r="Q16">
        <f t="shared" si="7"/>
        <v>1.1369257950530036</v>
      </c>
      <c r="U16" t="s">
        <v>107</v>
      </c>
    </row>
    <row r="17" spans="1:21" x14ac:dyDescent="0.2">
      <c r="B17" s="16" t="s">
        <v>93</v>
      </c>
      <c r="C17" s="36" t="s">
        <v>210</v>
      </c>
      <c r="D17">
        <v>249.73</v>
      </c>
      <c r="G17">
        <v>37.14</v>
      </c>
      <c r="H17" s="17">
        <f t="shared" si="6"/>
        <v>26.925148088314486</v>
      </c>
      <c r="I17" s="17"/>
      <c r="J17">
        <v>2.62</v>
      </c>
      <c r="K17">
        <v>300</v>
      </c>
      <c r="L17">
        <f t="shared" si="2"/>
        <v>195000000000000</v>
      </c>
      <c r="M17">
        <f t="shared" si="3"/>
        <v>1.3435897435897437E-14</v>
      </c>
      <c r="N17">
        <f t="shared" si="4"/>
        <v>1.3435897435897437E-5</v>
      </c>
      <c r="O17">
        <v>3.3</v>
      </c>
      <c r="Q17">
        <f>(3.3*10^-5)/N17</f>
        <v>2.4561068702290076</v>
      </c>
      <c r="R17">
        <f>Q12+Q13+Q14+Q15+Q16+Q17</f>
        <v>14.427577767106524</v>
      </c>
      <c r="S17">
        <f>20-R17</f>
        <v>5.5724222328934765</v>
      </c>
      <c r="U17" t="s">
        <v>106</v>
      </c>
    </row>
    <row r="18" spans="1:21" s="18" customFormat="1" x14ac:dyDescent="0.2">
      <c r="C18" s="19"/>
      <c r="E18" s="19"/>
      <c r="F18" s="19"/>
      <c r="H18" s="20"/>
      <c r="I18" s="20"/>
    </row>
    <row r="19" spans="1:21" x14ac:dyDescent="0.2">
      <c r="C19" s="1"/>
      <c r="H19" s="17"/>
      <c r="I19" s="17"/>
      <c r="S19" t="s">
        <v>36</v>
      </c>
    </row>
    <row r="20" spans="1:21" x14ac:dyDescent="0.2">
      <c r="A20" t="s">
        <v>29</v>
      </c>
      <c r="B20" s="13" t="s">
        <v>94</v>
      </c>
      <c r="C20" s="36" t="s">
        <v>210</v>
      </c>
      <c r="D20">
        <v>262.55</v>
      </c>
      <c r="G20">
        <v>40.299999999999997</v>
      </c>
      <c r="H20" s="17">
        <f t="shared" ref="H20:H25" si="8">1000/G20</f>
        <v>24.813895781637719</v>
      </c>
      <c r="I20" s="17"/>
      <c r="J20" s="17">
        <v>8.66</v>
      </c>
      <c r="K20">
        <v>300</v>
      </c>
      <c r="L20">
        <f>1.95*10^14</f>
        <v>195000000000000</v>
      </c>
      <c r="M20">
        <f>J20/L20</f>
        <v>4.4410256410256411E-14</v>
      </c>
      <c r="N20">
        <f t="shared" si="4"/>
        <v>4.4410256410256414E-5</v>
      </c>
      <c r="O20">
        <v>3.3</v>
      </c>
      <c r="P20" s="17">
        <f t="shared" si="5"/>
        <v>1.4861431870669746</v>
      </c>
    </row>
    <row r="21" spans="1:21" x14ac:dyDescent="0.2">
      <c r="A21" s="51" t="s">
        <v>112</v>
      </c>
      <c r="B21" s="13" t="s">
        <v>95</v>
      </c>
      <c r="C21" s="40" t="s">
        <v>212</v>
      </c>
      <c r="D21">
        <v>230.16</v>
      </c>
      <c r="G21">
        <v>40.340000000000003</v>
      </c>
      <c r="H21" s="17">
        <f t="shared" si="8"/>
        <v>24.789291026276647</v>
      </c>
      <c r="I21" s="17"/>
      <c r="J21" s="17">
        <v>10</v>
      </c>
      <c r="K21">
        <v>300</v>
      </c>
      <c r="L21">
        <f t="shared" ref="L21:L49" si="9">1.95*10^14</f>
        <v>195000000000000</v>
      </c>
      <c r="M21">
        <f t="shared" si="3"/>
        <v>5.1282051282051285E-14</v>
      </c>
      <c r="N21">
        <f t="shared" si="4"/>
        <v>5.1282051282051286E-5</v>
      </c>
      <c r="O21">
        <v>3.3</v>
      </c>
      <c r="P21" s="17">
        <f t="shared" si="5"/>
        <v>1.2869999999999999</v>
      </c>
      <c r="Q21" s="12"/>
    </row>
    <row r="22" spans="1:21" x14ac:dyDescent="0.2">
      <c r="A22" s="51"/>
      <c r="B22" s="15" t="s">
        <v>108</v>
      </c>
      <c r="C22" s="36" t="s">
        <v>210</v>
      </c>
      <c r="D22">
        <v>294.48</v>
      </c>
      <c r="G22">
        <v>38.92</v>
      </c>
      <c r="H22" s="17">
        <f t="shared" si="8"/>
        <v>25.693730729701951</v>
      </c>
      <c r="I22" s="17"/>
      <c r="J22" s="17">
        <v>11.2</v>
      </c>
      <c r="K22">
        <v>300</v>
      </c>
      <c r="L22">
        <f t="shared" si="9"/>
        <v>195000000000000</v>
      </c>
      <c r="M22">
        <f t="shared" si="3"/>
        <v>5.7435897435897431E-14</v>
      </c>
      <c r="N22">
        <f t="shared" si="4"/>
        <v>5.7435897435897427E-5</v>
      </c>
      <c r="O22">
        <v>3.3</v>
      </c>
      <c r="P22" s="17">
        <f t="shared" si="5"/>
        <v>1.1491071428571431</v>
      </c>
    </row>
    <row r="23" spans="1:21" x14ac:dyDescent="0.2">
      <c r="A23" s="51"/>
      <c r="B23" s="14" t="s">
        <v>96</v>
      </c>
      <c r="C23" s="38" t="s">
        <v>211</v>
      </c>
      <c r="D23">
        <v>350.48</v>
      </c>
      <c r="G23">
        <v>28.8</v>
      </c>
      <c r="H23" s="17">
        <f t="shared" si="8"/>
        <v>34.722222222222221</v>
      </c>
      <c r="I23" s="17"/>
      <c r="J23" s="17">
        <v>8.6199999999999992</v>
      </c>
      <c r="K23">
        <v>300</v>
      </c>
      <c r="L23">
        <f t="shared" si="9"/>
        <v>195000000000000</v>
      </c>
      <c r="M23">
        <f t="shared" si="3"/>
        <v>4.4205128205128203E-14</v>
      </c>
      <c r="N23">
        <f t="shared" si="4"/>
        <v>4.4205128205128203E-5</v>
      </c>
      <c r="O23">
        <v>3.3</v>
      </c>
      <c r="P23" s="17">
        <f t="shared" si="5"/>
        <v>1.4930394431554526</v>
      </c>
    </row>
    <row r="24" spans="1:21" x14ac:dyDescent="0.2">
      <c r="A24" s="51"/>
      <c r="B24" s="14" t="s">
        <v>97</v>
      </c>
      <c r="C24" s="38" t="s">
        <v>211</v>
      </c>
      <c r="D24">
        <v>246.81</v>
      </c>
      <c r="G24">
        <v>36.44</v>
      </c>
      <c r="H24" s="17">
        <f t="shared" si="8"/>
        <v>27.442371020856204</v>
      </c>
      <c r="I24" s="17"/>
      <c r="J24" s="17">
        <v>8.16</v>
      </c>
      <c r="K24">
        <v>300</v>
      </c>
      <c r="L24">
        <f t="shared" si="9"/>
        <v>195000000000000</v>
      </c>
      <c r="M24">
        <f t="shared" si="3"/>
        <v>4.1846153846153845E-14</v>
      </c>
      <c r="N24">
        <f t="shared" si="4"/>
        <v>4.1846153846153846E-5</v>
      </c>
      <c r="O24">
        <v>3.3</v>
      </c>
      <c r="P24" s="17">
        <f t="shared" si="5"/>
        <v>1.5772058823529413</v>
      </c>
    </row>
    <row r="25" spans="1:21" x14ac:dyDescent="0.2">
      <c r="A25" s="51"/>
      <c r="B25" s="16" t="s">
        <v>109</v>
      </c>
      <c r="C25" s="36" t="s">
        <v>210</v>
      </c>
      <c r="D25">
        <v>206.33</v>
      </c>
      <c r="G25">
        <v>37.67</v>
      </c>
      <c r="H25" s="17">
        <f t="shared" si="8"/>
        <v>26.546323334218208</v>
      </c>
      <c r="I25" s="17"/>
      <c r="J25" s="17">
        <v>4.8600000000000003</v>
      </c>
      <c r="K25">
        <v>300</v>
      </c>
      <c r="L25">
        <f t="shared" si="9"/>
        <v>195000000000000</v>
      </c>
      <c r="M25">
        <f t="shared" si="3"/>
        <v>2.4923076923076924E-14</v>
      </c>
      <c r="N25">
        <f t="shared" si="4"/>
        <v>2.4923076923076926E-5</v>
      </c>
      <c r="O25">
        <v>3.3</v>
      </c>
      <c r="P25" s="17">
        <f t="shared" si="5"/>
        <v>2.6481481481481479</v>
      </c>
      <c r="R25" s="17">
        <f>P20+P21+P22+P23+P24+P25</f>
        <v>9.6406438035806588</v>
      </c>
      <c r="S25" s="17">
        <f>20-R25</f>
        <v>10.359356196419341</v>
      </c>
    </row>
    <row r="26" spans="1:21" s="18" customFormat="1" x14ac:dyDescent="0.2">
      <c r="C26" s="19"/>
      <c r="E26" s="19"/>
      <c r="F26" s="19"/>
      <c r="H26" s="20"/>
      <c r="I26" s="20"/>
      <c r="P26" s="20"/>
    </row>
    <row r="27" spans="1:21" x14ac:dyDescent="0.2">
      <c r="C27" s="1"/>
      <c r="H27" s="17"/>
      <c r="I27" s="17"/>
      <c r="P27" s="17"/>
    </row>
    <row r="28" spans="1:21" x14ac:dyDescent="0.2">
      <c r="A28" t="s">
        <v>30</v>
      </c>
      <c r="B28" s="15" t="s">
        <v>98</v>
      </c>
      <c r="C28" s="38" t="s">
        <v>211</v>
      </c>
      <c r="D28">
        <v>199.95</v>
      </c>
      <c r="G28">
        <v>41.8</v>
      </c>
      <c r="H28" s="17">
        <f t="shared" ref="H28:H33" si="10">1000/G28</f>
        <v>23.923444976076556</v>
      </c>
      <c r="I28" s="17"/>
      <c r="J28" s="17">
        <v>8.5399999999999991</v>
      </c>
      <c r="K28">
        <v>300</v>
      </c>
      <c r="L28">
        <f t="shared" si="9"/>
        <v>195000000000000</v>
      </c>
      <c r="M28">
        <f t="shared" ref="M28:M41" si="11">J28/L28</f>
        <v>4.3794871794871788E-14</v>
      </c>
      <c r="N28">
        <f t="shared" ref="N28:N41" si="12">M28*10^9</f>
        <v>4.3794871794871788E-5</v>
      </c>
      <c r="O28">
        <v>3.3</v>
      </c>
      <c r="P28" s="17">
        <f t="shared" ref="P28:P33" si="13">(6.6*10^-5)/N28</f>
        <v>1.5070257611241222</v>
      </c>
    </row>
    <row r="29" spans="1:21" x14ac:dyDescent="0.2">
      <c r="B29" s="15" t="s">
        <v>99</v>
      </c>
      <c r="C29" s="36" t="s">
        <v>210</v>
      </c>
      <c r="D29">
        <v>210.28</v>
      </c>
      <c r="G29">
        <v>39.840000000000003</v>
      </c>
      <c r="H29" s="17">
        <f t="shared" si="10"/>
        <v>25.100401606425702</v>
      </c>
      <c r="I29" s="17"/>
      <c r="J29" s="17">
        <v>4.5199999999999996</v>
      </c>
      <c r="K29">
        <v>300</v>
      </c>
      <c r="L29">
        <f t="shared" si="9"/>
        <v>195000000000000</v>
      </c>
      <c r="M29">
        <f t="shared" si="11"/>
        <v>2.3179487179487177E-14</v>
      </c>
      <c r="N29">
        <f t="shared" si="12"/>
        <v>2.3179487179487178E-5</v>
      </c>
      <c r="O29">
        <v>3.3</v>
      </c>
      <c r="P29" s="17">
        <f t="shared" si="13"/>
        <v>2.8473451327433632</v>
      </c>
    </row>
    <row r="30" spans="1:21" x14ac:dyDescent="0.2">
      <c r="B30" s="13" t="s">
        <v>110</v>
      </c>
      <c r="C30" s="38" t="s">
        <v>211</v>
      </c>
      <c r="D30">
        <v>230.23</v>
      </c>
      <c r="G30">
        <v>35.39</v>
      </c>
      <c r="H30" s="17">
        <f t="shared" si="10"/>
        <v>28.256569652444192</v>
      </c>
      <c r="I30" s="17"/>
      <c r="J30" s="17">
        <v>5.7</v>
      </c>
      <c r="K30">
        <v>300</v>
      </c>
      <c r="L30">
        <f t="shared" si="9"/>
        <v>195000000000000</v>
      </c>
      <c r="M30">
        <f t="shared" si="11"/>
        <v>2.9230769230769229E-14</v>
      </c>
      <c r="N30">
        <f t="shared" si="12"/>
        <v>2.9230769230769227E-5</v>
      </c>
      <c r="O30">
        <v>3.3</v>
      </c>
      <c r="P30" s="17">
        <f t="shared" si="13"/>
        <v>2.2578947368421058</v>
      </c>
    </row>
    <row r="31" spans="1:21" x14ac:dyDescent="0.2">
      <c r="B31" s="16" t="s">
        <v>100</v>
      </c>
      <c r="C31" s="36" t="s">
        <v>210</v>
      </c>
      <c r="D31">
        <v>193.08</v>
      </c>
      <c r="G31">
        <v>37.299999999999997</v>
      </c>
      <c r="H31" s="17">
        <f t="shared" si="10"/>
        <v>26.809651474530835</v>
      </c>
      <c r="I31" s="17"/>
      <c r="J31" s="17">
        <v>5.36</v>
      </c>
      <c r="K31">
        <v>300</v>
      </c>
      <c r="L31">
        <f t="shared" si="9"/>
        <v>195000000000000</v>
      </c>
      <c r="M31">
        <f t="shared" si="11"/>
        <v>2.7487179487179487E-14</v>
      </c>
      <c r="N31">
        <f t="shared" si="12"/>
        <v>2.7487179487179486E-5</v>
      </c>
      <c r="O31">
        <v>3.3</v>
      </c>
      <c r="P31" s="17">
        <f t="shared" si="13"/>
        <v>2.4011194029850751</v>
      </c>
    </row>
    <row r="32" spans="1:21" x14ac:dyDescent="0.2">
      <c r="B32" s="16" t="s">
        <v>101</v>
      </c>
      <c r="C32" s="38" t="s">
        <v>211</v>
      </c>
      <c r="D32">
        <v>162.99</v>
      </c>
      <c r="G32">
        <v>37.51</v>
      </c>
      <c r="H32" s="17">
        <f t="shared" si="10"/>
        <v>26.659557451346309</v>
      </c>
      <c r="I32" s="17"/>
      <c r="J32" s="17">
        <v>4.28</v>
      </c>
      <c r="K32">
        <v>300</v>
      </c>
      <c r="L32">
        <f t="shared" si="9"/>
        <v>195000000000000</v>
      </c>
      <c r="M32">
        <f t="shared" si="11"/>
        <v>2.1948717948717949E-14</v>
      </c>
      <c r="N32">
        <f t="shared" si="12"/>
        <v>2.194871794871795E-5</v>
      </c>
      <c r="O32">
        <v>3.3</v>
      </c>
      <c r="P32" s="17">
        <f t="shared" si="13"/>
        <v>3.0070093457943927</v>
      </c>
      <c r="U32" t="s">
        <v>107</v>
      </c>
    </row>
    <row r="33" spans="1:21" x14ac:dyDescent="0.2">
      <c r="B33" s="14" t="s">
        <v>111</v>
      </c>
      <c r="C33" s="36" t="s">
        <v>210</v>
      </c>
      <c r="D33">
        <v>275.97000000000003</v>
      </c>
      <c r="G33">
        <v>34.79</v>
      </c>
      <c r="H33" s="17">
        <f t="shared" si="10"/>
        <v>28.74389192296637</v>
      </c>
      <c r="I33" s="17"/>
      <c r="J33" s="17">
        <v>4.9400000000000004</v>
      </c>
      <c r="K33">
        <v>300</v>
      </c>
      <c r="L33">
        <f t="shared" si="9"/>
        <v>195000000000000</v>
      </c>
      <c r="M33">
        <f t="shared" si="11"/>
        <v>2.5333333333333337E-14</v>
      </c>
      <c r="N33">
        <f t="shared" si="12"/>
        <v>2.5333333333333337E-5</v>
      </c>
      <c r="O33">
        <v>3.3</v>
      </c>
      <c r="P33" s="17">
        <f t="shared" si="13"/>
        <v>2.6052631578947367</v>
      </c>
      <c r="R33" s="17">
        <f>P28+P29+P30+P31+P32+P33</f>
        <v>14.625657537383795</v>
      </c>
      <c r="S33" s="17">
        <f>20-R33</f>
        <v>5.3743424626162053</v>
      </c>
    </row>
    <row r="34" spans="1:21" s="18" customFormat="1" x14ac:dyDescent="0.2">
      <c r="C34" s="19"/>
      <c r="E34" s="19"/>
      <c r="F34" s="19"/>
      <c r="H34" s="17"/>
      <c r="I34" s="17"/>
      <c r="K34"/>
      <c r="L34"/>
      <c r="M34"/>
      <c r="N34"/>
      <c r="O34"/>
      <c r="P34" s="17"/>
      <c r="R34" s="17"/>
    </row>
    <row r="35" spans="1:21" x14ac:dyDescent="0.2">
      <c r="C35" s="1"/>
      <c r="H35" s="27"/>
      <c r="I35" s="27" t="s">
        <v>142</v>
      </c>
      <c r="K35" s="29"/>
      <c r="L35" s="29"/>
      <c r="M35" s="29"/>
      <c r="N35" s="29"/>
      <c r="O35" s="29"/>
      <c r="P35" s="27"/>
      <c r="R35" s="27"/>
      <c r="S35" t="s">
        <v>105</v>
      </c>
    </row>
    <row r="36" spans="1:21" x14ac:dyDescent="0.2">
      <c r="A36" t="s">
        <v>38</v>
      </c>
      <c r="B36" s="13" t="s">
        <v>118</v>
      </c>
      <c r="C36" s="36" t="s">
        <v>210</v>
      </c>
      <c r="D36">
        <v>175.25</v>
      </c>
      <c r="G36">
        <v>35.04</v>
      </c>
      <c r="H36" s="17">
        <f t="shared" ref="H36:H41" si="14">1000/G36</f>
        <v>28.538812785388128</v>
      </c>
      <c r="I36" s="17">
        <f>40-H36</f>
        <v>11.461187214611872</v>
      </c>
      <c r="J36" s="17">
        <v>5.12</v>
      </c>
      <c r="K36">
        <v>300</v>
      </c>
      <c r="L36">
        <f t="shared" si="9"/>
        <v>195000000000000</v>
      </c>
      <c r="M36">
        <f t="shared" si="11"/>
        <v>2.6256410256410256E-14</v>
      </c>
      <c r="N36">
        <f t="shared" si="12"/>
        <v>2.6256410256410255E-5</v>
      </c>
      <c r="O36">
        <v>3.3</v>
      </c>
      <c r="P36" s="17"/>
      <c r="Q36" s="17">
        <f t="shared" ref="Q36:Q49" si="15">(3.3*10^-5)/N36</f>
        <v>1.2568359375000002</v>
      </c>
      <c r="R36" s="17"/>
    </row>
    <row r="37" spans="1:21" ht="16" customHeight="1" x14ac:dyDescent="0.2">
      <c r="A37" s="51" t="s">
        <v>141</v>
      </c>
      <c r="B37" s="13" t="s">
        <v>119</v>
      </c>
      <c r="C37" s="36" t="s">
        <v>210</v>
      </c>
      <c r="D37">
        <v>176.45</v>
      </c>
      <c r="G37">
        <v>36.85</v>
      </c>
      <c r="H37" s="17">
        <f t="shared" si="14"/>
        <v>27.137042062415194</v>
      </c>
      <c r="I37" s="17">
        <f t="shared" ref="I37:I49" si="16">40-H37</f>
        <v>12.862957937584806</v>
      </c>
      <c r="J37" s="17">
        <v>5.58</v>
      </c>
      <c r="K37">
        <v>300</v>
      </c>
      <c r="L37">
        <f t="shared" si="9"/>
        <v>195000000000000</v>
      </c>
      <c r="M37">
        <f t="shared" si="11"/>
        <v>2.8615384615384618E-14</v>
      </c>
      <c r="N37">
        <f t="shared" si="12"/>
        <v>2.8615384615384618E-5</v>
      </c>
      <c r="O37">
        <v>3.3</v>
      </c>
      <c r="P37" s="17"/>
      <c r="Q37" s="17">
        <f t="shared" si="15"/>
        <v>1.1532258064516128</v>
      </c>
      <c r="R37" s="17"/>
    </row>
    <row r="38" spans="1:21" x14ac:dyDescent="0.2">
      <c r="A38" s="51"/>
      <c r="B38" s="15" t="s">
        <v>120</v>
      </c>
      <c r="C38" s="38" t="s">
        <v>211</v>
      </c>
      <c r="D38">
        <v>220.29</v>
      </c>
      <c r="G38">
        <v>36.9</v>
      </c>
      <c r="H38" s="17">
        <f t="shared" si="14"/>
        <v>27.100271002710027</v>
      </c>
      <c r="I38" s="17">
        <f t="shared" si="16"/>
        <v>12.899728997289973</v>
      </c>
      <c r="J38" s="17">
        <v>4.4000000000000004</v>
      </c>
      <c r="K38">
        <v>300</v>
      </c>
      <c r="L38">
        <f t="shared" si="9"/>
        <v>195000000000000</v>
      </c>
      <c r="M38">
        <f t="shared" si="11"/>
        <v>2.2564102564102566E-14</v>
      </c>
      <c r="N38">
        <f t="shared" si="12"/>
        <v>2.2564102564102566E-5</v>
      </c>
      <c r="O38">
        <v>3.3</v>
      </c>
      <c r="P38" s="17"/>
      <c r="Q38" s="17">
        <f t="shared" si="15"/>
        <v>1.4624999999999999</v>
      </c>
      <c r="R38" s="17"/>
    </row>
    <row r="39" spans="1:21" x14ac:dyDescent="0.2">
      <c r="A39" s="51"/>
      <c r="B39" s="14" t="s">
        <v>121</v>
      </c>
      <c r="C39" s="39" t="s">
        <v>210</v>
      </c>
      <c r="D39">
        <v>201.07</v>
      </c>
      <c r="G39">
        <v>33.799999999999997</v>
      </c>
      <c r="H39" s="17">
        <f t="shared" si="14"/>
        <v>29.585798816568051</v>
      </c>
      <c r="I39" s="17">
        <f t="shared" si="16"/>
        <v>10.414201183431949</v>
      </c>
      <c r="J39" s="17">
        <v>2.2400000000000002</v>
      </c>
      <c r="K39">
        <v>300</v>
      </c>
      <c r="L39">
        <f t="shared" si="9"/>
        <v>195000000000000</v>
      </c>
      <c r="M39">
        <f t="shared" si="11"/>
        <v>1.1487179487179488E-14</v>
      </c>
      <c r="N39">
        <f t="shared" si="12"/>
        <v>1.1487179487179489E-5</v>
      </c>
      <c r="O39">
        <v>3.3</v>
      </c>
      <c r="P39" s="17"/>
      <c r="Q39" s="17">
        <f t="shared" si="15"/>
        <v>2.8727678571428572</v>
      </c>
      <c r="R39" s="17"/>
    </row>
    <row r="40" spans="1:21" x14ac:dyDescent="0.2">
      <c r="A40" s="51"/>
      <c r="B40" s="14" t="s">
        <v>122</v>
      </c>
      <c r="C40" s="38" t="s">
        <v>211</v>
      </c>
      <c r="D40">
        <v>219.93</v>
      </c>
      <c r="G40">
        <v>33.47</v>
      </c>
      <c r="H40" s="17">
        <f t="shared" si="14"/>
        <v>29.877502240812667</v>
      </c>
      <c r="I40" s="17">
        <f t="shared" si="16"/>
        <v>10.122497759187333</v>
      </c>
      <c r="J40" s="17">
        <v>3.18</v>
      </c>
      <c r="K40">
        <v>300</v>
      </c>
      <c r="L40">
        <f t="shared" si="9"/>
        <v>195000000000000</v>
      </c>
      <c r="M40">
        <f t="shared" si="11"/>
        <v>1.630769230769231E-14</v>
      </c>
      <c r="N40">
        <f t="shared" si="12"/>
        <v>1.6307692307692309E-5</v>
      </c>
      <c r="O40">
        <v>3.3</v>
      </c>
      <c r="P40" s="17"/>
      <c r="Q40" s="17">
        <f t="shared" si="15"/>
        <v>2.0235849056603774</v>
      </c>
      <c r="R40" s="17"/>
      <c r="U40" t="s">
        <v>107</v>
      </c>
    </row>
    <row r="41" spans="1:21" x14ac:dyDescent="0.2">
      <c r="A41" s="51"/>
      <c r="B41" s="16" t="s">
        <v>123</v>
      </c>
      <c r="C41" s="38" t="s">
        <v>211</v>
      </c>
      <c r="D41">
        <v>187.44</v>
      </c>
      <c r="G41">
        <v>35.65</v>
      </c>
      <c r="H41" s="17">
        <f t="shared" si="14"/>
        <v>28.050490883590463</v>
      </c>
      <c r="I41" s="17">
        <f t="shared" si="16"/>
        <v>11.949509116409537</v>
      </c>
      <c r="J41" s="17">
        <v>2.86</v>
      </c>
      <c r="K41">
        <v>300</v>
      </c>
      <c r="L41">
        <f t="shared" si="9"/>
        <v>195000000000000</v>
      </c>
      <c r="M41">
        <f t="shared" si="11"/>
        <v>1.4666666666666666E-14</v>
      </c>
      <c r="N41">
        <f t="shared" si="12"/>
        <v>1.4666666666666666E-5</v>
      </c>
      <c r="O41">
        <v>3.3</v>
      </c>
      <c r="P41" s="17"/>
      <c r="Q41" s="17">
        <f t="shared" si="15"/>
        <v>2.2500000000000004</v>
      </c>
      <c r="R41" s="17">
        <f>Q36+Q37+Q38+Q39+Q40+Q41</f>
        <v>11.018914506754847</v>
      </c>
      <c r="S41" s="17">
        <f>20-R41</f>
        <v>8.9810854932451534</v>
      </c>
    </row>
    <row r="42" spans="1:21" s="18" customFormat="1" x14ac:dyDescent="0.2">
      <c r="C42" s="19"/>
      <c r="E42" s="19"/>
      <c r="F42" s="19"/>
      <c r="H42" s="17"/>
      <c r="I42" s="17"/>
      <c r="K42"/>
      <c r="L42"/>
      <c r="M42"/>
      <c r="N42"/>
      <c r="O42"/>
      <c r="Q42" s="17"/>
    </row>
    <row r="43" spans="1:21" x14ac:dyDescent="0.2">
      <c r="C43" s="1"/>
      <c r="H43" s="27"/>
      <c r="I43" s="27"/>
      <c r="K43" s="29"/>
      <c r="L43" s="29"/>
      <c r="M43" s="29"/>
      <c r="N43" s="29"/>
      <c r="O43" s="29"/>
      <c r="Q43" s="27"/>
    </row>
    <row r="44" spans="1:21" x14ac:dyDescent="0.2">
      <c r="A44" t="s">
        <v>51</v>
      </c>
      <c r="B44" s="15" t="s">
        <v>124</v>
      </c>
      <c r="C44" s="38" t="s">
        <v>211</v>
      </c>
      <c r="D44">
        <v>114.41</v>
      </c>
      <c r="G44">
        <v>37.96</v>
      </c>
      <c r="H44" s="17">
        <f t="shared" ref="H44:H49" si="17">1000/G44</f>
        <v>26.343519494204426</v>
      </c>
      <c r="I44" s="17">
        <f t="shared" si="16"/>
        <v>13.656480505795574</v>
      </c>
      <c r="J44" s="17">
        <v>13.6</v>
      </c>
      <c r="K44">
        <v>300</v>
      </c>
      <c r="L44">
        <f t="shared" si="9"/>
        <v>195000000000000</v>
      </c>
      <c r="M44">
        <f>J44/L44</f>
        <v>6.9743589743589748E-14</v>
      </c>
      <c r="N44">
        <f>M44*10^9</f>
        <v>6.9743589743589751E-5</v>
      </c>
      <c r="O44">
        <v>3.3</v>
      </c>
      <c r="Q44" s="17">
        <f>(3.3*10^-5)/N44</f>
        <v>0.47316176470588234</v>
      </c>
    </row>
    <row r="45" spans="1:21" x14ac:dyDescent="0.2">
      <c r="B45" s="15" t="s">
        <v>125</v>
      </c>
      <c r="C45" s="36" t="s">
        <v>210</v>
      </c>
      <c r="D45">
        <v>205.83</v>
      </c>
      <c r="G45">
        <v>37.6</v>
      </c>
      <c r="H45" s="17">
        <f t="shared" si="17"/>
        <v>26.595744680851062</v>
      </c>
      <c r="I45" s="17">
        <f t="shared" si="16"/>
        <v>13.404255319148938</v>
      </c>
      <c r="J45" s="17">
        <v>12.3</v>
      </c>
      <c r="K45">
        <v>300</v>
      </c>
      <c r="L45">
        <f t="shared" si="9"/>
        <v>195000000000000</v>
      </c>
      <c r="M45">
        <f t="shared" ref="M45:M49" si="18">J45/L45</f>
        <v>6.3076923076923076E-14</v>
      </c>
      <c r="N45">
        <f t="shared" ref="N45:N49" si="19">M45*10^9</f>
        <v>6.3076923076923076E-5</v>
      </c>
      <c r="O45">
        <v>3.3</v>
      </c>
      <c r="Q45" s="17">
        <f t="shared" si="15"/>
        <v>0.52317073170731709</v>
      </c>
      <c r="U45" t="s">
        <v>143</v>
      </c>
    </row>
    <row r="46" spans="1:21" x14ac:dyDescent="0.2">
      <c r="B46" s="13" t="s">
        <v>126</v>
      </c>
      <c r="C46" s="36" t="s">
        <v>210</v>
      </c>
      <c r="D46">
        <v>181.48</v>
      </c>
      <c r="G46">
        <v>38.64</v>
      </c>
      <c r="H46" s="17">
        <f t="shared" si="17"/>
        <v>25.879917184265011</v>
      </c>
      <c r="I46" s="17">
        <f t="shared" si="16"/>
        <v>14.120082815734989</v>
      </c>
      <c r="J46" s="17">
        <v>10.5</v>
      </c>
      <c r="K46">
        <v>300</v>
      </c>
      <c r="L46">
        <f t="shared" si="9"/>
        <v>195000000000000</v>
      </c>
      <c r="M46">
        <f t="shared" si="18"/>
        <v>5.3846153846153844E-14</v>
      </c>
      <c r="N46">
        <f t="shared" si="19"/>
        <v>5.3846153846153847E-5</v>
      </c>
      <c r="O46">
        <v>3.3</v>
      </c>
      <c r="Q46" s="17">
        <f t="shared" si="15"/>
        <v>0.61285714285714288</v>
      </c>
      <c r="U46" t="s">
        <v>144</v>
      </c>
    </row>
    <row r="47" spans="1:21" x14ac:dyDescent="0.2">
      <c r="B47" s="16" t="s">
        <v>127</v>
      </c>
      <c r="C47" s="38" t="s">
        <v>211</v>
      </c>
      <c r="D47">
        <v>158.71</v>
      </c>
      <c r="G47">
        <v>36.72</v>
      </c>
      <c r="H47" s="17">
        <f t="shared" si="17"/>
        <v>27.233115468409586</v>
      </c>
      <c r="I47" s="17">
        <f t="shared" si="16"/>
        <v>12.766884531590414</v>
      </c>
      <c r="J47" s="17">
        <v>9.2799999999999994</v>
      </c>
      <c r="K47">
        <v>300</v>
      </c>
      <c r="L47">
        <f t="shared" si="9"/>
        <v>195000000000000</v>
      </c>
      <c r="M47">
        <f t="shared" si="18"/>
        <v>4.7589743589743588E-14</v>
      </c>
      <c r="N47">
        <f t="shared" si="19"/>
        <v>4.7589743589743586E-5</v>
      </c>
      <c r="O47">
        <v>3.3</v>
      </c>
      <c r="Q47" s="17">
        <f t="shared" si="15"/>
        <v>0.69342672413793116</v>
      </c>
      <c r="U47" t="s">
        <v>145</v>
      </c>
    </row>
    <row r="48" spans="1:21" x14ac:dyDescent="0.2">
      <c r="B48" s="16" t="s">
        <v>128</v>
      </c>
      <c r="C48" s="1" t="s">
        <v>213</v>
      </c>
      <c r="D48">
        <v>190.33</v>
      </c>
      <c r="G48">
        <v>29.04</v>
      </c>
      <c r="H48" s="17">
        <f t="shared" si="17"/>
        <v>34.435261707988978</v>
      </c>
      <c r="I48" s="17">
        <f t="shared" si="16"/>
        <v>5.5647382920110218</v>
      </c>
      <c r="J48" s="17">
        <v>3.2</v>
      </c>
      <c r="K48">
        <v>300</v>
      </c>
      <c r="L48">
        <f t="shared" si="9"/>
        <v>195000000000000</v>
      </c>
      <c r="M48">
        <f t="shared" si="18"/>
        <v>1.6410256410256411E-14</v>
      </c>
      <c r="N48">
        <f t="shared" si="19"/>
        <v>1.6410256410256411E-5</v>
      </c>
      <c r="O48">
        <v>3.3</v>
      </c>
      <c r="Q48" s="17">
        <f t="shared" si="15"/>
        <v>2.0109375000000003</v>
      </c>
    </row>
    <row r="49" spans="1:21" x14ac:dyDescent="0.2">
      <c r="B49" s="14" t="s">
        <v>129</v>
      </c>
      <c r="C49" s="36" t="s">
        <v>210</v>
      </c>
      <c r="D49">
        <v>196.24</v>
      </c>
      <c r="G49">
        <v>36.14</v>
      </c>
      <c r="H49" s="17">
        <f t="shared" si="17"/>
        <v>27.670171555063639</v>
      </c>
      <c r="I49" s="17">
        <f t="shared" si="16"/>
        <v>12.329828444936361</v>
      </c>
      <c r="J49" s="17">
        <v>13.6</v>
      </c>
      <c r="K49">
        <v>300</v>
      </c>
      <c r="L49">
        <f t="shared" si="9"/>
        <v>195000000000000</v>
      </c>
      <c r="M49">
        <f t="shared" si="18"/>
        <v>6.9743589743589748E-14</v>
      </c>
      <c r="N49">
        <f t="shared" si="19"/>
        <v>6.9743589743589751E-5</v>
      </c>
      <c r="O49">
        <v>3.3</v>
      </c>
      <c r="Q49" s="17">
        <f t="shared" si="15"/>
        <v>0.47316176470588234</v>
      </c>
      <c r="R49" s="17">
        <f>Q44+Q45+Q46+Q47+Q48+Q49</f>
        <v>4.7867156281141554</v>
      </c>
      <c r="S49" s="17">
        <f>20-R49</f>
        <v>15.213284371885845</v>
      </c>
      <c r="U49" t="s">
        <v>107</v>
      </c>
    </row>
    <row r="50" spans="1:21" s="18" customFormat="1" x14ac:dyDescent="0.2">
      <c r="C50" s="19"/>
      <c r="E50" s="19"/>
      <c r="F50" s="19"/>
    </row>
    <row r="51" spans="1:21" x14ac:dyDescent="0.2">
      <c r="C51" s="1"/>
      <c r="S51" t="s">
        <v>36</v>
      </c>
    </row>
    <row r="52" spans="1:21" x14ac:dyDescent="0.2">
      <c r="A52" t="s">
        <v>113</v>
      </c>
      <c r="B52" s="13" t="s">
        <v>130</v>
      </c>
      <c r="C52" s="36" t="s">
        <v>210</v>
      </c>
      <c r="D52">
        <v>179.56</v>
      </c>
      <c r="E52" s="2">
        <f t="shared" ref="E52:E57" si="20">3000/D52</f>
        <v>16.707507239919803</v>
      </c>
      <c r="F52" s="2">
        <f>132-E52</f>
        <v>115.29249276008019</v>
      </c>
      <c r="G52">
        <v>36.5</v>
      </c>
      <c r="H52" s="17">
        <f>1000/G52</f>
        <v>27.397260273972602</v>
      </c>
      <c r="I52" s="17">
        <f>40-H52</f>
        <v>12.602739726027398</v>
      </c>
      <c r="J52" s="17">
        <v>8</v>
      </c>
      <c r="K52">
        <v>300</v>
      </c>
      <c r="L52">
        <f t="shared" ref="L52:L57" si="21">1.95*10^14</f>
        <v>195000000000000</v>
      </c>
      <c r="M52">
        <f>J52/L52</f>
        <v>4.1025641025641026E-14</v>
      </c>
      <c r="N52">
        <f>M52*10^9</f>
        <v>4.1025641025641023E-5</v>
      </c>
      <c r="O52">
        <v>3.3</v>
      </c>
      <c r="P52" s="17">
        <f>(6.6*10^-5)/N52</f>
        <v>1.6087500000000001</v>
      </c>
      <c r="Q52" s="17"/>
    </row>
    <row r="53" spans="1:21" x14ac:dyDescent="0.2">
      <c r="A53" s="51" t="s">
        <v>146</v>
      </c>
      <c r="B53" s="13" t="s">
        <v>131</v>
      </c>
      <c r="C53" s="36" t="s">
        <v>210</v>
      </c>
      <c r="D53">
        <v>92.55</v>
      </c>
      <c r="E53" s="2">
        <f t="shared" si="20"/>
        <v>32.414910858995135</v>
      </c>
      <c r="F53" s="2">
        <f t="shared" ref="F53:F57" si="22">132-E53</f>
        <v>99.585089141004858</v>
      </c>
      <c r="G53">
        <v>34.909999999999997</v>
      </c>
      <c r="H53" s="17">
        <f t="shared" ref="H53:H57" si="23">1000/G53</f>
        <v>28.645087367516474</v>
      </c>
      <c r="I53" s="17">
        <f t="shared" ref="I53:I57" si="24">40-H53</f>
        <v>11.354912632483526</v>
      </c>
      <c r="J53" s="17">
        <v>7.08</v>
      </c>
      <c r="K53">
        <v>300</v>
      </c>
      <c r="L53">
        <f t="shared" si="21"/>
        <v>195000000000000</v>
      </c>
      <c r="M53">
        <f t="shared" ref="M53:M57" si="25">J53/L53</f>
        <v>3.630769230769231E-14</v>
      </c>
      <c r="N53">
        <f t="shared" ref="N53:N57" si="26">M53*10^9</f>
        <v>3.630769230769231E-5</v>
      </c>
      <c r="O53">
        <v>3.3</v>
      </c>
      <c r="P53" s="17">
        <f t="shared" ref="P53:P57" si="27">(6.6*10^-5)/N53</f>
        <v>1.8177966101694916</v>
      </c>
      <c r="Q53" s="17"/>
      <c r="U53" t="s">
        <v>147</v>
      </c>
    </row>
    <row r="54" spans="1:21" x14ac:dyDescent="0.2">
      <c r="A54" s="51"/>
      <c r="B54" s="15" t="s">
        <v>132</v>
      </c>
      <c r="C54" s="38" t="s">
        <v>211</v>
      </c>
      <c r="D54">
        <v>150.62</v>
      </c>
      <c r="E54" s="2">
        <f t="shared" si="20"/>
        <v>19.917673615721682</v>
      </c>
      <c r="F54" s="2">
        <f t="shared" si="22"/>
        <v>112.08232638427832</v>
      </c>
      <c r="G54" s="31">
        <v>22.6</v>
      </c>
      <c r="H54" s="32">
        <f t="shared" si="23"/>
        <v>44.247787610619469</v>
      </c>
      <c r="I54" s="17">
        <v>0</v>
      </c>
      <c r="J54" s="17">
        <v>6.2</v>
      </c>
      <c r="K54">
        <v>300</v>
      </c>
      <c r="L54">
        <f t="shared" si="21"/>
        <v>195000000000000</v>
      </c>
      <c r="M54">
        <f t="shared" si="25"/>
        <v>3.1794871794871795E-14</v>
      </c>
      <c r="N54">
        <f t="shared" si="26"/>
        <v>3.1794871794871795E-5</v>
      </c>
      <c r="O54">
        <v>3.3</v>
      </c>
      <c r="P54" s="17">
        <f t="shared" si="27"/>
        <v>2.0758064516129036</v>
      </c>
      <c r="Q54" s="17"/>
      <c r="U54" t="s">
        <v>148</v>
      </c>
    </row>
    <row r="55" spans="1:21" x14ac:dyDescent="0.2">
      <c r="A55" s="51"/>
      <c r="B55" s="14" t="s">
        <v>133</v>
      </c>
      <c r="C55" s="38" t="s">
        <v>211</v>
      </c>
      <c r="D55">
        <v>93.81</v>
      </c>
      <c r="E55" s="2">
        <f t="shared" si="20"/>
        <v>31.979533098816756</v>
      </c>
      <c r="F55" s="2">
        <f t="shared" si="22"/>
        <v>100.02046690118324</v>
      </c>
      <c r="G55">
        <v>48.18</v>
      </c>
      <c r="H55" s="17">
        <f t="shared" si="23"/>
        <v>20.755500207555002</v>
      </c>
      <c r="I55" s="17">
        <f t="shared" si="24"/>
        <v>19.244499792444998</v>
      </c>
      <c r="J55" s="17">
        <v>6.62</v>
      </c>
      <c r="K55">
        <v>300</v>
      </c>
      <c r="L55">
        <f t="shared" si="21"/>
        <v>195000000000000</v>
      </c>
      <c r="M55">
        <f t="shared" si="25"/>
        <v>3.3948717948717951E-14</v>
      </c>
      <c r="N55">
        <f t="shared" si="26"/>
        <v>3.3948717948717954E-5</v>
      </c>
      <c r="O55">
        <v>3.3</v>
      </c>
      <c r="P55" s="17">
        <f t="shared" si="27"/>
        <v>1.9441087613293051</v>
      </c>
      <c r="Q55" s="17"/>
      <c r="U55" t="s">
        <v>149</v>
      </c>
    </row>
    <row r="56" spans="1:21" x14ac:dyDescent="0.2">
      <c r="A56" s="51"/>
      <c r="B56" s="14" t="s">
        <v>134</v>
      </c>
      <c r="C56" s="38" t="s">
        <v>211</v>
      </c>
      <c r="D56">
        <v>122.46</v>
      </c>
      <c r="E56" s="2">
        <f t="shared" si="20"/>
        <v>24.497795198432144</v>
      </c>
      <c r="F56" s="2">
        <f t="shared" si="22"/>
        <v>107.50220480156786</v>
      </c>
      <c r="G56">
        <v>39.729999999999997</v>
      </c>
      <c r="H56" s="17">
        <f t="shared" si="23"/>
        <v>25.169896803423107</v>
      </c>
      <c r="I56" s="17">
        <f t="shared" si="24"/>
        <v>14.830103196576893</v>
      </c>
      <c r="J56" s="17">
        <v>5.46</v>
      </c>
      <c r="K56">
        <v>300</v>
      </c>
      <c r="L56">
        <f t="shared" si="21"/>
        <v>195000000000000</v>
      </c>
      <c r="M56">
        <f t="shared" si="25"/>
        <v>2.8000000000000001E-14</v>
      </c>
      <c r="N56">
        <f>M56*10^9</f>
        <v>2.8E-5</v>
      </c>
      <c r="O56">
        <v>3.3</v>
      </c>
      <c r="P56" s="17">
        <f t="shared" si="27"/>
        <v>2.3571428571428572</v>
      </c>
      <c r="Q56" s="17"/>
    </row>
    <row r="57" spans="1:21" x14ac:dyDescent="0.2">
      <c r="B57" s="16" t="s">
        <v>135</v>
      </c>
      <c r="C57" s="38" t="s">
        <v>211</v>
      </c>
      <c r="D57">
        <v>97.54</v>
      </c>
      <c r="E57" s="2">
        <f t="shared" si="20"/>
        <v>30.756612671724419</v>
      </c>
      <c r="F57" s="2">
        <f t="shared" si="22"/>
        <v>101.24338732827559</v>
      </c>
      <c r="G57">
        <v>45.4</v>
      </c>
      <c r="H57" s="17">
        <f t="shared" si="23"/>
        <v>22.026431718061676</v>
      </c>
      <c r="I57" s="17">
        <f t="shared" si="24"/>
        <v>17.973568281938324</v>
      </c>
      <c r="J57" s="17">
        <v>4.82</v>
      </c>
      <c r="K57">
        <v>300</v>
      </c>
      <c r="L57">
        <f t="shared" si="21"/>
        <v>195000000000000</v>
      </c>
      <c r="M57">
        <f t="shared" si="25"/>
        <v>2.471794871794872E-14</v>
      </c>
      <c r="N57">
        <f t="shared" si="26"/>
        <v>2.4717948717948718E-5</v>
      </c>
      <c r="O57">
        <v>3.3</v>
      </c>
      <c r="P57" s="17">
        <f t="shared" si="27"/>
        <v>2.6701244813278011</v>
      </c>
      <c r="Q57" s="17"/>
      <c r="R57" s="28">
        <f>P52+P53+P54+P55+P56+P57</f>
        <v>12.473729161582359</v>
      </c>
      <c r="S57" s="17">
        <f>20-R57</f>
        <v>7.5262708384176413</v>
      </c>
      <c r="U57" s="33" t="s">
        <v>150</v>
      </c>
    </row>
    <row r="58" spans="1:21" s="18" customFormat="1" x14ac:dyDescent="0.2">
      <c r="C58" s="19"/>
      <c r="E58" s="2"/>
      <c r="F58" s="2"/>
    </row>
    <row r="59" spans="1:21" x14ac:dyDescent="0.2">
      <c r="C59" s="1"/>
      <c r="E59" s="30"/>
      <c r="F59" s="30"/>
    </row>
    <row r="60" spans="1:21" x14ac:dyDescent="0.2">
      <c r="A60" t="s">
        <v>114</v>
      </c>
      <c r="B60" s="15" t="s">
        <v>136</v>
      </c>
      <c r="C60" s="38" t="s">
        <v>211</v>
      </c>
      <c r="D60">
        <v>118.24</v>
      </c>
      <c r="E60" s="2">
        <f t="shared" ref="E60:E65" si="28">3000/D60</f>
        <v>25.372124492557511</v>
      </c>
      <c r="F60" s="2">
        <f>132-E60</f>
        <v>106.6278755074425</v>
      </c>
      <c r="G60">
        <v>26.3</v>
      </c>
      <c r="H60" s="17">
        <f>1000/G60</f>
        <v>38.022813688212928</v>
      </c>
      <c r="I60" s="17">
        <f>40-H60</f>
        <v>1.9771863117870723</v>
      </c>
      <c r="J60" s="17">
        <v>15</v>
      </c>
      <c r="K60">
        <v>300</v>
      </c>
      <c r="L60">
        <f t="shared" ref="L60:L65" si="29">1.95*10^14</f>
        <v>195000000000000</v>
      </c>
      <c r="M60">
        <f>J60/L60</f>
        <v>7.6923076923076921E-14</v>
      </c>
      <c r="N60">
        <f>M60*10^9</f>
        <v>7.6923076923076926E-5</v>
      </c>
      <c r="O60">
        <v>3.3</v>
      </c>
      <c r="P60" s="17">
        <f>(6.6*10^-5)/N60</f>
        <v>0.85799999999999998</v>
      </c>
      <c r="Q60" s="17"/>
    </row>
    <row r="61" spans="1:21" x14ac:dyDescent="0.2">
      <c r="A61" s="51" t="s">
        <v>146</v>
      </c>
      <c r="B61" s="15" t="s">
        <v>137</v>
      </c>
      <c r="C61" s="38" t="s">
        <v>211</v>
      </c>
      <c r="D61">
        <v>93.45</v>
      </c>
      <c r="E61" s="2">
        <f t="shared" si="28"/>
        <v>32.102728731942214</v>
      </c>
      <c r="F61" s="2">
        <f t="shared" ref="F61:F65" si="30">132-E61</f>
        <v>99.897271268057779</v>
      </c>
      <c r="G61">
        <v>42.34</v>
      </c>
      <c r="H61" s="17">
        <f t="shared" ref="H61:H65" si="31">1000/G61</f>
        <v>23.618327822390174</v>
      </c>
      <c r="I61" s="17">
        <f t="shared" ref="I61:I64" si="32">40-H61</f>
        <v>16.381672177609826</v>
      </c>
      <c r="J61" s="17">
        <v>10.3</v>
      </c>
      <c r="K61">
        <v>300</v>
      </c>
      <c r="L61">
        <f t="shared" si="29"/>
        <v>195000000000000</v>
      </c>
      <c r="M61">
        <f t="shared" ref="M61:M65" si="33">J61/L61</f>
        <v>5.2820512820512824E-14</v>
      </c>
      <c r="N61">
        <f t="shared" ref="N61:N65" si="34">M61*10^9</f>
        <v>5.2820512820512826E-5</v>
      </c>
      <c r="O61">
        <v>3.3</v>
      </c>
      <c r="P61" s="17">
        <f t="shared" ref="P61:P65" si="35">(6.6*10^-5)/N61</f>
        <v>1.2495145631067961</v>
      </c>
      <c r="U61" t="s">
        <v>158</v>
      </c>
    </row>
    <row r="62" spans="1:21" ht="16" customHeight="1" x14ac:dyDescent="0.2">
      <c r="A62" s="51"/>
      <c r="B62" s="13" t="s">
        <v>157</v>
      </c>
      <c r="C62" s="36" t="s">
        <v>210</v>
      </c>
      <c r="D62">
        <v>102</v>
      </c>
      <c r="E62" s="2">
        <f t="shared" si="28"/>
        <v>29.411764705882351</v>
      </c>
      <c r="F62" s="2">
        <f t="shared" si="30"/>
        <v>102.58823529411765</v>
      </c>
      <c r="G62" s="34">
        <v>35.200000000000003</v>
      </c>
      <c r="H62" s="35">
        <f>1000/G62</f>
        <v>28.409090909090907</v>
      </c>
      <c r="I62" s="17">
        <f t="shared" si="32"/>
        <v>11.590909090909093</v>
      </c>
      <c r="J62" s="17">
        <v>7.22</v>
      </c>
      <c r="K62">
        <v>300</v>
      </c>
      <c r="L62">
        <f t="shared" si="29"/>
        <v>195000000000000</v>
      </c>
      <c r="M62">
        <f t="shared" si="33"/>
        <v>3.7025641025641025E-14</v>
      </c>
      <c r="N62">
        <f t="shared" si="34"/>
        <v>3.7025641025641028E-5</v>
      </c>
      <c r="O62">
        <v>3.3</v>
      </c>
      <c r="P62" s="17">
        <f t="shared" si="35"/>
        <v>1.7825484764542936</v>
      </c>
    </row>
    <row r="63" spans="1:21" x14ac:dyDescent="0.2">
      <c r="A63" s="51"/>
      <c r="B63" s="16" t="s">
        <v>138</v>
      </c>
      <c r="C63" s="1" t="s">
        <v>214</v>
      </c>
      <c r="D63">
        <v>69.84</v>
      </c>
      <c r="E63" s="2">
        <f t="shared" si="28"/>
        <v>42.955326460481096</v>
      </c>
      <c r="F63" s="2">
        <f t="shared" si="30"/>
        <v>89.044673539518897</v>
      </c>
      <c r="G63">
        <v>34.82</v>
      </c>
      <c r="H63" s="17">
        <f t="shared" si="31"/>
        <v>28.719126938541066</v>
      </c>
      <c r="I63" s="17">
        <f t="shared" si="32"/>
        <v>11.280873061458934</v>
      </c>
      <c r="J63" s="17">
        <v>8.36</v>
      </c>
      <c r="K63">
        <v>300</v>
      </c>
      <c r="L63">
        <f t="shared" si="29"/>
        <v>195000000000000</v>
      </c>
      <c r="M63">
        <f t="shared" si="33"/>
        <v>4.2871794871794871E-14</v>
      </c>
      <c r="N63">
        <f t="shared" si="34"/>
        <v>4.2871794871794873E-5</v>
      </c>
      <c r="O63">
        <v>3.3</v>
      </c>
      <c r="P63" s="17">
        <f t="shared" si="35"/>
        <v>1.5394736842105263</v>
      </c>
    </row>
    <row r="64" spans="1:21" x14ac:dyDescent="0.2">
      <c r="A64" s="51"/>
      <c r="B64" s="16" t="s">
        <v>139</v>
      </c>
      <c r="C64" s="1" t="s">
        <v>215</v>
      </c>
      <c r="D64">
        <v>97.71</v>
      </c>
      <c r="E64" s="2">
        <f t="shared" si="28"/>
        <v>30.703101013202335</v>
      </c>
      <c r="F64" s="2">
        <f t="shared" si="30"/>
        <v>101.29689898679766</v>
      </c>
      <c r="G64">
        <v>31.14</v>
      </c>
      <c r="H64" s="17">
        <f t="shared" si="31"/>
        <v>32.113037893384714</v>
      </c>
      <c r="I64" s="17">
        <f t="shared" si="32"/>
        <v>7.886962106615286</v>
      </c>
      <c r="J64" s="17">
        <v>9.84</v>
      </c>
      <c r="K64">
        <v>300</v>
      </c>
      <c r="L64">
        <f t="shared" si="29"/>
        <v>195000000000000</v>
      </c>
      <c r="M64">
        <f t="shared" si="33"/>
        <v>5.046153846153846E-14</v>
      </c>
      <c r="N64">
        <f t="shared" si="34"/>
        <v>5.0461538461538456E-5</v>
      </c>
      <c r="O64">
        <v>3.3</v>
      </c>
      <c r="P64" s="17">
        <f t="shared" si="35"/>
        <v>1.3079268292682928</v>
      </c>
    </row>
    <row r="65" spans="1:19" x14ac:dyDescent="0.2">
      <c r="B65" s="14" t="s">
        <v>140</v>
      </c>
      <c r="C65" s="38" t="s">
        <v>211</v>
      </c>
      <c r="D65">
        <v>143.86000000000001</v>
      </c>
      <c r="E65" s="2">
        <f t="shared" si="28"/>
        <v>20.853607674127623</v>
      </c>
      <c r="F65" s="2">
        <f t="shared" si="30"/>
        <v>111.14639232587237</v>
      </c>
      <c r="G65" s="31">
        <v>24</v>
      </c>
      <c r="H65" s="32">
        <f t="shared" si="31"/>
        <v>41.666666666666664</v>
      </c>
      <c r="I65" s="17">
        <v>0</v>
      </c>
      <c r="J65" s="17">
        <v>13</v>
      </c>
      <c r="K65">
        <v>300</v>
      </c>
      <c r="L65">
        <f t="shared" si="29"/>
        <v>195000000000000</v>
      </c>
      <c r="M65">
        <f t="shared" si="33"/>
        <v>6.6666666666666669E-14</v>
      </c>
      <c r="N65">
        <f t="shared" si="34"/>
        <v>6.666666666666667E-5</v>
      </c>
      <c r="O65">
        <v>3.3</v>
      </c>
      <c r="P65" s="17">
        <f t="shared" si="35"/>
        <v>0.99</v>
      </c>
      <c r="R65" s="17">
        <f>P60+P61+P62+P63+P65+P64</f>
        <v>7.7274635530399092</v>
      </c>
      <c r="S65" s="17">
        <f>20-R65</f>
        <v>12.272536446960091</v>
      </c>
    </row>
    <row r="66" spans="1:19" s="18" customFormat="1" x14ac:dyDescent="0.2">
      <c r="E66" s="19"/>
      <c r="F66" s="19"/>
    </row>
    <row r="67" spans="1:19" s="21" customFormat="1" x14ac:dyDescent="0.2">
      <c r="A67" s="23" t="s">
        <v>117</v>
      </c>
      <c r="E67" s="22"/>
      <c r="F67" s="22"/>
    </row>
    <row r="68" spans="1:19" s="25" customFormat="1" x14ac:dyDescent="0.2">
      <c r="A68" s="24"/>
      <c r="E68" s="26"/>
      <c r="F68" s="26"/>
    </row>
    <row r="69" spans="1:19" x14ac:dyDescent="0.2">
      <c r="A69" t="s">
        <v>115</v>
      </c>
      <c r="B69">
        <v>49</v>
      </c>
    </row>
    <row r="70" spans="1:19" x14ac:dyDescent="0.2">
      <c r="B70">
        <v>50</v>
      </c>
      <c r="I70" t="s">
        <v>151</v>
      </c>
      <c r="J70" t="s">
        <v>0</v>
      </c>
      <c r="K70" t="s">
        <v>152</v>
      </c>
      <c r="L70" t="s">
        <v>153</v>
      </c>
      <c r="M70" t="s">
        <v>154</v>
      </c>
      <c r="P70" t="s">
        <v>156</v>
      </c>
      <c r="Q70" t="s">
        <v>155</v>
      </c>
    </row>
    <row r="71" spans="1:19" x14ac:dyDescent="0.2">
      <c r="B71">
        <v>51</v>
      </c>
      <c r="J71">
        <v>37</v>
      </c>
      <c r="K71">
        <v>1999127</v>
      </c>
      <c r="L71">
        <v>1594124</v>
      </c>
      <c r="M71">
        <f>K71+L71</f>
        <v>3593251</v>
      </c>
      <c r="N71">
        <f>M71*100/$M$77</f>
        <v>15.577750456841006</v>
      </c>
      <c r="P71">
        <v>1</v>
      </c>
      <c r="Q71">
        <v>15.577750456841006</v>
      </c>
    </row>
    <row r="72" spans="1:19" x14ac:dyDescent="0.2">
      <c r="B72">
        <v>52</v>
      </c>
      <c r="J72">
        <v>38</v>
      </c>
      <c r="K72">
        <v>1824544</v>
      </c>
      <c r="L72">
        <v>1450545</v>
      </c>
      <c r="M72">
        <f t="shared" ref="M72:M76" si="36">K72+L72</f>
        <v>3275089</v>
      </c>
      <c r="N72">
        <f t="shared" ref="N72:N76" si="37">M72*100/$M$77</f>
        <v>14.198428989776932</v>
      </c>
      <c r="P72">
        <v>2</v>
      </c>
      <c r="Q72">
        <v>14.198428989776932</v>
      </c>
    </row>
    <row r="73" spans="1:19" x14ac:dyDescent="0.2">
      <c r="B73">
        <v>53</v>
      </c>
      <c r="J73">
        <v>39</v>
      </c>
      <c r="K73">
        <v>2217609</v>
      </c>
      <c r="L73">
        <v>1826079</v>
      </c>
      <c r="M73">
        <f t="shared" si="36"/>
        <v>4043688</v>
      </c>
      <c r="N73">
        <f t="shared" si="37"/>
        <v>17.530521132345747</v>
      </c>
      <c r="P73">
        <v>3</v>
      </c>
      <c r="Q73">
        <v>17.530521132345747</v>
      </c>
    </row>
    <row r="74" spans="1:19" x14ac:dyDescent="0.2">
      <c r="B74">
        <v>54</v>
      </c>
      <c r="J74">
        <v>40</v>
      </c>
      <c r="K74">
        <v>2382434</v>
      </c>
      <c r="L74">
        <v>2011400</v>
      </c>
      <c r="M74">
        <f t="shared" si="36"/>
        <v>4393834</v>
      </c>
      <c r="N74">
        <f t="shared" si="37"/>
        <v>19.048502206159142</v>
      </c>
      <c r="P74">
        <v>4</v>
      </c>
      <c r="Q74">
        <v>19.048502206159142</v>
      </c>
    </row>
    <row r="75" spans="1:19" x14ac:dyDescent="0.2">
      <c r="J75">
        <v>41</v>
      </c>
      <c r="K75">
        <v>1900295</v>
      </c>
      <c r="L75">
        <v>1551326</v>
      </c>
      <c r="M75">
        <f t="shared" si="36"/>
        <v>3451621</v>
      </c>
      <c r="N75">
        <f t="shared" si="37"/>
        <v>14.963744700715871</v>
      </c>
      <c r="P75">
        <v>5</v>
      </c>
      <c r="Q75">
        <v>14.963744700715871</v>
      </c>
    </row>
    <row r="76" spans="1:19" x14ac:dyDescent="0.2">
      <c r="J76">
        <v>42</v>
      </c>
      <c r="K76">
        <v>2366670</v>
      </c>
      <c r="L76">
        <v>1942406</v>
      </c>
      <c r="M76">
        <f t="shared" si="36"/>
        <v>4309076</v>
      </c>
      <c r="N76">
        <f t="shared" si="37"/>
        <v>18.681052514161301</v>
      </c>
      <c r="P76">
        <v>6</v>
      </c>
      <c r="Q76">
        <v>18.681052514161301</v>
      </c>
    </row>
    <row r="77" spans="1:19" x14ac:dyDescent="0.2">
      <c r="M77">
        <f>M71+M72+M73+M74+M75+M76</f>
        <v>23066559</v>
      </c>
    </row>
  </sheetData>
  <mergeCells count="4">
    <mergeCell ref="A21:A25"/>
    <mergeCell ref="A37:A41"/>
    <mergeCell ref="A53:A56"/>
    <mergeCell ref="A61:A6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0"/>
  <sheetViews>
    <sheetView topLeftCell="A10" workbookViewId="0">
      <selection activeCell="C4" sqref="C4:G52"/>
    </sheetView>
  </sheetViews>
  <sheetFormatPr baseColWidth="10" defaultRowHeight="16" x14ac:dyDescent="0.2"/>
  <cols>
    <col min="3" max="3" width="13.83203125" bestFit="1" customWidth="1"/>
    <col min="4" max="4" width="16.5" bestFit="1" customWidth="1"/>
  </cols>
  <sheetData>
    <row r="4" spans="3:7" x14ac:dyDescent="0.2">
      <c r="C4" t="s">
        <v>217</v>
      </c>
      <c r="D4" t="s">
        <v>220</v>
      </c>
      <c r="E4" t="s">
        <v>216</v>
      </c>
      <c r="F4" t="s">
        <v>218</v>
      </c>
      <c r="G4" t="s">
        <v>219</v>
      </c>
    </row>
    <row r="5" spans="3:7" x14ac:dyDescent="0.2">
      <c r="C5" s="13" t="s">
        <v>84</v>
      </c>
      <c r="D5" t="s">
        <v>221</v>
      </c>
      <c r="E5" t="s">
        <v>183</v>
      </c>
      <c r="F5">
        <v>1</v>
      </c>
      <c r="G5" s="36">
        <v>2</v>
      </c>
    </row>
    <row r="6" spans="3:7" x14ac:dyDescent="0.2">
      <c r="C6" s="13" t="s">
        <v>85</v>
      </c>
      <c r="D6" t="s">
        <v>268</v>
      </c>
      <c r="E6" t="s">
        <v>187</v>
      </c>
      <c r="F6">
        <v>1</v>
      </c>
      <c r="G6" s="37">
        <v>1</v>
      </c>
    </row>
    <row r="7" spans="3:7" x14ac:dyDescent="0.2">
      <c r="C7" s="13" t="s">
        <v>86</v>
      </c>
      <c r="D7" t="s">
        <v>267</v>
      </c>
      <c r="E7" t="s">
        <v>191</v>
      </c>
      <c r="F7">
        <v>1</v>
      </c>
      <c r="G7" s="37">
        <v>1</v>
      </c>
    </row>
    <row r="8" spans="3:7" x14ac:dyDescent="0.2">
      <c r="C8" s="14" t="s">
        <v>87</v>
      </c>
      <c r="D8" t="s">
        <v>266</v>
      </c>
      <c r="E8" t="s">
        <v>159</v>
      </c>
      <c r="F8">
        <v>0</v>
      </c>
      <c r="G8" s="37">
        <v>1</v>
      </c>
    </row>
    <row r="9" spans="3:7" x14ac:dyDescent="0.2">
      <c r="C9" s="14" t="s">
        <v>88</v>
      </c>
      <c r="D9" t="s">
        <v>265</v>
      </c>
      <c r="E9" t="s">
        <v>163</v>
      </c>
      <c r="F9">
        <v>0</v>
      </c>
      <c r="G9" s="36">
        <v>2</v>
      </c>
    </row>
    <row r="10" spans="3:7" x14ac:dyDescent="0.2">
      <c r="C10" s="14" t="s">
        <v>89</v>
      </c>
      <c r="D10" t="s">
        <v>264</v>
      </c>
      <c r="E10" t="s">
        <v>167</v>
      </c>
      <c r="F10">
        <v>0</v>
      </c>
      <c r="G10" s="38">
        <v>1</v>
      </c>
    </row>
    <row r="11" spans="3:7" x14ac:dyDescent="0.2">
      <c r="C11" s="15" t="s">
        <v>90</v>
      </c>
      <c r="D11" t="s">
        <v>263</v>
      </c>
      <c r="E11" t="s">
        <v>171</v>
      </c>
      <c r="F11">
        <v>1</v>
      </c>
      <c r="G11" s="38">
        <v>1</v>
      </c>
    </row>
    <row r="12" spans="3:7" x14ac:dyDescent="0.2">
      <c r="C12" s="15" t="s">
        <v>102</v>
      </c>
      <c r="D12" t="s">
        <v>262</v>
      </c>
      <c r="E12" t="s">
        <v>175</v>
      </c>
      <c r="F12">
        <v>1</v>
      </c>
      <c r="G12" s="38">
        <v>1</v>
      </c>
    </row>
    <row r="13" spans="3:7" x14ac:dyDescent="0.2">
      <c r="C13" s="15" t="s">
        <v>91</v>
      </c>
      <c r="D13" t="s">
        <v>261</v>
      </c>
      <c r="E13" t="s">
        <v>179</v>
      </c>
      <c r="F13">
        <v>1</v>
      </c>
      <c r="G13" s="38">
        <v>1</v>
      </c>
    </row>
    <row r="14" spans="3:7" x14ac:dyDescent="0.2">
      <c r="C14" s="16" t="s">
        <v>92</v>
      </c>
      <c r="D14" t="s">
        <v>260</v>
      </c>
      <c r="E14" t="s">
        <v>195</v>
      </c>
      <c r="F14">
        <v>0</v>
      </c>
      <c r="G14" s="38">
        <v>1</v>
      </c>
    </row>
    <row r="15" spans="3:7" x14ac:dyDescent="0.2">
      <c r="C15" s="16" t="s">
        <v>103</v>
      </c>
      <c r="D15" t="s">
        <v>259</v>
      </c>
      <c r="E15" t="s">
        <v>199</v>
      </c>
      <c r="F15">
        <v>0</v>
      </c>
      <c r="G15" s="36">
        <v>2</v>
      </c>
    </row>
    <row r="16" spans="3:7" x14ac:dyDescent="0.2">
      <c r="C16" s="16" t="s">
        <v>93</v>
      </c>
      <c r="D16" t="s">
        <v>258</v>
      </c>
      <c r="E16" t="s">
        <v>204</v>
      </c>
      <c r="F16">
        <v>0</v>
      </c>
      <c r="G16" s="36">
        <v>2</v>
      </c>
    </row>
    <row r="17" spans="3:7" x14ac:dyDescent="0.2">
      <c r="C17" s="13" t="s">
        <v>94</v>
      </c>
      <c r="D17" t="s">
        <v>257</v>
      </c>
      <c r="E17" t="s">
        <v>184</v>
      </c>
      <c r="F17">
        <v>1</v>
      </c>
      <c r="G17" s="36">
        <v>2</v>
      </c>
    </row>
    <row r="18" spans="3:7" x14ac:dyDescent="0.2">
      <c r="C18" s="13" t="s">
        <v>95</v>
      </c>
      <c r="D18" t="s">
        <v>256</v>
      </c>
      <c r="E18" t="s">
        <v>188</v>
      </c>
      <c r="F18">
        <v>1</v>
      </c>
      <c r="G18" s="40">
        <v>1</v>
      </c>
    </row>
    <row r="19" spans="3:7" x14ac:dyDescent="0.2">
      <c r="C19" s="15" t="s">
        <v>108</v>
      </c>
      <c r="D19" t="s">
        <v>255</v>
      </c>
      <c r="E19" t="s">
        <v>180</v>
      </c>
      <c r="F19">
        <v>1</v>
      </c>
      <c r="G19" s="36">
        <v>2</v>
      </c>
    </row>
    <row r="20" spans="3:7" x14ac:dyDescent="0.2">
      <c r="C20" s="14" t="s">
        <v>96</v>
      </c>
      <c r="D20" t="s">
        <v>254</v>
      </c>
      <c r="E20" t="s">
        <v>160</v>
      </c>
      <c r="F20">
        <v>0</v>
      </c>
      <c r="G20" s="38">
        <v>1</v>
      </c>
    </row>
    <row r="21" spans="3:7" x14ac:dyDescent="0.2">
      <c r="C21" s="14" t="s">
        <v>97</v>
      </c>
      <c r="D21" t="s">
        <v>253</v>
      </c>
      <c r="E21" t="s">
        <v>164</v>
      </c>
      <c r="F21">
        <v>0</v>
      </c>
      <c r="G21" s="38">
        <v>1</v>
      </c>
    </row>
    <row r="22" spans="3:7" x14ac:dyDescent="0.2">
      <c r="C22" s="16" t="s">
        <v>109</v>
      </c>
      <c r="D22" t="s">
        <v>252</v>
      </c>
      <c r="E22" t="s">
        <v>205</v>
      </c>
      <c r="F22">
        <v>0</v>
      </c>
      <c r="G22" s="36">
        <v>2</v>
      </c>
    </row>
    <row r="23" spans="3:7" x14ac:dyDescent="0.2">
      <c r="C23" s="15" t="s">
        <v>98</v>
      </c>
      <c r="D23" t="s">
        <v>251</v>
      </c>
      <c r="E23" t="s">
        <v>172</v>
      </c>
      <c r="F23">
        <v>1</v>
      </c>
      <c r="G23" s="38">
        <v>1</v>
      </c>
    </row>
    <row r="24" spans="3:7" x14ac:dyDescent="0.2">
      <c r="C24" s="15" t="s">
        <v>99</v>
      </c>
      <c r="D24" t="s">
        <v>250</v>
      </c>
      <c r="E24" t="s">
        <v>176</v>
      </c>
      <c r="F24">
        <v>1</v>
      </c>
      <c r="G24" s="36">
        <v>2</v>
      </c>
    </row>
    <row r="25" spans="3:7" x14ac:dyDescent="0.2">
      <c r="C25" s="13" t="s">
        <v>110</v>
      </c>
      <c r="D25" t="s">
        <v>249</v>
      </c>
      <c r="E25" t="s">
        <v>192</v>
      </c>
      <c r="F25">
        <v>1</v>
      </c>
      <c r="G25" s="38">
        <v>1</v>
      </c>
    </row>
    <row r="26" spans="3:7" x14ac:dyDescent="0.2">
      <c r="C26" s="16" t="s">
        <v>100</v>
      </c>
      <c r="D26" t="s">
        <v>248</v>
      </c>
      <c r="E26" t="s">
        <v>196</v>
      </c>
      <c r="F26" s="41">
        <v>0</v>
      </c>
      <c r="G26" s="36">
        <v>2</v>
      </c>
    </row>
    <row r="27" spans="3:7" x14ac:dyDescent="0.2">
      <c r="C27" s="16" t="s">
        <v>101</v>
      </c>
      <c r="D27" t="s">
        <v>247</v>
      </c>
      <c r="E27" t="s">
        <v>200</v>
      </c>
      <c r="F27" s="41">
        <v>0</v>
      </c>
      <c r="G27" s="38">
        <v>1</v>
      </c>
    </row>
    <row r="28" spans="3:7" x14ac:dyDescent="0.2">
      <c r="C28" s="14" t="s">
        <v>111</v>
      </c>
      <c r="D28" t="s">
        <v>246</v>
      </c>
      <c r="E28" t="s">
        <v>168</v>
      </c>
      <c r="F28" s="41">
        <v>0</v>
      </c>
      <c r="G28" s="36">
        <v>2</v>
      </c>
    </row>
    <row r="29" spans="3:7" x14ac:dyDescent="0.2">
      <c r="C29" s="13" t="s">
        <v>118</v>
      </c>
      <c r="D29" t="s">
        <v>245</v>
      </c>
      <c r="E29" t="s">
        <v>185</v>
      </c>
      <c r="F29">
        <v>1</v>
      </c>
      <c r="G29" s="36">
        <v>2</v>
      </c>
    </row>
    <row r="30" spans="3:7" x14ac:dyDescent="0.2">
      <c r="C30" s="13" t="s">
        <v>119</v>
      </c>
      <c r="D30" t="s">
        <v>244</v>
      </c>
      <c r="E30" t="s">
        <v>189</v>
      </c>
      <c r="F30">
        <v>1</v>
      </c>
      <c r="G30" s="36">
        <v>2</v>
      </c>
    </row>
    <row r="31" spans="3:7" x14ac:dyDescent="0.2">
      <c r="C31" s="15" t="s">
        <v>120</v>
      </c>
      <c r="D31" t="s">
        <v>243</v>
      </c>
      <c r="E31" t="s">
        <v>181</v>
      </c>
      <c r="F31">
        <v>1</v>
      </c>
      <c r="G31" s="38">
        <v>1</v>
      </c>
    </row>
    <row r="32" spans="3:7" x14ac:dyDescent="0.2">
      <c r="C32" s="14" t="s">
        <v>121</v>
      </c>
      <c r="D32" t="s">
        <v>242</v>
      </c>
      <c r="E32" t="s">
        <v>161</v>
      </c>
      <c r="F32" s="41">
        <v>0</v>
      </c>
      <c r="G32" s="39">
        <v>2</v>
      </c>
    </row>
    <row r="33" spans="3:7" x14ac:dyDescent="0.2">
      <c r="C33" s="14" t="s">
        <v>122</v>
      </c>
      <c r="D33" t="s">
        <v>241</v>
      </c>
      <c r="E33" t="s">
        <v>165</v>
      </c>
      <c r="F33" s="41">
        <v>0</v>
      </c>
      <c r="G33" s="38">
        <v>1</v>
      </c>
    </row>
    <row r="34" spans="3:7" x14ac:dyDescent="0.2">
      <c r="C34" s="16" t="s">
        <v>123</v>
      </c>
      <c r="D34" t="s">
        <v>240</v>
      </c>
      <c r="E34" t="s">
        <v>206</v>
      </c>
      <c r="F34" s="41">
        <v>0</v>
      </c>
      <c r="G34" s="38">
        <v>1</v>
      </c>
    </row>
    <row r="35" spans="3:7" x14ac:dyDescent="0.2">
      <c r="C35" s="15" t="s">
        <v>124</v>
      </c>
      <c r="D35" t="s">
        <v>239</v>
      </c>
      <c r="E35" t="s">
        <v>173</v>
      </c>
      <c r="F35">
        <v>1</v>
      </c>
      <c r="G35" s="38">
        <v>1</v>
      </c>
    </row>
    <row r="36" spans="3:7" x14ac:dyDescent="0.2">
      <c r="C36" s="15" t="s">
        <v>125</v>
      </c>
      <c r="D36" t="s">
        <v>238</v>
      </c>
      <c r="E36" t="s">
        <v>177</v>
      </c>
      <c r="F36">
        <v>1</v>
      </c>
      <c r="G36" s="36">
        <v>2</v>
      </c>
    </row>
    <row r="37" spans="3:7" x14ac:dyDescent="0.2">
      <c r="C37" s="13" t="s">
        <v>126</v>
      </c>
      <c r="D37" t="s">
        <v>237</v>
      </c>
      <c r="E37" t="s">
        <v>193</v>
      </c>
      <c r="F37">
        <v>1</v>
      </c>
      <c r="G37" s="36">
        <v>2</v>
      </c>
    </row>
    <row r="38" spans="3:7" x14ac:dyDescent="0.2">
      <c r="C38" s="16" t="s">
        <v>127</v>
      </c>
      <c r="D38" t="s">
        <v>236</v>
      </c>
      <c r="E38" t="s">
        <v>201</v>
      </c>
      <c r="F38" s="41">
        <v>0</v>
      </c>
      <c r="G38" s="38">
        <v>1</v>
      </c>
    </row>
    <row r="39" spans="3:7" x14ac:dyDescent="0.2">
      <c r="C39" s="16" t="s">
        <v>128</v>
      </c>
      <c r="D39" t="s">
        <v>235</v>
      </c>
      <c r="E39" t="s">
        <v>197</v>
      </c>
      <c r="F39" s="41">
        <v>0</v>
      </c>
      <c r="G39" s="1">
        <v>1.5</v>
      </c>
    </row>
    <row r="40" spans="3:7" x14ac:dyDescent="0.2">
      <c r="C40" s="14" t="s">
        <v>129</v>
      </c>
      <c r="D40" t="s">
        <v>234</v>
      </c>
      <c r="E40" t="s">
        <v>169</v>
      </c>
      <c r="F40" s="41">
        <v>0</v>
      </c>
      <c r="G40" s="36">
        <v>2</v>
      </c>
    </row>
    <row r="41" spans="3:7" x14ac:dyDescent="0.2">
      <c r="C41" s="13" t="s">
        <v>130</v>
      </c>
      <c r="D41" t="s">
        <v>233</v>
      </c>
      <c r="E41" t="s">
        <v>190</v>
      </c>
      <c r="F41">
        <v>1</v>
      </c>
      <c r="G41" s="36">
        <v>2</v>
      </c>
    </row>
    <row r="42" spans="3:7" x14ac:dyDescent="0.2">
      <c r="C42" s="13" t="s">
        <v>131</v>
      </c>
      <c r="D42" t="s">
        <v>232</v>
      </c>
      <c r="E42" t="s">
        <v>194</v>
      </c>
      <c r="F42">
        <v>1</v>
      </c>
      <c r="G42" s="36">
        <v>2</v>
      </c>
    </row>
    <row r="43" spans="3:7" x14ac:dyDescent="0.2">
      <c r="C43" s="15" t="s">
        <v>132</v>
      </c>
      <c r="D43" t="s">
        <v>231</v>
      </c>
      <c r="E43" t="s">
        <v>182</v>
      </c>
      <c r="F43">
        <v>1</v>
      </c>
      <c r="G43" s="38">
        <v>1</v>
      </c>
    </row>
    <row r="44" spans="3:7" x14ac:dyDescent="0.2">
      <c r="C44" s="14" t="s">
        <v>133</v>
      </c>
      <c r="D44" t="s">
        <v>230</v>
      </c>
      <c r="E44" t="s">
        <v>162</v>
      </c>
      <c r="F44" s="41">
        <v>0</v>
      </c>
      <c r="G44" s="38">
        <v>1</v>
      </c>
    </row>
    <row r="45" spans="3:7" x14ac:dyDescent="0.2">
      <c r="C45" s="14" t="s">
        <v>134</v>
      </c>
      <c r="D45" t="s">
        <v>229</v>
      </c>
      <c r="E45" t="s">
        <v>166</v>
      </c>
      <c r="F45" s="41">
        <v>0</v>
      </c>
      <c r="G45" s="38">
        <v>1</v>
      </c>
    </row>
    <row r="46" spans="3:7" x14ac:dyDescent="0.2">
      <c r="C46" s="16" t="s">
        <v>135</v>
      </c>
      <c r="D46" t="s">
        <v>228</v>
      </c>
      <c r="E46" t="s">
        <v>202</v>
      </c>
      <c r="F46" s="41">
        <v>0</v>
      </c>
      <c r="G46" s="38">
        <v>1</v>
      </c>
    </row>
    <row r="47" spans="3:7" x14ac:dyDescent="0.2">
      <c r="C47" s="15" t="s">
        <v>136</v>
      </c>
      <c r="D47" t="s">
        <v>227</v>
      </c>
      <c r="E47" t="s">
        <v>174</v>
      </c>
      <c r="F47">
        <v>1</v>
      </c>
      <c r="G47" s="38">
        <v>1</v>
      </c>
    </row>
    <row r="48" spans="3:7" x14ac:dyDescent="0.2">
      <c r="C48" s="15" t="s">
        <v>137</v>
      </c>
      <c r="D48" t="s">
        <v>226</v>
      </c>
      <c r="E48" t="s">
        <v>178</v>
      </c>
      <c r="F48">
        <v>1</v>
      </c>
      <c r="G48" s="38">
        <v>1</v>
      </c>
    </row>
    <row r="49" spans="3:7" x14ac:dyDescent="0.2">
      <c r="C49" s="13" t="s">
        <v>157</v>
      </c>
      <c r="D49" t="s">
        <v>225</v>
      </c>
      <c r="E49" t="s">
        <v>186</v>
      </c>
      <c r="F49">
        <v>1</v>
      </c>
      <c r="G49" s="36">
        <v>2</v>
      </c>
    </row>
    <row r="50" spans="3:7" x14ac:dyDescent="0.2">
      <c r="C50" s="16" t="s">
        <v>138</v>
      </c>
      <c r="D50" t="s">
        <v>224</v>
      </c>
      <c r="E50" t="s">
        <v>198</v>
      </c>
      <c r="F50" s="41">
        <v>0</v>
      </c>
      <c r="G50" s="1">
        <v>1.5</v>
      </c>
    </row>
    <row r="51" spans="3:7" x14ac:dyDescent="0.2">
      <c r="C51" s="16" t="s">
        <v>139</v>
      </c>
      <c r="D51" t="s">
        <v>223</v>
      </c>
      <c r="E51" t="s">
        <v>203</v>
      </c>
      <c r="F51" s="41">
        <v>0</v>
      </c>
      <c r="G51" s="1">
        <v>1</v>
      </c>
    </row>
    <row r="52" spans="3:7" x14ac:dyDescent="0.2">
      <c r="C52" s="14" t="s">
        <v>140</v>
      </c>
      <c r="D52" t="s">
        <v>222</v>
      </c>
      <c r="E52" t="s">
        <v>170</v>
      </c>
      <c r="F52" s="41">
        <v>0</v>
      </c>
      <c r="G52" s="38">
        <v>1</v>
      </c>
    </row>
    <row r="59" spans="3:7" x14ac:dyDescent="0.2">
      <c r="C59" s="25"/>
      <c r="D59" s="25"/>
      <c r="G59" s="19"/>
    </row>
    <row r="60" spans="3:7" x14ac:dyDescent="0.2">
      <c r="C60" s="25"/>
      <c r="D60" s="25"/>
      <c r="G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2" workbookViewId="0">
      <selection sqref="A1:B49"/>
    </sheetView>
  </sheetViews>
  <sheetFormatPr baseColWidth="10" defaultRowHeight="16" x14ac:dyDescent="0.2"/>
  <cols>
    <col min="3" max="3" width="40.1640625" bestFit="1" customWidth="1"/>
    <col min="8" max="8" width="12" bestFit="1" customWidth="1"/>
  </cols>
  <sheetData>
    <row r="1" spans="1:9" ht="17" thickBot="1" x14ac:dyDescent="0.25"/>
    <row r="2" spans="1:9" x14ac:dyDescent="0.2">
      <c r="B2" t="s">
        <v>0</v>
      </c>
      <c r="C2" t="s">
        <v>74</v>
      </c>
      <c r="D2" s="52" t="s">
        <v>68</v>
      </c>
      <c r="E2" s="53"/>
      <c r="F2" s="53"/>
      <c r="G2" s="53"/>
      <c r="H2" s="54"/>
      <c r="I2" t="s">
        <v>75</v>
      </c>
    </row>
    <row r="3" spans="1:9" x14ac:dyDescent="0.2">
      <c r="D3" s="6" t="s">
        <v>69</v>
      </c>
      <c r="E3" s="3" t="s">
        <v>70</v>
      </c>
      <c r="F3" s="3" t="s">
        <v>71</v>
      </c>
      <c r="G3" s="3" t="s">
        <v>72</v>
      </c>
      <c r="H3" s="3" t="s">
        <v>73</v>
      </c>
    </row>
    <row r="4" spans="1:9" x14ac:dyDescent="0.2">
      <c r="A4" t="s">
        <v>27</v>
      </c>
      <c r="B4" t="s">
        <v>53</v>
      </c>
      <c r="C4">
        <f>Sheet2!G4</f>
        <v>38.979999999999997</v>
      </c>
      <c r="D4" s="7">
        <f>1000/C4</f>
        <v>25.654181631605955</v>
      </c>
      <c r="E4" s="4">
        <f>40-D4</f>
        <v>14.345818368394045</v>
      </c>
      <c r="F4" s="9">
        <f>7</f>
        <v>7</v>
      </c>
      <c r="G4" s="9">
        <f>3</f>
        <v>3</v>
      </c>
      <c r="H4" s="9">
        <f>50</f>
        <v>50</v>
      </c>
    </row>
    <row r="5" spans="1:9" x14ac:dyDescent="0.2">
      <c r="B5" t="s">
        <v>54</v>
      </c>
      <c r="C5">
        <f>Sheet2!G5</f>
        <v>40.32</v>
      </c>
      <c r="D5" s="7">
        <f t="shared" ref="D5:D9" si="0">1000/C5</f>
        <v>24.801587301587301</v>
      </c>
      <c r="E5" s="4">
        <f t="shared" ref="E5:E9" si="1">40-D5</f>
        <v>15.198412698412699</v>
      </c>
      <c r="F5" s="9">
        <f>7</f>
        <v>7</v>
      </c>
      <c r="G5" s="9">
        <f>3</f>
        <v>3</v>
      </c>
      <c r="H5" s="9">
        <f>50</f>
        <v>50</v>
      </c>
    </row>
    <row r="6" spans="1:9" x14ac:dyDescent="0.2">
      <c r="B6" t="s">
        <v>55</v>
      </c>
      <c r="C6">
        <f>Sheet2!G6</f>
        <v>39.81</v>
      </c>
      <c r="D6" s="7">
        <f t="shared" si="0"/>
        <v>25.119316754584275</v>
      </c>
      <c r="E6" s="4">
        <f t="shared" si="1"/>
        <v>14.880683245415725</v>
      </c>
      <c r="F6" s="9">
        <f>7</f>
        <v>7</v>
      </c>
      <c r="G6" s="9">
        <f>3</f>
        <v>3</v>
      </c>
      <c r="H6" s="9">
        <f>50</f>
        <v>50</v>
      </c>
    </row>
    <row r="7" spans="1:9" x14ac:dyDescent="0.2">
      <c r="B7" t="s">
        <v>56</v>
      </c>
      <c r="C7">
        <f>Sheet2!G7</f>
        <v>38.92</v>
      </c>
      <c r="D7" s="7">
        <f t="shared" si="0"/>
        <v>25.693730729701951</v>
      </c>
      <c r="E7" s="4">
        <f t="shared" si="1"/>
        <v>14.306269270298049</v>
      </c>
      <c r="F7" s="9">
        <f>7</f>
        <v>7</v>
      </c>
      <c r="G7" s="9">
        <f>3</f>
        <v>3</v>
      </c>
      <c r="H7" s="9">
        <f>50</f>
        <v>50</v>
      </c>
    </row>
    <row r="8" spans="1:9" x14ac:dyDescent="0.2">
      <c r="B8" t="s">
        <v>57</v>
      </c>
      <c r="C8">
        <f>Sheet2!G8</f>
        <v>42.81</v>
      </c>
      <c r="D8" s="7">
        <f t="shared" si="0"/>
        <v>23.3590282644242</v>
      </c>
      <c r="E8" s="4">
        <f t="shared" si="1"/>
        <v>16.6409717355758</v>
      </c>
      <c r="F8" s="9">
        <f>7</f>
        <v>7</v>
      </c>
      <c r="G8" s="9">
        <f>3</f>
        <v>3</v>
      </c>
      <c r="H8" s="9">
        <f>50</f>
        <v>50</v>
      </c>
    </row>
    <row r="9" spans="1:9" x14ac:dyDescent="0.2">
      <c r="B9" t="s">
        <v>58</v>
      </c>
      <c r="C9">
        <f>Sheet2!G9</f>
        <v>41.82</v>
      </c>
      <c r="D9" s="8">
        <f t="shared" si="0"/>
        <v>23.91200382592061</v>
      </c>
      <c r="E9" s="5">
        <f t="shared" si="1"/>
        <v>16.08799617407939</v>
      </c>
      <c r="F9" s="10">
        <f>7</f>
        <v>7</v>
      </c>
      <c r="G9" s="10">
        <f>3</f>
        <v>3</v>
      </c>
      <c r="H9" s="10">
        <f>50</f>
        <v>50</v>
      </c>
    </row>
    <row r="12" spans="1:9" x14ac:dyDescent="0.2">
      <c r="A12" t="s">
        <v>28</v>
      </c>
      <c r="B12" t="s">
        <v>59</v>
      </c>
    </row>
    <row r="13" spans="1:9" x14ac:dyDescent="0.2">
      <c r="B13" t="s">
        <v>60</v>
      </c>
    </row>
    <row r="14" spans="1:9" x14ac:dyDescent="0.2">
      <c r="B14" t="s">
        <v>61</v>
      </c>
    </row>
    <row r="15" spans="1:9" x14ac:dyDescent="0.2">
      <c r="B15" t="s">
        <v>62</v>
      </c>
    </row>
    <row r="16" spans="1:9" x14ac:dyDescent="0.2">
      <c r="B16" t="s">
        <v>63</v>
      </c>
    </row>
    <row r="17" spans="1:2" x14ac:dyDescent="0.2">
      <c r="B17" t="s">
        <v>64</v>
      </c>
    </row>
    <row r="20" spans="1:2" x14ac:dyDescent="0.2">
      <c r="A20" t="s">
        <v>29</v>
      </c>
      <c r="B20" t="s">
        <v>10</v>
      </c>
    </row>
    <row r="21" spans="1:2" x14ac:dyDescent="0.2">
      <c r="B21" t="s">
        <v>11</v>
      </c>
    </row>
    <row r="22" spans="1:2" x14ac:dyDescent="0.2">
      <c r="B22" t="s">
        <v>12</v>
      </c>
    </row>
    <row r="23" spans="1:2" x14ac:dyDescent="0.2">
      <c r="B23" t="s">
        <v>13</v>
      </c>
    </row>
    <row r="24" spans="1:2" x14ac:dyDescent="0.2">
      <c r="B24" t="s">
        <v>14</v>
      </c>
    </row>
    <row r="25" spans="1:2" x14ac:dyDescent="0.2">
      <c r="B25" t="s">
        <v>15</v>
      </c>
    </row>
    <row r="28" spans="1:2" x14ac:dyDescent="0.2">
      <c r="A28" t="s">
        <v>30</v>
      </c>
      <c r="B28" t="s">
        <v>16</v>
      </c>
    </row>
    <row r="29" spans="1:2" x14ac:dyDescent="0.2">
      <c r="B29" t="s">
        <v>17</v>
      </c>
    </row>
    <row r="30" spans="1:2" x14ac:dyDescent="0.2">
      <c r="B30" t="s">
        <v>18</v>
      </c>
    </row>
    <row r="31" spans="1:2" x14ac:dyDescent="0.2">
      <c r="B31" t="s">
        <v>19</v>
      </c>
    </row>
    <row r="32" spans="1:2" x14ac:dyDescent="0.2">
      <c r="B32" t="s">
        <v>20</v>
      </c>
    </row>
    <row r="33" spans="1:2" x14ac:dyDescent="0.2">
      <c r="B33" t="s">
        <v>21</v>
      </c>
    </row>
    <row r="36" spans="1:2" x14ac:dyDescent="0.2">
      <c r="A36" t="s">
        <v>38</v>
      </c>
      <c r="B36" t="s">
        <v>39</v>
      </c>
    </row>
    <row r="37" spans="1:2" x14ac:dyDescent="0.2">
      <c r="B37" t="s">
        <v>40</v>
      </c>
    </row>
    <row r="38" spans="1:2" x14ac:dyDescent="0.2">
      <c r="B38" t="s">
        <v>41</v>
      </c>
    </row>
    <row r="39" spans="1:2" x14ac:dyDescent="0.2">
      <c r="B39" t="s">
        <v>42</v>
      </c>
    </row>
    <row r="40" spans="1:2" x14ac:dyDescent="0.2">
      <c r="B40" t="s">
        <v>43</v>
      </c>
    </row>
    <row r="41" spans="1:2" x14ac:dyDescent="0.2">
      <c r="B41" t="s">
        <v>44</v>
      </c>
    </row>
    <row r="44" spans="1:2" x14ac:dyDescent="0.2">
      <c r="A44" t="s">
        <v>51</v>
      </c>
      <c r="B44" t="s">
        <v>45</v>
      </c>
    </row>
    <row r="45" spans="1:2" x14ac:dyDescent="0.2">
      <c r="B45" t="s">
        <v>46</v>
      </c>
    </row>
    <row r="46" spans="1:2" x14ac:dyDescent="0.2">
      <c r="B46" t="s">
        <v>47</v>
      </c>
    </row>
    <row r="47" spans="1:2" x14ac:dyDescent="0.2">
      <c r="B47" t="s">
        <v>48</v>
      </c>
    </row>
    <row r="48" spans="1:2" x14ac:dyDescent="0.2">
      <c r="B48" t="s">
        <v>49</v>
      </c>
    </row>
    <row r="49" spans="2:2" x14ac:dyDescent="0.2">
      <c r="B49" t="s">
        <v>50</v>
      </c>
    </row>
  </sheetData>
  <mergeCells count="1"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workbookViewId="0">
      <selection activeCell="I9" sqref="I9"/>
    </sheetView>
  </sheetViews>
  <sheetFormatPr baseColWidth="10" defaultRowHeight="16" x14ac:dyDescent="0.2"/>
  <cols>
    <col min="4" max="4" width="23.6640625" bestFit="1" customWidth="1"/>
    <col min="5" max="5" width="32" bestFit="1" customWidth="1"/>
    <col min="6" max="6" width="33.1640625" bestFit="1" customWidth="1"/>
    <col min="7" max="7" width="12.1640625" bestFit="1" customWidth="1"/>
    <col min="8" max="8" width="18.33203125" bestFit="1" customWidth="1"/>
  </cols>
  <sheetData>
    <row r="2" spans="1:8" x14ac:dyDescent="0.2">
      <c r="B2" t="s">
        <v>0</v>
      </c>
      <c r="C2" t="s">
        <v>76</v>
      </c>
      <c r="D2" t="s">
        <v>1</v>
      </c>
      <c r="E2" t="s">
        <v>37</v>
      </c>
      <c r="F2" t="s">
        <v>2</v>
      </c>
      <c r="G2" t="s">
        <v>3</v>
      </c>
      <c r="H2" t="s">
        <v>4</v>
      </c>
    </row>
    <row r="4" spans="1:8" x14ac:dyDescent="0.2">
      <c r="A4" t="s">
        <v>27</v>
      </c>
      <c r="B4" t="s">
        <v>53</v>
      </c>
      <c r="C4" t="s">
        <v>77</v>
      </c>
      <c r="G4" t="s">
        <v>5</v>
      </c>
      <c r="H4" t="s">
        <v>9</v>
      </c>
    </row>
    <row r="5" spans="1:8" x14ac:dyDescent="0.2">
      <c r="B5" t="s">
        <v>54</v>
      </c>
      <c r="C5" t="s">
        <v>78</v>
      </c>
      <c r="G5" t="s">
        <v>5</v>
      </c>
      <c r="H5" t="s">
        <v>9</v>
      </c>
    </row>
    <row r="6" spans="1:8" x14ac:dyDescent="0.2">
      <c r="B6" t="s">
        <v>55</v>
      </c>
      <c r="C6" t="s">
        <v>79</v>
      </c>
      <c r="G6" t="s">
        <v>5</v>
      </c>
      <c r="H6" t="s">
        <v>9</v>
      </c>
    </row>
    <row r="7" spans="1:8" x14ac:dyDescent="0.2">
      <c r="B7" t="s">
        <v>56</v>
      </c>
      <c r="C7" t="s">
        <v>80</v>
      </c>
      <c r="G7" t="s">
        <v>6</v>
      </c>
      <c r="H7" t="s">
        <v>9</v>
      </c>
    </row>
    <row r="8" spans="1:8" x14ac:dyDescent="0.2">
      <c r="B8" t="s">
        <v>57</v>
      </c>
      <c r="C8" t="s">
        <v>81</v>
      </c>
      <c r="G8" t="s">
        <v>6</v>
      </c>
      <c r="H8" t="s">
        <v>9</v>
      </c>
    </row>
    <row r="9" spans="1:8" x14ac:dyDescent="0.2">
      <c r="B9" t="s">
        <v>58</v>
      </c>
      <c r="C9" t="s">
        <v>82</v>
      </c>
      <c r="G9" t="s">
        <v>6</v>
      </c>
      <c r="H9" t="s">
        <v>9</v>
      </c>
    </row>
    <row r="12" spans="1:8" x14ac:dyDescent="0.2">
      <c r="A12" t="s">
        <v>28</v>
      </c>
      <c r="B12" t="s">
        <v>59</v>
      </c>
      <c r="G12" t="s">
        <v>7</v>
      </c>
      <c r="H12" t="s">
        <v>9</v>
      </c>
    </row>
    <row r="13" spans="1:8" x14ac:dyDescent="0.2">
      <c r="B13" t="s">
        <v>60</v>
      </c>
      <c r="G13" t="s">
        <v>7</v>
      </c>
      <c r="H13" t="s">
        <v>9</v>
      </c>
    </row>
    <row r="14" spans="1:8" x14ac:dyDescent="0.2">
      <c r="B14" t="s">
        <v>61</v>
      </c>
      <c r="G14" t="s">
        <v>7</v>
      </c>
      <c r="H14" t="s">
        <v>9</v>
      </c>
    </row>
    <row r="15" spans="1:8" x14ac:dyDescent="0.2">
      <c r="B15" t="s">
        <v>62</v>
      </c>
      <c r="G15" t="s">
        <v>8</v>
      </c>
      <c r="H15" t="s">
        <v>9</v>
      </c>
    </row>
    <row r="16" spans="1:8" x14ac:dyDescent="0.2">
      <c r="B16" t="s">
        <v>63</v>
      </c>
      <c r="G16" t="s">
        <v>8</v>
      </c>
      <c r="H16" t="s">
        <v>9</v>
      </c>
    </row>
    <row r="17" spans="1:8" x14ac:dyDescent="0.2">
      <c r="B17" t="s">
        <v>64</v>
      </c>
      <c r="G17" t="s">
        <v>8</v>
      </c>
      <c r="H17" t="s">
        <v>9</v>
      </c>
    </row>
    <row r="20" spans="1:8" x14ac:dyDescent="0.2">
      <c r="A20" t="s">
        <v>29</v>
      </c>
      <c r="B20" t="s">
        <v>10</v>
      </c>
      <c r="G20" t="s">
        <v>5</v>
      </c>
      <c r="H20" t="s">
        <v>22</v>
      </c>
    </row>
    <row r="21" spans="1:8" x14ac:dyDescent="0.2">
      <c r="B21" t="s">
        <v>11</v>
      </c>
      <c r="G21" t="s">
        <v>5</v>
      </c>
      <c r="H21" t="s">
        <v>22</v>
      </c>
    </row>
    <row r="22" spans="1:8" x14ac:dyDescent="0.2">
      <c r="B22" t="s">
        <v>12</v>
      </c>
      <c r="G22" t="s">
        <v>5</v>
      </c>
      <c r="H22" t="s">
        <v>22</v>
      </c>
    </row>
    <row r="23" spans="1:8" x14ac:dyDescent="0.2">
      <c r="B23" t="s">
        <v>13</v>
      </c>
      <c r="G23" t="s">
        <v>6</v>
      </c>
      <c r="H23" t="s">
        <v>22</v>
      </c>
    </row>
    <row r="24" spans="1:8" x14ac:dyDescent="0.2">
      <c r="B24" t="s">
        <v>14</v>
      </c>
      <c r="G24" t="s">
        <v>6</v>
      </c>
      <c r="H24" t="s">
        <v>22</v>
      </c>
    </row>
    <row r="25" spans="1:8" x14ac:dyDescent="0.2">
      <c r="B25" t="s">
        <v>15</v>
      </c>
      <c r="G25" t="s">
        <v>6</v>
      </c>
      <c r="H25" t="s">
        <v>22</v>
      </c>
    </row>
    <row r="28" spans="1:8" x14ac:dyDescent="0.2">
      <c r="A28" t="s">
        <v>30</v>
      </c>
      <c r="B28" t="s">
        <v>16</v>
      </c>
      <c r="G28" t="s">
        <v>7</v>
      </c>
      <c r="H28" t="s">
        <v>22</v>
      </c>
    </row>
    <row r="29" spans="1:8" x14ac:dyDescent="0.2">
      <c r="B29" t="s">
        <v>17</v>
      </c>
      <c r="G29" t="s">
        <v>7</v>
      </c>
      <c r="H29" t="s">
        <v>22</v>
      </c>
    </row>
    <row r="30" spans="1:8" x14ac:dyDescent="0.2">
      <c r="B30" t="s">
        <v>18</v>
      </c>
      <c r="G30" t="s">
        <v>7</v>
      </c>
      <c r="H30" t="s">
        <v>22</v>
      </c>
    </row>
    <row r="31" spans="1:8" x14ac:dyDescent="0.2">
      <c r="B31" t="s">
        <v>19</v>
      </c>
      <c r="G31" t="s">
        <v>8</v>
      </c>
      <c r="H31" t="s">
        <v>22</v>
      </c>
    </row>
    <row r="32" spans="1:8" x14ac:dyDescent="0.2">
      <c r="B32" t="s">
        <v>20</v>
      </c>
      <c r="G32" t="s">
        <v>8</v>
      </c>
      <c r="H32" t="s">
        <v>22</v>
      </c>
    </row>
    <row r="33" spans="1:8" x14ac:dyDescent="0.2">
      <c r="B33" t="s">
        <v>21</v>
      </c>
      <c r="G33" t="s">
        <v>8</v>
      </c>
      <c r="H33" t="s">
        <v>22</v>
      </c>
    </row>
    <row r="36" spans="1:8" x14ac:dyDescent="0.2">
      <c r="A36" t="s">
        <v>38</v>
      </c>
      <c r="B36" t="s">
        <v>39</v>
      </c>
      <c r="G36" t="s">
        <v>5</v>
      </c>
      <c r="H36" t="s">
        <v>52</v>
      </c>
    </row>
    <row r="37" spans="1:8" x14ac:dyDescent="0.2">
      <c r="B37" t="s">
        <v>40</v>
      </c>
      <c r="G37" t="s">
        <v>5</v>
      </c>
      <c r="H37" t="s">
        <v>52</v>
      </c>
    </row>
    <row r="38" spans="1:8" x14ac:dyDescent="0.2">
      <c r="B38" t="s">
        <v>41</v>
      </c>
      <c r="G38" t="s">
        <v>5</v>
      </c>
      <c r="H38" t="s">
        <v>52</v>
      </c>
    </row>
    <row r="39" spans="1:8" x14ac:dyDescent="0.2">
      <c r="B39" t="s">
        <v>42</v>
      </c>
      <c r="G39" t="s">
        <v>6</v>
      </c>
      <c r="H39" t="s">
        <v>52</v>
      </c>
    </row>
    <row r="40" spans="1:8" x14ac:dyDescent="0.2">
      <c r="B40" t="s">
        <v>43</v>
      </c>
      <c r="G40" t="s">
        <v>6</v>
      </c>
      <c r="H40" t="s">
        <v>52</v>
      </c>
    </row>
    <row r="41" spans="1:8" x14ac:dyDescent="0.2">
      <c r="B41" t="s">
        <v>44</v>
      </c>
      <c r="G41" t="s">
        <v>6</v>
      </c>
      <c r="H41" t="s">
        <v>52</v>
      </c>
    </row>
    <row r="44" spans="1:8" x14ac:dyDescent="0.2">
      <c r="A44" t="s">
        <v>51</v>
      </c>
      <c r="B44" t="s">
        <v>45</v>
      </c>
      <c r="G44" t="s">
        <v>7</v>
      </c>
      <c r="H44" t="s">
        <v>52</v>
      </c>
    </row>
    <row r="45" spans="1:8" x14ac:dyDescent="0.2">
      <c r="B45" t="s">
        <v>46</v>
      </c>
      <c r="G45" t="s">
        <v>7</v>
      </c>
      <c r="H45" t="s">
        <v>52</v>
      </c>
    </row>
    <row r="46" spans="1:8" x14ac:dyDescent="0.2">
      <c r="B46" t="s">
        <v>47</v>
      </c>
      <c r="G46" t="s">
        <v>7</v>
      </c>
      <c r="H46" t="s">
        <v>52</v>
      </c>
    </row>
    <row r="47" spans="1:8" x14ac:dyDescent="0.2">
      <c r="B47" t="s">
        <v>48</v>
      </c>
      <c r="G47" t="s">
        <v>8</v>
      </c>
      <c r="H47" t="s">
        <v>52</v>
      </c>
    </row>
    <row r="48" spans="1:8" x14ac:dyDescent="0.2">
      <c r="B48" t="s">
        <v>49</v>
      </c>
      <c r="G48" t="s">
        <v>8</v>
      </c>
      <c r="H48" t="s">
        <v>52</v>
      </c>
    </row>
    <row r="49" spans="2:8" x14ac:dyDescent="0.2">
      <c r="B49" t="s">
        <v>50</v>
      </c>
      <c r="G49" t="s">
        <v>8</v>
      </c>
      <c r="H49" t="s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90" zoomScaleNormal="90" workbookViewId="0">
      <selection activeCell="A10" sqref="A10:A57"/>
    </sheetView>
  </sheetViews>
  <sheetFormatPr baseColWidth="10" defaultRowHeight="16" x14ac:dyDescent="0.2"/>
  <cols>
    <col min="5" max="5" width="15.33203125" bestFit="1" customWidth="1"/>
  </cols>
  <sheetData>
    <row r="1" spans="1:6" x14ac:dyDescent="0.2">
      <c r="E1" s="33" t="s">
        <v>270</v>
      </c>
      <c r="F1" s="33" t="s">
        <v>271</v>
      </c>
    </row>
    <row r="2" spans="1:6" x14ac:dyDescent="0.2">
      <c r="D2">
        <v>38</v>
      </c>
      <c r="E2" t="s">
        <v>196</v>
      </c>
      <c r="F2">
        <v>356809</v>
      </c>
    </row>
    <row r="3" spans="1:6" x14ac:dyDescent="0.2">
      <c r="D3">
        <v>46</v>
      </c>
      <c r="E3" t="s">
        <v>205</v>
      </c>
      <c r="F3">
        <v>337468</v>
      </c>
    </row>
    <row r="4" spans="1:6" x14ac:dyDescent="0.2">
      <c r="D4">
        <v>34</v>
      </c>
      <c r="E4" t="s">
        <v>192</v>
      </c>
      <c r="F4">
        <v>313211</v>
      </c>
    </row>
    <row r="5" spans="1:6" x14ac:dyDescent="0.2">
      <c r="D5">
        <v>18</v>
      </c>
      <c r="E5" t="s">
        <v>176</v>
      </c>
      <c r="F5">
        <v>294833</v>
      </c>
    </row>
    <row r="6" spans="1:6" x14ac:dyDescent="0.2">
      <c r="D6">
        <v>41</v>
      </c>
      <c r="E6" t="s">
        <v>199</v>
      </c>
      <c r="F6">
        <v>279957</v>
      </c>
    </row>
    <row r="7" spans="1:6" x14ac:dyDescent="0.2">
      <c r="D7">
        <v>42</v>
      </c>
      <c r="E7" t="s">
        <v>200</v>
      </c>
      <c r="F7">
        <v>277742</v>
      </c>
    </row>
    <row r="8" spans="1:6" x14ac:dyDescent="0.2">
      <c r="D8">
        <v>22</v>
      </c>
      <c r="E8" t="s">
        <v>180</v>
      </c>
      <c r="F8">
        <v>270068</v>
      </c>
    </row>
    <row r="9" spans="1:6" x14ac:dyDescent="0.2">
      <c r="A9" s="33" t="s">
        <v>272</v>
      </c>
      <c r="D9">
        <v>7</v>
      </c>
      <c r="E9" t="s">
        <v>165</v>
      </c>
      <c r="F9">
        <v>264994</v>
      </c>
    </row>
    <row r="10" spans="1:6" x14ac:dyDescent="0.2">
      <c r="A10">
        <v>180762</v>
      </c>
      <c r="D10">
        <v>9</v>
      </c>
      <c r="E10" t="s">
        <v>167</v>
      </c>
      <c r="F10">
        <v>258352</v>
      </c>
    </row>
    <row r="11" spans="1:6" x14ac:dyDescent="0.2">
      <c r="A11">
        <v>183218</v>
      </c>
      <c r="D11">
        <v>2</v>
      </c>
      <c r="E11" t="s">
        <v>160</v>
      </c>
      <c r="F11">
        <v>256144</v>
      </c>
    </row>
    <row r="12" spans="1:6" x14ac:dyDescent="0.2">
      <c r="A12">
        <v>173971</v>
      </c>
      <c r="D12">
        <v>17</v>
      </c>
      <c r="E12" t="s">
        <v>175</v>
      </c>
      <c r="F12">
        <v>252945</v>
      </c>
    </row>
    <row r="13" spans="1:6" x14ac:dyDescent="0.2">
      <c r="A13">
        <v>224464</v>
      </c>
      <c r="D13">
        <v>14</v>
      </c>
      <c r="E13" t="s">
        <v>172</v>
      </c>
      <c r="F13">
        <v>238005</v>
      </c>
    </row>
    <row r="14" spans="1:6" x14ac:dyDescent="0.2">
      <c r="A14">
        <v>167683</v>
      </c>
      <c r="D14">
        <v>11</v>
      </c>
      <c r="E14" t="s">
        <v>169</v>
      </c>
      <c r="F14">
        <v>233520</v>
      </c>
    </row>
    <row r="15" spans="1:6" x14ac:dyDescent="0.2">
      <c r="A15">
        <v>258614</v>
      </c>
      <c r="D15">
        <v>37</v>
      </c>
      <c r="E15" t="s">
        <v>195</v>
      </c>
      <c r="F15">
        <v>231892</v>
      </c>
    </row>
    <row r="16" spans="1:6" x14ac:dyDescent="0.2">
      <c r="A16">
        <v>165030</v>
      </c>
      <c r="D16">
        <v>21</v>
      </c>
      <c r="E16" t="s">
        <v>179</v>
      </c>
      <c r="F16">
        <v>225251</v>
      </c>
    </row>
    <row r="17" spans="1:9" x14ac:dyDescent="0.2">
      <c r="A17">
        <v>253199</v>
      </c>
      <c r="D17">
        <v>1</v>
      </c>
      <c r="E17" t="s">
        <v>159</v>
      </c>
      <c r="F17">
        <v>224239</v>
      </c>
    </row>
    <row r="18" spans="1:9" x14ac:dyDescent="0.2">
      <c r="A18">
        <v>225478</v>
      </c>
      <c r="D18">
        <v>26</v>
      </c>
      <c r="E18" t="s">
        <v>184</v>
      </c>
      <c r="F18">
        <v>223175</v>
      </c>
    </row>
    <row r="19" spans="1:9" x14ac:dyDescent="0.2">
      <c r="A19">
        <v>232125</v>
      </c>
      <c r="D19">
        <v>28</v>
      </c>
      <c r="E19" t="s">
        <v>186</v>
      </c>
      <c r="F19">
        <v>218773</v>
      </c>
    </row>
    <row r="20" spans="1:9" x14ac:dyDescent="0.2">
      <c r="A20">
        <v>280241</v>
      </c>
      <c r="D20">
        <v>10</v>
      </c>
      <c r="E20" t="s">
        <v>168</v>
      </c>
      <c r="F20">
        <v>218283</v>
      </c>
    </row>
    <row r="21" spans="1:9" x14ac:dyDescent="0.2">
      <c r="A21">
        <v>216075</v>
      </c>
      <c r="D21">
        <v>45</v>
      </c>
      <c r="E21" t="s">
        <v>204</v>
      </c>
      <c r="F21">
        <v>215858</v>
      </c>
    </row>
    <row r="22" spans="1:9" x14ac:dyDescent="0.2">
      <c r="A22">
        <v>223399</v>
      </c>
      <c r="D22">
        <v>48</v>
      </c>
      <c r="E22" t="s">
        <v>202</v>
      </c>
      <c r="F22">
        <v>202471</v>
      </c>
    </row>
    <row r="23" spans="1:9" x14ac:dyDescent="0.2">
      <c r="A23">
        <v>166389</v>
      </c>
      <c r="D23">
        <v>4</v>
      </c>
      <c r="E23" t="s">
        <v>162</v>
      </c>
      <c r="F23">
        <v>200211</v>
      </c>
    </row>
    <row r="24" spans="1:9" x14ac:dyDescent="0.2">
      <c r="A24">
        <v>270340</v>
      </c>
      <c r="D24">
        <v>47</v>
      </c>
      <c r="E24" t="s">
        <v>206</v>
      </c>
      <c r="F24">
        <v>196348</v>
      </c>
    </row>
    <row r="25" spans="1:9" x14ac:dyDescent="0.2">
      <c r="A25">
        <v>256402</v>
      </c>
      <c r="D25">
        <v>29</v>
      </c>
      <c r="E25" t="s">
        <v>187</v>
      </c>
      <c r="F25">
        <v>183033</v>
      </c>
    </row>
    <row r="26" spans="1:9" x14ac:dyDescent="0.2">
      <c r="A26">
        <v>163502</v>
      </c>
      <c r="D26">
        <v>43</v>
      </c>
      <c r="E26" t="s">
        <v>201</v>
      </c>
      <c r="F26">
        <v>180924</v>
      </c>
    </row>
    <row r="27" spans="1:9" x14ac:dyDescent="0.2">
      <c r="A27">
        <v>337807</v>
      </c>
      <c r="D27">
        <v>25</v>
      </c>
      <c r="E27" t="s">
        <v>183</v>
      </c>
      <c r="F27">
        <v>180581</v>
      </c>
    </row>
    <row r="28" spans="1:9" x14ac:dyDescent="0.2">
      <c r="A28">
        <v>238245</v>
      </c>
      <c r="D28">
        <v>3</v>
      </c>
      <c r="E28" t="s">
        <v>161</v>
      </c>
      <c r="F28">
        <v>179964</v>
      </c>
    </row>
    <row r="29" spans="1:9" x14ac:dyDescent="0.2">
      <c r="A29">
        <v>295130</v>
      </c>
      <c r="D29">
        <v>12</v>
      </c>
      <c r="E29" t="s">
        <v>170</v>
      </c>
      <c r="F29">
        <v>179843</v>
      </c>
    </row>
    <row r="30" spans="1:9" x14ac:dyDescent="0.2">
      <c r="A30">
        <v>313526</v>
      </c>
      <c r="D30">
        <v>33</v>
      </c>
      <c r="E30" t="s">
        <v>191</v>
      </c>
      <c r="F30">
        <v>173796</v>
      </c>
    </row>
    <row r="31" spans="1:9" x14ac:dyDescent="0.2">
      <c r="A31">
        <v>357167</v>
      </c>
      <c r="D31">
        <v>5</v>
      </c>
      <c r="E31" t="s">
        <v>163</v>
      </c>
      <c r="F31">
        <v>167515</v>
      </c>
    </row>
    <row r="32" spans="1:9" x14ac:dyDescent="0.2">
      <c r="A32">
        <v>278022</v>
      </c>
      <c r="D32">
        <v>30</v>
      </c>
      <c r="E32" t="s">
        <v>188</v>
      </c>
      <c r="F32">
        <v>166221</v>
      </c>
      <c r="I32" t="s">
        <v>207</v>
      </c>
    </row>
    <row r="33" spans="1:9" x14ac:dyDescent="0.2">
      <c r="A33">
        <v>218502</v>
      </c>
      <c r="D33">
        <v>13</v>
      </c>
      <c r="E33" t="s">
        <v>171</v>
      </c>
      <c r="F33">
        <v>164864</v>
      </c>
    </row>
    <row r="34" spans="1:9" x14ac:dyDescent="0.2">
      <c r="A34">
        <v>57712</v>
      </c>
      <c r="D34">
        <v>6</v>
      </c>
      <c r="E34" t="s">
        <v>164</v>
      </c>
      <c r="F34">
        <v>163337</v>
      </c>
      <c r="I34" t="s">
        <v>208</v>
      </c>
    </row>
    <row r="35" spans="1:9" x14ac:dyDescent="0.2">
      <c r="A35">
        <v>43549</v>
      </c>
      <c r="D35">
        <v>32</v>
      </c>
      <c r="E35" t="s">
        <v>190</v>
      </c>
      <c r="F35">
        <v>138548</v>
      </c>
    </row>
    <row r="36" spans="1:9" x14ac:dyDescent="0.2">
      <c r="A36">
        <v>74741</v>
      </c>
      <c r="D36">
        <v>39</v>
      </c>
      <c r="E36" t="s">
        <v>197</v>
      </c>
      <c r="F36">
        <v>123609</v>
      </c>
    </row>
    <row r="37" spans="1:9" x14ac:dyDescent="0.2">
      <c r="A37">
        <v>180146</v>
      </c>
      <c r="D37">
        <v>44</v>
      </c>
      <c r="E37" t="s">
        <v>203</v>
      </c>
      <c r="F37">
        <v>120809</v>
      </c>
    </row>
    <row r="38" spans="1:9" x14ac:dyDescent="0.2">
      <c r="A38">
        <v>265260</v>
      </c>
      <c r="D38">
        <v>8</v>
      </c>
      <c r="E38" t="s">
        <v>166</v>
      </c>
      <c r="F38">
        <v>119668</v>
      </c>
    </row>
    <row r="39" spans="1:9" x14ac:dyDescent="0.2">
      <c r="A39">
        <v>196545</v>
      </c>
      <c r="D39">
        <v>35</v>
      </c>
      <c r="E39" t="s">
        <v>193</v>
      </c>
      <c r="F39">
        <v>96584</v>
      </c>
    </row>
    <row r="40" spans="1:9" x14ac:dyDescent="0.2">
      <c r="A40">
        <v>87640</v>
      </c>
      <c r="D40">
        <v>20</v>
      </c>
      <c r="E40" t="s">
        <v>178</v>
      </c>
      <c r="F40">
        <v>92725</v>
      </c>
    </row>
    <row r="41" spans="1:9" x14ac:dyDescent="0.2">
      <c r="A41">
        <v>50385</v>
      </c>
      <c r="D41">
        <v>36</v>
      </c>
      <c r="E41" t="s">
        <v>194</v>
      </c>
      <c r="F41">
        <v>92699</v>
      </c>
    </row>
    <row r="42" spans="1:9" x14ac:dyDescent="0.2">
      <c r="A42">
        <v>96683</v>
      </c>
      <c r="D42">
        <v>15</v>
      </c>
      <c r="E42" t="s">
        <v>173</v>
      </c>
      <c r="F42">
        <v>87552</v>
      </c>
    </row>
    <row r="43" spans="1:9" x14ac:dyDescent="0.2">
      <c r="A43">
        <v>181107</v>
      </c>
      <c r="D43">
        <v>24</v>
      </c>
      <c r="E43" t="s">
        <v>182</v>
      </c>
      <c r="F43">
        <v>86321</v>
      </c>
    </row>
    <row r="44" spans="1:9" x14ac:dyDescent="0.2">
      <c r="A44">
        <v>123733</v>
      </c>
      <c r="D44">
        <v>40</v>
      </c>
      <c r="E44" t="s">
        <v>198</v>
      </c>
      <c r="F44">
        <v>84402</v>
      </c>
    </row>
    <row r="45" spans="1:9" x14ac:dyDescent="0.2">
      <c r="A45">
        <v>233754</v>
      </c>
      <c r="D45" s="31">
        <v>23</v>
      </c>
      <c r="E45" s="31" t="s">
        <v>181</v>
      </c>
      <c r="F45" s="31">
        <v>74666</v>
      </c>
    </row>
    <row r="46" spans="1:9" x14ac:dyDescent="0.2">
      <c r="A46">
        <v>138687</v>
      </c>
      <c r="D46" s="31">
        <v>16</v>
      </c>
      <c r="E46" s="31" t="s">
        <v>174</v>
      </c>
      <c r="F46" s="31">
        <v>64128</v>
      </c>
    </row>
    <row r="47" spans="1:9" x14ac:dyDescent="0.2">
      <c r="A47">
        <v>92792</v>
      </c>
      <c r="D47" s="31">
        <v>27</v>
      </c>
      <c r="E47" s="31" t="s">
        <v>185</v>
      </c>
      <c r="F47" s="31">
        <v>57654</v>
      </c>
    </row>
    <row r="48" spans="1:9" x14ac:dyDescent="0.2">
      <c r="A48">
        <v>86408</v>
      </c>
      <c r="D48" s="31">
        <v>19</v>
      </c>
      <c r="E48" s="31" t="s">
        <v>177</v>
      </c>
      <c r="F48" s="31">
        <v>50334</v>
      </c>
    </row>
    <row r="49" spans="1:6" x14ac:dyDescent="0.2">
      <c r="A49">
        <v>200412</v>
      </c>
      <c r="D49" s="31">
        <v>31</v>
      </c>
      <c r="E49" s="31" t="s">
        <v>189</v>
      </c>
      <c r="F49" s="31">
        <v>43504</v>
      </c>
    </row>
    <row r="50" spans="1:6" x14ac:dyDescent="0.2">
      <c r="A50">
        <v>119789</v>
      </c>
      <c r="F50" t="s">
        <v>269</v>
      </c>
    </row>
    <row r="51" spans="1:6" x14ac:dyDescent="0.2">
      <c r="A51">
        <v>202674</v>
      </c>
    </row>
    <row r="52" spans="1:6" x14ac:dyDescent="0.2">
      <c r="A52">
        <v>64198</v>
      </c>
    </row>
    <row r="53" spans="1:6" x14ac:dyDescent="0.2">
      <c r="A53">
        <v>92823</v>
      </c>
    </row>
    <row r="54" spans="1:6" x14ac:dyDescent="0.2">
      <c r="A54">
        <v>218992</v>
      </c>
    </row>
    <row r="55" spans="1:6" x14ac:dyDescent="0.2">
      <c r="A55">
        <v>84487</v>
      </c>
    </row>
    <row r="56" spans="1:6" x14ac:dyDescent="0.2">
      <c r="A56">
        <v>120930</v>
      </c>
    </row>
    <row r="57" spans="1:6" x14ac:dyDescent="0.2">
      <c r="A57">
        <v>180024</v>
      </c>
    </row>
    <row r="60" spans="1:6" x14ac:dyDescent="0.2">
      <c r="A60" s="42">
        <f>AVERAGE(A10:A57)</f>
        <v>184849.20833333334</v>
      </c>
    </row>
  </sheetData>
  <sortState ref="D2:F49">
    <sortCondition descending="1" ref="F2:F49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I18" sqref="I18"/>
    </sheetView>
  </sheetViews>
  <sheetFormatPr baseColWidth="10" defaultRowHeight="16" x14ac:dyDescent="0.2"/>
  <cols>
    <col min="1" max="1" width="29.6640625" bestFit="1" customWidth="1"/>
    <col min="2" max="2" width="7.1640625" customWidth="1"/>
    <col min="3" max="3" width="28.33203125" bestFit="1" customWidth="1"/>
  </cols>
  <sheetData>
    <row r="1" spans="1:3" ht="17" thickBot="1" x14ac:dyDescent="0.25">
      <c r="A1" s="50" t="s">
        <v>274</v>
      </c>
      <c r="B1" s="49" t="s">
        <v>299</v>
      </c>
      <c r="C1" s="49" t="s">
        <v>273</v>
      </c>
    </row>
    <row r="2" spans="1:3" x14ac:dyDescent="0.2">
      <c r="A2" s="47" t="s">
        <v>84</v>
      </c>
      <c r="B2" s="48">
        <v>1</v>
      </c>
      <c r="C2" s="10">
        <v>180762</v>
      </c>
    </row>
    <row r="3" spans="1:3" x14ac:dyDescent="0.2">
      <c r="A3" s="44" t="s">
        <v>85</v>
      </c>
      <c r="B3" s="46">
        <v>-1</v>
      </c>
      <c r="C3" s="43">
        <v>183218</v>
      </c>
    </row>
    <row r="4" spans="1:3" x14ac:dyDescent="0.2">
      <c r="A4" s="44" t="s">
        <v>86</v>
      </c>
      <c r="B4" s="46">
        <v>-1</v>
      </c>
      <c r="C4" s="43">
        <v>173971</v>
      </c>
    </row>
    <row r="5" spans="1:3" x14ac:dyDescent="0.2">
      <c r="A5" s="44" t="s">
        <v>87</v>
      </c>
      <c r="B5" s="46">
        <v>-1</v>
      </c>
      <c r="C5" s="43">
        <v>224464</v>
      </c>
    </row>
    <row r="6" spans="1:3" x14ac:dyDescent="0.2">
      <c r="A6" s="44" t="s">
        <v>88</v>
      </c>
      <c r="B6" s="45">
        <v>1</v>
      </c>
      <c r="C6" s="43">
        <v>167683</v>
      </c>
    </row>
    <row r="7" spans="1:3" x14ac:dyDescent="0.2">
      <c r="A7" s="44" t="s">
        <v>89</v>
      </c>
      <c r="B7" s="45">
        <v>-1</v>
      </c>
      <c r="C7" s="43">
        <v>258614</v>
      </c>
    </row>
    <row r="8" spans="1:3" x14ac:dyDescent="0.2">
      <c r="A8" s="44" t="s">
        <v>90</v>
      </c>
      <c r="B8" s="45">
        <v>-1</v>
      </c>
      <c r="C8" s="43">
        <v>165030</v>
      </c>
    </row>
    <row r="9" spans="1:3" x14ac:dyDescent="0.2">
      <c r="A9" s="44" t="s">
        <v>102</v>
      </c>
      <c r="B9" s="45">
        <v>-1</v>
      </c>
      <c r="C9" s="43">
        <v>253199</v>
      </c>
    </row>
    <row r="10" spans="1:3" x14ac:dyDescent="0.2">
      <c r="A10" s="44" t="s">
        <v>91</v>
      </c>
      <c r="B10" s="45">
        <v>-1</v>
      </c>
      <c r="C10" s="43">
        <v>225478</v>
      </c>
    </row>
    <row r="11" spans="1:3" x14ac:dyDescent="0.2">
      <c r="A11" s="44" t="s">
        <v>92</v>
      </c>
      <c r="B11" s="45">
        <v>-1</v>
      </c>
      <c r="C11" s="43">
        <v>232125</v>
      </c>
    </row>
    <row r="12" spans="1:3" x14ac:dyDescent="0.2">
      <c r="A12" s="44" t="s">
        <v>103</v>
      </c>
      <c r="B12" s="45">
        <v>1</v>
      </c>
      <c r="C12" s="43">
        <v>280241</v>
      </c>
    </row>
    <row r="13" spans="1:3" x14ac:dyDescent="0.2">
      <c r="A13" s="44" t="s">
        <v>93</v>
      </c>
      <c r="B13" s="45">
        <v>1</v>
      </c>
      <c r="C13" s="43">
        <v>216075</v>
      </c>
    </row>
    <row r="14" spans="1:3" x14ac:dyDescent="0.2">
      <c r="A14" s="44" t="s">
        <v>94</v>
      </c>
      <c r="B14" s="45">
        <v>1</v>
      </c>
      <c r="C14" s="43">
        <v>223399</v>
      </c>
    </row>
    <row r="15" spans="1:3" x14ac:dyDescent="0.2">
      <c r="A15" s="44" t="s">
        <v>95</v>
      </c>
      <c r="B15" s="45">
        <v>-1</v>
      </c>
      <c r="C15" s="43">
        <v>166389</v>
      </c>
    </row>
    <row r="16" spans="1:3" x14ac:dyDescent="0.2">
      <c r="A16" s="44" t="s">
        <v>108</v>
      </c>
      <c r="B16" s="45">
        <v>1</v>
      </c>
      <c r="C16" s="43">
        <v>270340</v>
      </c>
    </row>
    <row r="17" spans="1:3" x14ac:dyDescent="0.2">
      <c r="A17" s="44" t="s">
        <v>96</v>
      </c>
      <c r="B17" s="45">
        <v>-1</v>
      </c>
      <c r="C17" s="43">
        <v>256402</v>
      </c>
    </row>
    <row r="18" spans="1:3" x14ac:dyDescent="0.2">
      <c r="A18" s="44" t="s">
        <v>97</v>
      </c>
      <c r="B18" s="45">
        <v>-1</v>
      </c>
      <c r="C18" s="43">
        <v>163502</v>
      </c>
    </row>
    <row r="19" spans="1:3" x14ac:dyDescent="0.2">
      <c r="A19" s="44" t="s">
        <v>109</v>
      </c>
      <c r="B19" s="45">
        <v>1</v>
      </c>
      <c r="C19" s="43">
        <v>337807</v>
      </c>
    </row>
    <row r="20" spans="1:3" x14ac:dyDescent="0.2">
      <c r="A20" s="44" t="s">
        <v>98</v>
      </c>
      <c r="B20" s="45">
        <v>-1</v>
      </c>
      <c r="C20" s="43">
        <v>238245</v>
      </c>
    </row>
    <row r="21" spans="1:3" x14ac:dyDescent="0.2">
      <c r="A21" s="44" t="s">
        <v>99</v>
      </c>
      <c r="B21" s="45">
        <v>1</v>
      </c>
      <c r="C21" s="43">
        <v>295130</v>
      </c>
    </row>
    <row r="22" spans="1:3" x14ac:dyDescent="0.2">
      <c r="A22" s="44" t="s">
        <v>110</v>
      </c>
      <c r="B22" s="45">
        <v>-1</v>
      </c>
      <c r="C22" s="43">
        <v>313526</v>
      </c>
    </row>
    <row r="23" spans="1:3" x14ac:dyDescent="0.2">
      <c r="A23" s="44" t="s">
        <v>100</v>
      </c>
      <c r="B23" s="45">
        <v>1</v>
      </c>
      <c r="C23" s="43">
        <v>357167</v>
      </c>
    </row>
    <row r="24" spans="1:3" x14ac:dyDescent="0.2">
      <c r="A24" s="44" t="s">
        <v>101</v>
      </c>
      <c r="B24" s="45">
        <v>-1</v>
      </c>
      <c r="C24" s="43">
        <v>278022</v>
      </c>
    </row>
    <row r="25" spans="1:3" x14ac:dyDescent="0.2">
      <c r="A25" s="44" t="s">
        <v>111</v>
      </c>
      <c r="B25" s="45">
        <v>1</v>
      </c>
      <c r="C25" s="43">
        <v>218502</v>
      </c>
    </row>
    <row r="26" spans="1:3" x14ac:dyDescent="0.2">
      <c r="A26" s="44" t="s">
        <v>275</v>
      </c>
      <c r="B26" s="45">
        <v>1</v>
      </c>
      <c r="C26" s="43">
        <v>57712</v>
      </c>
    </row>
    <row r="27" spans="1:3" x14ac:dyDescent="0.2">
      <c r="A27" s="44" t="s">
        <v>276</v>
      </c>
      <c r="B27" s="45">
        <v>1</v>
      </c>
      <c r="C27" s="43">
        <v>43549</v>
      </c>
    </row>
    <row r="28" spans="1:3" x14ac:dyDescent="0.2">
      <c r="A28" s="44" t="s">
        <v>277</v>
      </c>
      <c r="B28" s="45">
        <v>-1</v>
      </c>
      <c r="C28" s="43">
        <v>74741</v>
      </c>
    </row>
    <row r="29" spans="1:3" x14ac:dyDescent="0.2">
      <c r="A29" s="44" t="s">
        <v>278</v>
      </c>
      <c r="B29" s="45">
        <v>1</v>
      </c>
      <c r="C29" s="43">
        <v>180146</v>
      </c>
    </row>
    <row r="30" spans="1:3" x14ac:dyDescent="0.2">
      <c r="A30" s="44" t="s">
        <v>279</v>
      </c>
      <c r="B30" s="45">
        <v>-1</v>
      </c>
      <c r="C30" s="43">
        <v>265260</v>
      </c>
    </row>
    <row r="31" spans="1:3" x14ac:dyDescent="0.2">
      <c r="A31" s="44" t="s">
        <v>280</v>
      </c>
      <c r="B31" s="45">
        <v>-1</v>
      </c>
      <c r="C31" s="43">
        <v>196545</v>
      </c>
    </row>
    <row r="32" spans="1:3" x14ac:dyDescent="0.2">
      <c r="A32" s="44" t="s">
        <v>281</v>
      </c>
      <c r="B32" s="45">
        <v>-1</v>
      </c>
      <c r="C32" s="43">
        <v>87640</v>
      </c>
    </row>
    <row r="33" spans="1:3" x14ac:dyDescent="0.2">
      <c r="A33" s="44" t="s">
        <v>282</v>
      </c>
      <c r="B33" s="45">
        <v>1</v>
      </c>
      <c r="C33" s="43">
        <v>50385</v>
      </c>
    </row>
    <row r="34" spans="1:3" x14ac:dyDescent="0.2">
      <c r="A34" s="44" t="s">
        <v>283</v>
      </c>
      <c r="B34" s="45">
        <v>1</v>
      </c>
      <c r="C34" s="43">
        <v>96683</v>
      </c>
    </row>
    <row r="35" spans="1:3" x14ac:dyDescent="0.2">
      <c r="A35" s="44" t="s">
        <v>284</v>
      </c>
      <c r="B35" s="45">
        <v>-1</v>
      </c>
      <c r="C35" s="43">
        <v>181107</v>
      </c>
    </row>
    <row r="36" spans="1:3" x14ac:dyDescent="0.2">
      <c r="A36" s="44" t="s">
        <v>285</v>
      </c>
      <c r="B36" s="45">
        <v>0</v>
      </c>
      <c r="C36" s="43">
        <v>123733</v>
      </c>
    </row>
    <row r="37" spans="1:3" x14ac:dyDescent="0.2">
      <c r="A37" s="44" t="s">
        <v>286</v>
      </c>
      <c r="B37" s="45">
        <v>1</v>
      </c>
      <c r="C37" s="43">
        <v>233754</v>
      </c>
    </row>
    <row r="38" spans="1:3" x14ac:dyDescent="0.2">
      <c r="A38" s="44" t="s">
        <v>287</v>
      </c>
      <c r="B38" s="45">
        <v>1</v>
      </c>
      <c r="C38" s="43">
        <v>138687</v>
      </c>
    </row>
    <row r="39" spans="1:3" x14ac:dyDescent="0.2">
      <c r="A39" s="44" t="s">
        <v>288</v>
      </c>
      <c r="B39" s="45">
        <v>1</v>
      </c>
      <c r="C39" s="43">
        <v>92792</v>
      </c>
    </row>
    <row r="40" spans="1:3" x14ac:dyDescent="0.2">
      <c r="A40" s="44" t="s">
        <v>289</v>
      </c>
      <c r="B40" s="45">
        <v>0</v>
      </c>
      <c r="C40" s="43">
        <v>86408</v>
      </c>
    </row>
    <row r="41" spans="1:3" x14ac:dyDescent="0.2">
      <c r="A41" s="44" t="s">
        <v>290</v>
      </c>
      <c r="B41" s="45">
        <v>0</v>
      </c>
      <c r="C41" s="43">
        <v>200412</v>
      </c>
    </row>
    <row r="42" spans="1:3" x14ac:dyDescent="0.2">
      <c r="A42" s="44" t="s">
        <v>291</v>
      </c>
      <c r="B42" s="45">
        <v>0</v>
      </c>
      <c r="C42" s="43">
        <v>119789</v>
      </c>
    </row>
    <row r="43" spans="1:3" x14ac:dyDescent="0.2">
      <c r="A43" s="44" t="s">
        <v>292</v>
      </c>
      <c r="B43" s="45">
        <v>0</v>
      </c>
      <c r="C43" s="43">
        <v>202674</v>
      </c>
    </row>
    <row r="44" spans="1:3" x14ac:dyDescent="0.2">
      <c r="A44" s="44" t="s">
        <v>293</v>
      </c>
      <c r="B44" s="45">
        <v>0</v>
      </c>
      <c r="C44" s="43">
        <v>64198</v>
      </c>
    </row>
    <row r="45" spans="1:3" x14ac:dyDescent="0.2">
      <c r="A45" s="44" t="s">
        <v>294</v>
      </c>
      <c r="B45" s="45">
        <v>0</v>
      </c>
      <c r="C45" s="43">
        <v>92823</v>
      </c>
    </row>
    <row r="46" spans="1:3" x14ac:dyDescent="0.2">
      <c r="A46" s="44" t="s">
        <v>295</v>
      </c>
      <c r="B46" s="45">
        <v>1</v>
      </c>
      <c r="C46" s="43">
        <v>218992</v>
      </c>
    </row>
    <row r="47" spans="1:3" x14ac:dyDescent="0.2">
      <c r="A47" s="44" t="s">
        <v>296</v>
      </c>
      <c r="B47" s="45">
        <v>0</v>
      </c>
      <c r="C47" s="43">
        <v>84487</v>
      </c>
    </row>
    <row r="48" spans="1:3" x14ac:dyDescent="0.2">
      <c r="A48" s="44" t="s">
        <v>297</v>
      </c>
      <c r="B48" s="45">
        <v>0</v>
      </c>
      <c r="C48" s="43">
        <v>120930</v>
      </c>
    </row>
    <row r="49" spans="1:3" x14ac:dyDescent="0.2">
      <c r="A49" s="44" t="s">
        <v>298</v>
      </c>
      <c r="B49" s="45">
        <v>0</v>
      </c>
      <c r="C49" s="43">
        <v>180024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Matrices for R</vt:lpstr>
      <vt:lpstr>RRBS Steps</vt:lpstr>
      <vt:lpstr>Results</vt:lpstr>
      <vt:lpstr>Number of cytosines per sample</vt:lpstr>
      <vt:lpstr>Recap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2018-01-26T11:08:56Z</dcterms:created>
  <dcterms:modified xsi:type="dcterms:W3CDTF">2019-02-07T19:34:06Z</dcterms:modified>
</cp:coreProperties>
</file>