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SA\Project\fms-backend-api\src\test\resources\"/>
    </mc:Choice>
  </mc:AlternateContent>
  <xr:revisionPtr revIDLastSave="0" documentId="13_ncr:1_{8CEA7DF7-9859-467A-9352-9E377DCB767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ver" sheetId="12" r:id="rId1"/>
    <sheet name="Syllabus" sheetId="7" r:id="rId2"/>
    <sheet name="DV-IDENTITY-0" sheetId="10" state="veryHidden" r:id="rId3"/>
  </sheets>
  <definedNames>
    <definedName name="_xlnm._FilterDatabase" localSheetId="0" hidden="1">#REF!</definedName>
    <definedName name="_xlnm._FilterDatabase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10" l="1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M4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ES3" i="10"/>
  <c r="ET3" i="10"/>
  <c r="EU3" i="10"/>
  <c r="EV3" i="10"/>
  <c r="EW3" i="10"/>
  <c r="EX3" i="10"/>
  <c r="EY3" i="10"/>
  <c r="EZ3" i="10"/>
  <c r="FA3" i="10"/>
  <c r="FB3" i="10"/>
  <c r="FC3" i="10"/>
  <c r="FD3" i="10"/>
  <c r="FE3" i="10"/>
  <c r="FF3" i="10"/>
  <c r="FG3" i="10"/>
  <c r="FH3" i="10"/>
  <c r="FI3" i="10"/>
  <c r="FJ3" i="10"/>
  <c r="FK3" i="10"/>
  <c r="FL3" i="10"/>
  <c r="FM3" i="10"/>
  <c r="FN3" i="10"/>
  <c r="FO3" i="10"/>
  <c r="FP3" i="10"/>
  <c r="FQ3" i="10"/>
  <c r="FR3" i="10"/>
  <c r="FS3" i="10"/>
  <c r="FT3" i="10"/>
  <c r="FU3" i="10"/>
  <c r="FV3" i="10"/>
  <c r="FW3" i="10"/>
  <c r="FX3" i="10"/>
  <c r="FY3" i="10"/>
  <c r="FZ3" i="10"/>
  <c r="GA3" i="10"/>
  <c r="GB3" i="10"/>
  <c r="GC3" i="10"/>
  <c r="GD3" i="10"/>
  <c r="GE3" i="10"/>
  <c r="GF3" i="10"/>
  <c r="GG3" i="10"/>
  <c r="GH3" i="10"/>
  <c r="GI3" i="10"/>
  <c r="GJ3" i="10"/>
  <c r="GK3" i="10"/>
  <c r="GL3" i="10"/>
  <c r="GM3" i="10"/>
  <c r="GN3" i="10"/>
  <c r="GO3" i="10"/>
  <c r="GP3" i="10"/>
  <c r="GQ3" i="10"/>
  <c r="GR3" i="10"/>
  <c r="GS3" i="10"/>
  <c r="GT3" i="10"/>
  <c r="GU3" i="10"/>
  <c r="GV3" i="10"/>
  <c r="GW3" i="10"/>
  <c r="GX3" i="10"/>
  <c r="GY3" i="10"/>
  <c r="GZ3" i="10"/>
  <c r="HA3" i="10"/>
  <c r="HB3" i="10"/>
  <c r="HC3" i="10"/>
  <c r="HD3" i="10"/>
  <c r="HE3" i="10"/>
  <c r="HF3" i="10"/>
  <c r="HG3" i="10"/>
  <c r="HH3" i="10"/>
  <c r="HI3" i="10"/>
  <c r="HJ3" i="10"/>
  <c r="HK3" i="10"/>
  <c r="HL3" i="10"/>
  <c r="HM3" i="10"/>
  <c r="HN3" i="10"/>
  <c r="HO3" i="10"/>
  <c r="HP3" i="10"/>
  <c r="HQ3" i="10"/>
  <c r="HR3" i="10"/>
  <c r="HS3" i="10"/>
  <c r="HT3" i="10"/>
  <c r="HU3" i="10"/>
  <c r="HV3" i="10"/>
  <c r="HW3" i="10"/>
  <c r="HX3" i="10"/>
  <c r="HY3" i="10"/>
  <c r="HZ3" i="10"/>
  <c r="IA3" i="10"/>
  <c r="IB3" i="10"/>
  <c r="IC3" i="10"/>
  <c r="ID3" i="10"/>
  <c r="IE3" i="10"/>
  <c r="IF3" i="10"/>
  <c r="IG3" i="10"/>
  <c r="IH3" i="10"/>
  <c r="II3" i="10"/>
  <c r="IJ3" i="10"/>
  <c r="IK3" i="10"/>
  <c r="IL3" i="10"/>
  <c r="IM3" i="10"/>
  <c r="IN3" i="10"/>
  <c r="IO3" i="10"/>
  <c r="IP3" i="10"/>
  <c r="IQ3" i="10"/>
  <c r="IR3" i="10"/>
  <c r="IS3" i="10"/>
  <c r="IT3" i="10"/>
  <c r="IU3" i="10"/>
  <c r="IV3" i="10"/>
  <c r="A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FF2" i="10"/>
  <c r="FG2" i="10"/>
  <c r="FH2" i="10"/>
  <c r="FI2" i="10"/>
  <c r="FJ2" i="10"/>
  <c r="FK2" i="10"/>
  <c r="FL2" i="10"/>
  <c r="FM2" i="10"/>
  <c r="FN2" i="10"/>
  <c r="FO2" i="10"/>
  <c r="FP2" i="10"/>
  <c r="FQ2" i="10"/>
  <c r="FR2" i="10"/>
  <c r="FS2" i="10"/>
  <c r="FT2" i="10"/>
  <c r="FU2" i="10"/>
  <c r="FV2" i="10"/>
  <c r="FW2" i="10"/>
  <c r="FX2" i="10"/>
  <c r="FY2" i="10"/>
  <c r="FZ2" i="10"/>
  <c r="GA2" i="10"/>
  <c r="GB2" i="10"/>
  <c r="GC2" i="10"/>
  <c r="GD2" i="10"/>
  <c r="GE2" i="10"/>
  <c r="GF2" i="10"/>
  <c r="GG2" i="10"/>
  <c r="GH2" i="10"/>
  <c r="GI2" i="10"/>
  <c r="GJ2" i="10"/>
  <c r="GK2" i="10"/>
  <c r="GL2" i="10"/>
  <c r="GM2" i="10"/>
  <c r="GN2" i="10"/>
  <c r="GO2" i="10"/>
  <c r="GP2" i="10"/>
  <c r="GQ2" i="10"/>
  <c r="GR2" i="10"/>
  <c r="GS2" i="10"/>
  <c r="GT2" i="10"/>
  <c r="GU2" i="10"/>
  <c r="GV2" i="10"/>
  <c r="GW2" i="10"/>
  <c r="GX2" i="10"/>
  <c r="GY2" i="10"/>
  <c r="GZ2" i="10"/>
  <c r="HA2" i="10"/>
  <c r="HB2" i="10"/>
  <c r="HC2" i="10"/>
  <c r="HD2" i="10"/>
  <c r="HE2" i="10"/>
  <c r="HF2" i="10"/>
  <c r="HG2" i="10"/>
  <c r="HH2" i="10"/>
  <c r="HI2" i="10"/>
  <c r="HJ2" i="10"/>
  <c r="HK2" i="10"/>
  <c r="HL2" i="10"/>
  <c r="HM2" i="10"/>
  <c r="HN2" i="10"/>
  <c r="HO2" i="10"/>
  <c r="HP2" i="10"/>
  <c r="HQ2" i="10"/>
  <c r="HR2" i="10"/>
  <c r="HS2" i="10"/>
  <c r="HT2" i="10"/>
  <c r="HU2" i="10"/>
  <c r="HV2" i="10"/>
  <c r="HW2" i="10"/>
  <c r="HX2" i="10"/>
  <c r="HY2" i="10"/>
  <c r="HZ2" i="10"/>
  <c r="IA2" i="10"/>
  <c r="IB2" i="10"/>
  <c r="IC2" i="10"/>
  <c r="ID2" i="10"/>
  <c r="IE2" i="10"/>
  <c r="IF2" i="10"/>
  <c r="IG2" i="10"/>
  <c r="IH2" i="10"/>
  <c r="II2" i="10"/>
  <c r="IJ2" i="10"/>
  <c r="IK2" i="10"/>
  <c r="IL2" i="10"/>
  <c r="IM2" i="10"/>
  <c r="IN2" i="10"/>
  <c r="IO2" i="10"/>
  <c r="IP2" i="10"/>
  <c r="IQ2" i="10"/>
  <c r="IR2" i="10"/>
  <c r="IS2" i="10"/>
  <c r="IT2" i="10"/>
  <c r="IU2" i="10"/>
  <c r="IV2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CV1" i="10"/>
  <c r="CX1" i="10"/>
  <c r="CY1" i="10"/>
  <c r="CZ1" i="10"/>
  <c r="DA1" i="10"/>
  <c r="DB1" i="10"/>
  <c r="DC1" i="10"/>
  <c r="DD1" i="10"/>
  <c r="DF1" i="10"/>
  <c r="DG1" i="10"/>
  <c r="DH1" i="10"/>
  <c r="DI1" i="10"/>
  <c r="DJ1" i="10"/>
  <c r="DK1" i="10"/>
  <c r="DL1" i="10"/>
  <c r="DN1" i="10"/>
  <c r="DO1" i="10"/>
  <c r="DP1" i="10"/>
  <c r="DQ1" i="10"/>
  <c r="DR1" i="10"/>
  <c r="DS1" i="10"/>
  <c r="DT1" i="10"/>
  <c r="DV1" i="10"/>
  <c r="DW1" i="10"/>
  <c r="DX1" i="10"/>
  <c r="DY1" i="10"/>
  <c r="DZ1" i="10"/>
  <c r="EA1" i="10"/>
  <c r="EB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FU1" i="10"/>
  <c r="FV1" i="10"/>
  <c r="FW1" i="10"/>
  <c r="FX1" i="10"/>
  <c r="FY1" i="10"/>
  <c r="FZ1" i="10"/>
  <c r="GA1" i="10"/>
  <c r="GB1" i="10"/>
  <c r="GC1" i="10"/>
  <c r="GD1" i="10"/>
  <c r="GE1" i="10"/>
  <c r="GF1" i="10"/>
  <c r="GG1" i="10"/>
  <c r="GH1" i="10"/>
  <c r="GI1" i="10"/>
  <c r="GJ1" i="10"/>
  <c r="GK1" i="10"/>
  <c r="GL1" i="10"/>
  <c r="GM1" i="10"/>
  <c r="GN1" i="10"/>
  <c r="GO1" i="10"/>
  <c r="GP1" i="10"/>
  <c r="GQ1" i="10"/>
  <c r="GR1" i="10"/>
  <c r="GS1" i="10"/>
  <c r="GT1" i="10"/>
  <c r="GU1" i="10"/>
  <c r="GV1" i="10"/>
  <c r="GW1" i="10"/>
  <c r="GX1" i="10"/>
  <c r="GY1" i="10"/>
  <c r="GZ1" i="10"/>
  <c r="HA1" i="10"/>
  <c r="HB1" i="10"/>
  <c r="HC1" i="10"/>
  <c r="HD1" i="10"/>
  <c r="HE1" i="10"/>
  <c r="HF1" i="10"/>
  <c r="HG1" i="10"/>
  <c r="HH1" i="10"/>
  <c r="HI1" i="10"/>
  <c r="HJ1" i="10"/>
  <c r="HK1" i="10"/>
  <c r="HL1" i="10"/>
  <c r="HM1" i="10"/>
  <c r="HN1" i="10"/>
  <c r="HO1" i="10"/>
  <c r="HP1" i="10"/>
  <c r="HQ1" i="10"/>
  <c r="HR1" i="10"/>
  <c r="HS1" i="10"/>
  <c r="HT1" i="10"/>
  <c r="HU1" i="10"/>
  <c r="HV1" i="10"/>
  <c r="HW1" i="10"/>
  <c r="HX1" i="10"/>
  <c r="HY1" i="10"/>
  <c r="HZ1" i="10"/>
  <c r="IA1" i="10"/>
  <c r="IB1" i="10"/>
  <c r="IC1" i="10"/>
  <c r="ID1" i="10"/>
  <c r="IE1" i="10"/>
  <c r="IF1" i="10"/>
  <c r="IG1" i="10"/>
  <c r="IH1" i="10"/>
  <c r="II1" i="10"/>
  <c r="IJ1" i="10"/>
  <c r="IK1" i="10"/>
  <c r="IL1" i="10"/>
  <c r="IM1" i="10"/>
  <c r="IN1" i="10"/>
  <c r="IO1" i="10"/>
  <c r="IP1" i="10"/>
  <c r="IQ1" i="10"/>
  <c r="IR1" i="10"/>
  <c r="IS1" i="10"/>
  <c r="IT1" i="10"/>
  <c r="IU1" i="10"/>
  <c r="IV1" i="10"/>
  <c r="CC1" i="10"/>
  <c r="A5" i="10" l="1"/>
  <c r="DU1" i="10" l="1"/>
  <c r="DE1" i="10"/>
  <c r="EC1" i="10"/>
  <c r="CW1" i="10"/>
  <c r="DM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Techincal Group: chọn trong danh sách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Topic Code viết liền không chứa dấu cách</t>
        </r>
      </text>
    </comment>
    <comment ref="C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 Chỉ điền số, có thể ở dạng thập phân, không để trống</t>
        </r>
      </text>
    </comment>
    <comment ref="B6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FAr:</t>
        </r>
        <r>
          <rPr>
            <sz val="9"/>
            <color indexed="81"/>
            <rFont val="Tahoma"/>
            <family val="2"/>
          </rPr>
          <t xml:space="preserve">
Có thể để trống các mục bên (Quiz, Assignment, Final Theory/Practice Test) nếu ko có</t>
        </r>
      </text>
    </comment>
    <comment ref="D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- Điền số bài Quiz, Assignment, Final Theory Test, Final Practice Test
</t>
        </r>
      </text>
    </comment>
    <comment ref="E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Mục này điền trọng số tính điểm của Quiz, Assignment, Final Theory/Practice Test</t>
        </r>
      </text>
    </comment>
    <comment ref="C8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Nếu môn học chấm Project để lấy điểm thì điểm điền thành Project hoặc có thể để trống</t>
        </r>
      </text>
    </comment>
    <comment ref="C1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Passing Criteria: điểm hệ 10 để pass môn học</t>
        </r>
      </text>
    </comment>
  </commentList>
</comments>
</file>

<file path=xl/sharedStrings.xml><?xml version="1.0" encoding="utf-8"?>
<sst xmlns="http://schemas.openxmlformats.org/spreadsheetml/2006/main" count="79" uniqueCount="74">
  <si>
    <t>Topic Name</t>
  </si>
  <si>
    <t>Topic Code</t>
  </si>
  <si>
    <t>Version</t>
  </si>
  <si>
    <t>Assessment Scheme</t>
  </si>
  <si>
    <t>Quiz</t>
  </si>
  <si>
    <t>Assignments</t>
  </si>
  <si>
    <t>Others</t>
  </si>
  <si>
    <t>AAAAAH/rVCM=</t>
  </si>
  <si>
    <t>AAAAAH/rVCQ=</t>
  </si>
  <si>
    <t>AAAAAH/rVCU=</t>
  </si>
  <si>
    <t>Technical Group</t>
  </si>
  <si>
    <t>Document Code</t>
  </si>
  <si>
    <t>26e-BM/HR/HDCV/FSOFT</t>
  </si>
  <si>
    <t>Effective Date</t>
  </si>
  <si>
    <t>24/04/2020</t>
  </si>
  <si>
    <t>Final Theory Test</t>
  </si>
  <si>
    <t>Final Practice Test</t>
  </si>
  <si>
    <t>Pass Criteria</t>
  </si>
  <si>
    <t>Technical group</t>
  </si>
  <si>
    <t>ABAP</t>
  </si>
  <si>
    <t>SAP</t>
  </si>
  <si>
    <t>Android</t>
  </si>
  <si>
    <t>CPP</t>
  </si>
  <si>
    <t>CAD</t>
  </si>
  <si>
    <t>Cobol</t>
  </si>
  <si>
    <t>Embedded</t>
  </si>
  <si>
    <t>PHP</t>
  </si>
  <si>
    <t>Manual Test</t>
  </si>
  <si>
    <t>Front-end</t>
  </si>
  <si>
    <t>Sharepoint</t>
  </si>
  <si>
    <t>NodeJS</t>
  </si>
  <si>
    <t>BA</t>
  </si>
  <si>
    <t>AI</t>
  </si>
  <si>
    <t>QA</t>
  </si>
  <si>
    <t>Automation Test</t>
  </si>
  <si>
    <t>Python</t>
  </si>
  <si>
    <t>Infa</t>
  </si>
  <si>
    <t>iOS</t>
  </si>
  <si>
    <t>Certificate</t>
  </si>
  <si>
    <t>IT fundamental</t>
  </si>
  <si>
    <t>Outsystem</t>
  </si>
  <si>
    <t>Angular</t>
  </si>
  <si>
    <t>React</t>
  </si>
  <si>
    <t>Sitecore</t>
  </si>
  <si>
    <t>Java</t>
  </si>
  <si>
    <t>.NET</t>
  </si>
  <si>
    <t>Functional Consultant</t>
  </si>
  <si>
    <t>Data Engineering</t>
  </si>
  <si>
    <t>Security</t>
  </si>
  <si>
    <t>Flutter</t>
  </si>
  <si>
    <t>Devops</t>
  </si>
  <si>
    <t>FUJS</t>
  </si>
  <si>
    <t>FUKS</t>
  </si>
  <si>
    <t>RPA</t>
  </si>
  <si>
    <t>Cloud</t>
  </si>
  <si>
    <t>Winapp</t>
  </si>
  <si>
    <t>Erlang</t>
  </si>
  <si>
    <t>Agile</t>
  </si>
  <si>
    <t>Flexcube</t>
  </si>
  <si>
    <t>Golang</t>
  </si>
  <si>
    <t>React Native</t>
  </si>
  <si>
    <t>Lotus Note</t>
  </si>
  <si>
    <t>AEM</t>
  </si>
  <si>
    <t>Saleforce</t>
  </si>
  <si>
    <t>Common</t>
  </si>
  <si>
    <t>70% 
----------------------
40% theory (to do in 1h) 
60% practice (to do in 3.0 h)</t>
  </si>
  <si>
    <t>2.0</t>
  </si>
  <si>
    <t>(4 quizzes, to do in 15-30 minutes for each)</t>
  </si>
  <si>
    <t>(Average Mark of 2/6 assignments, Review and Comment of 3/6 assignments)</t>
  </si>
  <si>
    <t>Total topic GPA &gt;= 6/10
-----------------------------
Completed 100% Online video, Quiz, Assignments, Labs, Final Test</t>
  </si>
  <si>
    <t>Fresher</t>
  </si>
  <si>
    <t>TRAINING TOPIC SYLLABUS</t>
  </si>
  <si>
    <t>TEST</t>
  </si>
  <si>
    <t>TEEST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</si>
</sst>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[$-409]d\-mmm\-yyyy;@"/>
  </numFmts>
  <fonts count="27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arial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b/>
      <i/>
      <sz val="14"/>
      <color indexed="16"/>
      <name val="Arial"/>
      <family val="2"/>
    </font>
    <font>
      <sz val="10"/>
      <name val="Arial"/>
      <family val="2"/>
      <charset val="163"/>
    </font>
    <font>
      <sz val="11"/>
      <color theme="1"/>
      <name val="Arial"/>
      <family val="2"/>
      <charset val="163"/>
    </font>
    <font>
      <i/>
      <sz val="14"/>
      <color indexed="16"/>
      <name val="Arial"/>
      <family val="2"/>
      <charset val="163"/>
    </font>
    <font>
      <b/>
      <sz val="20"/>
      <color indexed="16"/>
      <name val="Arial"/>
      <family val="2"/>
      <charset val="163"/>
    </font>
    <font>
      <b/>
      <sz val="10"/>
      <color indexed="16"/>
      <name val="Arial"/>
      <family val="2"/>
    </font>
    <font>
      <b/>
      <sz val="10"/>
      <color rgb="FFD6FAE2"/>
      <name val="Aarial"/>
    </font>
    <font>
      <sz val="10"/>
      <color rgb="FFD6FAE2"/>
      <name val="Aarial"/>
    </font>
    <font>
      <b/>
      <i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1" fillId="0" borderId="0"/>
    <xf numFmtId="0" fontId="10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9" fillId="0" borderId="0"/>
    <xf numFmtId="0" fontId="9" fillId="0" borderId="0"/>
  </cellStyleXfs>
  <cellXfs count="66">
    <xf numFmtId="0" fontId="0" fillId="0" borderId="0" xfId="0"/>
    <xf numFmtId="0" fontId="11" fillId="0" borderId="0" xfId="3"/>
    <xf numFmtId="9" fontId="4" fillId="0" borderId="0" xfId="5" applyFont="1"/>
    <xf numFmtId="0" fontId="7" fillId="3" borderId="0" xfId="0" applyFont="1" applyFill="1" applyAlignment="1">
      <alignment vertical="center"/>
    </xf>
    <xf numFmtId="0" fontId="1" fillId="4" borderId="18" xfId="9" applyFill="1" applyBorder="1"/>
    <xf numFmtId="0" fontId="1" fillId="4" borderId="19" xfId="9" applyFill="1" applyBorder="1"/>
    <xf numFmtId="0" fontId="1" fillId="4" borderId="14" xfId="9" applyFill="1" applyBorder="1"/>
    <xf numFmtId="0" fontId="9" fillId="0" borderId="0" xfId="10"/>
    <xf numFmtId="0" fontId="16" fillId="4" borderId="20" xfId="11" applyFont="1" applyFill="1" applyBorder="1"/>
    <xf numFmtId="0" fontId="1" fillId="4" borderId="0" xfId="9" applyFill="1"/>
    <xf numFmtId="0" fontId="1" fillId="4" borderId="13" xfId="9" applyFill="1" applyBorder="1"/>
    <xf numFmtId="0" fontId="17" fillId="4" borderId="0" xfId="9" applyFont="1" applyFill="1"/>
    <xf numFmtId="0" fontId="1" fillId="4" borderId="20" xfId="9" applyFill="1" applyBorder="1"/>
    <xf numFmtId="0" fontId="19" fillId="0" borderId="0" xfId="10" applyFont="1"/>
    <xf numFmtId="0" fontId="20" fillId="4" borderId="20" xfId="9" applyFont="1" applyFill="1" applyBorder="1"/>
    <xf numFmtId="0" fontId="20" fillId="4" borderId="0" xfId="9" applyFont="1" applyFill="1"/>
    <xf numFmtId="0" fontId="21" fillId="4" borderId="0" xfId="9" applyFont="1" applyFill="1" applyAlignment="1">
      <alignment horizontal="center"/>
    </xf>
    <xf numFmtId="0" fontId="20" fillId="4" borderId="13" xfId="9" applyFont="1" applyFill="1" applyBorder="1"/>
    <xf numFmtId="0" fontId="1" fillId="4" borderId="21" xfId="9" applyFill="1" applyBorder="1"/>
    <xf numFmtId="0" fontId="1" fillId="4" borderId="22" xfId="9" applyFill="1" applyBorder="1"/>
    <xf numFmtId="0" fontId="1" fillId="4" borderId="12" xfId="9" applyFill="1" applyBorder="1"/>
    <xf numFmtId="0" fontId="24" fillId="3" borderId="0" xfId="0" applyFont="1" applyFill="1" applyAlignment="1">
      <alignment vertical="center"/>
    </xf>
    <xf numFmtId="0" fontId="25" fillId="3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left" vertical="top" wrapText="1"/>
    </xf>
    <xf numFmtId="0" fontId="12" fillId="2" borderId="17" xfId="0" applyFont="1" applyFill="1" applyBorder="1" applyAlignment="1">
      <alignment vertical="top" wrapText="1"/>
    </xf>
    <xf numFmtId="0" fontId="23" fillId="5" borderId="14" xfId="9" applyFont="1" applyFill="1" applyBorder="1" applyAlignment="1">
      <alignment horizontal="left" vertical="center"/>
    </xf>
    <xf numFmtId="0" fontId="23" fillId="5" borderId="3" xfId="9" applyFont="1" applyFill="1" applyBorder="1" applyAlignment="1">
      <alignment horizontal="left" vertical="center"/>
    </xf>
    <xf numFmtId="166" fontId="8" fillId="5" borderId="3" xfId="9" quotePrefix="1" applyNumberFormat="1" applyFont="1" applyFill="1" applyBorder="1" applyAlignment="1">
      <alignment horizontal="center" vertical="center"/>
    </xf>
    <xf numFmtId="166" fontId="8" fillId="5" borderId="3" xfId="9" applyNumberFormat="1" applyFont="1" applyFill="1" applyBorder="1" applyAlignment="1">
      <alignment horizontal="center" vertical="center"/>
    </xf>
    <xf numFmtId="166" fontId="8" fillId="5" borderId="18" xfId="9" applyNumberFormat="1" applyFont="1" applyFill="1" applyBorder="1" applyAlignment="1">
      <alignment horizontal="center" vertical="center"/>
    </xf>
    <xf numFmtId="0" fontId="18" fillId="4" borderId="20" xfId="9" applyFont="1" applyFill="1" applyBorder="1" applyAlignment="1">
      <alignment horizontal="center"/>
    </xf>
    <xf numFmtId="0" fontId="18" fillId="4" borderId="0" xfId="9" applyFont="1" applyFill="1" applyAlignment="1">
      <alignment horizontal="center"/>
    </xf>
    <xf numFmtId="0" fontId="18" fillId="4" borderId="13" xfId="9" applyFont="1" applyFill="1" applyBorder="1" applyAlignment="1">
      <alignment horizontal="center"/>
    </xf>
    <xf numFmtId="0" fontId="22" fillId="4" borderId="20" xfId="9" applyFont="1" applyFill="1" applyBorder="1" applyAlignment="1">
      <alignment horizontal="center"/>
    </xf>
    <xf numFmtId="0" fontId="22" fillId="4" borderId="0" xfId="9" applyFont="1" applyFill="1" applyAlignment="1">
      <alignment horizontal="center"/>
    </xf>
    <xf numFmtId="0" fontId="22" fillId="4" borderId="13" xfId="9" applyFont="1" applyFill="1" applyBorder="1" applyAlignment="1">
      <alignment horizontal="center"/>
    </xf>
    <xf numFmtId="0" fontId="23" fillId="5" borderId="12" xfId="9" applyFont="1" applyFill="1" applyBorder="1" applyAlignment="1">
      <alignment horizontal="left" vertical="center"/>
    </xf>
    <xf numFmtId="0" fontId="23" fillId="5" borderId="11" xfId="9" applyFont="1" applyFill="1" applyBorder="1" applyAlignment="1">
      <alignment horizontal="left" vertical="center"/>
    </xf>
    <xf numFmtId="0" fontId="8" fillId="5" borderId="11" xfId="9" applyFont="1" applyFill="1" applyBorder="1" applyAlignment="1">
      <alignment horizontal="center" vertical="center"/>
    </xf>
    <xf numFmtId="0" fontId="8" fillId="5" borderId="21" xfId="9" applyFont="1" applyFill="1" applyBorder="1" applyAlignment="1">
      <alignment horizontal="center" vertical="center"/>
    </xf>
    <xf numFmtId="0" fontId="23" fillId="5" borderId="7" xfId="9" applyFont="1" applyFill="1" applyBorder="1" applyAlignment="1">
      <alignment horizontal="left" vertical="center"/>
    </xf>
    <xf numFmtId="0" fontId="23" fillId="5" borderId="1" xfId="9" applyFont="1" applyFill="1" applyBorder="1" applyAlignment="1">
      <alignment horizontal="left" vertical="center"/>
    </xf>
    <xf numFmtId="49" fontId="8" fillId="5" borderId="1" xfId="9" applyNumberFormat="1" applyFont="1" applyFill="1" applyBorder="1" applyAlignment="1">
      <alignment horizontal="center" vertical="center"/>
    </xf>
    <xf numFmtId="49" fontId="8" fillId="5" borderId="10" xfId="9" applyNumberFormat="1" applyFont="1" applyFill="1" applyBorder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12" fillId="2" borderId="15" xfId="0" applyFont="1" applyFill="1" applyBorder="1" applyAlignment="1">
      <alignment horizontal="left" vertical="center" wrapText="1"/>
    </xf>
    <xf numFmtId="0" fontId="12" fillId="2" borderId="16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165" fontId="12" fillId="2" borderId="2" xfId="0" quotePrefix="1" applyNumberFormat="1" applyFont="1" applyFill="1" applyBorder="1" applyAlignment="1">
      <alignment horizontal="left" vertical="center" wrapText="1"/>
    </xf>
    <xf numFmtId="165" fontId="9" fillId="2" borderId="2" xfId="0" applyNumberFormat="1" applyFont="1" applyFill="1" applyBorder="1" applyAlignment="1">
      <alignment horizontal="left" vertical="center" wrapText="1"/>
    </xf>
    <xf numFmtId="165" fontId="9" fillId="2" borderId="8" xfId="0" applyNumberFormat="1" applyFont="1" applyFill="1" applyBorder="1" applyAlignment="1">
      <alignment horizontal="left" vertical="center" wrapText="1"/>
    </xf>
  </cellXfs>
  <cellStyles count="12">
    <cellStyle name="Comma 2" xfId="1" xr:uid="{00000000-0005-0000-0000-000000000000}"/>
    <cellStyle name="Comma 3" xfId="2" xr:uid="{00000000-0005-0000-0000-000001000000}"/>
    <cellStyle name="Normal" xfId="0" builtinId="0" customBuiltin="1"/>
    <cellStyle name="Normal 2" xfId="3" xr:uid="{00000000-0005-0000-0000-000004000000}"/>
    <cellStyle name="Normal 2 2" xfId="8" xr:uid="{00000000-0005-0000-0000-000005000000}"/>
    <cellStyle name="Normal 2 3" xfId="9" xr:uid="{00000000-0005-0000-0000-000006000000}"/>
    <cellStyle name="Normal 3" xfId="4" xr:uid="{00000000-0005-0000-0000-000007000000}"/>
    <cellStyle name="Normal 4" xfId="10" xr:uid="{00000000-0005-0000-0000-000008000000}"/>
    <cellStyle name="Normal_Guideline_Process tailoring" xfId="11" xr:uid="{00000000-0005-0000-0000-000009000000}"/>
    <cellStyle name="Percent" xfId="5" builtinId="5"/>
    <cellStyle name="Percent 2" xfId="6" xr:uid="{00000000-0005-0000-0000-00000B000000}"/>
    <cellStyle name="Percent 3" xfId="7" xr:uid="{00000000-0005-0000-0000-00000C000000}"/>
  </cellStyles>
  <dxfs count="0"/>
  <tableStyles count="0" defaultTableStyle="TableStyleMedium9" defaultPivotStyle="PivotStyleLight16"/>
  <colors>
    <mruColors>
      <color rgb="FFD6FAE2"/>
      <color rgb="FFA7EBB1"/>
      <color rgb="FFC1F1C8"/>
      <color rgb="FFC1F1CB"/>
      <color rgb="FFB7E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563880</xdr:colOff>
      <xdr:row>0</xdr:row>
      <xdr:rowOff>30480</xdr:rowOff>
    </xdr:from>
    <xdr:to>
      <xdr:col>10</xdr:col>
      <xdr:colOff>106680</xdr:colOff>
      <xdr:row>9</xdr:row>
      <xdr:rowOff>24002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30480"/>
          <a:ext cx="2552700" cy="16546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27"/>
  <sheetViews>
    <sheetView view="pageBreakPreview" topLeftCell="A3" zoomScale="115" zoomScaleNormal="100" zoomScaleSheetLayoutView="115" workbookViewId="0">
      <selection activeCell="D15" sqref="D15"/>
    </sheetView>
  </sheetViews>
  <sheetFormatPr defaultColWidth="8.77734375" defaultRowHeight="13.2"/>
  <cols>
    <col min="1" max="1" width="3" style="7" customWidth="1"/>
    <col min="2" max="256" width="8.77734375" style="7"/>
    <col min="257" max="257" width="3" style="7" customWidth="1"/>
    <col min="258" max="512" width="8.77734375" style="7"/>
    <col min="513" max="513" width="3" style="7" customWidth="1"/>
    <col min="514" max="768" width="8.77734375" style="7"/>
    <col min="769" max="769" width="3" style="7" customWidth="1"/>
    <col min="770" max="1024" width="8.77734375" style="7"/>
    <col min="1025" max="1025" width="3" style="7" customWidth="1"/>
    <col min="1026" max="1280" width="8.77734375" style="7"/>
    <col min="1281" max="1281" width="3" style="7" customWidth="1"/>
    <col min="1282" max="1536" width="8.77734375" style="7"/>
    <col min="1537" max="1537" width="3" style="7" customWidth="1"/>
    <col min="1538" max="1792" width="8.77734375" style="7"/>
    <col min="1793" max="1793" width="3" style="7" customWidth="1"/>
    <col min="1794" max="2048" width="8.77734375" style="7"/>
    <col min="2049" max="2049" width="3" style="7" customWidth="1"/>
    <col min="2050" max="2304" width="8.77734375" style="7"/>
    <col min="2305" max="2305" width="3" style="7" customWidth="1"/>
    <col min="2306" max="2560" width="8.77734375" style="7"/>
    <col min="2561" max="2561" width="3" style="7" customWidth="1"/>
    <col min="2562" max="2816" width="8.77734375" style="7"/>
    <col min="2817" max="2817" width="3" style="7" customWidth="1"/>
    <col min="2818" max="3072" width="8.77734375" style="7"/>
    <col min="3073" max="3073" width="3" style="7" customWidth="1"/>
    <col min="3074" max="3328" width="8.77734375" style="7"/>
    <col min="3329" max="3329" width="3" style="7" customWidth="1"/>
    <col min="3330" max="3584" width="8.77734375" style="7"/>
    <col min="3585" max="3585" width="3" style="7" customWidth="1"/>
    <col min="3586" max="3840" width="8.77734375" style="7"/>
    <col min="3841" max="3841" width="3" style="7" customWidth="1"/>
    <col min="3842" max="4096" width="8.77734375" style="7"/>
    <col min="4097" max="4097" width="3" style="7" customWidth="1"/>
    <col min="4098" max="4352" width="8.77734375" style="7"/>
    <col min="4353" max="4353" width="3" style="7" customWidth="1"/>
    <col min="4354" max="4608" width="8.77734375" style="7"/>
    <col min="4609" max="4609" width="3" style="7" customWidth="1"/>
    <col min="4610" max="4864" width="8.77734375" style="7"/>
    <col min="4865" max="4865" width="3" style="7" customWidth="1"/>
    <col min="4866" max="5120" width="8.77734375" style="7"/>
    <col min="5121" max="5121" width="3" style="7" customWidth="1"/>
    <col min="5122" max="5376" width="8.77734375" style="7"/>
    <col min="5377" max="5377" width="3" style="7" customWidth="1"/>
    <col min="5378" max="5632" width="8.77734375" style="7"/>
    <col min="5633" max="5633" width="3" style="7" customWidth="1"/>
    <col min="5634" max="5888" width="8.77734375" style="7"/>
    <col min="5889" max="5889" width="3" style="7" customWidth="1"/>
    <col min="5890" max="6144" width="8.77734375" style="7"/>
    <col min="6145" max="6145" width="3" style="7" customWidth="1"/>
    <col min="6146" max="6400" width="8.77734375" style="7"/>
    <col min="6401" max="6401" width="3" style="7" customWidth="1"/>
    <col min="6402" max="6656" width="8.77734375" style="7"/>
    <col min="6657" max="6657" width="3" style="7" customWidth="1"/>
    <col min="6658" max="6912" width="8.77734375" style="7"/>
    <col min="6913" max="6913" width="3" style="7" customWidth="1"/>
    <col min="6914" max="7168" width="8.77734375" style="7"/>
    <col min="7169" max="7169" width="3" style="7" customWidth="1"/>
    <col min="7170" max="7424" width="8.77734375" style="7"/>
    <col min="7425" max="7425" width="3" style="7" customWidth="1"/>
    <col min="7426" max="7680" width="8.77734375" style="7"/>
    <col min="7681" max="7681" width="3" style="7" customWidth="1"/>
    <col min="7682" max="7936" width="8.77734375" style="7"/>
    <col min="7937" max="7937" width="3" style="7" customWidth="1"/>
    <col min="7938" max="8192" width="8.77734375" style="7"/>
    <col min="8193" max="8193" width="3" style="7" customWidth="1"/>
    <col min="8194" max="8448" width="8.77734375" style="7"/>
    <col min="8449" max="8449" width="3" style="7" customWidth="1"/>
    <col min="8450" max="8704" width="8.77734375" style="7"/>
    <col min="8705" max="8705" width="3" style="7" customWidth="1"/>
    <col min="8706" max="8960" width="8.77734375" style="7"/>
    <col min="8961" max="8961" width="3" style="7" customWidth="1"/>
    <col min="8962" max="9216" width="8.77734375" style="7"/>
    <col min="9217" max="9217" width="3" style="7" customWidth="1"/>
    <col min="9218" max="9472" width="8.77734375" style="7"/>
    <col min="9473" max="9473" width="3" style="7" customWidth="1"/>
    <col min="9474" max="9728" width="8.77734375" style="7"/>
    <col min="9729" max="9729" width="3" style="7" customWidth="1"/>
    <col min="9730" max="9984" width="8.77734375" style="7"/>
    <col min="9985" max="9985" width="3" style="7" customWidth="1"/>
    <col min="9986" max="10240" width="8.77734375" style="7"/>
    <col min="10241" max="10241" width="3" style="7" customWidth="1"/>
    <col min="10242" max="10496" width="8.77734375" style="7"/>
    <col min="10497" max="10497" width="3" style="7" customWidth="1"/>
    <col min="10498" max="10752" width="8.77734375" style="7"/>
    <col min="10753" max="10753" width="3" style="7" customWidth="1"/>
    <col min="10754" max="11008" width="8.77734375" style="7"/>
    <col min="11009" max="11009" width="3" style="7" customWidth="1"/>
    <col min="11010" max="11264" width="8.77734375" style="7"/>
    <col min="11265" max="11265" width="3" style="7" customWidth="1"/>
    <col min="11266" max="11520" width="8.77734375" style="7"/>
    <col min="11521" max="11521" width="3" style="7" customWidth="1"/>
    <col min="11522" max="11776" width="8.77734375" style="7"/>
    <col min="11777" max="11777" width="3" style="7" customWidth="1"/>
    <col min="11778" max="12032" width="8.77734375" style="7"/>
    <col min="12033" max="12033" width="3" style="7" customWidth="1"/>
    <col min="12034" max="12288" width="8.77734375" style="7"/>
    <col min="12289" max="12289" width="3" style="7" customWidth="1"/>
    <col min="12290" max="12544" width="8.77734375" style="7"/>
    <col min="12545" max="12545" width="3" style="7" customWidth="1"/>
    <col min="12546" max="12800" width="8.77734375" style="7"/>
    <col min="12801" max="12801" width="3" style="7" customWidth="1"/>
    <col min="12802" max="13056" width="8.77734375" style="7"/>
    <col min="13057" max="13057" width="3" style="7" customWidth="1"/>
    <col min="13058" max="13312" width="8.77734375" style="7"/>
    <col min="13313" max="13313" width="3" style="7" customWidth="1"/>
    <col min="13314" max="13568" width="8.77734375" style="7"/>
    <col min="13569" max="13569" width="3" style="7" customWidth="1"/>
    <col min="13570" max="13824" width="8.77734375" style="7"/>
    <col min="13825" max="13825" width="3" style="7" customWidth="1"/>
    <col min="13826" max="14080" width="8.77734375" style="7"/>
    <col min="14081" max="14081" width="3" style="7" customWidth="1"/>
    <col min="14082" max="14336" width="8.77734375" style="7"/>
    <col min="14337" max="14337" width="3" style="7" customWidth="1"/>
    <col min="14338" max="14592" width="8.77734375" style="7"/>
    <col min="14593" max="14593" width="3" style="7" customWidth="1"/>
    <col min="14594" max="14848" width="8.77734375" style="7"/>
    <col min="14849" max="14849" width="3" style="7" customWidth="1"/>
    <col min="14850" max="15104" width="8.77734375" style="7"/>
    <col min="15105" max="15105" width="3" style="7" customWidth="1"/>
    <col min="15106" max="15360" width="8.77734375" style="7"/>
    <col min="15361" max="15361" width="3" style="7" customWidth="1"/>
    <col min="15362" max="15616" width="8.77734375" style="7"/>
    <col min="15617" max="15617" width="3" style="7" customWidth="1"/>
    <col min="15618" max="15872" width="8.77734375" style="7"/>
    <col min="15873" max="15873" width="3" style="7" customWidth="1"/>
    <col min="15874" max="16128" width="8.77734375" style="7"/>
    <col min="16129" max="16129" width="3" style="7" customWidth="1"/>
    <col min="16130" max="16384" width="8.77734375" style="7"/>
  </cols>
  <sheetData>
    <row r="1" spans="2:15" ht="14.4"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/>
    </row>
    <row r="2" spans="2:15" ht="14.4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/>
    </row>
    <row r="3" spans="2:15" ht="14.4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</row>
    <row r="4" spans="2:15" ht="15.6">
      <c r="B4" s="8"/>
      <c r="C4" s="9"/>
      <c r="D4" s="9"/>
      <c r="E4" s="9"/>
      <c r="F4" s="9"/>
      <c r="G4" s="9"/>
      <c r="H4" s="9"/>
      <c r="I4" s="11"/>
      <c r="J4" s="9"/>
      <c r="K4" s="9"/>
      <c r="L4" s="9"/>
      <c r="M4" s="9"/>
      <c r="N4" s="9"/>
      <c r="O4" s="10"/>
    </row>
    <row r="5" spans="2:15" ht="14.4"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</row>
    <row r="6" spans="2:15" ht="14.4">
      <c r="B6" s="12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2:15" ht="14.4">
      <c r="B7" s="12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</row>
    <row r="8" spans="2:15" ht="14.4">
      <c r="B8" s="1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 spans="2:15" ht="14.4">
      <c r="B9" s="1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</row>
    <row r="10" spans="2:15" ht="14.4">
      <c r="B10" s="12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1" spans="2:15" s="13" customFormat="1" ht="17.399999999999999">
      <c r="B11" s="38" t="s">
        <v>70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</row>
    <row r="12" spans="2:15" s="13" customFormat="1" ht="18">
      <c r="B12" s="14"/>
      <c r="C12" s="15"/>
      <c r="D12" s="15"/>
      <c r="E12" s="15"/>
      <c r="F12" s="16"/>
      <c r="G12" s="15"/>
      <c r="H12" s="15"/>
      <c r="I12" s="15"/>
      <c r="J12" s="15"/>
      <c r="K12" s="15"/>
      <c r="L12" s="15"/>
      <c r="M12" s="15"/>
      <c r="N12" s="15"/>
      <c r="O12" s="17"/>
    </row>
    <row r="13" spans="2:15" s="13" customFormat="1" ht="24.6">
      <c r="B13" s="41" t="s">
        <v>71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</row>
    <row r="14" spans="2:15" ht="14.4">
      <c r="B14" s="12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 spans="2:15" ht="14.4">
      <c r="B15" s="12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2:15" ht="14.4">
      <c r="B16" s="12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</row>
    <row r="17" spans="2:15" ht="24" customHeight="1">
      <c r="B17" s="12"/>
      <c r="C17" s="9"/>
      <c r="D17" s="9"/>
      <c r="E17" s="9"/>
      <c r="F17" s="44" t="s">
        <v>11</v>
      </c>
      <c r="G17" s="45"/>
      <c r="H17" s="45"/>
      <c r="I17" s="46" t="s">
        <v>12</v>
      </c>
      <c r="J17" s="46"/>
      <c r="K17" s="47"/>
      <c r="L17" s="9"/>
      <c r="M17" s="9"/>
      <c r="N17" s="9"/>
      <c r="O17" s="10"/>
    </row>
    <row r="18" spans="2:15" ht="24" customHeight="1">
      <c r="B18" s="12"/>
      <c r="C18" s="9"/>
      <c r="D18" s="9"/>
      <c r="E18" s="9"/>
      <c r="F18" s="48" t="s">
        <v>2</v>
      </c>
      <c r="G18" s="49"/>
      <c r="H18" s="49"/>
      <c r="I18" s="50" t="s">
        <v>66</v>
      </c>
      <c r="J18" s="50"/>
      <c r="K18" s="51"/>
      <c r="L18" s="9"/>
      <c r="M18" s="9"/>
      <c r="N18" s="9"/>
      <c r="O18" s="10"/>
    </row>
    <row r="19" spans="2:15" ht="24" customHeight="1">
      <c r="B19" s="12"/>
      <c r="C19" s="9"/>
      <c r="D19" s="9"/>
      <c r="E19" s="9"/>
      <c r="F19" s="33" t="s">
        <v>13</v>
      </c>
      <c r="G19" s="34"/>
      <c r="H19" s="34"/>
      <c r="I19" s="35" t="s">
        <v>14</v>
      </c>
      <c r="J19" s="36"/>
      <c r="K19" s="37"/>
      <c r="L19" s="9"/>
      <c r="M19" s="9"/>
      <c r="N19" s="9"/>
      <c r="O19" s="10"/>
    </row>
    <row r="20" spans="2:15" ht="14.4">
      <c r="B20" s="12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</row>
    <row r="21" spans="2:15" ht="14.4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</row>
    <row r="22" spans="2:15" ht="14.4">
      <c r="B22" s="1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</row>
    <row r="23" spans="2:15" ht="14.4">
      <c r="B23" s="12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</row>
    <row r="24" spans="2:15" ht="14.4">
      <c r="B24" s="1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</row>
    <row r="25" spans="2:15" ht="14.4">
      <c r="B25" s="12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</row>
    <row r="26" spans="2:15" ht="14.4">
      <c r="B26" s="12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</row>
    <row r="27" spans="2:15" ht="14.4"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</row>
  </sheetData>
  <mergeCells count="8">
    <mergeCell ref="F19:H19"/>
    <mergeCell ref="I19:K19"/>
    <mergeCell ref="B11:O11"/>
    <mergeCell ref="B13:O13"/>
    <mergeCell ref="F17:H17"/>
    <mergeCell ref="I17:K17"/>
    <mergeCell ref="F18:H18"/>
    <mergeCell ref="I18:K18"/>
  </mergeCells>
  <pageMargins left="0.2" right="0.2" top="0.75" bottom="0.75" header="0.3" footer="0.3"/>
  <pageSetup scale="80" fitToHeight="0" orientation="portrait" r:id="rId1"/>
  <headerFooter differentFirst="1">
    <oddHeader>&amp;L&amp;F</oddHeader>
    <oddFooter>&amp;L26e-BM/HR/HDCV/FSOFT&amp;CInternal Use&amp;R&amp;P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62"/>
  <sheetViews>
    <sheetView tabSelected="1" zoomScale="115" zoomScaleNormal="115" zoomScaleSheetLayoutView="100" workbookViewId="0">
      <selection activeCell="H6" sqref="H6"/>
    </sheetView>
  </sheetViews>
  <sheetFormatPr defaultColWidth="9.109375" defaultRowHeight="13.2"/>
  <cols>
    <col min="1" max="1" width="4.88671875" style="3" customWidth="1"/>
    <col min="2" max="2" width="17.44140625" style="3" customWidth="1"/>
    <col min="3" max="3" width="18.44140625" style="3" customWidth="1"/>
    <col min="4" max="4" width="7.5546875" style="3" customWidth="1"/>
    <col min="5" max="5" width="16.5546875" style="3" customWidth="1"/>
    <col min="6" max="6" width="41.6640625" style="3" customWidth="1"/>
    <col min="7" max="10" width="9.109375" style="3" customWidth="1"/>
    <col min="11" max="16" width="9.109375" style="3"/>
    <col min="17" max="17" width="9.109375" style="3" customWidth="1"/>
    <col min="18" max="16384" width="9.109375" style="3"/>
  </cols>
  <sheetData>
    <row r="1" spans="1:6" ht="36" customHeight="1">
      <c r="A1" s="52" t="str">
        <f>C3&amp;" "&amp;"Syllabus"</f>
        <v>TEST Syllabus</v>
      </c>
      <c r="B1" s="52"/>
      <c r="C1" s="52"/>
      <c r="D1" s="52"/>
      <c r="E1" s="52"/>
      <c r="F1" s="52"/>
    </row>
    <row r="2" spans="1:6" ht="15.6" customHeight="1">
      <c r="A2" s="23">
        <v>1</v>
      </c>
      <c r="B2" s="24" t="s">
        <v>10</v>
      </c>
      <c r="C2" s="57" t="s">
        <v>45</v>
      </c>
      <c r="D2" s="58"/>
      <c r="E2" s="58"/>
      <c r="F2" s="59"/>
    </row>
    <row r="3" spans="1:6" ht="15.6" customHeight="1">
      <c r="A3" s="25">
        <v>2</v>
      </c>
      <c r="B3" s="26" t="s">
        <v>0</v>
      </c>
      <c r="C3" s="60" t="s">
        <v>72</v>
      </c>
      <c r="D3" s="61"/>
      <c r="E3" s="61"/>
      <c r="F3" s="62"/>
    </row>
    <row r="4" spans="1:6" ht="15.6" customHeight="1">
      <c r="A4" s="25">
        <v>3</v>
      </c>
      <c r="B4" s="26" t="s">
        <v>1</v>
      </c>
      <c r="C4" s="60" t="s">
        <v>73</v>
      </c>
      <c r="D4" s="61"/>
      <c r="E4" s="61"/>
      <c r="F4" s="62"/>
    </row>
    <row r="5" spans="1:6" ht="18.600000000000001" customHeight="1">
      <c r="A5" s="25">
        <v>4</v>
      </c>
      <c r="B5" s="26" t="s">
        <v>2</v>
      </c>
      <c r="C5" s="63">
        <v>4.0999999999999996</v>
      </c>
      <c r="D5" s="64"/>
      <c r="E5" s="64"/>
      <c r="F5" s="65"/>
    </row>
    <row r="6" spans="1:6" ht="32.4" customHeight="1">
      <c r="A6" s="53">
        <v>5</v>
      </c>
      <c r="B6" s="54" t="s">
        <v>3</v>
      </c>
      <c r="C6" s="27" t="s">
        <v>4</v>
      </c>
      <c r="D6" s="28">
        <v>4</v>
      </c>
      <c r="E6" s="28">
        <v>15</v>
      </c>
      <c r="F6" s="29" t="s">
        <v>67</v>
      </c>
    </row>
    <row r="7" spans="1:6" ht="26.4">
      <c r="A7" s="53"/>
      <c r="B7" s="54"/>
      <c r="C7" s="27" t="s">
        <v>5</v>
      </c>
      <c r="D7" s="28">
        <v>2</v>
      </c>
      <c r="E7" s="28">
        <v>15</v>
      </c>
      <c r="F7" s="29" t="s">
        <v>68</v>
      </c>
    </row>
    <row r="8" spans="1:6" ht="27.6" customHeight="1">
      <c r="A8" s="53"/>
      <c r="B8" s="54"/>
      <c r="C8" s="27" t="s">
        <v>15</v>
      </c>
      <c r="D8" s="28">
        <v>1</v>
      </c>
      <c r="E8" s="30">
        <v>28</v>
      </c>
      <c r="F8" s="32" t="s">
        <v>65</v>
      </c>
    </row>
    <row r="9" spans="1:6" ht="27.6" customHeight="1">
      <c r="A9" s="53"/>
      <c r="B9" s="54"/>
      <c r="C9" s="27" t="s">
        <v>16</v>
      </c>
      <c r="D9" s="28">
        <v>1</v>
      </c>
      <c r="E9" s="30">
        <v>42</v>
      </c>
      <c r="F9" s="32" t="s">
        <v>65</v>
      </c>
    </row>
    <row r="10" spans="1:6" ht="46.2" customHeight="1">
      <c r="A10" s="53"/>
      <c r="B10" s="54"/>
      <c r="C10" s="31" t="s">
        <v>17</v>
      </c>
      <c r="D10" s="28">
        <v>6</v>
      </c>
      <c r="E10" s="55" t="s">
        <v>69</v>
      </c>
      <c r="F10" s="56"/>
    </row>
    <row r="13" spans="1:6">
      <c r="B13" s="21" t="s">
        <v>18</v>
      </c>
    </row>
    <row r="14" spans="1:6">
      <c r="B14" s="22" t="s">
        <v>19</v>
      </c>
    </row>
    <row r="15" spans="1:6">
      <c r="B15" s="22" t="s">
        <v>20</v>
      </c>
    </row>
    <row r="16" spans="1:6">
      <c r="B16" s="22" t="s">
        <v>21</v>
      </c>
    </row>
    <row r="17" spans="2:2">
      <c r="B17" s="22" t="s">
        <v>22</v>
      </c>
    </row>
    <row r="18" spans="2:2">
      <c r="B18" s="22" t="s">
        <v>23</v>
      </c>
    </row>
    <row r="19" spans="2:2">
      <c r="B19" s="22" t="s">
        <v>24</v>
      </c>
    </row>
    <row r="20" spans="2:2">
      <c r="B20" s="22" t="s">
        <v>25</v>
      </c>
    </row>
    <row r="21" spans="2:2">
      <c r="B21" s="22" t="s">
        <v>26</v>
      </c>
    </row>
    <row r="22" spans="2:2">
      <c r="B22" s="22" t="s">
        <v>27</v>
      </c>
    </row>
    <row r="23" spans="2:2">
      <c r="B23" s="22" t="s">
        <v>28</v>
      </c>
    </row>
    <row r="24" spans="2:2">
      <c r="B24" s="22" t="s">
        <v>29</v>
      </c>
    </row>
    <row r="25" spans="2:2">
      <c r="B25" s="22" t="s">
        <v>30</v>
      </c>
    </row>
    <row r="26" spans="2:2">
      <c r="B26" s="22" t="s">
        <v>31</v>
      </c>
    </row>
    <row r="27" spans="2:2">
      <c r="B27" s="22" t="s">
        <v>32</v>
      </c>
    </row>
    <row r="28" spans="2:2">
      <c r="B28" s="22" t="s">
        <v>33</v>
      </c>
    </row>
    <row r="29" spans="2:2">
      <c r="B29" s="22" t="s">
        <v>34</v>
      </c>
    </row>
    <row r="30" spans="2:2">
      <c r="B30" s="22" t="s">
        <v>35</v>
      </c>
    </row>
    <row r="31" spans="2:2">
      <c r="B31" s="22" t="s">
        <v>36</v>
      </c>
    </row>
    <row r="32" spans="2:2">
      <c r="B32" s="22" t="s">
        <v>37</v>
      </c>
    </row>
    <row r="33" spans="2:2">
      <c r="B33" s="22" t="s">
        <v>38</v>
      </c>
    </row>
    <row r="34" spans="2:2">
      <c r="B34" s="22" t="s">
        <v>39</v>
      </c>
    </row>
    <row r="35" spans="2:2">
      <c r="B35" s="22" t="s">
        <v>40</v>
      </c>
    </row>
    <row r="36" spans="2:2">
      <c r="B36" s="22" t="s">
        <v>41</v>
      </c>
    </row>
    <row r="37" spans="2:2">
      <c r="B37" s="22" t="s">
        <v>42</v>
      </c>
    </row>
    <row r="38" spans="2:2">
      <c r="B38" s="22" t="s">
        <v>20</v>
      </c>
    </row>
    <row r="39" spans="2:2">
      <c r="B39" s="22" t="s">
        <v>43</v>
      </c>
    </row>
    <row r="40" spans="2:2">
      <c r="B40" s="22" t="s">
        <v>44</v>
      </c>
    </row>
    <row r="41" spans="2:2">
      <c r="B41" s="22" t="s">
        <v>45</v>
      </c>
    </row>
    <row r="42" spans="2:2">
      <c r="B42" s="22" t="s">
        <v>46</v>
      </c>
    </row>
    <row r="43" spans="2:2">
      <c r="B43" s="22" t="s">
        <v>26</v>
      </c>
    </row>
    <row r="44" spans="2:2">
      <c r="B44" s="22" t="s">
        <v>47</v>
      </c>
    </row>
    <row r="45" spans="2:2">
      <c r="B45" s="22" t="s">
        <v>48</v>
      </c>
    </row>
    <row r="46" spans="2:2">
      <c r="B46" s="22" t="s">
        <v>49</v>
      </c>
    </row>
    <row r="47" spans="2:2">
      <c r="B47" s="22" t="s">
        <v>50</v>
      </c>
    </row>
    <row r="48" spans="2:2">
      <c r="B48" s="22" t="s">
        <v>51</v>
      </c>
    </row>
    <row r="49" spans="2:2">
      <c r="B49" s="22" t="s">
        <v>52</v>
      </c>
    </row>
    <row r="50" spans="2:2">
      <c r="B50" s="22" t="s">
        <v>53</v>
      </c>
    </row>
    <row r="51" spans="2:2">
      <c r="B51" s="22" t="s">
        <v>54</v>
      </c>
    </row>
    <row r="52" spans="2:2">
      <c r="B52" s="22" t="s">
        <v>55</v>
      </c>
    </row>
    <row r="53" spans="2:2">
      <c r="B53" s="22" t="s">
        <v>56</v>
      </c>
    </row>
    <row r="54" spans="2:2">
      <c r="B54" s="22" t="s">
        <v>57</v>
      </c>
    </row>
    <row r="55" spans="2:2">
      <c r="B55" s="22" t="s">
        <v>58</v>
      </c>
    </row>
    <row r="56" spans="2:2">
      <c r="B56" s="22" t="s">
        <v>59</v>
      </c>
    </row>
    <row r="57" spans="2:2">
      <c r="B57" s="22" t="s">
        <v>60</v>
      </c>
    </row>
    <row r="58" spans="2:2">
      <c r="B58" s="22" t="s">
        <v>61</v>
      </c>
    </row>
    <row r="59" spans="2:2">
      <c r="B59" s="22" t="s">
        <v>62</v>
      </c>
    </row>
    <row r="60" spans="2:2">
      <c r="B60" s="22" t="s">
        <v>63</v>
      </c>
    </row>
    <row r="61" spans="2:2">
      <c r="B61" s="22" t="s">
        <v>64</v>
      </c>
    </row>
    <row r="62" spans="2:2">
      <c r="B62" s="22" t="s">
        <v>6</v>
      </c>
    </row>
  </sheetData>
  <mergeCells count="8">
    <mergeCell ref="A1:F1"/>
    <mergeCell ref="A6:A10"/>
    <mergeCell ref="B6:B10"/>
    <mergeCell ref="E10:F10"/>
    <mergeCell ref="C2:F2"/>
    <mergeCell ref="C4:F4"/>
    <mergeCell ref="C5:F5"/>
    <mergeCell ref="C3:F3"/>
  </mergeCells>
  <phoneticPr fontId="6" type="noConversion"/>
  <dataValidations count="1">
    <dataValidation type="list" allowBlank="1" showInputMessage="1" showErrorMessage="1" sqref="C2:F2" xr:uid="{00000000-0002-0000-0100-000000000000}">
      <formula1>$B$14:$B$141</formula1>
    </dataValidation>
  </dataValidations>
  <pageMargins left="0.24" right="0.24" top="0.31496062992126" bottom="0.31496062992126" header="0.23622047244094499" footer="0.23622047244094499"/>
  <pageSetup paperSize="9" scale="90" orientation="portrait" r:id="rId1"/>
  <headerFooter>
    <oddFooter>&amp;L18e-BM/DT/FSOFT v1/1&amp;CInternal use&amp;R&amp;P/&amp;N</oddFooter>
  </headerFooter>
  <customProperties>
    <customPr name="DVSECTION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V5"/>
  <sheetViews>
    <sheetView workbookViewId="0">
      <selection activeCell="AL4" sqref="AL4"/>
    </sheetView>
  </sheetViews>
  <sheetFormatPr defaultRowHeight="13.2"/>
  <sheetData>
    <row r="1" spans="1:256">
      <c r="A1" t="e">
        <f>IF(Syllabus!1:1,"AAAAAH7b/wA=",0)</f>
        <v>#VALUE!</v>
      </c>
      <c r="B1" t="e">
        <f>AND(Syllabus!#REF!,"AAAAAH7b/wE=")</f>
        <v>#REF!</v>
      </c>
      <c r="C1" t="e">
        <f>AND(Syllabus!B1,"AAAAAH7b/wI=")</f>
        <v>#VALUE!</v>
      </c>
      <c r="D1" t="e">
        <f>AND(Syllabus!C1,"AAAAAH7b/wM=")</f>
        <v>#VALUE!</v>
      </c>
      <c r="E1" t="e">
        <f>AND(Syllabus!D1,"AAAAAH7b/wQ=")</f>
        <v>#VALUE!</v>
      </c>
      <c r="F1" t="e">
        <f>AND(Syllabus!E1,"AAAAAH7b/wU=")</f>
        <v>#VALUE!</v>
      </c>
      <c r="G1" t="e">
        <f>AND(Syllabus!F1,"AAAAAH7b/wY=")</f>
        <v>#VALUE!</v>
      </c>
      <c r="H1" t="e">
        <f>AND(Syllabus!G1,"AAAAAH7b/wc=")</f>
        <v>#VALUE!</v>
      </c>
      <c r="I1" t="e">
        <f>IF(Syllabus!#REF!,"AAAAAH7b/wg=",0)</f>
        <v>#REF!</v>
      </c>
      <c r="J1" t="e">
        <f>AND(Syllabus!#REF!,"AAAAAH7b/wk=")</f>
        <v>#REF!</v>
      </c>
      <c r="K1" t="e">
        <f>AND(Syllabus!#REF!,"AAAAAH7b/wo=")</f>
        <v>#REF!</v>
      </c>
      <c r="L1" t="e">
        <f>AND(Syllabus!#REF!,"AAAAAH7b/ws=")</f>
        <v>#REF!</v>
      </c>
      <c r="M1" t="e">
        <f>AND(Syllabus!#REF!,"AAAAAH7b/ww=")</f>
        <v>#REF!</v>
      </c>
      <c r="N1" t="e">
        <f>AND(Syllabus!#REF!,"AAAAAH7b/w0=")</f>
        <v>#REF!</v>
      </c>
      <c r="O1" t="e">
        <f>AND(Syllabus!#REF!,"AAAAAH7b/w4=")</f>
        <v>#REF!</v>
      </c>
      <c r="P1" t="e">
        <f>AND(Syllabus!#REF!,"AAAAAH7b/w8=")</f>
        <v>#REF!</v>
      </c>
      <c r="Q1">
        <f>IF(Syllabus!2:2,"AAAAAH7b/xA=",0)</f>
        <v>0</v>
      </c>
      <c r="R1" t="b">
        <f>AND(Syllabus!A2,"AAAAAH7b/xE=")</f>
        <v>1</v>
      </c>
      <c r="S1" t="e">
        <f>AND(Syllabus!B2,"AAAAAH7b/xI=")</f>
        <v>#VALUE!</v>
      </c>
      <c r="T1" t="e">
        <f>AND(Syllabus!C2,"AAAAAH7b/xM=")</f>
        <v>#VALUE!</v>
      </c>
      <c r="U1" t="e">
        <f>AND(Syllabus!D2,"AAAAAH7b/xQ=")</f>
        <v>#VALUE!</v>
      </c>
      <c r="V1" t="e">
        <f>AND(Syllabus!E2,"AAAAAH7b/xU=")</f>
        <v>#VALUE!</v>
      </c>
      <c r="W1" t="e">
        <f>AND(Syllabus!F2,"AAAAAH7b/xY=")</f>
        <v>#VALUE!</v>
      </c>
      <c r="X1" t="e">
        <f>AND(Syllabus!G2,"AAAAAH7b/xc=")</f>
        <v>#VALUE!</v>
      </c>
      <c r="Y1">
        <f>IF(Syllabus!4:4,"AAAAAH7b/xg=",0)</f>
        <v>0</v>
      </c>
      <c r="Z1" t="b">
        <f>AND(Syllabus!A4,"AAAAAH7b/xk=")</f>
        <v>1</v>
      </c>
      <c r="AA1" t="e">
        <f>AND(Syllabus!B4,"AAAAAH7b/xo=")</f>
        <v>#VALUE!</v>
      </c>
      <c r="AB1" t="e">
        <f>AND(Syllabus!C4,"AAAAAH7b/xs=")</f>
        <v>#VALUE!</v>
      </c>
      <c r="AC1" t="e">
        <f>AND(Syllabus!D4,"AAAAAH7b/xw=")</f>
        <v>#VALUE!</v>
      </c>
      <c r="AD1" t="e">
        <f>AND(Syllabus!E4,"AAAAAH7b/x0=")</f>
        <v>#VALUE!</v>
      </c>
      <c r="AE1" t="e">
        <f>AND(Syllabus!F4,"AAAAAH7b/x4=")</f>
        <v>#VALUE!</v>
      </c>
      <c r="AF1" t="e">
        <f>AND(Syllabus!G4,"AAAAAH7b/x8=")</f>
        <v>#VALUE!</v>
      </c>
      <c r="AG1">
        <f>IF(Syllabus!5:5,"AAAAAH7b/yA=",0)</f>
        <v>0</v>
      </c>
      <c r="AH1" t="b">
        <f>AND(Syllabus!A5,"AAAAAH7b/yE=")</f>
        <v>1</v>
      </c>
      <c r="AI1" t="e">
        <f>AND(Syllabus!B5,"AAAAAH7b/yI=")</f>
        <v>#VALUE!</v>
      </c>
      <c r="AJ1" t="b">
        <f>AND(Syllabus!C5,"AAAAAH7b/yM=")</f>
        <v>1</v>
      </c>
      <c r="AK1" t="e">
        <f>AND(Syllabus!D5,"AAAAAH7b/yQ=")</f>
        <v>#VALUE!</v>
      </c>
      <c r="AL1" t="e">
        <f>AND(Syllabus!E5,"AAAAAH7b/yU=")</f>
        <v>#VALUE!</v>
      </c>
      <c r="AM1" t="e">
        <f>AND(Syllabus!F5,"AAAAAH7b/yY=")</f>
        <v>#VALUE!</v>
      </c>
      <c r="AN1" t="e">
        <f>AND(Syllabus!G5,"AAAAAH7b/yc=")</f>
        <v>#VALUE!</v>
      </c>
      <c r="AO1" t="e">
        <f>IF(_xlfn.SINGLE(Syllabus!#REF!),"AAAAAH7b/yg=",0)</f>
        <v>#REF!</v>
      </c>
      <c r="AP1" t="e">
        <f>AND(Syllabus!#REF!,"AAAAAH7b/yk=")</f>
        <v>#REF!</v>
      </c>
      <c r="AQ1" t="e">
        <f>AND(Syllabus!#REF!,"AAAAAH7b/yo=")</f>
        <v>#REF!</v>
      </c>
      <c r="AR1" t="e">
        <f>AND(Syllabus!#REF!,"AAAAAH7b/ys=")</f>
        <v>#REF!</v>
      </c>
      <c r="AS1" t="e">
        <f>AND(Syllabus!#REF!,"AAAAAH7b/yw=")</f>
        <v>#REF!</v>
      </c>
      <c r="AT1" t="e">
        <f>AND(Syllabus!#REF!,"AAAAAH7b/y0=")</f>
        <v>#REF!</v>
      </c>
      <c r="AU1" t="e">
        <f>AND(Syllabus!#REF!,"AAAAAH7b/y4=")</f>
        <v>#REF!</v>
      </c>
      <c r="AV1" t="e">
        <f>AND(Syllabus!#REF!,"AAAAAH7b/y8=")</f>
        <v>#REF!</v>
      </c>
      <c r="AW1" t="e">
        <f>IF(_xlfn.SINGLE(Syllabus!#REF!),"AAAAAH7b/zA=",0)</f>
        <v>#REF!</v>
      </c>
      <c r="AX1" t="e">
        <f>AND(Syllabus!#REF!,"AAAAAH7b/zE=")</f>
        <v>#REF!</v>
      </c>
      <c r="AY1" t="e">
        <f>AND(Syllabus!#REF!,"AAAAAH7b/zI=")</f>
        <v>#REF!</v>
      </c>
      <c r="AZ1" t="e">
        <f>AND(Syllabus!#REF!,"AAAAAH7b/zM=")</f>
        <v>#REF!</v>
      </c>
      <c r="BA1" t="e">
        <f>AND(Syllabus!#REF!,"AAAAAH7b/zQ=")</f>
        <v>#REF!</v>
      </c>
      <c r="BB1" t="e">
        <f>AND(Syllabus!#REF!,"AAAAAH7b/zU=")</f>
        <v>#REF!</v>
      </c>
      <c r="BC1" t="e">
        <f>AND(Syllabus!#REF!,"AAAAAH7b/zY=")</f>
        <v>#REF!</v>
      </c>
      <c r="BD1" t="e">
        <f>AND(Syllabus!#REF!,"AAAAAH7b/zc=")</f>
        <v>#REF!</v>
      </c>
      <c r="BE1" t="e">
        <f>IF(_xlfn.SINGLE(Syllabus!#REF!),"AAAAAH7b/zg=",0)</f>
        <v>#REF!</v>
      </c>
      <c r="BF1" t="e">
        <f>AND(Syllabus!#REF!,"AAAAAH7b/zk=")</f>
        <v>#REF!</v>
      </c>
      <c r="BG1" t="e">
        <f>AND(Syllabus!#REF!,"AAAAAH7b/zo=")</f>
        <v>#REF!</v>
      </c>
      <c r="BH1" t="e">
        <f>AND(Syllabus!#REF!,"AAAAAH7b/zs=")</f>
        <v>#REF!</v>
      </c>
      <c r="BI1" t="e">
        <f>AND(Syllabus!#REF!,"AAAAAH7b/zw=")</f>
        <v>#REF!</v>
      </c>
      <c r="BJ1" t="e">
        <f>AND(Syllabus!#REF!,"AAAAAH7b/z0=")</f>
        <v>#REF!</v>
      </c>
      <c r="BK1" t="e">
        <f>AND(Syllabus!#REF!,"AAAAAH7b/z4=")</f>
        <v>#REF!</v>
      </c>
      <c r="BL1" t="e">
        <f>AND(Syllabus!#REF!,"AAAAAH7b/z8=")</f>
        <v>#REF!</v>
      </c>
      <c r="BM1" t="e">
        <f>IF(_xlfn.SINGLE(Syllabus!#REF!),"AAAAAH7b/0A=",0)</f>
        <v>#REF!</v>
      </c>
      <c r="BN1" t="e">
        <f>AND(Syllabus!#REF!,"AAAAAH7b/0E=")</f>
        <v>#REF!</v>
      </c>
      <c r="BO1" t="e">
        <f>AND(Syllabus!#REF!,"AAAAAH7b/0I=")</f>
        <v>#REF!</v>
      </c>
      <c r="BP1" t="e">
        <f>AND(Syllabus!#REF!,"AAAAAH7b/0M=")</f>
        <v>#REF!</v>
      </c>
      <c r="BQ1" t="e">
        <f>AND(Syllabus!#REF!,"AAAAAH7b/0Q=")</f>
        <v>#REF!</v>
      </c>
      <c r="BR1" t="e">
        <f>AND(Syllabus!#REF!,"AAAAAH7b/0U=")</f>
        <v>#REF!</v>
      </c>
      <c r="BS1" t="e">
        <f>AND(Syllabus!#REF!,"AAAAAH7b/0Y=")</f>
        <v>#REF!</v>
      </c>
      <c r="BT1" t="e">
        <f>AND(Syllabus!#REF!,"AAAAAH7b/0c=")</f>
        <v>#REF!</v>
      </c>
      <c r="BU1" t="e">
        <f>IF(_xlfn.SINGLE(Syllabus!#REF!),"AAAAAH7b/0g=",0)</f>
        <v>#REF!</v>
      </c>
      <c r="BV1" t="e">
        <f>AND(Syllabus!#REF!,"AAAAAH7b/0k=")</f>
        <v>#REF!</v>
      </c>
      <c r="BW1" t="e">
        <f>AND(Syllabus!#REF!,"AAAAAH7b/0o=")</f>
        <v>#REF!</v>
      </c>
      <c r="BX1" t="e">
        <f>AND(Syllabus!#REF!,"AAAAAH7b/0s=")</f>
        <v>#REF!</v>
      </c>
      <c r="BY1" t="e">
        <f>AND(Syllabus!#REF!,"AAAAAH7b/0w=")</f>
        <v>#REF!</v>
      </c>
      <c r="BZ1" t="e">
        <f>AND(Syllabus!#REF!,"AAAAAH7b/00=")</f>
        <v>#REF!</v>
      </c>
      <c r="CA1" t="e">
        <f>AND(Syllabus!#REF!,"AAAAAH7b/04=")</f>
        <v>#REF!</v>
      </c>
      <c r="CB1" t="e">
        <f>AND(Syllabus!#REF!,"AAAAAH7b/08=")</f>
        <v>#REF!</v>
      </c>
      <c r="CC1" t="e">
        <f>IF(_xlfn.SINGLE(Syllabus!#REF!),"AAAAAH7b/1A=",0)</f>
        <v>#REF!</v>
      </c>
      <c r="CD1" t="e">
        <f>AND(Syllabus!#REF!,"AAAAAH7b/1E=")</f>
        <v>#REF!</v>
      </c>
      <c r="CE1" t="e">
        <f>AND(Syllabus!#REF!,"AAAAAH7b/1I=")</f>
        <v>#REF!</v>
      </c>
      <c r="CF1" t="e">
        <f>AND(Syllabus!#REF!,"AAAAAH7b/1M=")</f>
        <v>#REF!</v>
      </c>
      <c r="CG1" t="e">
        <f>AND(Syllabus!#REF!,"AAAAAH7b/1Q=")</f>
        <v>#REF!</v>
      </c>
      <c r="CH1" t="e">
        <f>AND(Syllabus!#REF!,"AAAAAH7b/1U=")</f>
        <v>#REF!</v>
      </c>
      <c r="CI1" t="e">
        <f>AND(Syllabus!#REF!,"AAAAAH7b/1Y=")</f>
        <v>#REF!</v>
      </c>
      <c r="CJ1" t="e">
        <f>AND(Syllabus!#REF!,"AAAAAH7b/1c=")</f>
        <v>#REF!</v>
      </c>
      <c r="CK1" t="e">
        <f>IF(_xlfn.SINGLE(Syllabus!#REF!),"AAAAAH7b/1g=",0)</f>
        <v>#REF!</v>
      </c>
      <c r="CL1" t="e">
        <f>AND(Syllabus!#REF!,"AAAAAH7b/1k=")</f>
        <v>#REF!</v>
      </c>
      <c r="CM1" t="e">
        <f>AND(Syllabus!#REF!,"AAAAAH7b/1o=")</f>
        <v>#REF!</v>
      </c>
      <c r="CN1" t="e">
        <f>AND(Syllabus!#REF!,"AAAAAH7b/1s=")</f>
        <v>#REF!</v>
      </c>
      <c r="CO1" t="e">
        <f>AND(Syllabus!#REF!,"AAAAAH7b/1w=")</f>
        <v>#REF!</v>
      </c>
      <c r="CP1" t="e">
        <f>AND(Syllabus!#REF!,"AAAAAH7b/10=")</f>
        <v>#REF!</v>
      </c>
      <c r="CQ1" t="e">
        <f>AND(Syllabus!#REF!,"AAAAAH7b/14=")</f>
        <v>#REF!</v>
      </c>
      <c r="CR1" t="e">
        <f>AND(Syllabus!#REF!,"AAAAAH7b/18=")</f>
        <v>#REF!</v>
      </c>
      <c r="CS1" t="e">
        <f>IF(_xlfn.SINGLE(Syllabus!#REF!),"AAAAAH7b/2A=",0)</f>
        <v>#REF!</v>
      </c>
      <c r="CT1" t="e">
        <f>AND(Syllabus!#REF!,"AAAAAH7b/2E=")</f>
        <v>#REF!</v>
      </c>
      <c r="CU1" t="e">
        <f>AND(Syllabus!#REF!,"AAAAAH7b/2I=")</f>
        <v>#REF!</v>
      </c>
      <c r="CV1" t="e">
        <f>AND(Syllabus!#REF!,"AAAAAH7b/2M=")</f>
        <v>#REF!</v>
      </c>
      <c r="CW1" t="e">
        <f>AND(Syllabus!#REF!,"AAAAAH7b/2Q=")</f>
        <v>#REF!</v>
      </c>
      <c r="CX1" t="e">
        <f>AND(Syllabus!#REF!,"AAAAAH7b/2U=")</f>
        <v>#REF!</v>
      </c>
      <c r="CY1" t="e">
        <f>AND(Syllabus!#REF!,"AAAAAH7b/2Y=")</f>
        <v>#REF!</v>
      </c>
      <c r="CZ1" t="e">
        <f>AND(Syllabus!#REF!,"AAAAAH7b/2c=")</f>
        <v>#REF!</v>
      </c>
      <c r="DA1" t="e">
        <f>IF(_xlfn.SINGLE(Syllabus!#REF!),"AAAAAH7b/2g=",0)</f>
        <v>#REF!</v>
      </c>
      <c r="DB1" t="e">
        <f>AND(Syllabus!#REF!,"AAAAAH7b/2k=")</f>
        <v>#REF!</v>
      </c>
      <c r="DC1" t="e">
        <f>AND(Syllabus!#REF!,"AAAAAH7b/2o=")</f>
        <v>#REF!</v>
      </c>
      <c r="DD1" t="e">
        <f>AND(Syllabus!#REF!,"AAAAAH7b/2s=")</f>
        <v>#REF!</v>
      </c>
      <c r="DE1" t="e">
        <f>AND(Syllabus!#REF!,"AAAAAH7b/2w=")</f>
        <v>#REF!</v>
      </c>
      <c r="DF1" t="e">
        <f>AND(Syllabus!#REF!,"AAAAAH7b/20=")</f>
        <v>#REF!</v>
      </c>
      <c r="DG1" t="e">
        <f>AND(Syllabus!#REF!,"AAAAAH7b/24=")</f>
        <v>#REF!</v>
      </c>
      <c r="DH1" t="e">
        <f>AND(Syllabus!#REF!,"AAAAAH7b/28=")</f>
        <v>#REF!</v>
      </c>
      <c r="DI1" t="e">
        <f>IF(_xlfn.SINGLE(Syllabus!#REF!),"AAAAAH7b/3A=",0)</f>
        <v>#REF!</v>
      </c>
      <c r="DJ1" t="e">
        <f>AND(Syllabus!#REF!,"AAAAAH7b/3E=")</f>
        <v>#REF!</v>
      </c>
      <c r="DK1" t="e">
        <f>AND(Syllabus!#REF!,"AAAAAH7b/3I=")</f>
        <v>#REF!</v>
      </c>
      <c r="DL1" t="e">
        <f>AND(Syllabus!#REF!,"AAAAAH7b/3M=")</f>
        <v>#REF!</v>
      </c>
      <c r="DM1" t="e">
        <f>AND(Syllabus!#REF!,"AAAAAH7b/3Q=")</f>
        <v>#REF!</v>
      </c>
      <c r="DN1" t="e">
        <f>AND(Syllabus!#REF!,"AAAAAH7b/3U=")</f>
        <v>#REF!</v>
      </c>
      <c r="DO1" t="e">
        <f>AND(Syllabus!#REF!,"AAAAAH7b/3Y=")</f>
        <v>#REF!</v>
      </c>
      <c r="DP1" t="e">
        <f>AND(Syllabus!#REF!,"AAAAAH7b/3c=")</f>
        <v>#REF!</v>
      </c>
      <c r="DQ1" t="e">
        <f>IF(_xlfn.SINGLE(Syllabus!#REF!),"AAAAAH7b/3g=",0)</f>
        <v>#REF!</v>
      </c>
      <c r="DR1" t="e">
        <f>AND(Syllabus!#REF!,"AAAAAH7b/3k=")</f>
        <v>#REF!</v>
      </c>
      <c r="DS1" t="e">
        <f>AND(Syllabus!#REF!,"AAAAAH7b/3o=")</f>
        <v>#REF!</v>
      </c>
      <c r="DT1" t="e">
        <f>AND(Syllabus!#REF!,"AAAAAH7b/3s=")</f>
        <v>#REF!</v>
      </c>
      <c r="DU1" t="e">
        <f>AND(Syllabus!#REF!,"AAAAAH7b/3w=")</f>
        <v>#REF!</v>
      </c>
      <c r="DV1" t="e">
        <f>AND(Syllabus!#REF!,"AAAAAH7b/30=")</f>
        <v>#REF!</v>
      </c>
      <c r="DW1" t="e">
        <f>AND(Syllabus!#REF!,"AAAAAH7b/34=")</f>
        <v>#REF!</v>
      </c>
      <c r="DX1" t="e">
        <f>AND(Syllabus!#REF!,"AAAAAH7b/38=")</f>
        <v>#REF!</v>
      </c>
      <c r="DY1" t="e">
        <f>IF(_xlfn.SINGLE(Syllabus!#REF!),"AAAAAH7b/4A=",0)</f>
        <v>#REF!</v>
      </c>
      <c r="DZ1" t="e">
        <f>AND(Syllabus!#REF!,"AAAAAH7b/4E=")</f>
        <v>#REF!</v>
      </c>
      <c r="EA1" t="e">
        <f>AND(Syllabus!#REF!,"AAAAAH7b/4I=")</f>
        <v>#REF!</v>
      </c>
      <c r="EB1" t="e">
        <f>AND(Syllabus!#REF!,"AAAAAH7b/4M=")</f>
        <v>#REF!</v>
      </c>
      <c r="EC1" t="e">
        <f>AND(Syllabus!#REF!,"AAAAAH7b/4Q=")</f>
        <v>#REF!</v>
      </c>
      <c r="ED1" t="e">
        <f>AND(Syllabus!#REF!,"AAAAAH7b/4U=")</f>
        <v>#REF!</v>
      </c>
      <c r="EE1" t="e">
        <f>AND(Syllabus!#REF!,"AAAAAH7b/4Y=")</f>
        <v>#REF!</v>
      </c>
      <c r="EF1" t="e">
        <f>AND(Syllabus!#REF!,"AAAAAH7b/4c=")</f>
        <v>#REF!</v>
      </c>
      <c r="EG1" t="e">
        <f>IF(_xlfn.SINGLE(Syllabus!#REF!),"AAAAAH7b/4g=",0)</f>
        <v>#REF!</v>
      </c>
      <c r="EH1" t="e">
        <f>AND(Syllabus!#REF!,"AAAAAH7b/4k=")</f>
        <v>#REF!</v>
      </c>
      <c r="EI1" t="e">
        <f>AND(Syllabus!#REF!,"AAAAAH7b/4o=")</f>
        <v>#REF!</v>
      </c>
      <c r="EJ1" t="e">
        <f>AND(Syllabus!#REF!,"AAAAAH7b/4s=")</f>
        <v>#REF!</v>
      </c>
      <c r="EK1" t="e">
        <f>AND(Syllabus!#REF!,"AAAAAH7b/4w=")</f>
        <v>#REF!</v>
      </c>
      <c r="EL1" t="e">
        <f>AND(Syllabus!#REF!,"AAAAAH7b/40=")</f>
        <v>#REF!</v>
      </c>
      <c r="EM1" t="e">
        <f>AND(Syllabus!#REF!,"AAAAAH7b/44=")</f>
        <v>#REF!</v>
      </c>
      <c r="EN1" t="e">
        <f>AND(Syllabus!#REF!,"AAAAAH7b/48=")</f>
        <v>#REF!</v>
      </c>
      <c r="EO1" t="e">
        <f>IF(Syllabus!#REF!,"AAAAAH7b/5A=",0)</f>
        <v>#REF!</v>
      </c>
      <c r="EP1" t="e">
        <f>AND(Syllabus!#REF!,"AAAAAH7b/5E=")</f>
        <v>#REF!</v>
      </c>
      <c r="EQ1" t="e">
        <f>AND(Syllabus!#REF!,"AAAAAH7b/5I=")</f>
        <v>#REF!</v>
      </c>
      <c r="ER1" t="e">
        <f>AND(Syllabus!#REF!,"AAAAAH7b/5M=")</f>
        <v>#REF!</v>
      </c>
      <c r="ES1" t="e">
        <f>AND(Syllabus!#REF!,"AAAAAH7b/5Q=")</f>
        <v>#REF!</v>
      </c>
      <c r="ET1" t="e">
        <f>AND(Syllabus!#REF!,"AAAAAH7b/5U=")</f>
        <v>#REF!</v>
      </c>
      <c r="EU1" t="e">
        <f>AND(Syllabus!#REF!,"AAAAAH7b/5Y=")</f>
        <v>#REF!</v>
      </c>
      <c r="EV1" t="e">
        <f>AND(Syllabus!#REF!,"AAAAAH7b/5c=")</f>
        <v>#REF!</v>
      </c>
      <c r="EW1" t="e">
        <f>IF(_xlfn.SINGLE(Syllabus!#REF!),"AAAAAH7b/5g=",0)</f>
        <v>#REF!</v>
      </c>
      <c r="EX1" t="e">
        <f>AND(Syllabus!#REF!,"AAAAAH7b/5k=")</f>
        <v>#REF!</v>
      </c>
      <c r="EY1" t="e">
        <f>AND(Syllabus!#REF!,"AAAAAH7b/5o=")</f>
        <v>#REF!</v>
      </c>
      <c r="EZ1" t="e">
        <f>AND(Syllabus!#REF!,"AAAAAH7b/5s=")</f>
        <v>#REF!</v>
      </c>
      <c r="FA1" t="e">
        <f>AND(Syllabus!#REF!,"AAAAAH7b/5w=")</f>
        <v>#REF!</v>
      </c>
      <c r="FB1" t="e">
        <f>AND(Syllabus!#REF!,"AAAAAH7b/50=")</f>
        <v>#REF!</v>
      </c>
      <c r="FC1" t="e">
        <f>AND(Syllabus!#REF!,"AAAAAH7b/54=")</f>
        <v>#REF!</v>
      </c>
      <c r="FD1" t="e">
        <f>AND(Syllabus!#REF!,"AAAAAH7b/58=")</f>
        <v>#REF!</v>
      </c>
      <c r="FE1" t="e">
        <f>IF(Syllabus!#REF!,"AAAAAH7b/6A=",0)</f>
        <v>#REF!</v>
      </c>
      <c r="FF1" t="e">
        <f>AND(Syllabus!#REF!,"AAAAAH7b/6E=")</f>
        <v>#REF!</v>
      </c>
      <c r="FG1" t="e">
        <f>AND(Syllabus!#REF!,"AAAAAH7b/6I=")</f>
        <v>#REF!</v>
      </c>
      <c r="FH1" t="e">
        <f>AND(Syllabus!#REF!,"AAAAAH7b/6M=")</f>
        <v>#REF!</v>
      </c>
      <c r="FI1" t="e">
        <f>AND(Syllabus!#REF!,"AAAAAH7b/6Q=")</f>
        <v>#REF!</v>
      </c>
      <c r="FJ1" t="e">
        <f>AND(Syllabus!#REF!,"AAAAAH7b/6U=")</f>
        <v>#REF!</v>
      </c>
      <c r="FK1" t="e">
        <f>AND(Syllabus!#REF!,"AAAAAH7b/6Y=")</f>
        <v>#REF!</v>
      </c>
      <c r="FL1" t="e">
        <f>AND(Syllabus!#REF!,"AAAAAH7b/6c=")</f>
        <v>#REF!</v>
      </c>
      <c r="FM1" t="e">
        <f>IF(Syllabus!#REF!,"AAAAAH7b/6g=",0)</f>
        <v>#REF!</v>
      </c>
      <c r="FN1" t="e">
        <f>AND(Syllabus!#REF!,"AAAAAH7b/6k=")</f>
        <v>#REF!</v>
      </c>
      <c r="FO1" t="e">
        <f>AND(Syllabus!#REF!,"AAAAAH7b/6o=")</f>
        <v>#REF!</v>
      </c>
      <c r="FP1" t="e">
        <f>AND(Syllabus!#REF!,"AAAAAH7b/6s=")</f>
        <v>#REF!</v>
      </c>
      <c r="FQ1" t="e">
        <f>AND(Syllabus!#REF!,"AAAAAH7b/6w=")</f>
        <v>#REF!</v>
      </c>
      <c r="FR1" t="e">
        <f>AND(Syllabus!#REF!,"AAAAAH7b/60=")</f>
        <v>#REF!</v>
      </c>
      <c r="FS1" t="e">
        <f>AND(Syllabus!#REF!,"AAAAAH7b/64=")</f>
        <v>#REF!</v>
      </c>
      <c r="FT1" t="e">
        <f>AND(Syllabus!#REF!,"AAAAAH7b/68=")</f>
        <v>#REF!</v>
      </c>
      <c r="FU1" t="e">
        <f>IF(_xlfn.SINGLE(Syllabus!#REF!),"AAAAAH7b/7A=",0)</f>
        <v>#REF!</v>
      </c>
      <c r="FV1" t="e">
        <f>AND(Syllabus!#REF!,"AAAAAH7b/7E=")</f>
        <v>#REF!</v>
      </c>
      <c r="FW1" t="e">
        <f>AND(Syllabus!#REF!,"AAAAAH7b/7I=")</f>
        <v>#REF!</v>
      </c>
      <c r="FX1" t="e">
        <f>AND(Syllabus!#REF!,"AAAAAH7b/7M=")</f>
        <v>#REF!</v>
      </c>
      <c r="FY1" t="e">
        <f>AND(Syllabus!#REF!,"AAAAAH7b/7Q=")</f>
        <v>#REF!</v>
      </c>
      <c r="FZ1" t="e">
        <f>AND(Syllabus!#REF!,"AAAAAH7b/7U=")</f>
        <v>#REF!</v>
      </c>
      <c r="GA1" t="e">
        <f>AND(Syllabus!#REF!,"AAAAAH7b/7Y=")</f>
        <v>#REF!</v>
      </c>
      <c r="GB1" t="e">
        <f>AND(Syllabus!#REF!,"AAAAAH7b/7c=")</f>
        <v>#REF!</v>
      </c>
      <c r="GC1">
        <f>IF(Syllabus!6:6,"AAAAAH7b/7g=",0)</f>
        <v>0</v>
      </c>
      <c r="GD1" t="b">
        <f>AND(Syllabus!A6,"AAAAAH7b/7k=")</f>
        <v>1</v>
      </c>
      <c r="GE1" t="e">
        <f>AND(Syllabus!B6,"AAAAAH7b/7o=")</f>
        <v>#VALUE!</v>
      </c>
      <c r="GF1" t="e">
        <f>AND(Syllabus!C6,"AAAAAH7b/7s=")</f>
        <v>#VALUE!</v>
      </c>
      <c r="GG1" t="b">
        <f>AND(Syllabus!D6,"AAAAAH7b/7w=")</f>
        <v>1</v>
      </c>
      <c r="GH1" t="b">
        <f>AND(Syllabus!E6,"AAAAAH7b/70=")</f>
        <v>1</v>
      </c>
      <c r="GI1" t="e">
        <f>AND(Syllabus!F6,"AAAAAH7b/74=")</f>
        <v>#VALUE!</v>
      </c>
      <c r="GJ1" t="e">
        <f>AND(Syllabus!G6,"AAAAAH7b/78=")</f>
        <v>#VALUE!</v>
      </c>
      <c r="GK1">
        <f>IF(Syllabus!7:7,"AAAAAH7b/8A=",0)</f>
        <v>0</v>
      </c>
      <c r="GL1" t="e">
        <f>AND(Syllabus!A7,"AAAAAH7b/8E=")</f>
        <v>#VALUE!</v>
      </c>
      <c r="GM1" t="e">
        <f>AND(Syllabus!B7,"AAAAAH7b/8I=")</f>
        <v>#VALUE!</v>
      </c>
      <c r="GN1" t="e">
        <f>AND(Syllabus!C7,"AAAAAH7b/8M=")</f>
        <v>#VALUE!</v>
      </c>
      <c r="GO1" t="b">
        <f>AND(Syllabus!D7,"AAAAAH7b/8Q=")</f>
        <v>1</v>
      </c>
      <c r="GP1" t="b">
        <f>AND(Syllabus!E7,"AAAAAH7b/8U=")</f>
        <v>1</v>
      </c>
      <c r="GQ1" t="e">
        <f>AND(Syllabus!F7,"AAAAAH7b/8Y=")</f>
        <v>#VALUE!</v>
      </c>
      <c r="GR1" t="e">
        <f>AND(Syllabus!G7,"AAAAAH7b/8c=")</f>
        <v>#VALUE!</v>
      </c>
      <c r="GS1">
        <f>IF(Syllabus!9:9,"AAAAAH7b/8g=",0)</f>
        <v>0</v>
      </c>
      <c r="GT1" t="e">
        <f>AND(Syllabus!A9,"AAAAAH7b/8k=")</f>
        <v>#VALUE!</v>
      </c>
      <c r="GU1" t="e">
        <f>AND(Syllabus!B9,"AAAAAH7b/8o=")</f>
        <v>#VALUE!</v>
      </c>
      <c r="GV1" t="e">
        <f>AND(Syllabus!C9,"AAAAAH7b/8s=")</f>
        <v>#VALUE!</v>
      </c>
      <c r="GW1" t="b">
        <f>AND(Syllabus!D9,"AAAAAH7b/8w=")</f>
        <v>1</v>
      </c>
      <c r="GX1" t="b">
        <f>AND(Syllabus!E9,"AAAAAH7b/80=")</f>
        <v>1</v>
      </c>
      <c r="GY1" t="e">
        <f>AND(Syllabus!F9,"AAAAAH7b/84=")</f>
        <v>#VALUE!</v>
      </c>
      <c r="GZ1" t="e">
        <f>AND(Syllabus!G9,"AAAAAH7b/88=")</f>
        <v>#VALUE!</v>
      </c>
      <c r="HA1">
        <f>IF(Syllabus!10:10,"AAAAAH7b/9A=",0)</f>
        <v>0</v>
      </c>
      <c r="HB1" t="e">
        <f>AND(Syllabus!A10,"AAAAAH7b/9E=")</f>
        <v>#VALUE!</v>
      </c>
      <c r="HC1" t="e">
        <f>AND(Syllabus!B10,"AAAAAH7b/9I=")</f>
        <v>#VALUE!</v>
      </c>
      <c r="HD1" t="e">
        <f>AND(Syllabus!C10,"AAAAAH7b/9M=")</f>
        <v>#VALUE!</v>
      </c>
      <c r="HE1" t="b">
        <f>AND(Syllabus!D10,"AAAAAH7b/9Q=")</f>
        <v>1</v>
      </c>
      <c r="HF1" t="e">
        <f>AND(Syllabus!E10,"AAAAAH7b/9U=")</f>
        <v>#VALUE!</v>
      </c>
      <c r="HG1" t="e">
        <f>AND(Syllabus!F10,"AAAAAH7b/9Y=")</f>
        <v>#VALUE!</v>
      </c>
      <c r="HH1" t="e">
        <f>AND(Syllabus!G10,"AAAAAH7b/9c=")</f>
        <v>#VALUE!</v>
      </c>
      <c r="HI1" t="e">
        <f>IF(_xlfn.SINGLE(Syllabus!#REF!),"AAAAAH7b/9g=",0)</f>
        <v>#REF!</v>
      </c>
      <c r="HJ1" t="e">
        <f>AND(Syllabus!#REF!,"AAAAAH7b/9k=")</f>
        <v>#REF!</v>
      </c>
      <c r="HK1" t="e">
        <f>AND(Syllabus!#REF!,"AAAAAH7b/9o=")</f>
        <v>#REF!</v>
      </c>
      <c r="HL1" t="e">
        <f>AND(Syllabus!#REF!,"AAAAAH7b/9s=")</f>
        <v>#REF!</v>
      </c>
      <c r="HM1" t="e">
        <f>AND(Syllabus!#REF!,"AAAAAH7b/9w=")</f>
        <v>#REF!</v>
      </c>
      <c r="HN1" t="e">
        <f>AND(Syllabus!#REF!,"AAAAAH7b/90=")</f>
        <v>#REF!</v>
      </c>
      <c r="HO1" t="e">
        <f>AND(Syllabus!#REF!,"AAAAAH7b/94=")</f>
        <v>#REF!</v>
      </c>
      <c r="HP1" t="e">
        <f>AND(Syllabus!#REF!,"AAAAAH7b/98=")</f>
        <v>#REF!</v>
      </c>
      <c r="HQ1" t="e">
        <f>IF(_xlfn.SINGLE(Syllabus!#REF!),"AAAAAH7b/+A=",0)</f>
        <v>#REF!</v>
      </c>
      <c r="HR1" t="e">
        <f>AND(Syllabus!#REF!,"AAAAAH7b/+E=")</f>
        <v>#REF!</v>
      </c>
      <c r="HS1" t="e">
        <f>AND(Syllabus!#REF!,"AAAAAH7b/+I=")</f>
        <v>#REF!</v>
      </c>
      <c r="HT1" t="e">
        <f>AND(Syllabus!#REF!,"AAAAAH7b/+M=")</f>
        <v>#REF!</v>
      </c>
      <c r="HU1" t="e">
        <f>AND(Syllabus!#REF!,"AAAAAH7b/+Q=")</f>
        <v>#REF!</v>
      </c>
      <c r="HV1" t="e">
        <f>AND(Syllabus!#REF!,"AAAAAH7b/+U=")</f>
        <v>#REF!</v>
      </c>
      <c r="HW1" t="e">
        <f>AND(Syllabus!#REF!,"AAAAAH7b/+Y=")</f>
        <v>#REF!</v>
      </c>
      <c r="HX1" t="e">
        <f>AND(Syllabus!#REF!,"AAAAAH7b/+c=")</f>
        <v>#REF!</v>
      </c>
      <c r="HY1" t="e">
        <f>IF(_xlfn.SINGLE(Syllabus!#REF!),"AAAAAH7b/+g=",0)</f>
        <v>#REF!</v>
      </c>
      <c r="HZ1" t="e">
        <f>AND(Syllabus!#REF!,"AAAAAH7b/+k=")</f>
        <v>#REF!</v>
      </c>
      <c r="IA1" t="e">
        <f>AND(Syllabus!#REF!,"AAAAAH7b/+o=")</f>
        <v>#REF!</v>
      </c>
      <c r="IB1" t="e">
        <f>AND(Syllabus!#REF!,"AAAAAH7b/+s=")</f>
        <v>#REF!</v>
      </c>
      <c r="IC1" t="e">
        <f>AND(Syllabus!#REF!,"AAAAAH7b/+w=")</f>
        <v>#REF!</v>
      </c>
      <c r="ID1" t="e">
        <f>AND(Syllabus!#REF!,"AAAAAH7b/+0=")</f>
        <v>#REF!</v>
      </c>
      <c r="IE1" t="e">
        <f>AND(Syllabus!#REF!,"AAAAAH7b/+4=")</f>
        <v>#REF!</v>
      </c>
      <c r="IF1" t="e">
        <f>AND(Syllabus!#REF!,"AAAAAH7b/+8=")</f>
        <v>#REF!</v>
      </c>
      <c r="IG1" t="e">
        <f>IF(_xlfn.SINGLE(Syllabus!#REF!),"AAAAAH7b//A=",0)</f>
        <v>#REF!</v>
      </c>
      <c r="IH1" t="e">
        <f>AND(Syllabus!#REF!,"AAAAAH7b//E=")</f>
        <v>#REF!</v>
      </c>
      <c r="II1" t="e">
        <f>AND(Syllabus!#REF!,"AAAAAH7b//I=")</f>
        <v>#REF!</v>
      </c>
      <c r="IJ1" t="e">
        <f>AND(Syllabus!#REF!,"AAAAAH7b//M=")</f>
        <v>#REF!</v>
      </c>
      <c r="IK1" t="e">
        <f>AND(Syllabus!#REF!,"AAAAAH7b//Q=")</f>
        <v>#REF!</v>
      </c>
      <c r="IL1" t="e">
        <f>AND(Syllabus!#REF!,"AAAAAH7b//U=")</f>
        <v>#REF!</v>
      </c>
      <c r="IM1" t="e">
        <f>AND(Syllabus!#REF!,"AAAAAH7b//Y=")</f>
        <v>#REF!</v>
      </c>
      <c r="IN1" t="e">
        <f>AND(Syllabus!#REF!,"AAAAAH7b//c=")</f>
        <v>#REF!</v>
      </c>
      <c r="IO1" t="e">
        <f>IF(_xlfn.SINGLE(Syllabus!#REF!),"AAAAAH7b//g=",0)</f>
        <v>#REF!</v>
      </c>
      <c r="IP1" t="e">
        <f>AND(Syllabus!#REF!,"AAAAAH7b//k=")</f>
        <v>#REF!</v>
      </c>
      <c r="IQ1" t="e">
        <f>AND(Syllabus!#REF!,"AAAAAH7b//o=")</f>
        <v>#REF!</v>
      </c>
      <c r="IR1" t="e">
        <f>AND(Syllabus!#REF!,"AAAAAH7b//s=")</f>
        <v>#REF!</v>
      </c>
      <c r="IS1" t="e">
        <f>AND(Syllabus!#REF!,"AAAAAH7b//w=")</f>
        <v>#REF!</v>
      </c>
      <c r="IT1" t="e">
        <f>AND(Syllabus!#REF!,"AAAAAH7b//0=")</f>
        <v>#REF!</v>
      </c>
      <c r="IU1" t="e">
        <f>AND(Syllabus!#REF!,"AAAAAH7b//4=")</f>
        <v>#REF!</v>
      </c>
      <c r="IV1" t="e">
        <f>AND(Syllabus!#REF!,"AAAAAH7b//8=")</f>
        <v>#REF!</v>
      </c>
    </row>
    <row r="2" spans="1:256">
      <c r="A2" t="e">
        <f>IF(_xlfn.SINGLE(Syllabus!#REF!),"AAAAAH/vfwA=",0)</f>
        <v>#REF!</v>
      </c>
      <c r="B2" t="e">
        <f>AND(Syllabus!#REF!,"AAAAAH/vfwE=")</f>
        <v>#REF!</v>
      </c>
      <c r="C2" t="e">
        <f>AND(Syllabus!#REF!,"AAAAAH/vfwI=")</f>
        <v>#REF!</v>
      </c>
      <c r="D2" t="e">
        <f>AND(Syllabus!#REF!,"AAAAAH/vfwM=")</f>
        <v>#REF!</v>
      </c>
      <c r="E2" t="e">
        <f>AND(Syllabus!#REF!,"AAAAAH/vfwQ=")</f>
        <v>#REF!</v>
      </c>
      <c r="F2" t="e">
        <f>AND(Syllabus!#REF!,"AAAAAH/vfwU=")</f>
        <v>#REF!</v>
      </c>
      <c r="G2" t="e">
        <f>AND(Syllabus!#REF!,"AAAAAH/vfwY=")</f>
        <v>#REF!</v>
      </c>
      <c r="H2" t="e">
        <f>AND(Syllabus!#REF!,"AAAAAH/vfwc=")</f>
        <v>#REF!</v>
      </c>
      <c r="I2" t="e">
        <f>IF(_xlfn.SINGLE(Syllabus!#REF!),"AAAAAH/vfwg=",0)</f>
        <v>#REF!</v>
      </c>
      <c r="J2" t="e">
        <f>AND(Syllabus!#REF!,"AAAAAH/vfwk=")</f>
        <v>#REF!</v>
      </c>
      <c r="K2" t="e">
        <f>AND(Syllabus!#REF!,"AAAAAH/vfwo=")</f>
        <v>#REF!</v>
      </c>
      <c r="L2" t="e">
        <f>AND(Syllabus!#REF!,"AAAAAH/vfws=")</f>
        <v>#REF!</v>
      </c>
      <c r="M2" t="e">
        <f>AND(Syllabus!#REF!,"AAAAAH/vfww=")</f>
        <v>#REF!</v>
      </c>
      <c r="N2" t="e">
        <f>AND(Syllabus!#REF!,"AAAAAH/vfw0=")</f>
        <v>#REF!</v>
      </c>
      <c r="O2" t="e">
        <f>AND(Syllabus!#REF!,"AAAAAH/vfw4=")</f>
        <v>#REF!</v>
      </c>
      <c r="P2" t="e">
        <f>AND(Syllabus!#REF!,"AAAAAH/vfw8=")</f>
        <v>#REF!</v>
      </c>
      <c r="Q2" t="e">
        <f>IF(Syllabus!#REF!,"AAAAAH/vfxA=",0)</f>
        <v>#REF!</v>
      </c>
      <c r="R2" t="str">
        <f>IF(Syllabus!A:A,"AAAAAH/vfxE=",0)</f>
        <v>AAAAAH/vfxE=</v>
      </c>
      <c r="S2" t="e">
        <f>IF(Syllabus!B:B,"AAAAAH/vfxI=",0)</f>
        <v>#VALUE!</v>
      </c>
      <c r="T2" t="e">
        <f>IF(Syllabus!C:C,"AAAAAH/vfxM=",0)</f>
        <v>#VALUE!</v>
      </c>
      <c r="U2">
        <f>IF(Syllabus!D:D,"AAAAAH/vfxQ=",0)</f>
        <v>0</v>
      </c>
      <c r="V2">
        <f>IF(Syllabus!E:E,"AAAAAH/vfxU=",0)</f>
        <v>0</v>
      </c>
      <c r="W2">
        <f>IF(Syllabus!F:F,"AAAAAH/vfxY=",0)</f>
        <v>0</v>
      </c>
      <c r="X2">
        <f>IF(Syllabus!G:G,"AAAAAH/vfxc=",0)</f>
        <v>0</v>
      </c>
      <c r="Y2" t="e">
        <f>IF(#REF!,"AAAAAH/vfxg=",0)</f>
        <v>#REF!</v>
      </c>
      <c r="Z2" t="e">
        <f>AND(#REF!,"AAAAAH/vfxk=")</f>
        <v>#REF!</v>
      </c>
      <c r="AA2" t="e">
        <f>AND(#REF!,"AAAAAH/vfxo=")</f>
        <v>#REF!</v>
      </c>
      <c r="AB2" t="e">
        <f>AND(#REF!,"AAAAAH/vfxs=")</f>
        <v>#REF!</v>
      </c>
      <c r="AC2" t="e">
        <f>AND(#REF!,"AAAAAH/vfxw=")</f>
        <v>#REF!</v>
      </c>
      <c r="AD2" t="e">
        <f>AND(#REF!,"AAAAAH/vfx0=")</f>
        <v>#REF!</v>
      </c>
      <c r="AE2" t="e">
        <f>AND(#REF!,"AAAAAH/vfx4=")</f>
        <v>#REF!</v>
      </c>
      <c r="AF2" t="e">
        <f>IF(#REF!,"AAAAAH/vfx8=",0)</f>
        <v>#REF!</v>
      </c>
      <c r="AG2" t="e">
        <f>AND(#REF!,"AAAAAH/vfyA=")</f>
        <v>#REF!</v>
      </c>
      <c r="AH2" t="e">
        <f>AND(#REF!,"AAAAAH/vfyE=")</f>
        <v>#REF!</v>
      </c>
      <c r="AI2" t="e">
        <f>AND(#REF!,"AAAAAH/vfyI=")</f>
        <v>#REF!</v>
      </c>
      <c r="AJ2" t="e">
        <f>AND(#REF!,"AAAAAH/vfyM=")</f>
        <v>#REF!</v>
      </c>
      <c r="AK2" t="e">
        <f>AND(#REF!,"AAAAAH/vfyQ=")</f>
        <v>#REF!</v>
      </c>
      <c r="AL2" t="e">
        <f>AND(#REF!,"AAAAAH/vfyU=")</f>
        <v>#REF!</v>
      </c>
      <c r="AM2" t="e">
        <f>IF(#REF!,"AAAAAH/vfyY=",0)</f>
        <v>#REF!</v>
      </c>
      <c r="AN2" t="e">
        <f>AND(#REF!,"AAAAAH/vfyc=")</f>
        <v>#REF!</v>
      </c>
      <c r="AO2" t="e">
        <f>AND(#REF!,"AAAAAH/vfyg=")</f>
        <v>#REF!</v>
      </c>
      <c r="AP2" t="e">
        <f>AND(#REF!,"AAAAAH/vfyk=")</f>
        <v>#REF!</v>
      </c>
      <c r="AQ2" t="e">
        <f>AND(#REF!,"AAAAAH/vfyo=")</f>
        <v>#REF!</v>
      </c>
      <c r="AR2" t="e">
        <f>AND(#REF!,"AAAAAH/vfys=")</f>
        <v>#REF!</v>
      </c>
      <c r="AS2" t="e">
        <f>AND(#REF!,"AAAAAH/vfyw=")</f>
        <v>#REF!</v>
      </c>
      <c r="AT2" t="e">
        <f>IF(#REF!,"AAAAAH/vfy0=",0)</f>
        <v>#REF!</v>
      </c>
      <c r="AU2" t="e">
        <f>AND(#REF!,"AAAAAH/vfy4=")</f>
        <v>#REF!</v>
      </c>
      <c r="AV2" t="e">
        <f>AND(#REF!,"AAAAAH/vfy8=")</f>
        <v>#REF!</v>
      </c>
      <c r="AW2" t="e">
        <f>AND(#REF!,"AAAAAH/vfzA=")</f>
        <v>#REF!</v>
      </c>
      <c r="AX2" t="e">
        <f>AND(#REF!,"AAAAAH/vfzE=")</f>
        <v>#REF!</v>
      </c>
      <c r="AY2" t="e">
        <f>AND(#REF!,"AAAAAH/vfzI=")</f>
        <v>#REF!</v>
      </c>
      <c r="AZ2" t="e">
        <f>AND(#REF!,"AAAAAH/vfzM=")</f>
        <v>#REF!</v>
      </c>
      <c r="BA2" t="e">
        <f>IF(#REF!,"AAAAAH/vfzQ=",0)</f>
        <v>#REF!</v>
      </c>
      <c r="BB2" t="e">
        <f>AND(#REF!,"AAAAAH/vfzU=")</f>
        <v>#REF!</v>
      </c>
      <c r="BC2" t="e">
        <f>AND(#REF!,"AAAAAH/vfzY=")</f>
        <v>#REF!</v>
      </c>
      <c r="BD2" t="e">
        <f>AND(#REF!,"AAAAAH/vfzc=")</f>
        <v>#REF!</v>
      </c>
      <c r="BE2" t="e">
        <f>AND(#REF!,"AAAAAH/vfzg=")</f>
        <v>#REF!</v>
      </c>
      <c r="BF2" t="e">
        <f>AND(#REF!,"AAAAAH/vfzk=")</f>
        <v>#REF!</v>
      </c>
      <c r="BG2" t="e">
        <f>AND(#REF!,"AAAAAH/vfzo=")</f>
        <v>#REF!</v>
      </c>
      <c r="BH2" t="e">
        <f>IF(#REF!,"AAAAAH/vfzs=",0)</f>
        <v>#REF!</v>
      </c>
      <c r="BI2" t="e">
        <f>AND(#REF!,"AAAAAH/vfzw=")</f>
        <v>#REF!</v>
      </c>
      <c r="BJ2" t="e">
        <f>AND(#REF!,"AAAAAH/vfz0=")</f>
        <v>#REF!</v>
      </c>
      <c r="BK2" t="e">
        <f>AND(#REF!,"AAAAAH/vfz4=")</f>
        <v>#REF!</v>
      </c>
      <c r="BL2" t="e">
        <f>AND(#REF!,"AAAAAH/vfz8=")</f>
        <v>#REF!</v>
      </c>
      <c r="BM2" t="e">
        <f>AND(#REF!,"AAAAAH/vf0A=")</f>
        <v>#REF!</v>
      </c>
      <c r="BN2" t="e">
        <f>AND(#REF!,"AAAAAH/vf0E=")</f>
        <v>#REF!</v>
      </c>
      <c r="BO2" t="e">
        <f>IF(#REF!,"AAAAAH/vf0I=",0)</f>
        <v>#REF!</v>
      </c>
      <c r="BP2" t="e">
        <f>AND(#REF!,"AAAAAH/vf0M=")</f>
        <v>#REF!</v>
      </c>
      <c r="BQ2" t="e">
        <f>AND(#REF!,"AAAAAH/vf0Q=")</f>
        <v>#REF!</v>
      </c>
      <c r="BR2" t="e">
        <f>AND(#REF!,"AAAAAH/vf0U=")</f>
        <v>#REF!</v>
      </c>
      <c r="BS2" t="e">
        <f>AND(#REF!,"AAAAAH/vf0Y=")</f>
        <v>#REF!</v>
      </c>
      <c r="BT2" t="e">
        <f>AND(#REF!,"AAAAAH/vf0c=")</f>
        <v>#REF!</v>
      </c>
      <c r="BU2" t="e">
        <f>AND(#REF!,"AAAAAH/vf0g=")</f>
        <v>#REF!</v>
      </c>
      <c r="BV2" t="e">
        <f>IF(#REF!,"AAAAAH/vf0k=",0)</f>
        <v>#REF!</v>
      </c>
      <c r="BW2" t="e">
        <f>AND(#REF!,"AAAAAH/vf0o=")</f>
        <v>#REF!</v>
      </c>
      <c r="BX2" t="e">
        <f>AND(#REF!,"AAAAAH/vf0s=")</f>
        <v>#REF!</v>
      </c>
      <c r="BY2" t="e">
        <f>AND(#REF!,"AAAAAH/vf0w=")</f>
        <v>#REF!</v>
      </c>
      <c r="BZ2" t="e">
        <f>AND(#REF!,"AAAAAH/vf00=")</f>
        <v>#REF!</v>
      </c>
      <c r="CA2" t="e">
        <f>AND(#REF!,"AAAAAH/vf04=")</f>
        <v>#REF!</v>
      </c>
      <c r="CB2" t="e">
        <f>AND(#REF!,"AAAAAH/vf08=")</f>
        <v>#REF!</v>
      </c>
      <c r="CC2" t="e">
        <f>IF(#REF!,"AAAAAH/vf1A=",0)</f>
        <v>#REF!</v>
      </c>
      <c r="CD2" t="e">
        <f>AND(#REF!,"AAAAAH/vf1E=")</f>
        <v>#REF!</v>
      </c>
      <c r="CE2" t="e">
        <f>AND(#REF!,"AAAAAH/vf1I=")</f>
        <v>#REF!</v>
      </c>
      <c r="CF2" t="e">
        <f>AND(#REF!,"AAAAAH/vf1M=")</f>
        <v>#REF!</v>
      </c>
      <c r="CG2" t="e">
        <f>AND(#REF!,"AAAAAH/vf1Q=")</f>
        <v>#REF!</v>
      </c>
      <c r="CH2" t="e">
        <f>AND(#REF!,"AAAAAH/vf1U=")</f>
        <v>#REF!</v>
      </c>
      <c r="CI2" t="e">
        <f>AND(#REF!,"AAAAAH/vf1Y=")</f>
        <v>#REF!</v>
      </c>
      <c r="CJ2" t="e">
        <f>IF(#REF!,"AAAAAH/vf1c=",0)</f>
        <v>#REF!</v>
      </c>
      <c r="CK2" t="e">
        <f>AND(#REF!,"AAAAAH/vf1g=")</f>
        <v>#REF!</v>
      </c>
      <c r="CL2" t="e">
        <f>AND(#REF!,"AAAAAH/vf1k=")</f>
        <v>#REF!</v>
      </c>
      <c r="CM2" t="e">
        <f>AND(#REF!,"AAAAAH/vf1o=")</f>
        <v>#REF!</v>
      </c>
      <c r="CN2" t="e">
        <f>AND(#REF!,"AAAAAH/vf1s=")</f>
        <v>#REF!</v>
      </c>
      <c r="CO2" t="e">
        <f>AND(#REF!,"AAAAAH/vf1w=")</f>
        <v>#REF!</v>
      </c>
      <c r="CP2" t="e">
        <f>AND(#REF!,"AAAAAH/vf10=")</f>
        <v>#REF!</v>
      </c>
      <c r="CQ2" t="e">
        <f>IF(#REF!,"AAAAAH/vf14=",0)</f>
        <v>#REF!</v>
      </c>
      <c r="CR2" t="e">
        <f>AND(#REF!,"AAAAAH/vf18=")</f>
        <v>#REF!</v>
      </c>
      <c r="CS2" t="e">
        <f>AND(#REF!,"AAAAAH/vf2A=")</f>
        <v>#REF!</v>
      </c>
      <c r="CT2" t="e">
        <f>AND(#REF!,"AAAAAH/vf2E=")</f>
        <v>#REF!</v>
      </c>
      <c r="CU2" t="e">
        <f>AND(#REF!,"AAAAAH/vf2I=")</f>
        <v>#REF!</v>
      </c>
      <c r="CV2" t="e">
        <f>AND(#REF!,"AAAAAH/vf2M=")</f>
        <v>#REF!</v>
      </c>
      <c r="CW2" t="e">
        <f>AND(#REF!,"AAAAAH/vf2Q=")</f>
        <v>#REF!</v>
      </c>
      <c r="CX2" t="e">
        <f>IF(#REF!,"AAAAAH/vf2U=",0)</f>
        <v>#REF!</v>
      </c>
      <c r="CY2" t="e">
        <f>AND(#REF!,"AAAAAH/vf2Y=")</f>
        <v>#REF!</v>
      </c>
      <c r="CZ2" t="e">
        <f>AND(#REF!,"AAAAAH/vf2c=")</f>
        <v>#REF!</v>
      </c>
      <c r="DA2" t="e">
        <f>AND(#REF!,"AAAAAH/vf2g=")</f>
        <v>#REF!</v>
      </c>
      <c r="DB2" t="e">
        <f>AND(#REF!,"AAAAAH/vf2k=")</f>
        <v>#REF!</v>
      </c>
      <c r="DC2" t="e">
        <f>AND(#REF!,"AAAAAH/vf2o=")</f>
        <v>#REF!</v>
      </c>
      <c r="DD2" t="e">
        <f>AND(#REF!,"AAAAAH/vf2s=")</f>
        <v>#REF!</v>
      </c>
      <c r="DE2" t="e">
        <f>IF(#REF!,"AAAAAH/vf2w=",0)</f>
        <v>#REF!</v>
      </c>
      <c r="DF2" t="e">
        <f>AND(#REF!,"AAAAAH/vf20=")</f>
        <v>#REF!</v>
      </c>
      <c r="DG2" t="e">
        <f>AND(#REF!,"AAAAAH/vf24=")</f>
        <v>#REF!</v>
      </c>
      <c r="DH2" t="e">
        <f>AND(#REF!,"AAAAAH/vf28=")</f>
        <v>#REF!</v>
      </c>
      <c r="DI2" t="e">
        <f>AND(#REF!,"AAAAAH/vf3A=")</f>
        <v>#REF!</v>
      </c>
      <c r="DJ2" t="e">
        <f>AND(#REF!,"AAAAAH/vf3E=")</f>
        <v>#REF!</v>
      </c>
      <c r="DK2" t="e">
        <f>AND(#REF!,"AAAAAH/vf3I=")</f>
        <v>#REF!</v>
      </c>
      <c r="DL2" t="e">
        <f>IF(#REF!,"AAAAAH/vf3M=",0)</f>
        <v>#REF!</v>
      </c>
      <c r="DM2" t="e">
        <f>AND(#REF!,"AAAAAH/vf3Q=")</f>
        <v>#REF!</v>
      </c>
      <c r="DN2" t="e">
        <f>AND(#REF!,"AAAAAH/vf3U=")</f>
        <v>#REF!</v>
      </c>
      <c r="DO2" t="e">
        <f>AND(#REF!,"AAAAAH/vf3Y=")</f>
        <v>#REF!</v>
      </c>
      <c r="DP2" t="e">
        <f>AND(#REF!,"AAAAAH/vf3c=")</f>
        <v>#REF!</v>
      </c>
      <c r="DQ2" t="e">
        <f>AND(#REF!,"AAAAAH/vf3g=")</f>
        <v>#REF!</v>
      </c>
      <c r="DR2" t="e">
        <f>AND(#REF!,"AAAAAH/vf3k=")</f>
        <v>#REF!</v>
      </c>
      <c r="DS2" t="e">
        <f>IF(#REF!,"AAAAAH/vf3o=",0)</f>
        <v>#REF!</v>
      </c>
      <c r="DT2" t="e">
        <f>AND(#REF!,"AAAAAH/vf3s=")</f>
        <v>#REF!</v>
      </c>
      <c r="DU2" t="e">
        <f>AND(#REF!,"AAAAAH/vf3w=")</f>
        <v>#REF!</v>
      </c>
      <c r="DV2" t="e">
        <f>AND(#REF!,"AAAAAH/vf30=")</f>
        <v>#REF!</v>
      </c>
      <c r="DW2" t="e">
        <f>AND(#REF!,"AAAAAH/vf34=")</f>
        <v>#REF!</v>
      </c>
      <c r="DX2" t="e">
        <f>AND(#REF!,"AAAAAH/vf38=")</f>
        <v>#REF!</v>
      </c>
      <c r="DY2" t="e">
        <f>AND(#REF!,"AAAAAH/vf4A=")</f>
        <v>#REF!</v>
      </c>
      <c r="DZ2" t="e">
        <f>IF(#REF!,"AAAAAH/vf4E=",0)</f>
        <v>#REF!</v>
      </c>
      <c r="EA2" t="e">
        <f>AND(#REF!,"AAAAAH/vf4I=")</f>
        <v>#REF!</v>
      </c>
      <c r="EB2" t="e">
        <f>AND(#REF!,"AAAAAH/vf4M=")</f>
        <v>#REF!</v>
      </c>
      <c r="EC2" t="e">
        <f>AND(#REF!,"AAAAAH/vf4Q=")</f>
        <v>#REF!</v>
      </c>
      <c r="ED2" t="e">
        <f>AND(#REF!,"AAAAAH/vf4U=")</f>
        <v>#REF!</v>
      </c>
      <c r="EE2" t="e">
        <f>AND(#REF!,"AAAAAH/vf4Y=")</f>
        <v>#REF!</v>
      </c>
      <c r="EF2" t="e">
        <f>AND(#REF!,"AAAAAH/vf4c=")</f>
        <v>#REF!</v>
      </c>
      <c r="EG2" t="e">
        <f>IF(#REF!,"AAAAAH/vf4g=",0)</f>
        <v>#REF!</v>
      </c>
      <c r="EH2" t="e">
        <f>AND(#REF!,"AAAAAH/vf4k=")</f>
        <v>#REF!</v>
      </c>
      <c r="EI2" t="e">
        <f>AND(#REF!,"AAAAAH/vf4o=")</f>
        <v>#REF!</v>
      </c>
      <c r="EJ2" t="e">
        <f>AND(#REF!,"AAAAAH/vf4s=")</f>
        <v>#REF!</v>
      </c>
      <c r="EK2" t="e">
        <f>AND(#REF!,"AAAAAH/vf4w=")</f>
        <v>#REF!</v>
      </c>
      <c r="EL2" t="e">
        <f>AND(#REF!,"AAAAAH/vf40=")</f>
        <v>#REF!</v>
      </c>
      <c r="EM2" t="e">
        <f>AND(#REF!,"AAAAAH/vf44=")</f>
        <v>#REF!</v>
      </c>
      <c r="EN2" t="e">
        <f>IF(#REF!,"AAAAAH/vf48=",0)</f>
        <v>#REF!</v>
      </c>
      <c r="EO2" t="e">
        <f>AND(#REF!,"AAAAAH/vf5A=")</f>
        <v>#REF!</v>
      </c>
      <c r="EP2" t="e">
        <f>AND(#REF!,"AAAAAH/vf5E=")</f>
        <v>#REF!</v>
      </c>
      <c r="EQ2" t="e">
        <f>AND(#REF!,"AAAAAH/vf5I=")</f>
        <v>#REF!</v>
      </c>
      <c r="ER2" t="e">
        <f>AND(#REF!,"AAAAAH/vf5M=")</f>
        <v>#REF!</v>
      </c>
      <c r="ES2" t="e">
        <f>AND(#REF!,"AAAAAH/vf5Q=")</f>
        <v>#REF!</v>
      </c>
      <c r="ET2" t="e">
        <f>AND(#REF!,"AAAAAH/vf5U=")</f>
        <v>#REF!</v>
      </c>
      <c r="EU2" t="e">
        <f>IF(#REF!,"AAAAAH/vf5Y=",0)</f>
        <v>#REF!</v>
      </c>
      <c r="EV2" t="e">
        <f>AND(#REF!,"AAAAAH/vf5c=")</f>
        <v>#REF!</v>
      </c>
      <c r="EW2" t="e">
        <f>AND(#REF!,"AAAAAH/vf5g=")</f>
        <v>#REF!</v>
      </c>
      <c r="EX2" t="e">
        <f>AND(#REF!,"AAAAAH/vf5k=")</f>
        <v>#REF!</v>
      </c>
      <c r="EY2" t="e">
        <f>AND(#REF!,"AAAAAH/vf5o=")</f>
        <v>#REF!</v>
      </c>
      <c r="EZ2" t="e">
        <f>AND(#REF!,"AAAAAH/vf5s=")</f>
        <v>#REF!</v>
      </c>
      <c r="FA2" t="e">
        <f>AND(#REF!,"AAAAAH/vf5w=")</f>
        <v>#REF!</v>
      </c>
      <c r="FB2" t="e">
        <f>IF(#REF!,"AAAAAH/vf50=",0)</f>
        <v>#REF!</v>
      </c>
      <c r="FC2" t="e">
        <f>AND(#REF!,"AAAAAH/vf54=")</f>
        <v>#REF!</v>
      </c>
      <c r="FD2" t="e">
        <f>AND(#REF!,"AAAAAH/vf58=")</f>
        <v>#REF!</v>
      </c>
      <c r="FE2" t="e">
        <f>AND(#REF!,"AAAAAH/vf6A=")</f>
        <v>#REF!</v>
      </c>
      <c r="FF2" t="e">
        <f>AND(#REF!,"AAAAAH/vf6E=")</f>
        <v>#REF!</v>
      </c>
      <c r="FG2" t="e">
        <f>AND(#REF!,"AAAAAH/vf6I=")</f>
        <v>#REF!</v>
      </c>
      <c r="FH2" t="e">
        <f>AND(#REF!,"AAAAAH/vf6M=")</f>
        <v>#REF!</v>
      </c>
      <c r="FI2" t="e">
        <f>IF(#REF!,"AAAAAH/vf6Q=",0)</f>
        <v>#REF!</v>
      </c>
      <c r="FJ2" t="e">
        <f>AND(#REF!,"AAAAAH/vf6U=")</f>
        <v>#REF!</v>
      </c>
      <c r="FK2" t="e">
        <f>AND(#REF!,"AAAAAH/vf6Y=")</f>
        <v>#REF!</v>
      </c>
      <c r="FL2" t="e">
        <f>AND(#REF!,"AAAAAH/vf6c=")</f>
        <v>#REF!</v>
      </c>
      <c r="FM2" t="e">
        <f>AND(#REF!,"AAAAAH/vf6g=")</f>
        <v>#REF!</v>
      </c>
      <c r="FN2" t="e">
        <f>AND(#REF!,"AAAAAH/vf6k=")</f>
        <v>#REF!</v>
      </c>
      <c r="FO2" t="e">
        <f>AND(#REF!,"AAAAAH/vf6o=")</f>
        <v>#REF!</v>
      </c>
      <c r="FP2" t="e">
        <f>IF(#REF!,"AAAAAH/vf6s=",0)</f>
        <v>#REF!</v>
      </c>
      <c r="FQ2" t="e">
        <f>AND(#REF!,"AAAAAH/vf6w=")</f>
        <v>#REF!</v>
      </c>
      <c r="FR2" t="e">
        <f>AND(#REF!,"AAAAAH/vf60=")</f>
        <v>#REF!</v>
      </c>
      <c r="FS2" t="e">
        <f>AND(#REF!,"AAAAAH/vf64=")</f>
        <v>#REF!</v>
      </c>
      <c r="FT2" t="e">
        <f>AND(#REF!,"AAAAAH/vf68=")</f>
        <v>#REF!</v>
      </c>
      <c r="FU2" t="e">
        <f>AND(#REF!,"AAAAAH/vf7A=")</f>
        <v>#REF!</v>
      </c>
      <c r="FV2" t="e">
        <f>AND(#REF!,"AAAAAH/vf7E=")</f>
        <v>#REF!</v>
      </c>
      <c r="FW2" t="e">
        <f>IF(#REF!,"AAAAAH/vf7I=",0)</f>
        <v>#REF!</v>
      </c>
      <c r="FX2" t="e">
        <f>AND(#REF!,"AAAAAH/vf7M=")</f>
        <v>#REF!</v>
      </c>
      <c r="FY2" t="e">
        <f>AND(#REF!,"AAAAAH/vf7Q=")</f>
        <v>#REF!</v>
      </c>
      <c r="FZ2" t="e">
        <f>AND(#REF!,"AAAAAH/vf7U=")</f>
        <v>#REF!</v>
      </c>
      <c r="GA2" t="e">
        <f>AND(#REF!,"AAAAAH/vf7Y=")</f>
        <v>#REF!</v>
      </c>
      <c r="GB2" t="e">
        <f>AND(#REF!,"AAAAAH/vf7c=")</f>
        <v>#REF!</v>
      </c>
      <c r="GC2" t="e">
        <f>AND(#REF!,"AAAAAH/vf7g=")</f>
        <v>#REF!</v>
      </c>
      <c r="GD2" t="e">
        <f>IF(#REF!,"AAAAAH/vf7k=",0)</f>
        <v>#REF!</v>
      </c>
      <c r="GE2" t="e">
        <f>AND(#REF!,"AAAAAH/vf7o=")</f>
        <v>#REF!</v>
      </c>
      <c r="GF2" t="e">
        <f>AND(#REF!,"AAAAAH/vf7s=")</f>
        <v>#REF!</v>
      </c>
      <c r="GG2" t="e">
        <f>AND(#REF!,"AAAAAH/vf7w=")</f>
        <v>#REF!</v>
      </c>
      <c r="GH2" t="e">
        <f>AND(#REF!,"AAAAAH/vf70=")</f>
        <v>#REF!</v>
      </c>
      <c r="GI2" t="e">
        <f>AND(#REF!,"AAAAAH/vf74=")</f>
        <v>#REF!</v>
      </c>
      <c r="GJ2" t="e">
        <f>AND(#REF!,"AAAAAH/vf78=")</f>
        <v>#REF!</v>
      </c>
      <c r="GK2" t="e">
        <f>IF(#REF!,"AAAAAH/vf8A=",0)</f>
        <v>#REF!</v>
      </c>
      <c r="GL2" t="e">
        <f>AND(#REF!,"AAAAAH/vf8E=")</f>
        <v>#REF!</v>
      </c>
      <c r="GM2" t="e">
        <f>AND(#REF!,"AAAAAH/vf8I=")</f>
        <v>#REF!</v>
      </c>
      <c r="GN2" t="e">
        <f>AND(#REF!,"AAAAAH/vf8M=")</f>
        <v>#REF!</v>
      </c>
      <c r="GO2" t="e">
        <f>AND(#REF!,"AAAAAH/vf8Q=")</f>
        <v>#REF!</v>
      </c>
      <c r="GP2" t="e">
        <f>AND(#REF!,"AAAAAH/vf8U=")</f>
        <v>#REF!</v>
      </c>
      <c r="GQ2" t="e">
        <f>AND(#REF!,"AAAAAH/vf8Y=")</f>
        <v>#REF!</v>
      </c>
      <c r="GR2" t="e">
        <f>IF(#REF!,"AAAAAH/vf8c=",0)</f>
        <v>#REF!</v>
      </c>
      <c r="GS2" t="e">
        <f>AND(#REF!,"AAAAAH/vf8g=")</f>
        <v>#REF!</v>
      </c>
      <c r="GT2" t="e">
        <f>AND(#REF!,"AAAAAH/vf8k=")</f>
        <v>#REF!</v>
      </c>
      <c r="GU2" t="e">
        <f>AND(#REF!,"AAAAAH/vf8o=")</f>
        <v>#REF!</v>
      </c>
      <c r="GV2" t="e">
        <f>AND(#REF!,"AAAAAH/vf8s=")</f>
        <v>#REF!</v>
      </c>
      <c r="GW2" t="e">
        <f>AND(#REF!,"AAAAAH/vf8w=")</f>
        <v>#REF!</v>
      </c>
      <c r="GX2" t="e">
        <f>AND(#REF!,"AAAAAH/vf80=")</f>
        <v>#REF!</v>
      </c>
      <c r="GY2" t="e">
        <f>IF(#REF!,"AAAAAH/vf84=",0)</f>
        <v>#REF!</v>
      </c>
      <c r="GZ2" t="e">
        <f>AND(#REF!,"AAAAAH/vf88=")</f>
        <v>#REF!</v>
      </c>
      <c r="HA2" t="e">
        <f>AND(#REF!,"AAAAAH/vf9A=")</f>
        <v>#REF!</v>
      </c>
      <c r="HB2" t="e">
        <f>AND(#REF!,"AAAAAH/vf9E=")</f>
        <v>#REF!</v>
      </c>
      <c r="HC2" t="e">
        <f>AND(#REF!,"AAAAAH/vf9I=")</f>
        <v>#REF!</v>
      </c>
      <c r="HD2" t="e">
        <f>AND(#REF!,"AAAAAH/vf9M=")</f>
        <v>#REF!</v>
      </c>
      <c r="HE2" t="e">
        <f>AND(#REF!,"AAAAAH/vf9Q=")</f>
        <v>#REF!</v>
      </c>
      <c r="HF2" t="e">
        <f>IF(#REF!,"AAAAAH/vf9U=",0)</f>
        <v>#REF!</v>
      </c>
      <c r="HG2" t="e">
        <f>AND(#REF!,"AAAAAH/vf9Y=")</f>
        <v>#REF!</v>
      </c>
      <c r="HH2" t="e">
        <f>AND(#REF!,"AAAAAH/vf9c=")</f>
        <v>#REF!</v>
      </c>
      <c r="HI2" t="e">
        <f>AND(#REF!,"AAAAAH/vf9g=")</f>
        <v>#REF!</v>
      </c>
      <c r="HJ2" t="e">
        <f>AND(#REF!,"AAAAAH/vf9k=")</f>
        <v>#REF!</v>
      </c>
      <c r="HK2" t="e">
        <f>AND(#REF!,"AAAAAH/vf9o=")</f>
        <v>#REF!</v>
      </c>
      <c r="HL2" t="e">
        <f>AND(#REF!,"AAAAAH/vf9s=")</f>
        <v>#REF!</v>
      </c>
      <c r="HM2" t="e">
        <f>IF(#REF!,"AAAAAH/vf9w=",0)</f>
        <v>#REF!</v>
      </c>
      <c r="HN2" t="e">
        <f>AND(#REF!,"AAAAAH/vf90=")</f>
        <v>#REF!</v>
      </c>
      <c r="HO2" t="e">
        <f>AND(#REF!,"AAAAAH/vf94=")</f>
        <v>#REF!</v>
      </c>
      <c r="HP2" t="e">
        <f>AND(#REF!,"AAAAAH/vf98=")</f>
        <v>#REF!</v>
      </c>
      <c r="HQ2" t="e">
        <f>AND(#REF!,"AAAAAH/vf+A=")</f>
        <v>#REF!</v>
      </c>
      <c r="HR2" t="e">
        <f>AND(#REF!,"AAAAAH/vf+E=")</f>
        <v>#REF!</v>
      </c>
      <c r="HS2" t="e">
        <f>AND(#REF!,"AAAAAH/vf+I=")</f>
        <v>#REF!</v>
      </c>
      <c r="HT2" t="e">
        <f>IF(#REF!,"AAAAAH/vf+M=",0)</f>
        <v>#REF!</v>
      </c>
      <c r="HU2" t="e">
        <f>AND(#REF!,"AAAAAH/vf+Q=")</f>
        <v>#REF!</v>
      </c>
      <c r="HV2" t="e">
        <f>AND(#REF!,"AAAAAH/vf+U=")</f>
        <v>#REF!</v>
      </c>
      <c r="HW2" t="e">
        <f>AND(#REF!,"AAAAAH/vf+Y=")</f>
        <v>#REF!</v>
      </c>
      <c r="HX2" t="e">
        <f>AND(#REF!,"AAAAAH/vf+c=")</f>
        <v>#REF!</v>
      </c>
      <c r="HY2" t="e">
        <f>AND(#REF!,"AAAAAH/vf+g=")</f>
        <v>#REF!</v>
      </c>
      <c r="HZ2" t="e">
        <f>AND(#REF!,"AAAAAH/vf+k=")</f>
        <v>#REF!</v>
      </c>
      <c r="IA2" t="e">
        <f>IF(#REF!,"AAAAAH/vf+o=",0)</f>
        <v>#REF!</v>
      </c>
      <c r="IB2" t="e">
        <f>AND(#REF!,"AAAAAH/vf+s=")</f>
        <v>#REF!</v>
      </c>
      <c r="IC2" t="e">
        <f>AND(#REF!,"AAAAAH/vf+w=")</f>
        <v>#REF!</v>
      </c>
      <c r="ID2" t="e">
        <f>AND(#REF!,"AAAAAH/vf+0=")</f>
        <v>#REF!</v>
      </c>
      <c r="IE2" t="e">
        <f>AND(#REF!,"AAAAAH/vf+4=")</f>
        <v>#REF!</v>
      </c>
      <c r="IF2" t="e">
        <f>AND(#REF!,"AAAAAH/vf+8=")</f>
        <v>#REF!</v>
      </c>
      <c r="IG2" t="e">
        <f>AND(#REF!,"AAAAAH/vf/A=")</f>
        <v>#REF!</v>
      </c>
      <c r="IH2" t="e">
        <f>IF(#REF!,"AAAAAH/vf/E=",0)</f>
        <v>#REF!</v>
      </c>
      <c r="II2" t="e">
        <f>AND(#REF!,"AAAAAH/vf/I=")</f>
        <v>#REF!</v>
      </c>
      <c r="IJ2" t="e">
        <f>AND(#REF!,"AAAAAH/vf/M=")</f>
        <v>#REF!</v>
      </c>
      <c r="IK2" t="e">
        <f>AND(#REF!,"AAAAAH/vf/Q=")</f>
        <v>#REF!</v>
      </c>
      <c r="IL2" t="e">
        <f>AND(#REF!,"AAAAAH/vf/U=")</f>
        <v>#REF!</v>
      </c>
      <c r="IM2" t="e">
        <f>AND(#REF!,"AAAAAH/vf/Y=")</f>
        <v>#REF!</v>
      </c>
      <c r="IN2" t="e">
        <f>AND(#REF!,"AAAAAH/vf/c=")</f>
        <v>#REF!</v>
      </c>
      <c r="IO2" t="e">
        <f>IF(#REF!,"AAAAAH/vf/g=",0)</f>
        <v>#REF!</v>
      </c>
      <c r="IP2" t="e">
        <f>AND(#REF!,"AAAAAH/vf/k=")</f>
        <v>#REF!</v>
      </c>
      <c r="IQ2" t="e">
        <f>AND(#REF!,"AAAAAH/vf/o=")</f>
        <v>#REF!</v>
      </c>
      <c r="IR2" t="e">
        <f>AND(#REF!,"AAAAAH/vf/s=")</f>
        <v>#REF!</v>
      </c>
      <c r="IS2" t="e">
        <f>AND(#REF!,"AAAAAH/vf/w=")</f>
        <v>#REF!</v>
      </c>
      <c r="IT2" t="e">
        <f>AND(#REF!,"AAAAAH/vf/0=")</f>
        <v>#REF!</v>
      </c>
      <c r="IU2" t="e">
        <f>AND(#REF!,"AAAAAH/vf/4=")</f>
        <v>#REF!</v>
      </c>
      <c r="IV2" t="e">
        <f>IF(#REF!,"AAAAAH/vf/8=",0)</f>
        <v>#REF!</v>
      </c>
    </row>
    <row r="3" spans="1:256">
      <c r="A3" t="e">
        <f>AND(#REF!,"AAAAABPz/wA=")</f>
        <v>#REF!</v>
      </c>
      <c r="B3" t="e">
        <f>AND(#REF!,"AAAAABPz/wE=")</f>
        <v>#REF!</v>
      </c>
      <c r="C3" t="e">
        <f>AND(#REF!,"AAAAABPz/wI=")</f>
        <v>#REF!</v>
      </c>
      <c r="D3" t="e">
        <f>AND(#REF!,"AAAAABPz/wM=")</f>
        <v>#REF!</v>
      </c>
      <c r="E3" t="e">
        <f>AND(#REF!,"AAAAABPz/wQ=")</f>
        <v>#REF!</v>
      </c>
      <c r="F3" t="e">
        <f>AND(#REF!,"AAAAABPz/wU=")</f>
        <v>#REF!</v>
      </c>
      <c r="G3" t="e">
        <f>IF(#REF!,"AAAAABPz/wY=",0)</f>
        <v>#REF!</v>
      </c>
      <c r="H3" t="e">
        <f>AND(#REF!,"AAAAABPz/wc=")</f>
        <v>#REF!</v>
      </c>
      <c r="I3" t="e">
        <f>AND(#REF!,"AAAAABPz/wg=")</f>
        <v>#REF!</v>
      </c>
      <c r="J3" t="e">
        <f>AND(#REF!,"AAAAABPz/wk=")</f>
        <v>#REF!</v>
      </c>
      <c r="K3" t="e">
        <f>AND(#REF!,"AAAAABPz/wo=")</f>
        <v>#REF!</v>
      </c>
      <c r="L3" t="e">
        <f>AND(#REF!,"AAAAABPz/ws=")</f>
        <v>#REF!</v>
      </c>
      <c r="M3" t="e">
        <f>AND(#REF!,"AAAAABPz/ww=")</f>
        <v>#REF!</v>
      </c>
      <c r="N3" t="e">
        <f>IF(#REF!,"AAAAABPz/w0=",0)</f>
        <v>#REF!</v>
      </c>
      <c r="O3" t="e">
        <f>AND(#REF!,"AAAAABPz/w4=")</f>
        <v>#REF!</v>
      </c>
      <c r="P3" t="e">
        <f>AND(#REF!,"AAAAABPz/w8=")</f>
        <v>#REF!</v>
      </c>
      <c r="Q3" t="e">
        <f>AND(#REF!,"AAAAABPz/xA=")</f>
        <v>#REF!</v>
      </c>
      <c r="R3" t="e">
        <f>AND(#REF!,"AAAAABPz/xE=")</f>
        <v>#REF!</v>
      </c>
      <c r="S3" t="e">
        <f>AND(#REF!,"AAAAABPz/xI=")</f>
        <v>#REF!</v>
      </c>
      <c r="T3" t="e">
        <f>AND(#REF!,"AAAAABPz/xM=")</f>
        <v>#REF!</v>
      </c>
      <c r="U3" t="e">
        <f>IF(#REF!,"AAAAABPz/xQ=",0)</f>
        <v>#REF!</v>
      </c>
      <c r="V3" t="e">
        <f>AND(#REF!,"AAAAABPz/xU=")</f>
        <v>#REF!</v>
      </c>
      <c r="W3" t="e">
        <f>AND(#REF!,"AAAAABPz/xY=")</f>
        <v>#REF!</v>
      </c>
      <c r="X3" t="e">
        <f>AND(#REF!,"AAAAABPz/xc=")</f>
        <v>#REF!</v>
      </c>
      <c r="Y3" t="e">
        <f>AND(#REF!,"AAAAABPz/xg=")</f>
        <v>#REF!</v>
      </c>
      <c r="Z3" t="e">
        <f>AND(#REF!,"AAAAABPz/xk=")</f>
        <v>#REF!</v>
      </c>
      <c r="AA3" t="e">
        <f>AND(#REF!,"AAAAABPz/xo=")</f>
        <v>#REF!</v>
      </c>
      <c r="AB3" t="e">
        <f>IF(#REF!,"AAAAABPz/xs=",0)</f>
        <v>#REF!</v>
      </c>
      <c r="AC3" t="e">
        <f>AND(#REF!,"AAAAABPz/xw=")</f>
        <v>#REF!</v>
      </c>
      <c r="AD3" t="e">
        <f>AND(#REF!,"AAAAABPz/x0=")</f>
        <v>#REF!</v>
      </c>
      <c r="AE3" t="e">
        <f>AND(#REF!,"AAAAABPz/x4=")</f>
        <v>#REF!</v>
      </c>
      <c r="AF3" t="e">
        <f>AND(#REF!,"AAAAABPz/x8=")</f>
        <v>#REF!</v>
      </c>
      <c r="AG3" t="e">
        <f>AND(#REF!,"AAAAABPz/yA=")</f>
        <v>#REF!</v>
      </c>
      <c r="AH3" t="e">
        <f>AND(#REF!,"AAAAABPz/yE=")</f>
        <v>#REF!</v>
      </c>
      <c r="AI3" t="e">
        <f>IF(#REF!,"AAAAABPz/yI=",0)</f>
        <v>#REF!</v>
      </c>
      <c r="AJ3" t="e">
        <f>AND(#REF!,"AAAAABPz/yM=")</f>
        <v>#REF!</v>
      </c>
      <c r="AK3" t="e">
        <f>AND(#REF!,"AAAAABPz/yQ=")</f>
        <v>#REF!</v>
      </c>
      <c r="AL3" t="e">
        <f>AND(#REF!,"AAAAABPz/yU=")</f>
        <v>#REF!</v>
      </c>
      <c r="AM3" t="e">
        <f>AND(#REF!,"AAAAABPz/yY=")</f>
        <v>#REF!</v>
      </c>
      <c r="AN3" t="e">
        <f>AND(#REF!,"AAAAABPz/yc=")</f>
        <v>#REF!</v>
      </c>
      <c r="AO3" t="e">
        <f>AND(#REF!,"AAAAABPz/yg=")</f>
        <v>#REF!</v>
      </c>
      <c r="AP3" t="e">
        <f>IF(#REF!,"AAAAABPz/yk=",0)</f>
        <v>#REF!</v>
      </c>
      <c r="AQ3" t="e">
        <f>AND(#REF!,"AAAAABPz/yo=")</f>
        <v>#REF!</v>
      </c>
      <c r="AR3" t="e">
        <f>AND(#REF!,"AAAAABPz/ys=")</f>
        <v>#REF!</v>
      </c>
      <c r="AS3" t="e">
        <f>AND(#REF!,"AAAAABPz/yw=")</f>
        <v>#REF!</v>
      </c>
      <c r="AT3" t="e">
        <f>AND(#REF!,"AAAAABPz/y0=")</f>
        <v>#REF!</v>
      </c>
      <c r="AU3" t="e">
        <f>AND(#REF!,"AAAAABPz/y4=")</f>
        <v>#REF!</v>
      </c>
      <c r="AV3" t="e">
        <f>AND(#REF!,"AAAAABPz/y8=")</f>
        <v>#REF!</v>
      </c>
      <c r="AW3" t="e">
        <f>IF(#REF!,"AAAAABPz/zA=",0)</f>
        <v>#REF!</v>
      </c>
      <c r="AX3" t="e">
        <f>AND(#REF!,"AAAAABPz/zE=")</f>
        <v>#REF!</v>
      </c>
      <c r="AY3" t="e">
        <f>AND(#REF!,"AAAAABPz/zI=")</f>
        <v>#REF!</v>
      </c>
      <c r="AZ3" t="e">
        <f>AND(#REF!,"AAAAABPz/zM=")</f>
        <v>#REF!</v>
      </c>
      <c r="BA3" t="e">
        <f>AND(#REF!,"AAAAABPz/zQ=")</f>
        <v>#REF!</v>
      </c>
      <c r="BB3" t="e">
        <f>AND(#REF!,"AAAAABPz/zU=")</f>
        <v>#REF!</v>
      </c>
      <c r="BC3" t="e">
        <f>AND(#REF!,"AAAAABPz/zY=")</f>
        <v>#REF!</v>
      </c>
      <c r="BD3" t="e">
        <f>IF(#REF!,"AAAAABPz/zc=",0)</f>
        <v>#REF!</v>
      </c>
      <c r="BE3" t="e">
        <f>AND(#REF!,"AAAAABPz/zg=")</f>
        <v>#REF!</v>
      </c>
      <c r="BF3" t="e">
        <f>AND(#REF!,"AAAAABPz/zk=")</f>
        <v>#REF!</v>
      </c>
      <c r="BG3" t="e">
        <f>AND(#REF!,"AAAAABPz/zo=")</f>
        <v>#REF!</v>
      </c>
      <c r="BH3" t="e">
        <f>AND(#REF!,"AAAAABPz/zs=")</f>
        <v>#REF!</v>
      </c>
      <c r="BI3" t="e">
        <f>AND(#REF!,"AAAAABPz/zw=")</f>
        <v>#REF!</v>
      </c>
      <c r="BJ3" t="e">
        <f>AND(#REF!,"AAAAABPz/z0=")</f>
        <v>#REF!</v>
      </c>
      <c r="BK3" t="e">
        <f>IF(#REF!,"AAAAABPz/z4=",0)</f>
        <v>#REF!</v>
      </c>
      <c r="BL3" t="e">
        <f>AND(#REF!,"AAAAABPz/z8=")</f>
        <v>#REF!</v>
      </c>
      <c r="BM3" t="e">
        <f>AND(#REF!,"AAAAABPz/0A=")</f>
        <v>#REF!</v>
      </c>
      <c r="BN3" t="e">
        <f>AND(#REF!,"AAAAABPz/0E=")</f>
        <v>#REF!</v>
      </c>
      <c r="BO3" t="e">
        <f>AND(#REF!,"AAAAABPz/0I=")</f>
        <v>#REF!</v>
      </c>
      <c r="BP3" t="e">
        <f>AND(#REF!,"AAAAABPz/0M=")</f>
        <v>#REF!</v>
      </c>
      <c r="BQ3" t="e">
        <f>AND(#REF!,"AAAAABPz/0Q=")</f>
        <v>#REF!</v>
      </c>
      <c r="BR3" t="e">
        <f>IF(#REF!,"AAAAABPz/0U=",0)</f>
        <v>#REF!</v>
      </c>
      <c r="BS3" t="e">
        <f>AND(#REF!,"AAAAABPz/0Y=")</f>
        <v>#REF!</v>
      </c>
      <c r="BT3" t="e">
        <f>AND(#REF!,"AAAAABPz/0c=")</f>
        <v>#REF!</v>
      </c>
      <c r="BU3" t="e">
        <f>AND(#REF!,"AAAAABPz/0g=")</f>
        <v>#REF!</v>
      </c>
      <c r="BV3" t="e">
        <f>AND(#REF!,"AAAAABPz/0k=")</f>
        <v>#REF!</v>
      </c>
      <c r="BW3" t="e">
        <f>AND(#REF!,"AAAAABPz/0o=")</f>
        <v>#REF!</v>
      </c>
      <c r="BX3" t="e">
        <f>AND(#REF!,"AAAAABPz/0s=")</f>
        <v>#REF!</v>
      </c>
      <c r="BY3" t="e">
        <f>IF(#REF!,"AAAAABPz/0w=",0)</f>
        <v>#REF!</v>
      </c>
      <c r="BZ3" t="e">
        <f>AND(#REF!,"AAAAABPz/00=")</f>
        <v>#REF!</v>
      </c>
      <c r="CA3" t="e">
        <f>AND(#REF!,"AAAAABPz/04=")</f>
        <v>#REF!</v>
      </c>
      <c r="CB3" t="e">
        <f>AND(#REF!,"AAAAABPz/08=")</f>
        <v>#REF!</v>
      </c>
      <c r="CC3" t="e">
        <f>AND(#REF!,"AAAAABPz/1A=")</f>
        <v>#REF!</v>
      </c>
      <c r="CD3" t="e">
        <f>AND(#REF!,"AAAAABPz/1E=")</f>
        <v>#REF!</v>
      </c>
      <c r="CE3" t="e">
        <f>AND(#REF!,"AAAAABPz/1I=")</f>
        <v>#REF!</v>
      </c>
      <c r="CF3" t="e">
        <f>IF(#REF!,"AAAAABPz/1M=",0)</f>
        <v>#REF!</v>
      </c>
      <c r="CG3" t="e">
        <f>AND(#REF!,"AAAAABPz/1Q=")</f>
        <v>#REF!</v>
      </c>
      <c r="CH3" t="e">
        <f>AND(#REF!,"AAAAABPz/1U=")</f>
        <v>#REF!</v>
      </c>
      <c r="CI3" t="e">
        <f>AND(#REF!,"AAAAABPz/1Y=")</f>
        <v>#REF!</v>
      </c>
      <c r="CJ3" t="e">
        <f>AND(#REF!,"AAAAABPz/1c=")</f>
        <v>#REF!</v>
      </c>
      <c r="CK3" t="e">
        <f>AND(#REF!,"AAAAABPz/1g=")</f>
        <v>#REF!</v>
      </c>
      <c r="CL3" t="e">
        <f>AND(#REF!,"AAAAABPz/1k=")</f>
        <v>#REF!</v>
      </c>
      <c r="CM3" t="e">
        <f>IF(#REF!,"AAAAABPz/1o=",0)</f>
        <v>#REF!</v>
      </c>
      <c r="CN3" t="e">
        <f>AND(#REF!,"AAAAABPz/1s=")</f>
        <v>#REF!</v>
      </c>
      <c r="CO3" t="e">
        <f>AND(#REF!,"AAAAABPz/1w=")</f>
        <v>#REF!</v>
      </c>
      <c r="CP3" t="e">
        <f>AND(#REF!,"AAAAABPz/10=")</f>
        <v>#REF!</v>
      </c>
      <c r="CQ3" t="e">
        <f>AND(#REF!,"AAAAABPz/14=")</f>
        <v>#REF!</v>
      </c>
      <c r="CR3" t="e">
        <f>AND(#REF!,"AAAAABPz/18=")</f>
        <v>#REF!</v>
      </c>
      <c r="CS3" t="e">
        <f>AND(#REF!,"AAAAABPz/2A=")</f>
        <v>#REF!</v>
      </c>
      <c r="CT3" t="e">
        <f>IF(#REF!,"AAAAABPz/2E=",0)</f>
        <v>#REF!</v>
      </c>
      <c r="CU3" t="e">
        <f>AND(#REF!,"AAAAABPz/2I=")</f>
        <v>#REF!</v>
      </c>
      <c r="CV3" t="e">
        <f>AND(#REF!,"AAAAABPz/2M=")</f>
        <v>#REF!</v>
      </c>
      <c r="CW3" t="e">
        <f>AND(#REF!,"AAAAABPz/2Q=")</f>
        <v>#REF!</v>
      </c>
      <c r="CX3" t="e">
        <f>AND(#REF!,"AAAAABPz/2U=")</f>
        <v>#REF!</v>
      </c>
      <c r="CY3" t="e">
        <f>AND(#REF!,"AAAAABPz/2Y=")</f>
        <v>#REF!</v>
      </c>
      <c r="CZ3" t="e">
        <f>AND(#REF!,"AAAAABPz/2c=")</f>
        <v>#REF!</v>
      </c>
      <c r="DA3" t="e">
        <f>IF(#REF!,"AAAAABPz/2g=",0)</f>
        <v>#REF!</v>
      </c>
      <c r="DB3" t="e">
        <f>AND(#REF!,"AAAAABPz/2k=")</f>
        <v>#REF!</v>
      </c>
      <c r="DC3" t="e">
        <f>AND(#REF!,"AAAAABPz/2o=")</f>
        <v>#REF!</v>
      </c>
      <c r="DD3" t="e">
        <f>AND(#REF!,"AAAAABPz/2s=")</f>
        <v>#REF!</v>
      </c>
      <c r="DE3" t="e">
        <f>AND(#REF!,"AAAAABPz/2w=")</f>
        <v>#REF!</v>
      </c>
      <c r="DF3" t="e">
        <f>AND(#REF!,"AAAAABPz/20=")</f>
        <v>#REF!</v>
      </c>
      <c r="DG3" t="e">
        <f>AND(#REF!,"AAAAABPz/24=")</f>
        <v>#REF!</v>
      </c>
      <c r="DH3" t="e">
        <f>IF(#REF!,"AAAAABPz/28=",0)</f>
        <v>#REF!</v>
      </c>
      <c r="DI3" t="e">
        <f>AND(#REF!,"AAAAABPz/3A=")</f>
        <v>#REF!</v>
      </c>
      <c r="DJ3" t="e">
        <f>AND(#REF!,"AAAAABPz/3E=")</f>
        <v>#REF!</v>
      </c>
      <c r="DK3" t="e">
        <f>AND(#REF!,"AAAAABPz/3I=")</f>
        <v>#REF!</v>
      </c>
      <c r="DL3" t="e">
        <f>AND(#REF!,"AAAAABPz/3M=")</f>
        <v>#REF!</v>
      </c>
      <c r="DM3" t="e">
        <f>AND(#REF!,"AAAAABPz/3Q=")</f>
        <v>#REF!</v>
      </c>
      <c r="DN3" t="e">
        <f>AND(#REF!,"AAAAABPz/3U=")</f>
        <v>#REF!</v>
      </c>
      <c r="DO3" t="e">
        <f>IF(#REF!,"AAAAABPz/3Y=",0)</f>
        <v>#REF!</v>
      </c>
      <c r="DP3" t="e">
        <f>AND(#REF!,"AAAAABPz/3c=")</f>
        <v>#REF!</v>
      </c>
      <c r="DQ3" t="e">
        <f>AND(#REF!,"AAAAABPz/3g=")</f>
        <v>#REF!</v>
      </c>
      <c r="DR3" t="e">
        <f>AND(#REF!,"AAAAABPz/3k=")</f>
        <v>#REF!</v>
      </c>
      <c r="DS3" t="e">
        <f>AND(#REF!,"AAAAABPz/3o=")</f>
        <v>#REF!</v>
      </c>
      <c r="DT3" t="e">
        <f>AND(#REF!,"AAAAABPz/3s=")</f>
        <v>#REF!</v>
      </c>
      <c r="DU3" t="e">
        <f>IF(#REF!,"AAAAABPz/3w=",0)</f>
        <v>#REF!</v>
      </c>
      <c r="DV3" t="e">
        <f>IF(#REF!,"AAAAABPz/30=",0)</f>
        <v>#REF!</v>
      </c>
      <c r="DW3" t="e">
        <f>IF(#REF!,"AAAAABPz/34=",0)</f>
        <v>#REF!</v>
      </c>
      <c r="DX3" t="e">
        <f>IF(#REF!,"AAAAABPz/38=",0)</f>
        <v>#REF!</v>
      </c>
      <c r="DY3" t="e">
        <f>IF(#REF!,"AAAAABPz/4A=",0)</f>
        <v>#REF!</v>
      </c>
      <c r="DZ3" t="e">
        <f>IF(#REF!,"AAAAABPz/4E=",0)</f>
        <v>#REF!</v>
      </c>
      <c r="EA3" t="e">
        <f>IF(#REF!,"AAAAABPz/4I=",0)</f>
        <v>#REF!</v>
      </c>
      <c r="EB3" t="e">
        <f>IF(#REF!,"AAAAABPz/4M=",0)</f>
        <v>#REF!</v>
      </c>
      <c r="EC3" t="e">
        <f>AND(#REF!,"AAAAABPz/4Q=")</f>
        <v>#REF!</v>
      </c>
      <c r="ED3" t="e">
        <f>AND(#REF!,"AAAAABPz/4U=")</f>
        <v>#REF!</v>
      </c>
      <c r="EE3" t="e">
        <f>AND(#REF!,"AAAAABPz/4Y=")</f>
        <v>#REF!</v>
      </c>
      <c r="EF3" t="e">
        <f>AND(#REF!,"AAAAABPz/4c=")</f>
        <v>#REF!</v>
      </c>
      <c r="EG3" t="e">
        <f>AND(#REF!,"AAAAABPz/4g=")</f>
        <v>#REF!</v>
      </c>
      <c r="EH3" t="e">
        <f>AND(#REF!,"AAAAABPz/4k=")</f>
        <v>#REF!</v>
      </c>
      <c r="EI3" t="e">
        <f>IF(#REF!,"AAAAABPz/4o=",0)</f>
        <v>#REF!</v>
      </c>
      <c r="EJ3" t="e">
        <f>AND(#REF!,"AAAAABPz/4s=")</f>
        <v>#REF!</v>
      </c>
      <c r="EK3" t="e">
        <f>AND(#REF!,"AAAAABPz/4w=")</f>
        <v>#REF!</v>
      </c>
      <c r="EL3" t="e">
        <f>AND(#REF!,"AAAAABPz/40=")</f>
        <v>#REF!</v>
      </c>
      <c r="EM3" t="e">
        <f>AND(#REF!,"AAAAABPz/44=")</f>
        <v>#REF!</v>
      </c>
      <c r="EN3" t="e">
        <f>AND(#REF!,"AAAAABPz/48=")</f>
        <v>#REF!</v>
      </c>
      <c r="EO3" t="e">
        <f>AND(#REF!,"AAAAABPz/5A=")</f>
        <v>#REF!</v>
      </c>
      <c r="EP3" t="e">
        <f>IF(#REF!,"AAAAABPz/5E=",0)</f>
        <v>#REF!</v>
      </c>
      <c r="EQ3" t="e">
        <f>AND(#REF!,"AAAAABPz/5I=")</f>
        <v>#REF!</v>
      </c>
      <c r="ER3" t="e">
        <f>AND(#REF!,"AAAAABPz/5M=")</f>
        <v>#REF!</v>
      </c>
      <c r="ES3" t="e">
        <f>AND(#REF!,"AAAAABPz/5Q=")</f>
        <v>#REF!</v>
      </c>
      <c r="ET3" t="e">
        <f>AND(#REF!,"AAAAABPz/5U=")</f>
        <v>#REF!</v>
      </c>
      <c r="EU3" t="e">
        <f>AND(#REF!,"AAAAABPz/5Y=")</f>
        <v>#REF!</v>
      </c>
      <c r="EV3" t="e">
        <f>AND(#REF!,"AAAAABPz/5c=")</f>
        <v>#REF!</v>
      </c>
      <c r="EW3" t="e">
        <f>IF(#REF!,"AAAAABPz/5g=",0)</f>
        <v>#REF!</v>
      </c>
      <c r="EX3" t="e">
        <f>AND(#REF!,"AAAAABPz/5k=")</f>
        <v>#REF!</v>
      </c>
      <c r="EY3" t="e">
        <f>AND(#REF!,"AAAAABPz/5o=")</f>
        <v>#REF!</v>
      </c>
      <c r="EZ3" t="e">
        <f>AND(#REF!,"AAAAABPz/5s=")</f>
        <v>#REF!</v>
      </c>
      <c r="FA3" t="e">
        <f>AND(#REF!,"AAAAABPz/5w=")</f>
        <v>#REF!</v>
      </c>
      <c r="FB3" t="e">
        <f>AND(#REF!,"AAAAABPz/50=")</f>
        <v>#REF!</v>
      </c>
      <c r="FC3" t="e">
        <f>AND(#REF!,"AAAAABPz/54=")</f>
        <v>#REF!</v>
      </c>
      <c r="FD3" t="e">
        <f>IF(#REF!,"AAAAABPz/58=",0)</f>
        <v>#REF!</v>
      </c>
      <c r="FE3" t="e">
        <f>AND(#REF!,"AAAAABPz/6A=")</f>
        <v>#REF!</v>
      </c>
      <c r="FF3" t="e">
        <f>AND(#REF!,"AAAAABPz/6E=")</f>
        <v>#REF!</v>
      </c>
      <c r="FG3" t="e">
        <f>AND(#REF!,"AAAAABPz/6I=")</f>
        <v>#REF!</v>
      </c>
      <c r="FH3" t="e">
        <f>AND(#REF!,"AAAAABPz/6M=")</f>
        <v>#REF!</v>
      </c>
      <c r="FI3" t="e">
        <f>AND(#REF!,"AAAAABPz/6Q=")</f>
        <v>#REF!</v>
      </c>
      <c r="FJ3" t="e">
        <f>AND(#REF!,"AAAAABPz/6U=")</f>
        <v>#REF!</v>
      </c>
      <c r="FK3" t="e">
        <f>IF(#REF!,"AAAAABPz/6Y=",0)</f>
        <v>#REF!</v>
      </c>
      <c r="FL3" t="e">
        <f>AND(#REF!,"AAAAABPz/6c=")</f>
        <v>#REF!</v>
      </c>
      <c r="FM3" t="e">
        <f>AND(#REF!,"AAAAABPz/6g=")</f>
        <v>#REF!</v>
      </c>
      <c r="FN3" t="e">
        <f>AND(#REF!,"AAAAABPz/6k=")</f>
        <v>#REF!</v>
      </c>
      <c r="FO3" t="e">
        <f>AND(#REF!,"AAAAABPz/6o=")</f>
        <v>#REF!</v>
      </c>
      <c r="FP3" t="e">
        <f>AND(#REF!,"AAAAABPz/6s=")</f>
        <v>#REF!</v>
      </c>
      <c r="FQ3" t="e">
        <f>AND(#REF!,"AAAAABPz/6w=")</f>
        <v>#REF!</v>
      </c>
      <c r="FR3" t="e">
        <f>IF(#REF!,"AAAAABPz/60=",0)</f>
        <v>#REF!</v>
      </c>
      <c r="FS3" t="e">
        <f>AND(#REF!,"AAAAABPz/64=")</f>
        <v>#REF!</v>
      </c>
      <c r="FT3" t="e">
        <f>AND(#REF!,"AAAAABPz/68=")</f>
        <v>#REF!</v>
      </c>
      <c r="FU3" t="e">
        <f>AND(#REF!,"AAAAABPz/7A=")</f>
        <v>#REF!</v>
      </c>
      <c r="FV3" t="e">
        <f>AND(#REF!,"AAAAABPz/7E=")</f>
        <v>#REF!</v>
      </c>
      <c r="FW3" t="e">
        <f>AND(#REF!,"AAAAABPz/7I=")</f>
        <v>#REF!</v>
      </c>
      <c r="FX3" t="e">
        <f>AND(#REF!,"AAAAABPz/7M=")</f>
        <v>#REF!</v>
      </c>
      <c r="FY3" t="e">
        <f>IF(#REF!,"AAAAABPz/7Q=",0)</f>
        <v>#REF!</v>
      </c>
      <c r="FZ3" t="e">
        <f>AND(#REF!,"AAAAABPz/7U=")</f>
        <v>#REF!</v>
      </c>
      <c r="GA3" t="e">
        <f>AND(#REF!,"AAAAABPz/7Y=")</f>
        <v>#REF!</v>
      </c>
      <c r="GB3" t="e">
        <f>AND(#REF!,"AAAAABPz/7c=")</f>
        <v>#REF!</v>
      </c>
      <c r="GC3" t="e">
        <f>AND(#REF!,"AAAAABPz/7g=")</f>
        <v>#REF!</v>
      </c>
      <c r="GD3" t="e">
        <f>AND(#REF!,"AAAAABPz/7k=")</f>
        <v>#REF!</v>
      </c>
      <c r="GE3" t="e">
        <f>AND(#REF!,"AAAAABPz/7o=")</f>
        <v>#REF!</v>
      </c>
      <c r="GF3" t="e">
        <f>IF(#REF!,"AAAAABPz/7s=",0)</f>
        <v>#REF!</v>
      </c>
      <c r="GG3" t="e">
        <f>AND(#REF!,"AAAAABPz/7w=")</f>
        <v>#REF!</v>
      </c>
      <c r="GH3" t="e">
        <f>AND(#REF!,"AAAAABPz/70=")</f>
        <v>#REF!</v>
      </c>
      <c r="GI3" t="e">
        <f>AND(#REF!,"AAAAABPz/74=")</f>
        <v>#REF!</v>
      </c>
      <c r="GJ3" t="e">
        <f>AND(#REF!,"AAAAABPz/78=")</f>
        <v>#REF!</v>
      </c>
      <c r="GK3" t="e">
        <f>AND(#REF!,"AAAAABPz/8A=")</f>
        <v>#REF!</v>
      </c>
      <c r="GL3" t="e">
        <f>AND(#REF!,"AAAAABPz/8E=")</f>
        <v>#REF!</v>
      </c>
      <c r="GM3" t="e">
        <f>IF(#REF!,"AAAAABPz/8I=",0)</f>
        <v>#REF!</v>
      </c>
      <c r="GN3" t="e">
        <f>AND(#REF!,"AAAAABPz/8M=")</f>
        <v>#REF!</v>
      </c>
      <c r="GO3" t="e">
        <f>AND(#REF!,"AAAAABPz/8Q=")</f>
        <v>#REF!</v>
      </c>
      <c r="GP3" t="e">
        <f>AND(#REF!,"AAAAABPz/8U=")</f>
        <v>#REF!</v>
      </c>
      <c r="GQ3" t="e">
        <f>AND(#REF!,"AAAAABPz/8Y=")</f>
        <v>#REF!</v>
      </c>
      <c r="GR3" t="e">
        <f>AND(#REF!,"AAAAABPz/8c=")</f>
        <v>#REF!</v>
      </c>
      <c r="GS3" t="e">
        <f>AND(#REF!,"AAAAABPz/8g=")</f>
        <v>#REF!</v>
      </c>
      <c r="GT3" t="e">
        <f>IF(#REF!,"AAAAABPz/8k=",0)</f>
        <v>#REF!</v>
      </c>
      <c r="GU3" t="e">
        <f>AND(#REF!,"AAAAABPz/8o=")</f>
        <v>#REF!</v>
      </c>
      <c r="GV3" t="e">
        <f>AND(#REF!,"AAAAABPz/8s=")</f>
        <v>#REF!</v>
      </c>
      <c r="GW3" t="e">
        <f>AND(#REF!,"AAAAABPz/8w=")</f>
        <v>#REF!</v>
      </c>
      <c r="GX3" t="e">
        <f>AND(#REF!,"AAAAABPz/80=")</f>
        <v>#REF!</v>
      </c>
      <c r="GY3" t="e">
        <f>AND(#REF!,"AAAAABPz/84=")</f>
        <v>#REF!</v>
      </c>
      <c r="GZ3" t="e">
        <f>AND(#REF!,"AAAAABPz/88=")</f>
        <v>#REF!</v>
      </c>
      <c r="HA3" t="e">
        <f>IF(#REF!,"AAAAABPz/9A=",0)</f>
        <v>#REF!</v>
      </c>
      <c r="HB3" t="e">
        <f>AND(#REF!,"AAAAABPz/9E=")</f>
        <v>#REF!</v>
      </c>
      <c r="HC3" t="e">
        <f>AND(#REF!,"AAAAABPz/9I=")</f>
        <v>#REF!</v>
      </c>
      <c r="HD3" t="e">
        <f>AND(#REF!,"AAAAABPz/9M=")</f>
        <v>#REF!</v>
      </c>
      <c r="HE3" t="e">
        <f>AND(#REF!,"AAAAABPz/9Q=")</f>
        <v>#REF!</v>
      </c>
      <c r="HF3" t="e">
        <f>AND(#REF!,"AAAAABPz/9U=")</f>
        <v>#REF!</v>
      </c>
      <c r="HG3" t="e">
        <f>AND(#REF!,"AAAAABPz/9Y=")</f>
        <v>#REF!</v>
      </c>
      <c r="HH3" t="e">
        <f>IF(#REF!,"AAAAABPz/9c=",0)</f>
        <v>#REF!</v>
      </c>
      <c r="HI3" t="e">
        <f>AND(#REF!,"AAAAABPz/9g=")</f>
        <v>#REF!</v>
      </c>
      <c r="HJ3" t="e">
        <f>AND(#REF!,"AAAAABPz/9k=")</f>
        <v>#REF!</v>
      </c>
      <c r="HK3" t="e">
        <f>AND(#REF!,"AAAAABPz/9o=")</f>
        <v>#REF!</v>
      </c>
      <c r="HL3" t="e">
        <f>AND(#REF!,"AAAAABPz/9s=")</f>
        <v>#REF!</v>
      </c>
      <c r="HM3" t="e">
        <f>AND(#REF!,"AAAAABPz/9w=")</f>
        <v>#REF!</v>
      </c>
      <c r="HN3" t="e">
        <f>AND(#REF!,"AAAAABPz/90=")</f>
        <v>#REF!</v>
      </c>
      <c r="HO3" t="e">
        <f>IF(#REF!,"AAAAABPz/94=",0)</f>
        <v>#REF!</v>
      </c>
      <c r="HP3" t="e">
        <f>AND(#REF!,"AAAAABPz/98=")</f>
        <v>#REF!</v>
      </c>
      <c r="HQ3" t="e">
        <f>AND(#REF!,"AAAAABPz/+A=")</f>
        <v>#REF!</v>
      </c>
      <c r="HR3" t="e">
        <f>AND(#REF!,"AAAAABPz/+E=")</f>
        <v>#REF!</v>
      </c>
      <c r="HS3" t="e">
        <f>AND(#REF!,"AAAAABPz/+I=")</f>
        <v>#REF!</v>
      </c>
      <c r="HT3" t="e">
        <f>AND(#REF!,"AAAAABPz/+M=")</f>
        <v>#REF!</v>
      </c>
      <c r="HU3" t="e">
        <f>AND(#REF!,"AAAAABPz/+Q=")</f>
        <v>#REF!</v>
      </c>
      <c r="HV3" t="e">
        <f>IF(#REF!,"AAAAABPz/+U=",0)</f>
        <v>#REF!</v>
      </c>
      <c r="HW3" t="e">
        <f>AND(#REF!,"AAAAABPz/+Y=")</f>
        <v>#REF!</v>
      </c>
      <c r="HX3" t="e">
        <f>AND(#REF!,"AAAAABPz/+c=")</f>
        <v>#REF!</v>
      </c>
      <c r="HY3" t="e">
        <f>AND(#REF!,"AAAAABPz/+g=")</f>
        <v>#REF!</v>
      </c>
      <c r="HZ3" t="e">
        <f>AND(#REF!,"AAAAABPz/+k=")</f>
        <v>#REF!</v>
      </c>
      <c r="IA3" t="e">
        <f>AND(#REF!,"AAAAABPz/+o=")</f>
        <v>#REF!</v>
      </c>
      <c r="IB3" t="e">
        <f>AND(#REF!,"AAAAABPz/+s=")</f>
        <v>#REF!</v>
      </c>
      <c r="IC3" t="e">
        <f>IF(#REF!,"AAAAABPz/+w=",0)</f>
        <v>#REF!</v>
      </c>
      <c r="ID3" t="e">
        <f>AND(#REF!,"AAAAABPz/+0=")</f>
        <v>#REF!</v>
      </c>
      <c r="IE3" t="e">
        <f>AND(#REF!,"AAAAABPz/+4=")</f>
        <v>#REF!</v>
      </c>
      <c r="IF3" t="e">
        <f>AND(#REF!,"AAAAABPz/+8=")</f>
        <v>#REF!</v>
      </c>
      <c r="IG3" t="e">
        <f>AND(#REF!,"AAAAABPz//A=")</f>
        <v>#REF!</v>
      </c>
      <c r="IH3" t="e">
        <f>AND(#REF!,"AAAAABPz//E=")</f>
        <v>#REF!</v>
      </c>
      <c r="II3" t="e">
        <f>AND(#REF!,"AAAAABPz//I=")</f>
        <v>#REF!</v>
      </c>
      <c r="IJ3" t="e">
        <f>IF(#REF!,"AAAAABPz//M=",0)</f>
        <v>#REF!</v>
      </c>
      <c r="IK3" t="e">
        <f>AND(#REF!,"AAAAABPz//Q=")</f>
        <v>#REF!</v>
      </c>
      <c r="IL3" t="e">
        <f>AND(#REF!,"AAAAABPz//U=")</f>
        <v>#REF!</v>
      </c>
      <c r="IM3" t="e">
        <f>AND(#REF!,"AAAAABPz//Y=")</f>
        <v>#REF!</v>
      </c>
      <c r="IN3" t="e">
        <f>AND(#REF!,"AAAAABPz//c=")</f>
        <v>#REF!</v>
      </c>
      <c r="IO3" t="e">
        <f>AND(#REF!,"AAAAABPz//g=")</f>
        <v>#REF!</v>
      </c>
      <c r="IP3" t="e">
        <f>AND(#REF!,"AAAAABPz//k=")</f>
        <v>#REF!</v>
      </c>
      <c r="IQ3" t="e">
        <f>IF(#REF!,"AAAAABPz//o=",0)</f>
        <v>#REF!</v>
      </c>
      <c r="IR3" t="e">
        <f>AND(#REF!,"AAAAABPz//s=")</f>
        <v>#REF!</v>
      </c>
      <c r="IS3" t="e">
        <f>AND(#REF!,"AAAAABPz//w=")</f>
        <v>#REF!</v>
      </c>
      <c r="IT3" t="e">
        <f>AND(#REF!,"AAAAABPz//0=")</f>
        <v>#REF!</v>
      </c>
      <c r="IU3" t="e">
        <f>AND(#REF!,"AAAAABPz//4=")</f>
        <v>#REF!</v>
      </c>
      <c r="IV3" t="e">
        <f>AND(#REF!,"AAAAABPz//8=")</f>
        <v>#REF!</v>
      </c>
    </row>
    <row r="4" spans="1:256" ht="14.4">
      <c r="A4" t="e">
        <f>AND(#REF!,"AAAAAH/rVAA=")</f>
        <v>#REF!</v>
      </c>
      <c r="B4" t="e">
        <f>IF(#REF!,"AAAAAH/rVAE=",0)</f>
        <v>#REF!</v>
      </c>
      <c r="C4" t="e">
        <f>AND(#REF!,"AAAAAH/rVAI=")</f>
        <v>#REF!</v>
      </c>
      <c r="D4" t="e">
        <f>AND(#REF!,"AAAAAH/rVAM=")</f>
        <v>#REF!</v>
      </c>
      <c r="E4" t="e">
        <f>AND(#REF!,"AAAAAH/rVAQ=")</f>
        <v>#REF!</v>
      </c>
      <c r="F4" t="e">
        <f>AND(#REF!,"AAAAAH/rVAU=")</f>
        <v>#REF!</v>
      </c>
      <c r="G4" t="e">
        <f>AND(#REF!,"AAAAAH/rVAY=")</f>
        <v>#REF!</v>
      </c>
      <c r="H4" t="e">
        <f>AND(#REF!,"AAAAAH/rVAc=")</f>
        <v>#REF!</v>
      </c>
      <c r="I4" t="e">
        <f>IF(#REF!,"AAAAAH/rVAg=",0)</f>
        <v>#REF!</v>
      </c>
      <c r="J4" t="e">
        <f>AND(#REF!,"AAAAAH/rVAk=")</f>
        <v>#REF!</v>
      </c>
      <c r="K4" t="e">
        <f>AND(#REF!,"AAAAAH/rVAo=")</f>
        <v>#REF!</v>
      </c>
      <c r="L4" t="e">
        <f>AND(#REF!,"AAAAAH/rVAs=")</f>
        <v>#REF!</v>
      </c>
      <c r="M4" t="e">
        <f>AND(#REF!,"AAAAAH/rVAw=")</f>
        <v>#REF!</v>
      </c>
      <c r="N4" t="e">
        <f>AND(#REF!,"AAAAAH/rVA0=")</f>
        <v>#REF!</v>
      </c>
      <c r="O4" t="e">
        <f>AND(#REF!,"AAAAAH/rVA4=")</f>
        <v>#REF!</v>
      </c>
      <c r="P4" t="e">
        <f>IF(#REF!,"AAAAAH/rVA8=",0)</f>
        <v>#REF!</v>
      </c>
      <c r="Q4" t="e">
        <f>AND(#REF!,"AAAAAH/rVBA=")</f>
        <v>#REF!</v>
      </c>
      <c r="R4" t="e">
        <f>AND(#REF!,"AAAAAH/rVBE=")</f>
        <v>#REF!</v>
      </c>
      <c r="S4" t="e">
        <f>AND(#REF!,"AAAAAH/rVBI=")</f>
        <v>#REF!</v>
      </c>
      <c r="T4" t="e">
        <f>AND(#REF!,"AAAAAH/rVBM=")</f>
        <v>#REF!</v>
      </c>
      <c r="U4" t="e">
        <f>AND(#REF!,"AAAAAH/rVBQ=")</f>
        <v>#REF!</v>
      </c>
      <c r="V4" t="e">
        <f>AND(#REF!,"AAAAAH/rVBU=")</f>
        <v>#REF!</v>
      </c>
      <c r="W4" t="e">
        <f>IF(#REF!,"AAAAAH/rVBY=",0)</f>
        <v>#REF!</v>
      </c>
      <c r="X4" t="e">
        <f>IF(#REF!,"AAAAAH/rVBc=",0)</f>
        <v>#REF!</v>
      </c>
      <c r="Y4" t="e">
        <f>IF(#REF!,"AAAAAH/rVBg=",0)</f>
        <v>#REF!</v>
      </c>
      <c r="Z4" t="e">
        <f>IF(#REF!,"AAAAAH/rVBk=",0)</f>
        <v>#REF!</v>
      </c>
      <c r="AA4" t="e">
        <f>IF(#REF!,"AAAAAH/rVBo=",0)</f>
        <v>#REF!</v>
      </c>
      <c r="AB4" t="e">
        <f>IF(#REF!,"AAAAAH/rVBs=",0)</f>
        <v>#REF!</v>
      </c>
      <c r="AC4" t="e">
        <f>IF(#REF!,"AAAAAH/rVBw=",0)</f>
        <v>#REF!</v>
      </c>
      <c r="AD4" t="e">
        <f>IF(#REF!,"AAAAAH/rVB0=",0)</f>
        <v>#REF!</v>
      </c>
      <c r="AE4" t="e">
        <f>IF(#REF!,"AAAAAH/rVB4=",0)</f>
        <v>#REF!</v>
      </c>
      <c r="AF4" t="e">
        <f>IF(#REF!,"AAAAAH/rVB8=",0)</f>
        <v>#REF!</v>
      </c>
      <c r="AG4" t="e">
        <f>IF(#REF!,"AAAAAH/rVCA=",0)</f>
        <v>#REF!</v>
      </c>
      <c r="AH4" t="e">
        <f>IF(#REF!,"AAAAAH/rVCE=",0)</f>
        <v>#REF!</v>
      </c>
      <c r="AI4" t="e">
        <f>IF(#REF!,"AAAAAH/rVCI=",0)</f>
        <v>#REF!</v>
      </c>
      <c r="AJ4" t="s">
        <v>7</v>
      </c>
      <c r="AK4" s="1" t="s">
        <v>8</v>
      </c>
      <c r="AL4" s="2" t="s">
        <v>9</v>
      </c>
      <c r="AM4" t="e">
        <f>IF("N",[0]!_xlnm._FilterDatabase,"AAAAAH/rVCY=")</f>
        <v>#VALUE!</v>
      </c>
    </row>
    <row r="5" spans="1:256">
      <c r="A5" t="e">
        <f>AND(Syllabus!A1,"AAAAACvx+wA=")</f>
        <v>#VALUE!</v>
      </c>
      <c r="B5" t="e">
        <f>IF(Syllabus!#REF!,"AAAAACvx+wE=",0)</f>
        <v>#REF!</v>
      </c>
      <c r="C5" t="e">
        <f>AND(Syllabus!#REF!,"AAAAACvx+wI=")</f>
        <v>#REF!</v>
      </c>
      <c r="D5" t="e">
        <f>AND(Syllabus!#REF!,"AAAAACvx+wM=")</f>
        <v>#REF!</v>
      </c>
      <c r="E5" t="e">
        <f>AND(Syllabus!#REF!,"AAAAACvx+wQ=")</f>
        <v>#REF!</v>
      </c>
      <c r="F5" t="e">
        <f>AND(Syllabus!#REF!,"AAAAACvx+wU=")</f>
        <v>#REF!</v>
      </c>
      <c r="G5" t="e">
        <f>AND(Syllabus!#REF!,"AAAAACvx+wY=")</f>
        <v>#REF!</v>
      </c>
      <c r="H5" t="e">
        <f>AND(Syllabus!#REF!,"AAAAACvx+wc=")</f>
        <v>#REF!</v>
      </c>
      <c r="I5" t="e">
        <f>AND(Syllabus!#REF!,"AAAAACvx+wg=")</f>
        <v>#REF!</v>
      </c>
      <c r="J5" t="e">
        <f>IF(Syllabus!#REF!,"AAAAACvx+wk=",0)</f>
        <v>#REF!</v>
      </c>
      <c r="K5" t="e">
        <f>AND(Syllabus!#REF!,"AAAAACvx+wo=")</f>
        <v>#REF!</v>
      </c>
      <c r="L5" t="e">
        <f>AND(Syllabus!#REF!,"AAAAACvx+ws=")</f>
        <v>#REF!</v>
      </c>
      <c r="M5" t="e">
        <f>AND(Syllabus!#REF!,"AAAAACvx+ww=")</f>
        <v>#REF!</v>
      </c>
      <c r="N5" t="e">
        <f>AND(Syllabus!#REF!,"AAAAACvx+w0=")</f>
        <v>#REF!</v>
      </c>
      <c r="O5" t="e">
        <f>AND(Syllabus!#REF!,"AAAAACvx+w4=")</f>
        <v>#REF!</v>
      </c>
      <c r="P5" t="e">
        <f>AND(Syllabus!#REF!,"AAAAACvx+w8=")</f>
        <v>#REF!</v>
      </c>
      <c r="Q5" t="e">
        <f>AND(Syllabus!#REF!,"AAAAACvx+xA=")</f>
        <v>#REF!</v>
      </c>
    </row>
  </sheetData>
  <phoneticPr fontId="6" type="noConversion"/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Syllabus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Training Topic Syllabus</dc:title>
  <dc:subject>1/1</dc:subject>
  <dc:creator>Nguyen Thi Dieu (FHO.WD)</dc:creator>
  <cp:keywords>Syllabus</cp:keywords>
  <dc:description>- Sửa đổi toàn bộ cấu trúc &amp; nội dung tài liệu
Lý do:
Phục vụ nhu cầu thực tế</dc:description>
  <cp:lastModifiedBy>Đạt Hoàng</cp:lastModifiedBy>
  <cp:lastPrinted>2023-03-06T04:34:57Z</cp:lastPrinted>
  <dcterms:created xsi:type="dcterms:W3CDTF">2010-11-19T03:46:05Z</dcterms:created>
  <dcterms:modified xsi:type="dcterms:W3CDTF">2024-10-14T04:06:43Z</dcterms:modified>
  <cp:category>Template</cp:category>
  <cp:contentStatus>20/11/2012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2024-01-11T07:01:52Z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3a792bb8-cc2b-4582-91f7-bb66ac06723f</vt:lpwstr>
  </property>
  <property fmtid="{D5CDD505-2E9C-101B-9397-08002B2CF9AE}" pid="7" name="MSIP_Label_defa4170-0d19-0005-0004-bc88714345d2_ActionId">
    <vt:lpwstr>9f8edfe1-49d9-4a66-9d1c-f6669f25531d</vt:lpwstr>
  </property>
  <property fmtid="{D5CDD505-2E9C-101B-9397-08002B2CF9AE}" pid="8" name="MSIP_Label_defa4170-0d19-0005-0004-bc88714345d2_ContentBits">
    <vt:lpwstr>0</vt:lpwstr>
  </property>
</Properties>
</file>