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ing Calculation" sheetId="1" r:id="rId4"/>
    <sheet state="visible" name="Bit Parameter" sheetId="2" r:id="rId5"/>
    <sheet state="visible" name="Instruction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Keep this first row intact. Copy the formula and fill the rows below
	-Fiaz Ahmed</t>
      </text>
    </comment>
    <comment authorId="0" ref="C2">
      <text>
        <t xml:space="preserve">Keep this first row intact. Copy the formula and fill the rows below
	-Fiaz Ahmed</t>
      </text>
    </comment>
  </commentList>
</comments>
</file>

<file path=xl/sharedStrings.xml><?xml version="1.0" encoding="utf-8"?>
<sst xmlns="http://schemas.openxmlformats.org/spreadsheetml/2006/main" count="53" uniqueCount="44">
  <si>
    <t>Packet Name</t>
  </si>
  <si>
    <t>Byte Count(0-8)</t>
  </si>
  <si>
    <t>Total bits in packet (Worst case Scenerio)</t>
  </si>
  <si>
    <t>Your Packet Name</t>
  </si>
  <si>
    <t>PDO_1</t>
  </si>
  <si>
    <t>PDO_2</t>
  </si>
  <si>
    <t>PDO_3</t>
  </si>
  <si>
    <t>PDO_4</t>
  </si>
  <si>
    <t>PDO_5</t>
  </si>
  <si>
    <t>PDO_6</t>
  </si>
  <si>
    <t>PDO_7</t>
  </si>
  <si>
    <t>PDO_8</t>
  </si>
  <si>
    <t>PDO_0</t>
  </si>
  <si>
    <t>Frame Type</t>
  </si>
  <si>
    <t>Byte Count</t>
  </si>
  <si>
    <t>SOF bits</t>
  </si>
  <si>
    <t>ID bits</t>
  </si>
  <si>
    <t>Deduced ID</t>
  </si>
  <si>
    <t>RTR bits</t>
  </si>
  <si>
    <t>IDE bits</t>
  </si>
  <si>
    <t>r0 bits</t>
  </si>
  <si>
    <t>r1 bits</t>
  </si>
  <si>
    <t>DLC bits</t>
  </si>
  <si>
    <t>CRC seq bits</t>
  </si>
  <si>
    <t>CRC delim bits</t>
  </si>
  <si>
    <t>ACK slot bits</t>
  </si>
  <si>
    <t>ACK delim bits</t>
  </si>
  <si>
    <t>EOF bits</t>
  </si>
  <si>
    <t>Data bits (8 × n)</t>
  </si>
  <si>
    <t>Stuffable Overhead</t>
  </si>
  <si>
    <t>Total Overhead</t>
  </si>
  <si>
    <t>Worst-case stuff bits formula</t>
  </si>
  <si>
    <t>Total bits formula</t>
  </si>
  <si>
    <t>Baudrate</t>
  </si>
  <si>
    <t>Time unit</t>
  </si>
  <si>
    <t>Conversion rate</t>
  </si>
  <si>
    <t>Dead Time(μs)-&gt;Extra!</t>
  </si>
  <si>
    <t>Double click the orange cell below to copy the bit formula if missing</t>
  </si>
  <si>
    <t>Double click the orange cell below to copy the Time formula if missing</t>
  </si>
  <si>
    <t>μs</t>
  </si>
  <si>
    <t>In 'Bit parameter' Tab Only change yellow boxes</t>
  </si>
  <si>
    <t>Byte Count(0-8) should be between 0-8 for CAN2.0 A,B</t>
  </si>
  <si>
    <t>First two deductions in 'Timing Calculation' sheet is orange, Do not change this to your custom calculations, copy the formula and calculate from next row</t>
  </si>
  <si>
    <t>Please Wait for CAN FD or CAN XL, I am stil working it in my spare time, Or you can upgrade this and push the new sheet into this repo! Subhanallah! All collaboration is welcome!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</si>
</sst>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i/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" fillId="0" fontId="6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0" fillId="2" fontId="4" numFmtId="0" xfId="0" applyAlignment="1" applyFill="1" applyFont="1">
      <alignment readingOrder="0"/>
    </xf>
    <xf borderId="0" fillId="0" fontId="4" numFmtId="0" xfId="0" applyFont="1"/>
    <xf borderId="0" fillId="3" fontId="4" numFmtId="0" xfId="0" applyFill="1" applyFont="1"/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2.88"/>
    <col customWidth="1" min="3" max="25" width="28.0"/>
  </cols>
  <sheetData>
    <row r="1">
      <c r="A1" s="1" t="s">
        <v>0</v>
      </c>
      <c r="B1" s="2" t="s">
        <v>1</v>
      </c>
      <c r="C1" s="1" t="s">
        <v>2</v>
      </c>
      <c r="D1" s="1" t="str">
        <f>CONCATENATE("Time(",'Bit Parameter'!V2,")")</f>
        <v>Time(μs)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3</v>
      </c>
      <c r="B2" s="4">
        <v>7.0</v>
      </c>
      <c r="C2" s="5">
        <f>8*B2+'Bit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Parameter'!$K$2+8*B2-1)/4)</f>
        <v>122</v>
      </c>
      <c r="D2" s="5">
        <f>C2/'Bit Parameter'!$U$2*'Bit Parameter'!$W$2+'Bit Parameter'!$X$2/1000000</f>
        <v>122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4</v>
      </c>
      <c r="B3" s="6">
        <v>1.0</v>
      </c>
      <c r="C3" s="7">
        <f>8*B3+'Bit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Parameter'!$K$2+8*B3-1)/4)</f>
        <v>62</v>
      </c>
      <c r="D3" s="7">
        <f>C3/'Bit Parameter'!$U$2*'Bit Parameter'!$W$2+'Bit Parameter'!$X$2/1000000</f>
        <v>62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6" t="s">
        <v>5</v>
      </c>
      <c r="B4" s="6">
        <v>2.0</v>
      </c>
      <c r="C4" s="7">
        <f>8*B4+'Bit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Parameter'!$K$2+8*B4-1)/4)</f>
        <v>72</v>
      </c>
      <c r="D4" s="7">
        <f>C4/'Bit Parameter'!$U$2*'Bit Parameter'!$W$2+'Bit Parameter'!$X$2/1000000</f>
        <v>72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6" t="s">
        <v>6</v>
      </c>
      <c r="B5" s="6">
        <v>3.0</v>
      </c>
      <c r="C5" s="7">
        <f>8*B5+'Bit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Parameter'!$K$2+8*B5-1)/4)</f>
        <v>82</v>
      </c>
      <c r="D5" s="7">
        <f>C5/'Bit Parameter'!$U$2*'Bit Parameter'!$W$2+'Bit Parameter'!$X$2/1000000</f>
        <v>82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6" t="s">
        <v>7</v>
      </c>
      <c r="B6" s="6">
        <v>4.0</v>
      </c>
      <c r="C6" s="7">
        <f>8*B6+'Bit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Parameter'!$K$2+8*B6-1)/4)</f>
        <v>92</v>
      </c>
      <c r="D6" s="7">
        <f>C6/'Bit Parameter'!$U$2*'Bit Parameter'!$W$2+'Bit Parameter'!$X$2/1000000</f>
        <v>92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6" t="s">
        <v>8</v>
      </c>
      <c r="B7" s="6">
        <v>5.0</v>
      </c>
      <c r="C7" s="7">
        <f>8*B7+'Bit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Parameter'!$K$2+8*B7-1)/4)</f>
        <v>102</v>
      </c>
      <c r="D7" s="7">
        <f>C7/'Bit Parameter'!$U$2*'Bit Parameter'!$W$2+'Bit Parameter'!$X$2/1000000</f>
        <v>102</v>
      </c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6" t="s">
        <v>9</v>
      </c>
      <c r="B8" s="6">
        <v>6.0</v>
      </c>
      <c r="C8" s="7">
        <f>8*B8+'Bit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Parameter'!$K$2+8*B8-1)/4)</f>
        <v>112</v>
      </c>
      <c r="D8" s="7">
        <f>C8/'Bit Parameter'!$U$2*'Bit Parameter'!$W$2+'Bit Parameter'!$X$2/1000000</f>
        <v>112</v>
      </c>
      <c r="E8" s="6"/>
      <c r="F8" s="7"/>
      <c r="G8" s="7"/>
      <c r="H8" s="7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6" t="s">
        <v>10</v>
      </c>
      <c r="B9" s="6">
        <v>7.0</v>
      </c>
      <c r="C9" s="7">
        <f>8*B9+'Bit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Parameter'!$K$2+8*B9-1)/4)</f>
        <v>122</v>
      </c>
      <c r="D9" s="7">
        <f>C9/'Bit Parameter'!$U$2*'Bit Parameter'!$W$2+'Bit Parameter'!$X$2/1000000</f>
        <v>122</v>
      </c>
      <c r="E9" s="6"/>
      <c r="F9" s="7"/>
      <c r="G9" s="7"/>
      <c r="H9" s="7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6" t="s">
        <v>11</v>
      </c>
      <c r="B10" s="6">
        <v>8.0</v>
      </c>
      <c r="C10" s="7">
        <f>8*B10+'Bit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Parameter'!$K$2+8*B10-1)/4)</f>
        <v>132</v>
      </c>
      <c r="D10" s="7">
        <f>C10/'Bit Parameter'!$U$2*'Bit Parameter'!$W$2+'Bit Parameter'!$X$2/1000000</f>
        <v>132</v>
      </c>
      <c r="E10" s="6"/>
      <c r="F10" s="7"/>
      <c r="G10" s="7"/>
      <c r="H10" s="7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6" t="s">
        <v>12</v>
      </c>
      <c r="B11" s="6">
        <v>0.0</v>
      </c>
      <c r="C11" s="7">
        <f>8*B11+'Bit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Parameter'!$K$2+8*B11-1)/4)</f>
        <v>52</v>
      </c>
      <c r="D11" s="7">
        <f>C11/'Bit Parameter'!$U$2*'Bit Parameter'!$W$2+'Bit Parameter'!$X$2/1000000</f>
        <v>52</v>
      </c>
      <c r="E11" s="6"/>
      <c r="F11" s="7"/>
      <c r="G11" s="7"/>
      <c r="H11" s="7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6" t="s">
        <v>4</v>
      </c>
      <c r="B12" s="6">
        <v>1.0</v>
      </c>
      <c r="C12" s="7">
        <f>8*B12+'Bit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Parameter'!$K$2+8*B12-1)/4)</f>
        <v>62</v>
      </c>
      <c r="D12" s="7">
        <f>C12/'Bit Parameter'!$U$2*'Bit Parameter'!$W$2+'Bit Parameter'!$X$2/1000000</f>
        <v>62</v>
      </c>
      <c r="E12" s="6"/>
      <c r="F12" s="7"/>
      <c r="G12" s="7"/>
      <c r="H12" s="7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6" t="s">
        <v>5</v>
      </c>
      <c r="B13" s="6">
        <v>2.0</v>
      </c>
      <c r="C13" s="7">
        <f>8*B13+'Bit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Parameter'!$K$2+8*B13-1)/4)</f>
        <v>72</v>
      </c>
      <c r="D13" s="7">
        <f>C13/'Bit Parameter'!$U$2*'Bit Parameter'!$W$2+'Bit Parameter'!$X$2/1000000</f>
        <v>72</v>
      </c>
      <c r="E13" s="6"/>
      <c r="F13" s="7"/>
      <c r="G13" s="7"/>
      <c r="H13" s="7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6" t="s">
        <v>6</v>
      </c>
      <c r="B14" s="6">
        <v>3.0</v>
      </c>
      <c r="C14" s="7">
        <f>8*B14+'Bit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Parameter'!$K$2+8*B14-1)/4)</f>
        <v>82</v>
      </c>
      <c r="D14" s="7">
        <f>C14/'Bit Parameter'!$U$2*'Bit Parameter'!$W$2+'Bit Parameter'!$X$2/1000000</f>
        <v>82</v>
      </c>
      <c r="E14" s="6"/>
      <c r="F14" s="7"/>
      <c r="G14" s="7"/>
      <c r="H14" s="7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6" t="s">
        <v>7</v>
      </c>
      <c r="B15" s="6">
        <v>4.0</v>
      </c>
      <c r="C15" s="7">
        <f>8*B15+'Bit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Parameter'!$K$2+8*B15-1)/4)</f>
        <v>92</v>
      </c>
      <c r="D15" s="7">
        <f>C15/'Bit Parameter'!$U$2*'Bit Parameter'!$W$2+'Bit Parameter'!$X$2/1000000</f>
        <v>92</v>
      </c>
      <c r="E15" s="6"/>
      <c r="F15" s="7"/>
      <c r="G15" s="7"/>
      <c r="H15" s="7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6" t="s">
        <v>8</v>
      </c>
      <c r="B16" s="6">
        <v>5.0</v>
      </c>
      <c r="C16" s="7">
        <f>8*B16+'Bit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Parameter'!$K$2+8*B16-1)/4)</f>
        <v>102</v>
      </c>
      <c r="D16" s="7">
        <f>C16/'Bit Parameter'!$U$2*'Bit Parameter'!$W$2+'Bit Parameter'!$X$2/1000000</f>
        <v>102</v>
      </c>
      <c r="E16" s="6"/>
      <c r="F16" s="7"/>
      <c r="G16" s="7"/>
      <c r="H16" s="7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6" t="s">
        <v>9</v>
      </c>
      <c r="B17" s="6">
        <v>6.0</v>
      </c>
      <c r="C17" s="7">
        <f>8*B17+'Bit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Parameter'!$K$2+8*B17-1)/4)</f>
        <v>112</v>
      </c>
      <c r="D17" s="7">
        <f>C17/'Bit Parameter'!$U$2*'Bit Parameter'!$W$2+'Bit Parameter'!$X$2/1000000</f>
        <v>112</v>
      </c>
      <c r="E17" s="6"/>
      <c r="F17" s="7"/>
      <c r="G17" s="7"/>
      <c r="H17" s="7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6" t="s">
        <v>10</v>
      </c>
      <c r="B18" s="6">
        <v>7.0</v>
      </c>
      <c r="C18" s="7">
        <f>8*B18+'Bit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Parameter'!$K$2+8*B18-1)/4)</f>
        <v>122</v>
      </c>
      <c r="D18" s="7">
        <f>C18/'Bit Parameter'!$U$2*'Bit Parameter'!$W$2+'Bit Parameter'!$X$2/1000000</f>
        <v>122</v>
      </c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6" t="s">
        <v>11</v>
      </c>
      <c r="B19" s="6">
        <v>8.0</v>
      </c>
      <c r="C19" s="7">
        <f>8*B19+'Bit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Parameter'!$K$2+8*B19-1)/4)</f>
        <v>132</v>
      </c>
      <c r="D19" s="7">
        <f>C19/'Bit Parameter'!$U$2*'Bit Parameter'!$W$2+'Bit Parameter'!$X$2/1000000</f>
        <v>132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6"/>
      <c r="B20" s="6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6"/>
      <c r="B21" s="6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6"/>
      <c r="B22" s="6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6"/>
      <c r="B23" s="6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6"/>
      <c r="B24" s="6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6"/>
      <c r="B25" s="6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6"/>
      <c r="B26" s="6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6"/>
      <c r="B27" s="6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6"/>
      <c r="B28" s="6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6"/>
      <c r="B29" s="6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6"/>
      <c r="B30" s="6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6"/>
      <c r="B31" s="6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6"/>
      <c r="B32" s="6"/>
      <c r="C32" s="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6"/>
      <c r="B33" s="6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6"/>
      <c r="B34" s="6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6"/>
      <c r="B35" s="6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6"/>
      <c r="B36" s="6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6"/>
      <c r="B37" s="6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6"/>
      <c r="B38" s="6"/>
      <c r="C38" s="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6"/>
      <c r="B39" s="6"/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6"/>
      <c r="B40" s="6"/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</sheetData>
  <dataValidations>
    <dataValidation type="list" allowBlank="1" showErrorMessage="1" sqref="B2:B19">
      <formula1>"0,1,2,3,4,5,6,7,8"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3" width="12.63"/>
    <col hidden="1" min="5" max="20" width="12.63"/>
    <col hidden="1" min="23" max="23" width="12.63"/>
  </cols>
  <sheetData>
    <row r="1">
      <c r="A1" s="9" t="s">
        <v>13</v>
      </c>
      <c r="B1" s="10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29</v>
      </c>
      <c r="R1" s="9" t="s">
        <v>30</v>
      </c>
      <c r="S1" s="9" t="s">
        <v>31</v>
      </c>
      <c r="T1" s="9" t="s">
        <v>32</v>
      </c>
      <c r="U1" s="9" t="s">
        <v>33</v>
      </c>
      <c r="V1" s="9" t="s">
        <v>34</v>
      </c>
      <c r="W1" s="9" t="s">
        <v>35</v>
      </c>
      <c r="X1" s="9" t="s">
        <v>36</v>
      </c>
      <c r="Y1" s="9" t="s">
        <v>37</v>
      </c>
      <c r="Z1" s="9" t="s">
        <v>38</v>
      </c>
    </row>
    <row r="2">
      <c r="A2" s="9" t="s">
        <v>0</v>
      </c>
      <c r="B2" s="11">
        <v>0.0</v>
      </c>
      <c r="C2" s="9">
        <v>1.0</v>
      </c>
      <c r="D2" s="12">
        <v>11.0</v>
      </c>
      <c r="E2" s="9">
        <f>IF(D2&lt;=11,11,29)</f>
        <v>11</v>
      </c>
      <c r="F2" s="9">
        <v>1.0</v>
      </c>
      <c r="G2" s="9">
        <v>1.0</v>
      </c>
      <c r="H2" s="9">
        <v>1.0</v>
      </c>
      <c r="I2" s="9">
        <f>IF(E2=11,0,1)</f>
        <v>0</v>
      </c>
      <c r="J2" s="9">
        <v>4.0</v>
      </c>
      <c r="K2" s="9">
        <v>15.0</v>
      </c>
      <c r="L2" s="9">
        <v>1.0</v>
      </c>
      <c r="M2" s="9">
        <v>1.0</v>
      </c>
      <c r="N2" s="9">
        <v>1.0</v>
      </c>
      <c r="O2" s="9">
        <v>7.0</v>
      </c>
      <c r="P2" s="9">
        <f>8*B2</f>
        <v>0</v>
      </c>
      <c r="Q2" s="13">
        <f>C2+E2+F2+G2+H2+I2+J2+K2</f>
        <v>34</v>
      </c>
      <c r="R2" s="13">
        <f>C2+E2+F2+G2+H2+I2+J2+K2+L2+M2+N2+O2</f>
        <v>44</v>
      </c>
      <c r="S2" s="13">
        <f>INT((C2+E2+F2+G2+H2+I2+J2+K2+8*B2-1)/4)</f>
        <v>8</v>
      </c>
      <c r="T2" s="13">
        <f>8*B2+C2+E2+F2+G2+H2+I2+J2+K2+L2+M2+N2+O2+INT((C2+E2+F2+G2+H2+I2+J2+K2+8*B2-1)/4)</f>
        <v>52</v>
      </c>
      <c r="U2" s="12">
        <v>1000000.0</v>
      </c>
      <c r="V2" s="12" t="s">
        <v>39</v>
      </c>
      <c r="W2" s="13">
        <f>SWITCH(V2,"μs",1000000,"ms",1000,"s",1)
</f>
        <v>1000000</v>
      </c>
      <c r="X2" s="12">
        <v>0.0</v>
      </c>
      <c r="Y2" s="14">
        <f>8*B2+'Bit Parameter'!$C$2+'Bit Parameter'!$E$2+'Bit Parameter'!$F$2+'Bit Parameter'!$G$2+'Bit Parameter'!$H$2+'Bit Parameter'!$I$2+'Bit Parameter'!$J$2+'Bit Parameter'!$K$2+'Bit Parameter'!$L$2+'Bit Parameter'!$M$2+'Bit Parameter'!$N$2+'Bit Parameter'!$O$2+INT(('Bit Parameter'!$C$2+'Bit Parameter'!$E$2+'Bit Parameter'!$F$2+'Bit Parameter'!$G$2+'Bit Parameter'!$H$2+'Bit Parameter'!$I$2+'Bit Parameter'!$J$2+'Bit Parameter'!$K$2+8*B2-1)/4)</f>
        <v>52</v>
      </c>
      <c r="Z2" s="14">
        <f>C2/'Bit Parameter'!$U$2*'Bit Parameter'!$W$2+'Bit Parameter'!$X$2/1000000</f>
        <v>1</v>
      </c>
    </row>
    <row r="3">
      <c r="B3" s="11"/>
      <c r="U3" s="15"/>
      <c r="V3" s="15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</row>
  </sheetData>
  <dataValidations>
    <dataValidation type="list" allowBlank="1" showErrorMessage="1" sqref="D2">
      <formula1>"29,11"</formula1>
    </dataValidation>
    <dataValidation type="list" allowBlank="1" showErrorMessage="1" sqref="V2">
      <formula1>"ms,s,μs"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>
        <v>1.0</v>
      </c>
      <c r="B1" s="9" t="s">
        <v>40</v>
      </c>
    </row>
    <row r="2">
      <c r="A2" s="9">
        <v>2.0</v>
      </c>
      <c r="B2" s="9" t="s">
        <v>41</v>
      </c>
    </row>
    <row r="3">
      <c r="A3" s="9">
        <v>3.0</v>
      </c>
      <c r="B3" s="9" t="s">
        <v>42</v>
      </c>
    </row>
    <row r="4">
      <c r="A4" s="9">
        <v>4.0</v>
      </c>
      <c r="B4" s="9" t="s">
        <v>43</v>
      </c>
    </row>
  </sheetData>
  <drawing r:id="rId1"/>
</worksheet>
</file>