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_sec\Documents\Manuscripts\BrainAngio2020\"/>
    </mc:Choice>
  </mc:AlternateContent>
  <bookViews>
    <workbookView xWindow="0" yWindow="0" windowWidth="7476" windowHeight="2808"/>
  </bookViews>
  <sheets>
    <sheet name="Sheet1" sheetId="1" r:id="rId1"/>
    <sheet name="QuadFit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26" i="1" l="1"/>
  <c r="AK209" i="1"/>
  <c r="AK192" i="1"/>
  <c r="AK175" i="1"/>
  <c r="AK158" i="1"/>
  <c r="AK141" i="1"/>
  <c r="AK124" i="1"/>
  <c r="AK107" i="1"/>
  <c r="AK90" i="1"/>
  <c r="AI226" i="1"/>
  <c r="AI209" i="1"/>
  <c r="AI192" i="1"/>
  <c r="AI175" i="1"/>
  <c r="AI158" i="1"/>
  <c r="AI141" i="1"/>
  <c r="AI124" i="1"/>
  <c r="AI107" i="1"/>
  <c r="AI90" i="1"/>
  <c r="AJ226" i="1"/>
  <c r="AJ209" i="1"/>
  <c r="AJ192" i="1"/>
  <c r="AJ175" i="1"/>
  <c r="AJ158" i="1"/>
  <c r="AJ141" i="1"/>
  <c r="AJ124" i="1"/>
  <c r="AJ107" i="1"/>
  <c r="AJ90" i="1"/>
  <c r="AK41" i="1"/>
  <c r="AI41" i="1"/>
  <c r="AJ41" i="1"/>
  <c r="AK9" i="1"/>
  <c r="AI9" i="1"/>
  <c r="AJ9" i="1"/>
  <c r="AL35" i="1" l="1"/>
  <c r="AK35" i="1"/>
  <c r="AJ35" i="1"/>
  <c r="AI35" i="1"/>
  <c r="AL34" i="1"/>
  <c r="AK34" i="1"/>
  <c r="AJ34" i="1"/>
  <c r="AI34" i="1"/>
  <c r="AH25" i="1"/>
  <c r="AG25" i="1"/>
  <c r="AF235" i="1" l="1"/>
  <c r="AE235" i="1"/>
  <c r="AD235" i="1"/>
  <c r="AB235" i="1"/>
  <c r="AA235" i="1"/>
  <c r="Z235" i="1"/>
  <c r="Y235" i="1"/>
  <c r="X235" i="1"/>
  <c r="W235" i="1"/>
  <c r="V235" i="1"/>
  <c r="AC235" i="1" s="1"/>
  <c r="AF226" i="1"/>
  <c r="AE226" i="1"/>
  <c r="AD226" i="1"/>
  <c r="AB226" i="1"/>
  <c r="AA226" i="1"/>
  <c r="Z226" i="1"/>
  <c r="Y226" i="1"/>
  <c r="X226" i="1"/>
  <c r="W226" i="1"/>
  <c r="V226" i="1"/>
  <c r="AC226" i="1" s="1"/>
  <c r="AF218" i="1"/>
  <c r="AE218" i="1"/>
  <c r="AD218" i="1"/>
  <c r="AB218" i="1"/>
  <c r="AA218" i="1"/>
  <c r="Z218" i="1"/>
  <c r="Y218" i="1"/>
  <c r="X218" i="1"/>
  <c r="W218" i="1"/>
  <c r="V218" i="1"/>
  <c r="AF209" i="1"/>
  <c r="AE209" i="1"/>
  <c r="AD209" i="1"/>
  <c r="AB209" i="1"/>
  <c r="AC209" i="1" s="1"/>
  <c r="AA209" i="1"/>
  <c r="Z209" i="1"/>
  <c r="Y209" i="1"/>
  <c r="X209" i="1"/>
  <c r="W209" i="1"/>
  <c r="V209" i="1"/>
  <c r="AF201" i="1"/>
  <c r="AE201" i="1"/>
  <c r="AD201" i="1"/>
  <c r="AB201" i="1"/>
  <c r="AA201" i="1"/>
  <c r="Z201" i="1"/>
  <c r="Y201" i="1"/>
  <c r="X201" i="1"/>
  <c r="W201" i="1"/>
  <c r="V201" i="1"/>
  <c r="AF192" i="1"/>
  <c r="AE192" i="1"/>
  <c r="AD192" i="1"/>
  <c r="AB192" i="1"/>
  <c r="AA192" i="1"/>
  <c r="Z192" i="1"/>
  <c r="Y192" i="1"/>
  <c r="X192" i="1"/>
  <c r="W192" i="1"/>
  <c r="V192" i="1"/>
  <c r="AF184" i="1"/>
  <c r="AE184" i="1"/>
  <c r="AD184" i="1"/>
  <c r="AB184" i="1"/>
  <c r="AA184" i="1"/>
  <c r="Z184" i="1"/>
  <c r="Y184" i="1"/>
  <c r="X184" i="1"/>
  <c r="W184" i="1"/>
  <c r="V184" i="1"/>
  <c r="AF175" i="1"/>
  <c r="AE175" i="1"/>
  <c r="AD175" i="1"/>
  <c r="AB175" i="1"/>
  <c r="AA175" i="1"/>
  <c r="Z175" i="1"/>
  <c r="Y175" i="1"/>
  <c r="X175" i="1"/>
  <c r="W175" i="1"/>
  <c r="V175" i="1"/>
  <c r="AC175" i="1" s="1"/>
  <c r="AF167" i="1"/>
  <c r="AE167" i="1"/>
  <c r="AD167" i="1"/>
  <c r="AB167" i="1"/>
  <c r="AA167" i="1"/>
  <c r="Z167" i="1"/>
  <c r="Y167" i="1"/>
  <c r="X167" i="1"/>
  <c r="W167" i="1"/>
  <c r="V167" i="1"/>
  <c r="AF158" i="1"/>
  <c r="AE158" i="1"/>
  <c r="AD158" i="1"/>
  <c r="AB158" i="1"/>
  <c r="AA158" i="1"/>
  <c r="Z158" i="1"/>
  <c r="Y158" i="1"/>
  <c r="X158" i="1"/>
  <c r="W158" i="1"/>
  <c r="V158" i="1"/>
  <c r="AF150" i="1"/>
  <c r="AE150" i="1"/>
  <c r="AD150" i="1"/>
  <c r="AB150" i="1"/>
  <c r="AA150" i="1"/>
  <c r="Z150" i="1"/>
  <c r="Y150" i="1"/>
  <c r="X150" i="1"/>
  <c r="W150" i="1"/>
  <c r="V150" i="1"/>
  <c r="AF141" i="1"/>
  <c r="AE141" i="1"/>
  <c r="AD141" i="1"/>
  <c r="AB141" i="1"/>
  <c r="AA141" i="1"/>
  <c r="Z141" i="1"/>
  <c r="Y141" i="1"/>
  <c r="X141" i="1"/>
  <c r="W141" i="1"/>
  <c r="V141" i="1"/>
  <c r="AC141" i="1" s="1"/>
  <c r="AF133" i="1"/>
  <c r="AE133" i="1"/>
  <c r="AD133" i="1"/>
  <c r="AB133" i="1"/>
  <c r="AA133" i="1"/>
  <c r="Z133" i="1"/>
  <c r="Y133" i="1"/>
  <c r="X133" i="1"/>
  <c r="W133" i="1"/>
  <c r="V133" i="1"/>
  <c r="AF124" i="1"/>
  <c r="AE124" i="1"/>
  <c r="AD124" i="1"/>
  <c r="AB124" i="1"/>
  <c r="AA124" i="1"/>
  <c r="Z124" i="1"/>
  <c r="Y124" i="1"/>
  <c r="X124" i="1"/>
  <c r="W124" i="1"/>
  <c r="V124" i="1"/>
  <c r="AF116" i="1"/>
  <c r="AE116" i="1"/>
  <c r="AD116" i="1"/>
  <c r="AB116" i="1"/>
  <c r="AA116" i="1"/>
  <c r="Z116" i="1"/>
  <c r="Y116" i="1"/>
  <c r="X116" i="1"/>
  <c r="W116" i="1"/>
  <c r="V116" i="1"/>
  <c r="AF107" i="1"/>
  <c r="AE107" i="1"/>
  <c r="AD107" i="1"/>
  <c r="AB107" i="1"/>
  <c r="AA107" i="1"/>
  <c r="Z107" i="1"/>
  <c r="Y107" i="1"/>
  <c r="X107" i="1"/>
  <c r="W107" i="1"/>
  <c r="V107" i="1"/>
  <c r="AF99" i="1"/>
  <c r="AE99" i="1"/>
  <c r="AD99" i="1"/>
  <c r="AB99" i="1"/>
  <c r="AA99" i="1"/>
  <c r="Z99" i="1"/>
  <c r="Y99" i="1"/>
  <c r="X99" i="1"/>
  <c r="W99" i="1"/>
  <c r="V99" i="1"/>
  <c r="AF90" i="1"/>
  <c r="AE90" i="1"/>
  <c r="AD90" i="1"/>
  <c r="AB90" i="1"/>
  <c r="AA90" i="1"/>
  <c r="Z90" i="1"/>
  <c r="Y90" i="1"/>
  <c r="X90" i="1"/>
  <c r="W90" i="1"/>
  <c r="V90" i="1"/>
  <c r="AF9" i="1"/>
  <c r="AE9" i="1"/>
  <c r="AD9" i="1"/>
  <c r="AB9" i="1"/>
  <c r="AA9" i="1"/>
  <c r="Z9" i="1"/>
  <c r="Y9" i="1"/>
  <c r="X9" i="1"/>
  <c r="W9" i="1"/>
  <c r="V9" i="1"/>
  <c r="AC218" i="1" l="1"/>
  <c r="AC192" i="1"/>
  <c r="AC184" i="1"/>
  <c r="AC158" i="1"/>
  <c r="AC167" i="1"/>
  <c r="AC107" i="1"/>
  <c r="AC116" i="1"/>
  <c r="AC124" i="1"/>
  <c r="AC150" i="1"/>
  <c r="AC201" i="1"/>
  <c r="AC133" i="1"/>
  <c r="AC90" i="1"/>
  <c r="AC99" i="1"/>
  <c r="AC9" i="1"/>
  <c r="AF82" i="1"/>
  <c r="AE82" i="1"/>
  <c r="AD82" i="1"/>
  <c r="AB82" i="1"/>
  <c r="AA82" i="1"/>
  <c r="Z82" i="1"/>
  <c r="Y82" i="1"/>
  <c r="X82" i="1"/>
  <c r="W82" i="1"/>
  <c r="V82" i="1"/>
  <c r="AF74" i="1"/>
  <c r="AE74" i="1"/>
  <c r="AD74" i="1"/>
  <c r="AB74" i="1"/>
  <c r="AA74" i="1"/>
  <c r="Z74" i="1"/>
  <c r="Y74" i="1"/>
  <c r="X74" i="1"/>
  <c r="W74" i="1"/>
  <c r="V74" i="1"/>
  <c r="AF66" i="1"/>
  <c r="AE66" i="1"/>
  <c r="AD66" i="1"/>
  <c r="AB66" i="1"/>
  <c r="AA66" i="1"/>
  <c r="Z66" i="1"/>
  <c r="Y66" i="1"/>
  <c r="X66" i="1"/>
  <c r="W66" i="1"/>
  <c r="V66" i="1"/>
  <c r="AF57" i="1"/>
  <c r="AE57" i="1"/>
  <c r="AD57" i="1"/>
  <c r="AB57" i="1"/>
  <c r="AA57" i="1"/>
  <c r="Z57" i="1"/>
  <c r="Y57" i="1"/>
  <c r="X57" i="1"/>
  <c r="W57" i="1"/>
  <c r="V57" i="1"/>
  <c r="AF49" i="1"/>
  <c r="AE49" i="1"/>
  <c r="AD49" i="1"/>
  <c r="AB49" i="1"/>
  <c r="AA49" i="1"/>
  <c r="Z49" i="1"/>
  <c r="Y49" i="1"/>
  <c r="X49" i="1"/>
  <c r="W49" i="1"/>
  <c r="V49" i="1"/>
  <c r="AF41" i="1"/>
  <c r="AE41" i="1"/>
  <c r="AD41" i="1"/>
  <c r="AB41" i="1"/>
  <c r="AA41" i="1"/>
  <c r="Z41" i="1"/>
  <c r="Y41" i="1"/>
  <c r="X41" i="1"/>
  <c r="W41" i="1"/>
  <c r="V41" i="1"/>
  <c r="AC82" i="1" l="1"/>
  <c r="AC49" i="1"/>
  <c r="AC74" i="1"/>
  <c r="AC66" i="1"/>
  <c r="AC57" i="1"/>
  <c r="AC41" i="1"/>
  <c r="AF33" i="1"/>
  <c r="AE33" i="1"/>
  <c r="AD33" i="1"/>
  <c r="AB33" i="1"/>
  <c r="AA33" i="1"/>
  <c r="Z33" i="1"/>
  <c r="Y33" i="1"/>
  <c r="X33" i="1"/>
  <c r="W33" i="1"/>
  <c r="V33" i="1"/>
  <c r="AF25" i="1"/>
  <c r="AE25" i="1"/>
  <c r="AD25" i="1"/>
  <c r="AB25" i="1"/>
  <c r="AA25" i="1"/>
  <c r="Z25" i="1"/>
  <c r="Y25" i="1"/>
  <c r="X25" i="1"/>
  <c r="W25" i="1"/>
  <c r="V25" i="1"/>
  <c r="AC25" i="1" l="1"/>
  <c r="AC33" i="1"/>
  <c r="AF17" i="1" l="1"/>
  <c r="AE17" i="1"/>
  <c r="AD17" i="1"/>
  <c r="AB17" i="1"/>
  <c r="AA17" i="1"/>
  <c r="Z17" i="1"/>
  <c r="Y17" i="1"/>
  <c r="X17" i="1"/>
  <c r="W17" i="1"/>
  <c r="V17" i="1"/>
  <c r="AC17" i="1" l="1"/>
  <c r="I74" i="2" l="1"/>
  <c r="H74" i="2"/>
  <c r="G74" i="2"/>
  <c r="F74" i="2"/>
  <c r="E74" i="2"/>
  <c r="D74" i="2"/>
  <c r="C74" i="2"/>
  <c r="B74" i="2"/>
  <c r="A74" i="2"/>
  <c r="I73" i="2"/>
  <c r="H73" i="2"/>
  <c r="G73" i="2"/>
  <c r="F73" i="2"/>
  <c r="E73" i="2"/>
  <c r="D73" i="2"/>
  <c r="C73" i="2"/>
  <c r="B73" i="2"/>
  <c r="A73" i="2"/>
  <c r="I72" i="2"/>
  <c r="H72" i="2"/>
  <c r="G72" i="2"/>
  <c r="F72" i="2"/>
  <c r="E72" i="2"/>
  <c r="D72" i="2"/>
  <c r="C72" i="2"/>
  <c r="B72" i="2"/>
  <c r="A72" i="2"/>
  <c r="I71" i="2"/>
  <c r="H71" i="2"/>
  <c r="G71" i="2"/>
  <c r="F71" i="2"/>
  <c r="E71" i="2"/>
  <c r="D71" i="2"/>
  <c r="C71" i="2"/>
  <c r="B71" i="2"/>
  <c r="A71" i="2"/>
  <c r="I70" i="2"/>
  <c r="H70" i="2"/>
  <c r="G70" i="2"/>
  <c r="F70" i="2"/>
  <c r="E70" i="2"/>
  <c r="D70" i="2"/>
  <c r="C70" i="2"/>
  <c r="B70" i="2"/>
  <c r="A70" i="2"/>
  <c r="I69" i="2"/>
  <c r="H69" i="2"/>
  <c r="G69" i="2"/>
  <c r="F69" i="2"/>
  <c r="E69" i="2"/>
  <c r="D69" i="2"/>
  <c r="C69" i="2"/>
  <c r="B69" i="2"/>
  <c r="A69" i="2"/>
  <c r="I68" i="2"/>
  <c r="H68" i="2"/>
  <c r="G68" i="2"/>
  <c r="F68" i="2"/>
  <c r="E68" i="2"/>
  <c r="D68" i="2"/>
  <c r="C68" i="2"/>
  <c r="B68" i="2"/>
  <c r="A68" i="2"/>
  <c r="I67" i="2"/>
  <c r="H67" i="2"/>
  <c r="G67" i="2"/>
  <c r="F67" i="2"/>
  <c r="E67" i="2"/>
  <c r="D67" i="2"/>
  <c r="C67" i="2"/>
  <c r="B67" i="2"/>
  <c r="A67" i="2"/>
  <c r="I66" i="2"/>
  <c r="H66" i="2"/>
  <c r="G66" i="2"/>
  <c r="F66" i="2"/>
  <c r="E66" i="2"/>
  <c r="D66" i="2"/>
  <c r="C66" i="2"/>
  <c r="B66" i="2"/>
  <c r="A66" i="2"/>
  <c r="I65" i="2"/>
  <c r="H65" i="2"/>
  <c r="G65" i="2"/>
  <c r="F65" i="2"/>
  <c r="E65" i="2"/>
  <c r="D65" i="2"/>
  <c r="C65" i="2"/>
  <c r="B65" i="2"/>
  <c r="A65" i="2"/>
  <c r="I64" i="2"/>
  <c r="H64" i="2"/>
  <c r="G64" i="2"/>
  <c r="F64" i="2"/>
  <c r="E64" i="2"/>
  <c r="D64" i="2"/>
  <c r="C64" i="2"/>
  <c r="B64" i="2"/>
  <c r="A64" i="2"/>
  <c r="I63" i="2"/>
  <c r="H63" i="2"/>
  <c r="G63" i="2"/>
  <c r="F63" i="2"/>
  <c r="E63" i="2"/>
  <c r="D63" i="2"/>
  <c r="C63" i="2"/>
  <c r="B63" i="2"/>
  <c r="A63" i="2"/>
  <c r="I62" i="2"/>
  <c r="H62" i="2"/>
  <c r="G62" i="2"/>
  <c r="F62" i="2"/>
  <c r="E62" i="2"/>
  <c r="D62" i="2"/>
  <c r="C62" i="2"/>
  <c r="B62" i="2"/>
  <c r="A62" i="2"/>
  <c r="I61" i="2"/>
  <c r="H61" i="2"/>
  <c r="G61" i="2"/>
  <c r="F61" i="2"/>
  <c r="E61" i="2"/>
  <c r="D61" i="2"/>
  <c r="C61" i="2"/>
  <c r="B61" i="2"/>
  <c r="A61" i="2"/>
  <c r="I60" i="2"/>
  <c r="H60" i="2"/>
  <c r="G60" i="2"/>
  <c r="F60" i="2"/>
  <c r="E60" i="2"/>
  <c r="D60" i="2"/>
  <c r="C60" i="2"/>
  <c r="B60" i="2"/>
  <c r="A60" i="2"/>
  <c r="I59" i="2"/>
  <c r="H59" i="2"/>
  <c r="G59" i="2"/>
  <c r="F59" i="2"/>
  <c r="E59" i="2"/>
  <c r="D59" i="2"/>
  <c r="C59" i="2"/>
  <c r="B59" i="2"/>
  <c r="A59" i="2"/>
  <c r="I58" i="2"/>
  <c r="H58" i="2"/>
  <c r="G58" i="2"/>
  <c r="F58" i="2"/>
  <c r="E58" i="2"/>
  <c r="D58" i="2"/>
  <c r="C58" i="2"/>
  <c r="B58" i="2"/>
  <c r="A58" i="2"/>
  <c r="I57" i="2"/>
  <c r="H57" i="2"/>
  <c r="G57" i="2"/>
  <c r="F57" i="2"/>
  <c r="E57" i="2"/>
  <c r="D57" i="2"/>
  <c r="C57" i="2"/>
  <c r="B57" i="2"/>
  <c r="A57" i="2"/>
  <c r="I56" i="2"/>
  <c r="H56" i="2"/>
  <c r="G56" i="2"/>
  <c r="F56" i="2"/>
  <c r="E56" i="2"/>
  <c r="D56" i="2"/>
  <c r="C56" i="2"/>
  <c r="B56" i="2"/>
  <c r="A56" i="2"/>
  <c r="B25" i="2"/>
  <c r="P5" i="2" s="1"/>
  <c r="A25" i="2"/>
  <c r="P4" i="2" s="1"/>
  <c r="N23" i="2"/>
  <c r="M23" i="2"/>
  <c r="L23" i="2"/>
  <c r="K23" i="2"/>
  <c r="J23" i="2"/>
  <c r="I23" i="2"/>
  <c r="H23" i="2"/>
  <c r="G23" i="2"/>
  <c r="F23" i="2"/>
  <c r="E23" i="2"/>
  <c r="D23" i="2"/>
  <c r="C23" i="2"/>
  <c r="N22" i="2"/>
  <c r="M22" i="2"/>
  <c r="L22" i="2"/>
  <c r="K22" i="2"/>
  <c r="J22" i="2"/>
  <c r="I22" i="2"/>
  <c r="H22" i="2"/>
  <c r="G22" i="2"/>
  <c r="F22" i="2"/>
  <c r="E22" i="2"/>
  <c r="D22" i="2"/>
  <c r="C22" i="2"/>
  <c r="N21" i="2"/>
  <c r="M21" i="2"/>
  <c r="L21" i="2"/>
  <c r="K21" i="2"/>
  <c r="J21" i="2"/>
  <c r="I21" i="2"/>
  <c r="H21" i="2"/>
  <c r="G21" i="2"/>
  <c r="F21" i="2"/>
  <c r="E21" i="2"/>
  <c r="D21" i="2"/>
  <c r="C21" i="2"/>
  <c r="N20" i="2"/>
  <c r="M20" i="2"/>
  <c r="L20" i="2"/>
  <c r="K20" i="2"/>
  <c r="J20" i="2"/>
  <c r="I20" i="2"/>
  <c r="H20" i="2"/>
  <c r="G20" i="2"/>
  <c r="F20" i="2"/>
  <c r="E20" i="2"/>
  <c r="D20" i="2"/>
  <c r="C20" i="2"/>
  <c r="N19" i="2"/>
  <c r="M19" i="2"/>
  <c r="L19" i="2"/>
  <c r="K19" i="2"/>
  <c r="J19" i="2"/>
  <c r="I19" i="2"/>
  <c r="H19" i="2"/>
  <c r="G19" i="2"/>
  <c r="F19" i="2"/>
  <c r="E19" i="2"/>
  <c r="D19" i="2"/>
  <c r="C19" i="2"/>
  <c r="N18" i="2"/>
  <c r="M18" i="2"/>
  <c r="L18" i="2"/>
  <c r="K18" i="2"/>
  <c r="J18" i="2"/>
  <c r="I18" i="2"/>
  <c r="H18" i="2"/>
  <c r="G18" i="2"/>
  <c r="F18" i="2"/>
  <c r="E18" i="2"/>
  <c r="D18" i="2"/>
  <c r="C18" i="2"/>
  <c r="N17" i="2"/>
  <c r="M17" i="2"/>
  <c r="L17" i="2"/>
  <c r="K17" i="2"/>
  <c r="J17" i="2"/>
  <c r="I17" i="2"/>
  <c r="H17" i="2"/>
  <c r="G17" i="2"/>
  <c r="F17" i="2"/>
  <c r="E17" i="2"/>
  <c r="D17" i="2"/>
  <c r="C17" i="2"/>
  <c r="N16" i="2"/>
  <c r="M16" i="2"/>
  <c r="L16" i="2"/>
  <c r="K16" i="2"/>
  <c r="J16" i="2"/>
  <c r="I16" i="2"/>
  <c r="H16" i="2"/>
  <c r="G16" i="2"/>
  <c r="F16" i="2"/>
  <c r="E16" i="2"/>
  <c r="D16" i="2"/>
  <c r="C16" i="2"/>
  <c r="N15" i="2"/>
  <c r="M15" i="2"/>
  <c r="L15" i="2"/>
  <c r="K15" i="2"/>
  <c r="J15" i="2"/>
  <c r="I15" i="2"/>
  <c r="H15" i="2"/>
  <c r="G15" i="2"/>
  <c r="F15" i="2"/>
  <c r="E15" i="2"/>
  <c r="D15" i="2"/>
  <c r="C15" i="2"/>
  <c r="N14" i="2"/>
  <c r="M14" i="2"/>
  <c r="L14" i="2"/>
  <c r="K14" i="2"/>
  <c r="J14" i="2"/>
  <c r="I14" i="2"/>
  <c r="H14" i="2"/>
  <c r="G14" i="2"/>
  <c r="F14" i="2"/>
  <c r="E14" i="2"/>
  <c r="D14" i="2"/>
  <c r="C14" i="2"/>
  <c r="N13" i="2"/>
  <c r="M13" i="2"/>
  <c r="L13" i="2"/>
  <c r="K13" i="2"/>
  <c r="J13" i="2"/>
  <c r="I13" i="2"/>
  <c r="H13" i="2"/>
  <c r="G13" i="2"/>
  <c r="F13" i="2"/>
  <c r="E13" i="2"/>
  <c r="D13" i="2"/>
  <c r="C13" i="2"/>
  <c r="N12" i="2"/>
  <c r="M12" i="2"/>
  <c r="L12" i="2"/>
  <c r="K12" i="2"/>
  <c r="J12" i="2"/>
  <c r="I12" i="2"/>
  <c r="H12" i="2"/>
  <c r="G12" i="2"/>
  <c r="F12" i="2"/>
  <c r="E12" i="2"/>
  <c r="D12" i="2"/>
  <c r="C12" i="2"/>
  <c r="N11" i="2"/>
  <c r="M11" i="2"/>
  <c r="L11" i="2"/>
  <c r="K11" i="2"/>
  <c r="J11" i="2"/>
  <c r="I11" i="2"/>
  <c r="H11" i="2"/>
  <c r="G11" i="2"/>
  <c r="F11" i="2"/>
  <c r="E11" i="2"/>
  <c r="D11" i="2"/>
  <c r="C11" i="2"/>
  <c r="N10" i="2"/>
  <c r="M10" i="2"/>
  <c r="L10" i="2"/>
  <c r="K10" i="2"/>
  <c r="J10" i="2"/>
  <c r="I10" i="2"/>
  <c r="H10" i="2"/>
  <c r="G10" i="2"/>
  <c r="F10" i="2"/>
  <c r="E10" i="2"/>
  <c r="D10" i="2"/>
  <c r="C10" i="2"/>
  <c r="N9" i="2"/>
  <c r="M9" i="2"/>
  <c r="L9" i="2"/>
  <c r="K9" i="2"/>
  <c r="J9" i="2"/>
  <c r="I9" i="2"/>
  <c r="H9" i="2"/>
  <c r="G9" i="2"/>
  <c r="F9" i="2"/>
  <c r="E9" i="2"/>
  <c r="D9" i="2"/>
  <c r="C9" i="2"/>
  <c r="N8" i="2"/>
  <c r="M8" i="2"/>
  <c r="L8" i="2"/>
  <c r="K8" i="2"/>
  <c r="J8" i="2"/>
  <c r="I8" i="2"/>
  <c r="H8" i="2"/>
  <c r="G8" i="2"/>
  <c r="F8" i="2"/>
  <c r="E8" i="2"/>
  <c r="D8" i="2"/>
  <c r="C8" i="2"/>
  <c r="N7" i="2"/>
  <c r="M7" i="2"/>
  <c r="L7" i="2"/>
  <c r="K7" i="2"/>
  <c r="J7" i="2"/>
  <c r="I7" i="2"/>
  <c r="H7" i="2"/>
  <c r="G7" i="2"/>
  <c r="F7" i="2"/>
  <c r="E7" i="2"/>
  <c r="D7" i="2"/>
  <c r="C7" i="2"/>
  <c r="N6" i="2"/>
  <c r="M6" i="2"/>
  <c r="L6" i="2"/>
  <c r="K6" i="2"/>
  <c r="J6" i="2"/>
  <c r="I6" i="2"/>
  <c r="H6" i="2"/>
  <c r="G6" i="2"/>
  <c r="F6" i="2"/>
  <c r="E6" i="2"/>
  <c r="D6" i="2"/>
  <c r="C6" i="2"/>
  <c r="N5" i="2"/>
  <c r="M5" i="2"/>
  <c r="L5" i="2"/>
  <c r="K5" i="2"/>
  <c r="J5" i="2"/>
  <c r="I5" i="2"/>
  <c r="H5" i="2"/>
  <c r="G5" i="2"/>
  <c r="F5" i="2"/>
  <c r="E5" i="2"/>
  <c r="D5" i="2"/>
  <c r="C5" i="2"/>
  <c r="R59" i="2" l="1"/>
  <c r="O80" i="2"/>
  <c r="S93" i="2"/>
  <c r="T67" i="2"/>
  <c r="M63" i="2"/>
  <c r="S96" i="2"/>
  <c r="P81" i="2"/>
  <c r="P63" i="2"/>
  <c r="O72" i="2"/>
  <c r="P59" i="2"/>
  <c r="G84" i="2"/>
  <c r="O84" i="2"/>
  <c r="V62" i="2"/>
  <c r="M60" i="2"/>
  <c r="U71" i="2"/>
  <c r="E83" i="2"/>
  <c r="O88" i="2"/>
  <c r="J60" i="2"/>
  <c r="G92" i="2"/>
  <c r="Q60" i="2"/>
  <c r="L92" i="2"/>
  <c r="K62" i="2"/>
  <c r="S92" i="2"/>
  <c r="W64" i="2"/>
  <c r="S68" i="2"/>
  <c r="W70" i="2"/>
  <c r="O74" i="2"/>
  <c r="Q64" i="2"/>
  <c r="P65" i="2"/>
  <c r="N73" i="2"/>
  <c r="K74" i="2"/>
  <c r="L72" i="2"/>
  <c r="A95" i="2"/>
  <c r="B95" i="2"/>
  <c r="N72" i="2"/>
  <c r="T93" i="2"/>
  <c r="R69" i="2"/>
  <c r="J69" i="2"/>
  <c r="K68" i="2"/>
  <c r="V64" i="2"/>
  <c r="B87" i="2"/>
  <c r="J61" i="2"/>
  <c r="J25" i="2"/>
  <c r="S6" i="2" s="1"/>
  <c r="S60" i="2"/>
  <c r="V60" i="2"/>
  <c r="A79" i="2"/>
  <c r="L56" i="2"/>
  <c r="H25" i="2"/>
  <c r="U4" i="2" s="1"/>
  <c r="Q58" i="2"/>
  <c r="U82" i="2"/>
  <c r="K65" i="2"/>
  <c r="V65" i="2"/>
  <c r="B89" i="2"/>
  <c r="S69" i="2"/>
  <c r="N69" i="2"/>
  <c r="H92" i="2"/>
  <c r="T58" i="2"/>
  <c r="L59" i="2"/>
  <c r="T61" i="2"/>
  <c r="O62" i="2"/>
  <c r="S65" i="2"/>
  <c r="W69" i="2"/>
  <c r="L62" i="2"/>
  <c r="G79" i="2"/>
  <c r="T84" i="2"/>
  <c r="M64" i="2"/>
  <c r="U65" i="2"/>
  <c r="M68" i="2"/>
  <c r="T92" i="2"/>
  <c r="D95" i="2"/>
  <c r="W56" i="2"/>
  <c r="W61" i="2"/>
  <c r="R87" i="2"/>
  <c r="U96" i="2"/>
  <c r="R3" i="2"/>
  <c r="S57" i="2"/>
  <c r="O58" i="2"/>
  <c r="J64" i="2"/>
  <c r="A92" i="2"/>
  <c r="R93" i="2"/>
  <c r="Q71" i="2"/>
  <c r="P92" i="2"/>
  <c r="Q72" i="2"/>
  <c r="U80" i="2"/>
  <c r="T63" i="2"/>
  <c r="N65" i="2"/>
  <c r="W72" i="2"/>
  <c r="N97" i="2"/>
  <c r="C79" i="2"/>
  <c r="J85" i="2"/>
  <c r="D91" i="2"/>
  <c r="I25" i="2"/>
  <c r="R8" i="2" s="1"/>
  <c r="S84" i="2"/>
  <c r="R62" i="2"/>
  <c r="U63" i="2"/>
  <c r="R65" i="2"/>
  <c r="P66" i="2"/>
  <c r="A91" i="2"/>
  <c r="Q68" i="2"/>
  <c r="T69" i="2"/>
  <c r="S73" i="2"/>
  <c r="R73" i="2"/>
  <c r="T85" i="2"/>
  <c r="D25" i="2"/>
  <c r="R4" i="2" s="1"/>
  <c r="D79" i="2"/>
  <c r="P80" i="2"/>
  <c r="T59" i="2"/>
  <c r="C84" i="2"/>
  <c r="L61" i="2"/>
  <c r="S62" i="2"/>
  <c r="L64" i="2"/>
  <c r="T88" i="2"/>
  <c r="T66" i="2"/>
  <c r="V70" i="2"/>
  <c r="U73" i="2"/>
  <c r="E87" i="2"/>
  <c r="D87" i="2"/>
  <c r="S58" i="2"/>
  <c r="M83" i="2"/>
  <c r="N61" i="2"/>
  <c r="S85" i="2"/>
  <c r="T62" i="2"/>
  <c r="U88" i="2"/>
  <c r="K66" i="2"/>
  <c r="R68" i="2"/>
  <c r="R70" i="2"/>
  <c r="T70" i="2"/>
  <c r="M72" i="2"/>
  <c r="T96" i="2"/>
  <c r="D83" i="2"/>
  <c r="O92" i="2"/>
  <c r="E25" i="2"/>
  <c r="R5" i="2" s="1"/>
  <c r="M25" i="2"/>
  <c r="T8" i="2" s="1"/>
  <c r="O56" i="2"/>
  <c r="K60" i="2"/>
  <c r="S61" i="2"/>
  <c r="Q63" i="2"/>
  <c r="N64" i="2"/>
  <c r="L66" i="2"/>
  <c r="S66" i="2"/>
  <c r="L91" i="2"/>
  <c r="S70" i="2"/>
  <c r="U70" i="2"/>
  <c r="W73" i="2"/>
  <c r="A84" i="2"/>
  <c r="L25" i="2"/>
  <c r="S8" i="2" s="1"/>
  <c r="U57" i="2"/>
  <c r="I82" i="2"/>
  <c r="V61" i="2"/>
  <c r="P62" i="2"/>
  <c r="R67" i="2"/>
  <c r="H84" i="2"/>
  <c r="F25" i="2"/>
  <c r="Q6" i="2" s="1"/>
  <c r="Q3" i="2"/>
  <c r="V57" i="2"/>
  <c r="Q59" i="2"/>
  <c r="Q67" i="2"/>
  <c r="K69" i="2"/>
  <c r="T71" i="2"/>
  <c r="S90" i="2"/>
  <c r="W57" i="2"/>
  <c r="K79" i="2"/>
  <c r="M56" i="2"/>
  <c r="N80" i="2"/>
  <c r="K80" i="2"/>
  <c r="C80" i="2"/>
  <c r="I80" i="2"/>
  <c r="A80" i="2"/>
  <c r="M57" i="2"/>
  <c r="H80" i="2"/>
  <c r="L57" i="2"/>
  <c r="G80" i="2"/>
  <c r="M80" i="2"/>
  <c r="E80" i="2"/>
  <c r="P84" i="2"/>
  <c r="I84" i="2"/>
  <c r="I93" i="2"/>
  <c r="A93" i="2"/>
  <c r="H93" i="2"/>
  <c r="M93" i="2"/>
  <c r="E93" i="2"/>
  <c r="F93" i="2"/>
  <c r="D93" i="2"/>
  <c r="C93" i="2"/>
  <c r="J70" i="2"/>
  <c r="N93" i="2"/>
  <c r="B93" i="2"/>
  <c r="L93" i="2"/>
  <c r="K93" i="2"/>
  <c r="J93" i="2"/>
  <c r="N70" i="2"/>
  <c r="N25" i="2"/>
  <c r="U8" i="2" s="1"/>
  <c r="G25" i="2"/>
  <c r="N68" i="2"/>
  <c r="B76" i="2"/>
  <c r="Q17" i="2" s="1"/>
  <c r="S79" i="2"/>
  <c r="G93" i="2"/>
  <c r="D76" i="2"/>
  <c r="S17" i="2" s="1"/>
  <c r="N60" i="2"/>
  <c r="K61" i="2"/>
  <c r="I85" i="2"/>
  <c r="A85" i="2"/>
  <c r="H85" i="2"/>
  <c r="M85" i="2"/>
  <c r="E85" i="2"/>
  <c r="G85" i="2"/>
  <c r="F85" i="2"/>
  <c r="D85" i="2"/>
  <c r="J62" i="2"/>
  <c r="C85" i="2"/>
  <c r="N85" i="2"/>
  <c r="B85" i="2"/>
  <c r="L85" i="2"/>
  <c r="K85" i="2"/>
  <c r="N62" i="2"/>
  <c r="J65" i="2"/>
  <c r="W65" i="2"/>
  <c r="M89" i="2"/>
  <c r="E89" i="2"/>
  <c r="L89" i="2"/>
  <c r="D89" i="2"/>
  <c r="I89" i="2"/>
  <c r="A89" i="2"/>
  <c r="N89" i="2"/>
  <c r="K89" i="2"/>
  <c r="J89" i="2"/>
  <c r="N66" i="2"/>
  <c r="H89" i="2"/>
  <c r="M66" i="2"/>
  <c r="G89" i="2"/>
  <c r="F89" i="2"/>
  <c r="C89" i="2"/>
  <c r="J66" i="2"/>
  <c r="L69" i="2"/>
  <c r="V73" i="2"/>
  <c r="J97" i="2"/>
  <c r="F76" i="2"/>
  <c r="U17" i="2" s="1"/>
  <c r="B80" i="2"/>
  <c r="Q84" i="2"/>
  <c r="K88" i="2"/>
  <c r="E76" i="2"/>
  <c r="T17" i="2" s="1"/>
  <c r="N56" i="2"/>
  <c r="J57" i="2"/>
  <c r="M81" i="2"/>
  <c r="E81" i="2"/>
  <c r="L81" i="2"/>
  <c r="D81" i="2"/>
  <c r="I81" i="2"/>
  <c r="A81" i="2"/>
  <c r="B81" i="2"/>
  <c r="N81" i="2"/>
  <c r="K81" i="2"/>
  <c r="N58" i="2"/>
  <c r="J81" i="2"/>
  <c r="M58" i="2"/>
  <c r="H81" i="2"/>
  <c r="G81" i="2"/>
  <c r="F81" i="2"/>
  <c r="J58" i="2"/>
  <c r="U62" i="2"/>
  <c r="O64" i="2"/>
  <c r="U89" i="2"/>
  <c r="T89" i="2"/>
  <c r="Q89" i="2"/>
  <c r="V66" i="2"/>
  <c r="U66" i="2"/>
  <c r="S89" i="2"/>
  <c r="R89" i="2"/>
  <c r="P89" i="2"/>
  <c r="R66" i="2"/>
  <c r="W66" i="2"/>
  <c r="H90" i="2"/>
  <c r="G90" i="2"/>
  <c r="L90" i="2"/>
  <c r="D90" i="2"/>
  <c r="E90" i="2"/>
  <c r="C90" i="2"/>
  <c r="N90" i="2"/>
  <c r="B90" i="2"/>
  <c r="O67" i="2"/>
  <c r="M90" i="2"/>
  <c r="A90" i="2"/>
  <c r="N67" i="2"/>
  <c r="K90" i="2"/>
  <c r="J90" i="2"/>
  <c r="I90" i="2"/>
  <c r="K67" i="2"/>
  <c r="K70" i="2"/>
  <c r="L94" i="2"/>
  <c r="D94" i="2"/>
  <c r="K94" i="2"/>
  <c r="C94" i="2"/>
  <c r="H94" i="2"/>
  <c r="J94" i="2"/>
  <c r="I94" i="2"/>
  <c r="G94" i="2"/>
  <c r="K71" i="2"/>
  <c r="F94" i="2"/>
  <c r="J71" i="2"/>
  <c r="E94" i="2"/>
  <c r="B94" i="2"/>
  <c r="N94" i="2"/>
  <c r="A94" i="2"/>
  <c r="O71" i="2"/>
  <c r="U72" i="2"/>
  <c r="U97" i="2"/>
  <c r="T97" i="2"/>
  <c r="Q97" i="2"/>
  <c r="V74" i="2"/>
  <c r="S97" i="2"/>
  <c r="U74" i="2"/>
  <c r="R97" i="2"/>
  <c r="T74" i="2"/>
  <c r="P97" i="2"/>
  <c r="O97" i="2"/>
  <c r="R74" i="2"/>
  <c r="H76" i="2"/>
  <c r="D80" i="2"/>
  <c r="C92" i="2"/>
  <c r="M94" i="2"/>
  <c r="C76" i="2"/>
  <c r="R17" i="2" s="1"/>
  <c r="K57" i="2"/>
  <c r="U81" i="2"/>
  <c r="T81" i="2"/>
  <c r="Q81" i="2"/>
  <c r="O81" i="2"/>
  <c r="V58" i="2"/>
  <c r="U58" i="2"/>
  <c r="S81" i="2"/>
  <c r="R81" i="2"/>
  <c r="R58" i="2"/>
  <c r="W58" i="2"/>
  <c r="H82" i="2"/>
  <c r="G82" i="2"/>
  <c r="L82" i="2"/>
  <c r="D82" i="2"/>
  <c r="F82" i="2"/>
  <c r="E82" i="2"/>
  <c r="C82" i="2"/>
  <c r="O59" i="2"/>
  <c r="N82" i="2"/>
  <c r="B82" i="2"/>
  <c r="N59" i="2"/>
  <c r="M82" i="2"/>
  <c r="A82" i="2"/>
  <c r="K82" i="2"/>
  <c r="J82" i="2"/>
  <c r="K59" i="2"/>
  <c r="R60" i="2"/>
  <c r="W62" i="2"/>
  <c r="L86" i="2"/>
  <c r="D86" i="2"/>
  <c r="K86" i="2"/>
  <c r="C86" i="2"/>
  <c r="H86" i="2"/>
  <c r="M86" i="2"/>
  <c r="J86" i="2"/>
  <c r="I86" i="2"/>
  <c r="K63" i="2"/>
  <c r="G86" i="2"/>
  <c r="J63" i="2"/>
  <c r="F86" i="2"/>
  <c r="E86" i="2"/>
  <c r="B86" i="2"/>
  <c r="O63" i="2"/>
  <c r="P90" i="2"/>
  <c r="O90" i="2"/>
  <c r="T90" i="2"/>
  <c r="R90" i="2"/>
  <c r="Q90" i="2"/>
  <c r="W67" i="2"/>
  <c r="V67" i="2"/>
  <c r="U90" i="2"/>
  <c r="S67" i="2"/>
  <c r="U67" i="2"/>
  <c r="E91" i="2"/>
  <c r="O69" i="2"/>
  <c r="L70" i="2"/>
  <c r="T94" i="2"/>
  <c r="S94" i="2"/>
  <c r="P94" i="2"/>
  <c r="U94" i="2"/>
  <c r="S71" i="2"/>
  <c r="R94" i="2"/>
  <c r="R71" i="2"/>
  <c r="Q94" i="2"/>
  <c r="O94" i="2"/>
  <c r="W71" i="2"/>
  <c r="V71" i="2"/>
  <c r="J96" i="2"/>
  <c r="B96" i="2"/>
  <c r="I96" i="2"/>
  <c r="A96" i="2"/>
  <c r="N96" i="2"/>
  <c r="F96" i="2"/>
  <c r="G96" i="2"/>
  <c r="O73" i="2"/>
  <c r="E96" i="2"/>
  <c r="D96" i="2"/>
  <c r="M73" i="2"/>
  <c r="C96" i="2"/>
  <c r="L73" i="2"/>
  <c r="M96" i="2"/>
  <c r="K73" i="2"/>
  <c r="L96" i="2"/>
  <c r="K96" i="2"/>
  <c r="F80" i="2"/>
  <c r="K25" i="2"/>
  <c r="G76" i="2"/>
  <c r="V17" i="2" s="1"/>
  <c r="Q56" i="2"/>
  <c r="N57" i="2"/>
  <c r="K58" i="2"/>
  <c r="P82" i="2"/>
  <c r="O82" i="2"/>
  <c r="T82" i="2"/>
  <c r="S82" i="2"/>
  <c r="R82" i="2"/>
  <c r="Q82" i="2"/>
  <c r="W59" i="2"/>
  <c r="V59" i="2"/>
  <c r="S59" i="2"/>
  <c r="U59" i="2"/>
  <c r="F83" i="2"/>
  <c r="O61" i="2"/>
  <c r="T86" i="2"/>
  <c r="S86" i="2"/>
  <c r="P86" i="2"/>
  <c r="S63" i="2"/>
  <c r="U86" i="2"/>
  <c r="R63" i="2"/>
  <c r="R86" i="2"/>
  <c r="Q86" i="2"/>
  <c r="O86" i="2"/>
  <c r="W63" i="2"/>
  <c r="V63" i="2"/>
  <c r="R64" i="2"/>
  <c r="O65" i="2"/>
  <c r="J67" i="2"/>
  <c r="S91" i="2"/>
  <c r="R91" i="2"/>
  <c r="O91" i="2"/>
  <c r="I91" i="2"/>
  <c r="U91" i="2"/>
  <c r="H91" i="2"/>
  <c r="T91" i="2"/>
  <c r="Q91" i="2"/>
  <c r="W68" i="2"/>
  <c r="P91" i="2"/>
  <c r="N91" i="2"/>
  <c r="T68" i="2"/>
  <c r="U68" i="2"/>
  <c r="M70" i="2"/>
  <c r="L71" i="2"/>
  <c r="O95" i="2"/>
  <c r="S95" i="2"/>
  <c r="P95" i="2"/>
  <c r="V72" i="2"/>
  <c r="M95" i="2"/>
  <c r="T72" i="2"/>
  <c r="S72" i="2"/>
  <c r="U95" i="2"/>
  <c r="I95" i="2"/>
  <c r="R72" i="2"/>
  <c r="T95" i="2"/>
  <c r="H95" i="2"/>
  <c r="R95" i="2"/>
  <c r="I79" i="2"/>
  <c r="J80" i="2"/>
  <c r="A86" i="2"/>
  <c r="O89" i="2"/>
  <c r="Q95" i="2"/>
  <c r="C25" i="2"/>
  <c r="N79" i="2"/>
  <c r="R56" i="2"/>
  <c r="O57" i="2"/>
  <c r="L58" i="2"/>
  <c r="J59" i="2"/>
  <c r="S83" i="2"/>
  <c r="R83" i="2"/>
  <c r="O83" i="2"/>
  <c r="L83" i="2"/>
  <c r="I83" i="2"/>
  <c r="U83" i="2"/>
  <c r="T83" i="2"/>
  <c r="W60" i="2"/>
  <c r="Q83" i="2"/>
  <c r="P83" i="2"/>
  <c r="T60" i="2"/>
  <c r="U60" i="2"/>
  <c r="R61" i="2"/>
  <c r="M62" i="2"/>
  <c r="L63" i="2"/>
  <c r="O87" i="2"/>
  <c r="S87" i="2"/>
  <c r="Q87" i="2"/>
  <c r="P87" i="2"/>
  <c r="T64" i="2"/>
  <c r="S64" i="2"/>
  <c r="J87" i="2"/>
  <c r="U87" i="2"/>
  <c r="I87" i="2"/>
  <c r="T87" i="2"/>
  <c r="U64" i="2"/>
  <c r="O66" i="2"/>
  <c r="L67" i="2"/>
  <c r="J68" i="2"/>
  <c r="V68" i="2"/>
  <c r="D92" i="2"/>
  <c r="O70" i="2"/>
  <c r="M71" i="2"/>
  <c r="J72" i="2"/>
  <c r="J73" i="2"/>
  <c r="Q74" i="2"/>
  <c r="L80" i="2"/>
  <c r="N86" i="2"/>
  <c r="F90" i="2"/>
  <c r="H96" i="2"/>
  <c r="A76" i="2"/>
  <c r="P17" i="2" s="1"/>
  <c r="P79" i="2"/>
  <c r="H79" i="2"/>
  <c r="T56" i="2"/>
  <c r="U79" i="2"/>
  <c r="S56" i="2"/>
  <c r="T79" i="2"/>
  <c r="L79" i="2"/>
  <c r="R79" i="2"/>
  <c r="I76" i="2"/>
  <c r="U56" i="2"/>
  <c r="P57" i="2"/>
  <c r="M67" i="2"/>
  <c r="Q92" i="2"/>
  <c r="P70" i="2"/>
  <c r="N71" i="2"/>
  <c r="S74" i="2"/>
  <c r="O79" i="2"/>
  <c r="D84" i="2"/>
  <c r="J56" i="2"/>
  <c r="V56" i="2"/>
  <c r="R57" i="2"/>
  <c r="P58" i="2"/>
  <c r="M59" i="2"/>
  <c r="N63" i="2"/>
  <c r="J88" i="2"/>
  <c r="B88" i="2"/>
  <c r="I88" i="2"/>
  <c r="A88" i="2"/>
  <c r="N88" i="2"/>
  <c r="F88" i="2"/>
  <c r="H88" i="2"/>
  <c r="G88" i="2"/>
  <c r="E88" i="2"/>
  <c r="M65" i="2"/>
  <c r="D88" i="2"/>
  <c r="L65" i="2"/>
  <c r="C88" i="2"/>
  <c r="M88" i="2"/>
  <c r="L88" i="2"/>
  <c r="Q66" i="2"/>
  <c r="P67" i="2"/>
  <c r="V69" i="2"/>
  <c r="P71" i="2"/>
  <c r="P73" i="2"/>
  <c r="W74" i="2"/>
  <c r="Q79" i="2"/>
  <c r="C81" i="2"/>
  <c r="P56" i="2"/>
  <c r="R80" i="2"/>
  <c r="Q80" i="2"/>
  <c r="Q57" i="2"/>
  <c r="L60" i="2"/>
  <c r="M61" i="2"/>
  <c r="U61" i="2"/>
  <c r="G87" i="2"/>
  <c r="N87" i="2"/>
  <c r="F87" i="2"/>
  <c r="K87" i="2"/>
  <c r="C87" i="2"/>
  <c r="P64" i="2"/>
  <c r="R88" i="2"/>
  <c r="Q88" i="2"/>
  <c r="Q65" i="2"/>
  <c r="L68" i="2"/>
  <c r="M69" i="2"/>
  <c r="U69" i="2"/>
  <c r="G95" i="2"/>
  <c r="N95" i="2"/>
  <c r="F95" i="2"/>
  <c r="K95" i="2"/>
  <c r="C95" i="2"/>
  <c r="P72" i="2"/>
  <c r="R96" i="2"/>
  <c r="Q96" i="2"/>
  <c r="Q73" i="2"/>
  <c r="J74" i="2"/>
  <c r="B79" i="2"/>
  <c r="J79" i="2"/>
  <c r="A83" i="2"/>
  <c r="N83" i="2"/>
  <c r="H87" i="2"/>
  <c r="M91" i="2"/>
  <c r="E95" i="2"/>
  <c r="B97" i="2"/>
  <c r="C97" i="2"/>
  <c r="L74" i="2"/>
  <c r="F97" i="2"/>
  <c r="K56" i="2"/>
  <c r="T57" i="2"/>
  <c r="O60" i="2"/>
  <c r="N84" i="2"/>
  <c r="F84" i="2"/>
  <c r="M84" i="2"/>
  <c r="E84" i="2"/>
  <c r="J84" i="2"/>
  <c r="B84" i="2"/>
  <c r="P61" i="2"/>
  <c r="Q85" i="2"/>
  <c r="P85" i="2"/>
  <c r="U85" i="2"/>
  <c r="Q62" i="2"/>
  <c r="K64" i="2"/>
  <c r="T65" i="2"/>
  <c r="O68" i="2"/>
  <c r="N92" i="2"/>
  <c r="F92" i="2"/>
  <c r="M92" i="2"/>
  <c r="E92" i="2"/>
  <c r="J92" i="2"/>
  <c r="B92" i="2"/>
  <c r="P69" i="2"/>
  <c r="Q93" i="2"/>
  <c r="P93" i="2"/>
  <c r="U93" i="2"/>
  <c r="Q70" i="2"/>
  <c r="K72" i="2"/>
  <c r="T73" i="2"/>
  <c r="M74" i="2"/>
  <c r="E79" i="2"/>
  <c r="M79" i="2"/>
  <c r="S80" i="2"/>
  <c r="K84" i="2"/>
  <c r="O85" i="2"/>
  <c r="L87" i="2"/>
  <c r="P88" i="2"/>
  <c r="I92" i="2"/>
  <c r="J95" i="2"/>
  <c r="O96" i="2"/>
  <c r="G97" i="2"/>
  <c r="K83" i="2"/>
  <c r="C83" i="2"/>
  <c r="J83" i="2"/>
  <c r="B83" i="2"/>
  <c r="G83" i="2"/>
  <c r="P60" i="2"/>
  <c r="U84" i="2"/>
  <c r="R84" i="2"/>
  <c r="Q61" i="2"/>
  <c r="K91" i="2"/>
  <c r="C91" i="2"/>
  <c r="J91" i="2"/>
  <c r="B91" i="2"/>
  <c r="G91" i="2"/>
  <c r="P68" i="2"/>
  <c r="U92" i="2"/>
  <c r="R92" i="2"/>
  <c r="Q69" i="2"/>
  <c r="N74" i="2"/>
  <c r="F79" i="2"/>
  <c r="T80" i="2"/>
  <c r="H83" i="2"/>
  <c r="L84" i="2"/>
  <c r="R85" i="2"/>
  <c r="A87" i="2"/>
  <c r="M87" i="2"/>
  <c r="S88" i="2"/>
  <c r="F91" i="2"/>
  <c r="K92" i="2"/>
  <c r="O93" i="2"/>
  <c r="L95" i="2"/>
  <c r="P96" i="2"/>
  <c r="H97" i="2"/>
  <c r="M97" i="2"/>
  <c r="E97" i="2"/>
  <c r="L97" i="2"/>
  <c r="D97" i="2"/>
  <c r="I97" i="2"/>
  <c r="A97" i="2"/>
  <c r="P74" i="2"/>
  <c r="K97" i="2"/>
  <c r="T5" i="2" l="1"/>
  <c r="R7" i="2"/>
  <c r="Q8" i="2"/>
  <c r="U3" i="2"/>
  <c r="P7" i="2"/>
  <c r="T3" i="2"/>
  <c r="P8" i="2"/>
  <c r="T7" i="2"/>
  <c r="Q5" i="2"/>
  <c r="K99" i="2"/>
  <c r="S21" i="2" s="1"/>
  <c r="A99" i="2"/>
  <c r="P20" i="2" s="1"/>
  <c r="L76" i="2"/>
  <c r="R18" i="2" s="1"/>
  <c r="O76" i="2"/>
  <c r="U18" i="2" s="1"/>
  <c r="U5" i="2"/>
  <c r="M76" i="2"/>
  <c r="S18" i="2" s="1"/>
  <c r="U76" i="2"/>
  <c r="T19" i="2" s="1"/>
  <c r="S4" i="2"/>
  <c r="G99" i="2"/>
  <c r="V20" i="2" s="1"/>
  <c r="W76" i="2"/>
  <c r="V19" i="2" s="1"/>
  <c r="U6" i="2"/>
  <c r="U7" i="2"/>
  <c r="D99" i="2"/>
  <c r="S20" i="2" s="1"/>
  <c r="C99" i="2"/>
  <c r="R20" i="2" s="1"/>
  <c r="O99" i="2"/>
  <c r="P22" i="2" s="1"/>
  <c r="U99" i="2"/>
  <c r="V22" i="2" s="1"/>
  <c r="Q76" i="2"/>
  <c r="P19" i="2" s="1"/>
  <c r="Q99" i="2"/>
  <c r="R22" i="2" s="1"/>
  <c r="T76" i="2"/>
  <c r="S19" i="2" s="1"/>
  <c r="P99" i="2"/>
  <c r="Q22" i="2" s="1"/>
  <c r="N99" i="2"/>
  <c r="V21" i="2" s="1"/>
  <c r="I99" i="2"/>
  <c r="Q21" i="2" s="1"/>
  <c r="S7" i="2"/>
  <c r="T6" i="2"/>
  <c r="M99" i="2"/>
  <c r="U21" i="2" s="1"/>
  <c r="K76" i="2"/>
  <c r="Q18" i="2" s="1"/>
  <c r="V76" i="2"/>
  <c r="U19" i="2" s="1"/>
  <c r="R99" i="2"/>
  <c r="S22" i="2" s="1"/>
  <c r="P6" i="2"/>
  <c r="Q4" i="2"/>
  <c r="S3" i="2"/>
  <c r="T4" i="2"/>
  <c r="S5" i="2"/>
  <c r="Q7" i="2"/>
  <c r="R6" i="2"/>
  <c r="H99" i="2"/>
  <c r="P21" i="2" s="1"/>
  <c r="E99" i="2"/>
  <c r="T20" i="2" s="1"/>
  <c r="J99" i="2"/>
  <c r="R21" i="2" s="1"/>
  <c r="J76" i="2"/>
  <c r="P18" i="2" s="1"/>
  <c r="L99" i="2"/>
  <c r="T21" i="2" s="1"/>
  <c r="S99" i="2"/>
  <c r="T22" i="2" s="1"/>
  <c r="F99" i="2"/>
  <c r="U20" i="2" s="1"/>
  <c r="B99" i="2"/>
  <c r="Q20" i="2" s="1"/>
  <c r="T99" i="2"/>
  <c r="U22" i="2" s="1"/>
  <c r="N76" i="2"/>
  <c r="T18" i="2" s="1"/>
  <c r="R76" i="2"/>
  <c r="Q19" i="2" s="1"/>
  <c r="P76" i="2"/>
  <c r="V18" i="2" s="1"/>
  <c r="S76" i="2"/>
  <c r="R19" i="2" s="1"/>
  <c r="P10" i="2" l="1" a="1"/>
  <c r="Q15" i="2" l="1"/>
  <c r="U13" i="2"/>
  <c r="S12" i="2"/>
  <c r="Q11" i="2"/>
  <c r="U14" i="2"/>
  <c r="S13" i="2"/>
  <c r="Q12" i="2"/>
  <c r="U10" i="2"/>
  <c r="U15" i="2"/>
  <c r="S14" i="2"/>
  <c r="Q13" i="2"/>
  <c r="S10" i="2"/>
  <c r="R12" i="2"/>
  <c r="T14" i="2"/>
  <c r="R13" i="2"/>
  <c r="P12" i="2"/>
  <c r="T10" i="2"/>
  <c r="T13" i="2"/>
  <c r="U11" i="2"/>
  <c r="P15" i="2"/>
  <c r="P11" i="2"/>
  <c r="T15" i="2"/>
  <c r="R14" i="2"/>
  <c r="P13" i="2"/>
  <c r="T11" i="2"/>
  <c r="R10" i="2"/>
  <c r="R11" i="2"/>
  <c r="S15" i="2"/>
  <c r="Q14" i="2"/>
  <c r="U12" i="2"/>
  <c r="S11" i="2"/>
  <c r="Q10" i="2"/>
  <c r="R15" i="2"/>
  <c r="T12" i="2"/>
  <c r="P10" i="2"/>
  <c r="P14" i="2"/>
  <c r="P24" i="2" l="1" a="1"/>
  <c r="P29" i="2" l="1"/>
  <c r="V27" i="2"/>
  <c r="U26" i="2"/>
  <c r="T25" i="2"/>
  <c r="S24" i="2"/>
  <c r="R29" i="2"/>
  <c r="P28" i="2"/>
  <c r="T26" i="2"/>
  <c r="R25" i="2"/>
  <c r="P24" i="2"/>
  <c r="Q29" i="2"/>
  <c r="U27" i="2"/>
  <c r="S26" i="2"/>
  <c r="Q25" i="2"/>
  <c r="V28" i="2"/>
  <c r="T27" i="2"/>
  <c r="R26" i="2"/>
  <c r="P25" i="2"/>
  <c r="T28" i="2"/>
  <c r="R27" i="2"/>
  <c r="U24" i="2"/>
  <c r="U28" i="2"/>
  <c r="S27" i="2"/>
  <c r="Q26" i="2"/>
  <c r="C28" i="2" s="1"/>
  <c r="V24" i="2"/>
  <c r="V29" i="2"/>
  <c r="P26" i="2"/>
  <c r="U29" i="2"/>
  <c r="S28" i="2"/>
  <c r="Q27" i="2"/>
  <c r="V25" i="2"/>
  <c r="C29" i="2" s="1"/>
  <c r="T24" i="2"/>
  <c r="T29" i="2"/>
  <c r="R28" i="2"/>
  <c r="P27" i="2"/>
  <c r="U25" i="2"/>
  <c r="R24" i="2"/>
  <c r="Q28" i="2"/>
  <c r="S29" i="2"/>
  <c r="V26" i="2"/>
  <c r="C30" i="2" s="1"/>
  <c r="S25" i="2"/>
  <c r="Q24" i="2"/>
  <c r="C27" i="2" l="1"/>
  <c r="K34" i="2"/>
  <c r="O36" i="2"/>
  <c r="N36" i="2"/>
  <c r="L36" i="2"/>
  <c r="M36" i="2"/>
  <c r="K36" i="2"/>
  <c r="J36" i="2"/>
  <c r="P36" i="2"/>
  <c r="N52" i="2"/>
  <c r="N44" i="2"/>
  <c r="N47" i="2"/>
  <c r="N39" i="2"/>
  <c r="N48" i="2"/>
  <c r="N40" i="2"/>
  <c r="N45" i="2"/>
  <c r="N35" i="2"/>
  <c r="N34" i="2"/>
  <c r="N49" i="2"/>
  <c r="N38" i="2"/>
  <c r="N43" i="2"/>
  <c r="N42" i="2"/>
  <c r="N37" i="2"/>
  <c r="N51" i="2"/>
  <c r="N50" i="2"/>
  <c r="N46" i="2"/>
  <c r="N41" i="2"/>
  <c r="L46" i="2"/>
  <c r="L38" i="2"/>
  <c r="L49" i="2"/>
  <c r="L41" i="2"/>
  <c r="L50" i="2"/>
  <c r="L42" i="2"/>
  <c r="L34" i="2"/>
  <c r="L51" i="2"/>
  <c r="L45" i="2"/>
  <c r="L40" i="2"/>
  <c r="L35" i="2"/>
  <c r="L44" i="2"/>
  <c r="L39" i="2"/>
  <c r="L48" i="2"/>
  <c r="L43" i="2"/>
  <c r="L52" i="2"/>
  <c r="L47" i="2"/>
  <c r="L37" i="2"/>
  <c r="O47" i="2"/>
  <c r="O39" i="2"/>
  <c r="O50" i="2"/>
  <c r="O42" i="2"/>
  <c r="O34" i="2"/>
  <c r="O51" i="2"/>
  <c r="O43" i="2"/>
  <c r="O35" i="2"/>
  <c r="O45" i="2"/>
  <c r="O40" i="2"/>
  <c r="O49" i="2"/>
  <c r="O48" i="2"/>
  <c r="O44" i="2"/>
  <c r="O38" i="2"/>
  <c r="O37" i="2"/>
  <c r="O52" i="2"/>
  <c r="O46" i="2"/>
  <c r="O41" i="2"/>
  <c r="M49" i="2"/>
  <c r="M41" i="2"/>
  <c r="M52" i="2"/>
  <c r="M44" i="2"/>
  <c r="M45" i="2"/>
  <c r="M37" i="2"/>
  <c r="M51" i="2"/>
  <c r="M50" i="2"/>
  <c r="M46" i="2"/>
  <c r="M40" i="2"/>
  <c r="M35" i="2"/>
  <c r="M34" i="2"/>
  <c r="M39" i="2"/>
  <c r="M48" i="2"/>
  <c r="M43" i="2"/>
  <c r="M42" i="2"/>
  <c r="M38" i="2"/>
  <c r="M47" i="2"/>
  <c r="K51" i="2"/>
  <c r="K43" i="2"/>
  <c r="K35" i="2"/>
  <c r="K46" i="2"/>
  <c r="K38" i="2"/>
  <c r="K47" i="2"/>
  <c r="K39" i="2"/>
  <c r="K52" i="2"/>
  <c r="K41" i="2"/>
  <c r="K37" i="2"/>
  <c r="K50" i="2"/>
  <c r="K49" i="2"/>
  <c r="K45" i="2"/>
  <c r="K40" i="2"/>
  <c r="K44" i="2"/>
  <c r="K48" i="2"/>
  <c r="K42" i="2"/>
  <c r="J48" i="2"/>
  <c r="J40" i="2"/>
  <c r="J51" i="2"/>
  <c r="J43" i="2"/>
  <c r="J35" i="2"/>
  <c r="J52" i="2"/>
  <c r="J44" i="2"/>
  <c r="J47" i="2"/>
  <c r="J46" i="2"/>
  <c r="J41" i="2"/>
  <c r="J37" i="2"/>
  <c r="J50" i="2"/>
  <c r="J34" i="2"/>
  <c r="J49" i="2"/>
  <c r="J45" i="2"/>
  <c r="J39" i="2"/>
  <c r="J38" i="2"/>
  <c r="J42" i="2"/>
  <c r="P50" i="2"/>
  <c r="P42" i="2"/>
  <c r="P34" i="2"/>
  <c r="P45" i="2"/>
  <c r="P37" i="2"/>
  <c r="P46" i="2"/>
  <c r="P38" i="2"/>
  <c r="P49" i="2"/>
  <c r="P35" i="2"/>
  <c r="P48" i="2"/>
  <c r="P44" i="2"/>
  <c r="P39" i="2"/>
  <c r="P43" i="2"/>
  <c r="P52" i="2"/>
  <c r="P47" i="2"/>
  <c r="P41" i="2"/>
  <c r="P51" i="2"/>
  <c r="P40" i="2"/>
</calcChain>
</file>

<file path=xl/sharedStrings.xml><?xml version="1.0" encoding="utf-8"?>
<sst xmlns="http://schemas.openxmlformats.org/spreadsheetml/2006/main" count="316" uniqueCount="115">
  <si>
    <t>Summary of results from AngioAdapt</t>
  </si>
  <si>
    <t>ErrorSq = HF^2 + (L-19.2)^2 + (EX-26.2)^2</t>
  </si>
  <si>
    <t>In vivo values</t>
  </si>
  <si>
    <t>Key: 2-2-5 = Whisper 2, useGPU=2, seed no. 5</t>
  </si>
  <si>
    <t>Dres=7</t>
  </si>
  <si>
    <t>15x15x25</t>
  </si>
  <si>
    <t xml:space="preserve">Vdom = </t>
  </si>
  <si>
    <t>mm3</t>
  </si>
  <si>
    <t>HF</t>
  </si>
  <si>
    <t>VL</t>
  </si>
  <si>
    <t>TF</t>
  </si>
  <si>
    <t>HGF</t>
  </si>
  <si>
    <t>mean_dist</t>
  </si>
  <si>
    <t>SD_dist</t>
  </si>
  <si>
    <t>km</t>
  </si>
  <si>
    <t>Sumax</t>
  </si>
  <si>
    <t>Sd50</t>
  </si>
  <si>
    <t>Su50</t>
  </si>
  <si>
    <t>ks</t>
  </si>
  <si>
    <t>tauref1</t>
  </si>
  <si>
    <t>thresh</t>
  </si>
  <si>
    <t>kg_GF</t>
  </si>
  <si>
    <t>lambdatension</t>
  </si>
  <si>
    <t>pgf</t>
  </si>
  <si>
    <t>ngf</t>
  </si>
  <si>
    <t>D_GF</t>
  </si>
  <si>
    <t>Medium initial sprouts</t>
  </si>
  <si>
    <t>ErrorSq</t>
  </si>
  <si>
    <t>With correction to Greens function method</t>
  </si>
  <si>
    <t>EX</t>
  </si>
  <si>
    <t>JPA</t>
  </si>
  <si>
    <t>Zones: 0% top, 0% bottom, GF 0% bottom</t>
  </si>
  <si>
    <t>Bottom tension: force = 0</t>
  </si>
  <si>
    <t>Fitting quadratic in km and ks</t>
  </si>
  <si>
    <t>x</t>
  </si>
  <si>
    <t>y</t>
  </si>
  <si>
    <t>x^2</t>
  </si>
  <si>
    <t>xy</t>
  </si>
  <si>
    <t>y^2</t>
  </si>
  <si>
    <t>x^3</t>
  </si>
  <si>
    <t>x^2y</t>
  </si>
  <si>
    <t>xy^2</t>
  </si>
  <si>
    <t>y^3</t>
  </si>
  <si>
    <t>x^4</t>
  </si>
  <si>
    <t>x^3y</t>
  </si>
  <si>
    <t>x^2y^2</t>
  </si>
  <si>
    <t>xy^3</t>
  </si>
  <si>
    <t>y^4</t>
  </si>
  <si>
    <t>Matrix</t>
  </si>
  <si>
    <t>Inverse</t>
  </si>
  <si>
    <t>RHS matrix</t>
  </si>
  <si>
    <t>Solution</t>
  </si>
  <si>
    <t>Actual</t>
  </si>
  <si>
    <t>Fitted</t>
  </si>
  <si>
    <t>f1</t>
  </si>
  <si>
    <t>f2</t>
  </si>
  <si>
    <t>f3</t>
  </si>
  <si>
    <t>f4</t>
  </si>
  <si>
    <t>f5</t>
  </si>
  <si>
    <t>f6</t>
  </si>
  <si>
    <t>f7</t>
  </si>
  <si>
    <t>Extract.</t>
  </si>
  <si>
    <t>xf1</t>
  </si>
  <si>
    <t>xf2</t>
  </si>
  <si>
    <t>xf3</t>
  </si>
  <si>
    <t>xf4</t>
  </si>
  <si>
    <t>xf5</t>
  </si>
  <si>
    <t>xf6</t>
  </si>
  <si>
    <t>xf7</t>
  </si>
  <si>
    <t>yf1</t>
  </si>
  <si>
    <t>yf2</t>
  </si>
  <si>
    <t>yf3</t>
  </si>
  <si>
    <t>yf4</t>
  </si>
  <si>
    <t>yf5</t>
  </si>
  <si>
    <t>yf6</t>
  </si>
  <si>
    <t>yf7</t>
  </si>
  <si>
    <t>x^2f1</t>
  </si>
  <si>
    <t>x^2f2</t>
  </si>
  <si>
    <t>x^2f3</t>
  </si>
  <si>
    <t>x^2f4</t>
  </si>
  <si>
    <t>x^2f5</t>
  </si>
  <si>
    <t>x^2f6</t>
  </si>
  <si>
    <t>x^2f7</t>
  </si>
  <si>
    <t>xyf1</t>
  </si>
  <si>
    <t>xyf2</t>
  </si>
  <si>
    <t>xyf3</t>
  </si>
  <si>
    <t>xyf4</t>
  </si>
  <si>
    <t>xyf5</t>
  </si>
  <si>
    <t>xyf6</t>
  </si>
  <si>
    <t>xyf7</t>
  </si>
  <si>
    <t>y^2f1</t>
  </si>
  <si>
    <t>y^2f2</t>
  </si>
  <si>
    <t>y^2f3</t>
  </si>
  <si>
    <t>y^2f4</t>
  </si>
  <si>
    <t>y^2f5</t>
  </si>
  <si>
    <t>y^2f6</t>
  </si>
  <si>
    <t>y^2f7</t>
  </si>
  <si>
    <t xml:space="preserve">d(VL)/d(km) = </t>
  </si>
  <si>
    <t xml:space="preserve">d(VL)/d(ks) = </t>
  </si>
  <si>
    <t xml:space="preserve">d(EX)/d(km) = </t>
  </si>
  <si>
    <t xml:space="preserve">d(EX)/d(ks) = </t>
  </si>
  <si>
    <t>VL-SD</t>
  </si>
  <si>
    <t>TF-SD</t>
  </si>
  <si>
    <t>EX-SD</t>
  </si>
  <si>
    <t>New standard case with thresh = 0.7</t>
  </si>
  <si>
    <t>Smax</t>
  </si>
  <si>
    <t>Starting August 27, 2020</t>
  </si>
  <si>
    <t>mean-dist-SD</t>
  </si>
  <si>
    <t>SD-dist-SD</t>
  </si>
  <si>
    <t>Vessel PO2</t>
  </si>
  <si>
    <t>TissuePO2</t>
  </si>
  <si>
    <t>mean</t>
  </si>
  <si>
    <t>SD</t>
  </si>
  <si>
    <t>Sensitivity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</si>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</sst>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E+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164" fontId="0" fillId="0" borderId="0" xfId="0" applyNumberFormat="1" applyFill="1"/>
    <xf numFmtId="0" fontId="0" fillId="0" borderId="0" xfId="0" applyBorder="1"/>
    <xf numFmtId="0" fontId="0" fillId="0" borderId="1" xfId="0" applyFill="1" applyBorder="1"/>
    <xf numFmtId="0" fontId="0" fillId="0" borderId="4" xfId="0" applyFill="1" applyBorder="1"/>
    <xf numFmtId="14" fontId="0" fillId="0" borderId="7" xfId="0" quotePrefix="1" applyNumberFormat="1" applyBorder="1"/>
    <xf numFmtId="0" fontId="0" fillId="0" borderId="2" xfId="0" applyFill="1" applyBorder="1"/>
    <xf numFmtId="14" fontId="0" fillId="0" borderId="1" xfId="0" quotePrefix="1" applyNumberFormat="1" applyBorder="1"/>
    <xf numFmtId="14" fontId="0" fillId="0" borderId="5" xfId="0" quotePrefix="1" applyNumberFormat="1" applyBorder="1"/>
    <xf numFmtId="0" fontId="0" fillId="0" borderId="9" xfId="0" applyFill="1" applyBorder="1"/>
    <xf numFmtId="14" fontId="0" fillId="0" borderId="0" xfId="0" quotePrefix="1" applyNumberFormat="1" applyBorder="1"/>
    <xf numFmtId="0" fontId="0" fillId="0" borderId="5" xfId="0" applyFill="1" applyBorder="1"/>
    <xf numFmtId="0" fontId="0" fillId="0" borderId="11" xfId="0" applyBorder="1"/>
    <xf numFmtId="0" fontId="0" fillId="0" borderId="10" xfId="0" applyBorder="1"/>
    <xf numFmtId="0" fontId="0" fillId="0" borderId="8" xfId="0" applyBorder="1"/>
    <xf numFmtId="0" fontId="0" fillId="3" borderId="3" xfId="0" applyFill="1" applyBorder="1"/>
    <xf numFmtId="0" fontId="0" fillId="0" borderId="11" xfId="0" applyFill="1" applyBorder="1"/>
    <xf numFmtId="164" fontId="0" fillId="0" borderId="0" xfId="0" applyNumberFormat="1" applyFill="1" applyBorder="1"/>
    <xf numFmtId="0" fontId="0" fillId="0" borderId="10" xfId="0" applyFill="1" applyBorder="1"/>
    <xf numFmtId="15" fontId="0" fillId="0" borderId="0" xfId="0" applyNumberFormat="1" applyFill="1"/>
    <xf numFmtId="0" fontId="0" fillId="0" borderId="13" xfId="0" applyFill="1" applyBorder="1"/>
    <xf numFmtId="0" fontId="1" fillId="0" borderId="0" xfId="0" applyFont="1" applyFill="1"/>
    <xf numFmtId="0" fontId="0" fillId="0" borderId="18" xfId="0" applyFill="1" applyBorder="1"/>
    <xf numFmtId="0" fontId="0" fillId="0" borderId="0" xfId="0" applyNumberFormat="1" applyFill="1"/>
    <xf numFmtId="0" fontId="0" fillId="0" borderId="8" xfId="0" applyFill="1" applyBorder="1"/>
    <xf numFmtId="0" fontId="0" fillId="0" borderId="1" xfId="0" applyNumberFormat="1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3" xfId="0" applyNumberFormat="1" applyFill="1" applyBorder="1"/>
    <xf numFmtId="165" fontId="0" fillId="0" borderId="0" xfId="0" applyNumberFormat="1" applyFill="1"/>
    <xf numFmtId="165" fontId="0" fillId="0" borderId="0" xfId="0" applyNumberFormat="1" applyFill="1" applyBorder="1"/>
    <xf numFmtId="0" fontId="0" fillId="0" borderId="4" xfId="0" applyNumberFormat="1" applyFill="1" applyBorder="1"/>
    <xf numFmtId="165" fontId="0" fillId="0" borderId="1" xfId="0" applyNumberFormat="1" applyFill="1" applyBorder="1"/>
    <xf numFmtId="165" fontId="0" fillId="0" borderId="3" xfId="0" applyNumberFormat="1" applyFill="1" applyBorder="1"/>
    <xf numFmtId="165" fontId="0" fillId="0" borderId="4" xfId="0" applyNumberFormat="1" applyFill="1" applyBorder="1"/>
    <xf numFmtId="165" fontId="0" fillId="0" borderId="8" xfId="0" applyNumberFormat="1" applyFill="1" applyBorder="1"/>
    <xf numFmtId="165" fontId="0" fillId="0" borderId="9" xfId="0" applyNumberFormat="1" applyFill="1" applyBorder="1"/>
    <xf numFmtId="0" fontId="0" fillId="0" borderId="15" xfId="0" applyNumberFormat="1" applyFill="1" applyBorder="1"/>
    <xf numFmtId="0" fontId="0" fillId="0" borderId="0" xfId="0" applyFont="1" applyFill="1" applyBorder="1"/>
    <xf numFmtId="0" fontId="0" fillId="0" borderId="9" xfId="0" applyNumberFormat="1" applyFill="1" applyBorder="1"/>
    <xf numFmtId="0" fontId="0" fillId="0" borderId="2" xfId="0" applyNumberFormat="1" applyFill="1" applyBorder="1"/>
    <xf numFmtId="165" fontId="0" fillId="0" borderId="5" xfId="0" applyNumberFormat="1" applyFill="1" applyBorder="1"/>
    <xf numFmtId="165" fontId="0" fillId="0" borderId="2" xfId="0" applyNumberFormat="1" applyFill="1" applyBorder="1"/>
    <xf numFmtId="0" fontId="0" fillId="0" borderId="18" xfId="0" applyNumberFormat="1" applyFill="1" applyBorder="1"/>
    <xf numFmtId="165" fontId="0" fillId="0" borderId="15" xfId="0" applyNumberFormat="1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7" xfId="0" applyFill="1" applyBorder="1"/>
    <xf numFmtId="2" fontId="0" fillId="0" borderId="6" xfId="0" quotePrefix="1" applyNumberFormat="1" applyBorder="1"/>
    <xf numFmtId="2" fontId="0" fillId="0" borderId="0" xfId="0" quotePrefix="1" applyNumberFormat="1" applyFill="1" applyBorder="1"/>
    <xf numFmtId="0" fontId="0" fillId="0" borderId="23" xfId="0" applyFill="1" applyBorder="1"/>
    <xf numFmtId="0" fontId="0" fillId="0" borderId="22" xfId="0" applyFill="1" applyBorder="1"/>
    <xf numFmtId="0" fontId="0" fillId="2" borderId="3" xfId="0" applyFill="1" applyBorder="1"/>
    <xf numFmtId="0" fontId="0" fillId="0" borderId="24" xfId="0" applyFill="1" applyBorder="1"/>
    <xf numFmtId="14" fontId="0" fillId="0" borderId="0" xfId="0" quotePrefix="1" applyNumberFormat="1" applyFill="1" applyBorder="1"/>
    <xf numFmtId="0" fontId="0" fillId="4" borderId="3" xfId="0" applyFont="1" applyFill="1" applyBorder="1"/>
    <xf numFmtId="2" fontId="0" fillId="0" borderId="7" xfId="0" quotePrefix="1" applyNumberFormat="1" applyFill="1" applyBorder="1"/>
    <xf numFmtId="0" fontId="0" fillId="0" borderId="3" xfId="0" applyFont="1" applyFill="1" applyBorder="1"/>
    <xf numFmtId="0" fontId="0" fillId="0" borderId="13" xfId="0" applyBorder="1"/>
    <xf numFmtId="2" fontId="0" fillId="0" borderId="12" xfId="0" quotePrefix="1" applyNumberFormat="1" applyBorder="1"/>
    <xf numFmtId="14" fontId="0" fillId="0" borderId="11" xfId="0" quotePrefix="1" applyNumberFormat="1" applyBorder="1"/>
    <xf numFmtId="0" fontId="0" fillId="2" borderId="11" xfId="0" applyFill="1" applyBorder="1"/>
    <xf numFmtId="2" fontId="0" fillId="0" borderId="6" xfId="0" quotePrefix="1" applyNumberFormat="1" applyFill="1" applyBorder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164" fontId="0" fillId="4" borderId="0" xfId="0" applyNumberFormat="1" applyFill="1"/>
    <xf numFmtId="0" fontId="0" fillId="0" borderId="21" xfId="0" applyBorder="1"/>
    <xf numFmtId="0" fontId="0" fillId="0" borderId="17" xfId="0" applyBorder="1"/>
    <xf numFmtId="0" fontId="0" fillId="4" borderId="17" xfId="0" applyFont="1" applyFill="1" applyBorder="1"/>
    <xf numFmtId="164" fontId="0" fillId="0" borderId="9" xfId="0" applyNumberFormat="1" applyFill="1" applyBorder="1"/>
    <xf numFmtId="2" fontId="0" fillId="0" borderId="16" xfId="0" quotePrefix="1" applyNumberFormat="1" applyFill="1" applyBorder="1"/>
    <xf numFmtId="0" fontId="0" fillId="0" borderId="2" xfId="0" applyFont="1" applyFill="1" applyBorder="1"/>
    <xf numFmtId="2" fontId="0" fillId="0" borderId="12" xfId="0" quotePrefix="1" applyNumberFormat="1" applyFill="1" applyBorder="1"/>
    <xf numFmtId="0" fontId="0" fillId="2" borderId="9" xfId="0" applyFill="1" applyBorder="1"/>
    <xf numFmtId="0" fontId="0" fillId="4" borderId="21" xfId="0" applyFill="1" applyBorder="1"/>
    <xf numFmtId="0" fontId="0" fillId="4" borderId="17" xfId="0" applyFill="1" applyBorder="1"/>
    <xf numFmtId="164" fontId="0" fillId="4" borderId="21" xfId="0" applyNumberFormat="1" applyFill="1" applyBorder="1"/>
    <xf numFmtId="2" fontId="0" fillId="0" borderId="19" xfId="0" quotePrefix="1" applyNumberFormat="1" applyBorder="1"/>
    <xf numFmtId="0" fontId="0" fillId="2" borderId="21" xfId="0" applyFill="1" applyBorder="1"/>
    <xf numFmtId="0" fontId="0" fillId="2" borderId="0" xfId="0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78809488436587"/>
          <c:y val="4.5922805281412162E-2"/>
          <c:w val="0.71999924077241917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Sheet1!$W$8</c:f>
              <c:strCache>
                <c:ptCount val="1"/>
                <c:pt idx="0">
                  <c:v>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Sheet1!$Q$9:$Q$33</c:f>
              <c:numCache>
                <c:formatCode>General</c:formatCode>
                <c:ptCount val="25"/>
                <c:pt idx="0">
                  <c:v>0.15</c:v>
                </c:pt>
                <c:pt idx="8">
                  <c:v>0.2</c:v>
                </c:pt>
                <c:pt idx="16">
                  <c:v>0.22</c:v>
                </c:pt>
                <c:pt idx="24">
                  <c:v>0.25</c:v>
                </c:pt>
              </c:numCache>
            </c:numRef>
          </c:xVal>
          <c:yVal>
            <c:numRef>
              <c:f>Sheet1!$W$9:$W$33</c:f>
              <c:numCache>
                <c:formatCode>General</c:formatCode>
                <c:ptCount val="25"/>
                <c:pt idx="0">
                  <c:v>16.559999999999999</c:v>
                </c:pt>
                <c:pt idx="8">
                  <c:v>19.07</c:v>
                </c:pt>
                <c:pt idx="16">
                  <c:v>19.233750000000001</c:v>
                </c:pt>
                <c:pt idx="24">
                  <c:v>19.9175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84E2-4CF5-BB3F-DD7B0F0996D1}"/>
            </c:ext>
          </c:extLst>
        </c:ser>
        <c:ser>
          <c:idx val="1"/>
          <c:order val="1"/>
          <c:tx>
            <c:strRef>
              <c:f>Sheet1!$X$8</c:f>
              <c:strCache>
                <c:ptCount val="1"/>
                <c:pt idx="0">
                  <c:v>TF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Sheet1!$Q$9:$Q$33</c:f>
              <c:numCache>
                <c:formatCode>General</c:formatCode>
                <c:ptCount val="25"/>
                <c:pt idx="0">
                  <c:v>0.15</c:v>
                </c:pt>
                <c:pt idx="8">
                  <c:v>0.2</c:v>
                </c:pt>
                <c:pt idx="16">
                  <c:v>0.22</c:v>
                </c:pt>
                <c:pt idx="24">
                  <c:v>0.25</c:v>
                </c:pt>
              </c:numCache>
            </c:numRef>
          </c:xVal>
          <c:yVal>
            <c:numRef>
              <c:f>Sheet1!$X$9:$X$33</c:f>
              <c:numCache>
                <c:formatCode>General</c:formatCode>
                <c:ptCount val="25"/>
                <c:pt idx="0">
                  <c:v>31.248749999999998</c:v>
                </c:pt>
                <c:pt idx="8">
                  <c:v>33.153750000000002</c:v>
                </c:pt>
                <c:pt idx="16">
                  <c:v>33.466249999999995</c:v>
                </c:pt>
                <c:pt idx="24">
                  <c:v>33.876249999999999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84E2-4CF5-BB3F-DD7B0F0996D1}"/>
            </c:ext>
          </c:extLst>
        </c:ser>
        <c:ser>
          <c:idx val="2"/>
          <c:order val="2"/>
          <c:tx>
            <c:strRef>
              <c:f>Sheet1!$AB$8</c:f>
              <c:strCache>
                <c:ptCount val="1"/>
                <c:pt idx="0">
                  <c:v>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Sheet1!$Q$9:$Q$33</c:f>
              <c:numCache>
                <c:formatCode>General</c:formatCode>
                <c:ptCount val="25"/>
                <c:pt idx="0">
                  <c:v>0.15</c:v>
                </c:pt>
                <c:pt idx="8">
                  <c:v>0.2</c:v>
                </c:pt>
                <c:pt idx="16">
                  <c:v>0.22</c:v>
                </c:pt>
                <c:pt idx="24">
                  <c:v>0.25</c:v>
                </c:pt>
              </c:numCache>
            </c:numRef>
          </c:xVal>
          <c:yVal>
            <c:numRef>
              <c:f>Sheet1!$AB$9:$AB$33</c:f>
              <c:numCache>
                <c:formatCode>General</c:formatCode>
                <c:ptCount val="25"/>
                <c:pt idx="0">
                  <c:v>27.861249999999998</c:v>
                </c:pt>
                <c:pt idx="8">
                  <c:v>26.508749999999999</c:v>
                </c:pt>
                <c:pt idx="16">
                  <c:v>26.266249999999999</c:v>
                </c:pt>
                <c:pt idx="24">
                  <c:v>26.008749999999999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4E2-4CF5-BB3F-DD7B0F099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09743"/>
        <c:axId val="1471915983"/>
      </c:scatterChart>
      <c:valAx>
        <c:axId val="1471909743"/>
        <c:scaling>
          <c:orientation val="minMax"/>
          <c:max val="0.25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15983"/>
        <c:crosses val="autoZero"/>
        <c:crossBetween val="midCat"/>
      </c:valAx>
      <c:valAx>
        <c:axId val="147191598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0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310013974532658E-3"/>
          <c:y val="0.68972412673750372"/>
          <c:w val="0.89017179896602694"/>
          <c:h val="8.24829002526282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78809488436587"/>
          <c:y val="4.5922805281412162E-2"/>
          <c:w val="0.74477472365391395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Sheet1!$W$8</c:f>
              <c:strCache>
                <c:ptCount val="1"/>
                <c:pt idx="0">
                  <c:v>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Sheet1!$O$90:$O$99</c:f>
              <c:numCache>
                <c:formatCode>General</c:formatCode>
                <c:ptCount val="10"/>
                <c:pt idx="0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Sheet1!$W$90:$W$99</c:f>
              <c:numCache>
                <c:formatCode>General</c:formatCode>
                <c:ptCount val="10"/>
                <c:pt idx="0">
                  <c:v>19.153749999999999</c:v>
                </c:pt>
                <c:pt idx="8">
                  <c:v>19.233750000000001</c:v>
                </c:pt>
                <c:pt idx="9">
                  <c:v>18.983750000000001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6-402A-8D62-2919F45AA414}"/>
            </c:ext>
          </c:extLst>
        </c:ser>
        <c:ser>
          <c:idx val="1"/>
          <c:order val="1"/>
          <c:tx>
            <c:strRef>
              <c:f>Sheet1!$X$8</c:f>
              <c:strCache>
                <c:ptCount val="1"/>
                <c:pt idx="0">
                  <c:v>TF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Sheet1!$O$90:$O$99</c:f>
              <c:numCache>
                <c:formatCode>General</c:formatCode>
                <c:ptCount val="10"/>
                <c:pt idx="0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Sheet1!$X$90:$X$99</c:f>
              <c:numCache>
                <c:formatCode>General</c:formatCode>
                <c:ptCount val="10"/>
                <c:pt idx="0">
                  <c:v>33.233750000000001</c:v>
                </c:pt>
                <c:pt idx="8">
                  <c:v>33.466249999999995</c:v>
                </c:pt>
                <c:pt idx="9">
                  <c:v>33.08625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F6-402A-8D62-2919F45AA414}"/>
            </c:ext>
          </c:extLst>
        </c:ser>
        <c:ser>
          <c:idx val="2"/>
          <c:order val="2"/>
          <c:tx>
            <c:strRef>
              <c:f>Sheet1!$AB$8</c:f>
              <c:strCache>
                <c:ptCount val="1"/>
                <c:pt idx="0">
                  <c:v>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Sheet1!$O$90:$O$99</c:f>
              <c:numCache>
                <c:formatCode>General</c:formatCode>
                <c:ptCount val="10"/>
                <c:pt idx="0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Sheet1!$AB$90:$AB$99</c:f>
              <c:numCache>
                <c:formatCode>General</c:formatCode>
                <c:ptCount val="10"/>
                <c:pt idx="0">
                  <c:v>26.483750000000001</c:v>
                </c:pt>
                <c:pt idx="8">
                  <c:v>26.266249999999999</c:v>
                </c:pt>
                <c:pt idx="9">
                  <c:v>26.630000000000003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F6-402A-8D62-2919F45AA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09743"/>
        <c:axId val="1471915983"/>
      </c:scatterChart>
      <c:valAx>
        <c:axId val="1471909743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kg_GF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15983"/>
        <c:crosses val="autoZero"/>
        <c:crossBetween val="midCat"/>
      </c:valAx>
      <c:valAx>
        <c:axId val="147191598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0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91054933819455E-2"/>
          <c:y val="0.68972412673750372"/>
          <c:w val="0.91274929178554731"/>
          <c:h val="8.4428374905255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78809488436587"/>
          <c:y val="4.5922805281412162E-2"/>
          <c:w val="0.74477472365391395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Sheet1!$W$8</c:f>
              <c:strCache>
                <c:ptCount val="1"/>
                <c:pt idx="0">
                  <c:v>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Sheet1!$S$107:$S$116</c:f>
              <c:numCache>
                <c:formatCode>General</c:formatCode>
                <c:ptCount val="10"/>
                <c:pt idx="0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Sheet1!$W$107:$W$116</c:f>
              <c:numCache>
                <c:formatCode>General</c:formatCode>
                <c:ptCount val="10"/>
                <c:pt idx="0">
                  <c:v>18.55125</c:v>
                </c:pt>
                <c:pt idx="8">
                  <c:v>19.233750000000001</c:v>
                </c:pt>
                <c:pt idx="9">
                  <c:v>19.548749999999998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9-4901-B254-0F7E50BF2ED7}"/>
            </c:ext>
          </c:extLst>
        </c:ser>
        <c:ser>
          <c:idx val="1"/>
          <c:order val="1"/>
          <c:tx>
            <c:strRef>
              <c:f>Sheet1!$X$8</c:f>
              <c:strCache>
                <c:ptCount val="1"/>
                <c:pt idx="0">
                  <c:v>TF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Sheet1!$S$107:$S$116</c:f>
              <c:numCache>
                <c:formatCode>General</c:formatCode>
                <c:ptCount val="10"/>
                <c:pt idx="0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Sheet1!$X$107:$X$116</c:f>
              <c:numCache>
                <c:formatCode>General</c:formatCode>
                <c:ptCount val="10"/>
                <c:pt idx="0">
                  <c:v>34.638750000000002</c:v>
                </c:pt>
                <c:pt idx="8">
                  <c:v>33.466249999999995</c:v>
                </c:pt>
                <c:pt idx="9">
                  <c:v>32.71875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9-4901-B254-0F7E50BF2ED7}"/>
            </c:ext>
          </c:extLst>
        </c:ser>
        <c:ser>
          <c:idx val="2"/>
          <c:order val="2"/>
          <c:tx>
            <c:strRef>
              <c:f>Sheet1!$AB$8</c:f>
              <c:strCache>
                <c:ptCount val="1"/>
                <c:pt idx="0">
                  <c:v>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Sheet1!$S$107:$S$116</c:f>
              <c:numCache>
                <c:formatCode>General</c:formatCode>
                <c:ptCount val="10"/>
                <c:pt idx="0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Sheet1!$AB$107:$AB$116</c:f>
              <c:numCache>
                <c:formatCode>General</c:formatCode>
                <c:ptCount val="10"/>
                <c:pt idx="0">
                  <c:v>25.357500000000002</c:v>
                </c:pt>
                <c:pt idx="8">
                  <c:v>26.266249999999999</c:v>
                </c:pt>
                <c:pt idx="9">
                  <c:v>26.872499999999999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9-4901-B254-0F7E50BF2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09743"/>
        <c:axId val="1471915983"/>
      </c:scatterChart>
      <c:valAx>
        <c:axId val="1471909743"/>
        <c:scaling>
          <c:orientation val="minMax"/>
          <c:max val="3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15983"/>
        <c:crosses val="autoZero"/>
        <c:crossBetween val="midCat"/>
      </c:valAx>
      <c:valAx>
        <c:axId val="147191598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0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91054933819455E-2"/>
          <c:y val="0.68972412673750372"/>
          <c:w val="0.91274929178554731"/>
          <c:h val="8.4428374905255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78809488436587"/>
          <c:y val="4.5922805281412162E-2"/>
          <c:w val="0.74477472365391395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Sheet1!$R$124</c:f>
              <c:strCache>
                <c:ptCount val="1"/>
                <c:pt idx="0">
                  <c:v>35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Sheet1!$R$124:$R$133</c:f>
              <c:numCache>
                <c:formatCode>General</c:formatCode>
                <c:ptCount val="10"/>
                <c:pt idx="0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Sheet1!$W$124:$W$133</c:f>
              <c:numCache>
                <c:formatCode>General</c:formatCode>
                <c:ptCount val="10"/>
                <c:pt idx="0">
                  <c:v>17.624999999999996</c:v>
                </c:pt>
                <c:pt idx="8">
                  <c:v>19.233750000000001</c:v>
                </c:pt>
                <c:pt idx="9">
                  <c:v>21.006249999999998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A-4A08-8920-982B0200DE39}"/>
            </c:ext>
          </c:extLst>
        </c:ser>
        <c:ser>
          <c:idx val="1"/>
          <c:order val="1"/>
          <c:tx>
            <c:strRef>
              <c:f>Sheet1!$X$8</c:f>
              <c:strCache>
                <c:ptCount val="1"/>
                <c:pt idx="0">
                  <c:v>TF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Sheet1!$R$124:$R$133</c:f>
              <c:numCache>
                <c:formatCode>General</c:formatCode>
                <c:ptCount val="10"/>
                <c:pt idx="0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Sheet1!$X$124:$X$133</c:f>
              <c:numCache>
                <c:formatCode>General</c:formatCode>
                <c:ptCount val="10"/>
                <c:pt idx="0">
                  <c:v>28.951250000000002</c:v>
                </c:pt>
                <c:pt idx="8">
                  <c:v>33.466249999999995</c:v>
                </c:pt>
                <c:pt idx="9">
                  <c:v>37.77375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AA-4A08-8920-982B0200DE39}"/>
            </c:ext>
          </c:extLst>
        </c:ser>
        <c:ser>
          <c:idx val="2"/>
          <c:order val="2"/>
          <c:tx>
            <c:strRef>
              <c:f>Sheet1!$AB$8</c:f>
              <c:strCache>
                <c:ptCount val="1"/>
                <c:pt idx="0">
                  <c:v>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Sheet1!$R$124:$R$133</c:f>
              <c:numCache>
                <c:formatCode>General</c:formatCode>
                <c:ptCount val="10"/>
                <c:pt idx="0">
                  <c:v>35</c:v>
                </c:pt>
                <c:pt idx="8">
                  <c:v>40</c:v>
                </c:pt>
                <c:pt idx="9">
                  <c:v>45</c:v>
                </c:pt>
              </c:numCache>
            </c:numRef>
          </c:xVal>
          <c:yVal>
            <c:numRef>
              <c:f>Sheet1!$AB$124:$AB$133</c:f>
              <c:numCache>
                <c:formatCode>General</c:formatCode>
                <c:ptCount val="10"/>
                <c:pt idx="0">
                  <c:v>29.867499999999996</c:v>
                </c:pt>
                <c:pt idx="8">
                  <c:v>26.266249999999999</c:v>
                </c:pt>
                <c:pt idx="9">
                  <c:v>23.548749999999998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AA-4A08-8920-982B0200D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09743"/>
        <c:axId val="1471915983"/>
      </c:scatterChart>
      <c:valAx>
        <c:axId val="1471909743"/>
        <c:scaling>
          <c:orientation val="minMax"/>
          <c:max val="4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pgf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15983"/>
        <c:crosses val="autoZero"/>
        <c:crossBetween val="midCat"/>
      </c:valAx>
      <c:valAx>
        <c:axId val="147191598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0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91054933819455E-2"/>
          <c:y val="0.68972412673750372"/>
          <c:w val="0.91274929178554731"/>
          <c:h val="8.4428374905255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78809488436587"/>
          <c:y val="4.5922805281412162E-2"/>
          <c:w val="0.74477472365391395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Sheet1!$W$8</c:f>
              <c:strCache>
                <c:ptCount val="1"/>
                <c:pt idx="0">
                  <c:v>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Sheet1!$I$141:$I$150</c:f>
              <c:numCache>
                <c:formatCode>General</c:formatCode>
                <c:ptCount val="10"/>
                <c:pt idx="0">
                  <c:v>0.75</c:v>
                </c:pt>
                <c:pt idx="8">
                  <c:v>1</c:v>
                </c:pt>
                <c:pt idx="9">
                  <c:v>1.25</c:v>
                </c:pt>
              </c:numCache>
            </c:numRef>
          </c:xVal>
          <c:yVal>
            <c:numRef>
              <c:f>Sheet1!$W$141:$W$150</c:f>
              <c:numCache>
                <c:formatCode>General</c:formatCode>
                <c:ptCount val="10"/>
                <c:pt idx="0">
                  <c:v>20.466250000000002</c:v>
                </c:pt>
                <c:pt idx="8">
                  <c:v>19.233750000000001</c:v>
                </c:pt>
                <c:pt idx="9">
                  <c:v>17.76125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70-4529-AA57-9E5383462038}"/>
            </c:ext>
          </c:extLst>
        </c:ser>
        <c:ser>
          <c:idx val="1"/>
          <c:order val="1"/>
          <c:tx>
            <c:strRef>
              <c:f>Sheet1!$X$8</c:f>
              <c:strCache>
                <c:ptCount val="1"/>
                <c:pt idx="0">
                  <c:v>TF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Sheet1!$I$141:$I$150</c:f>
              <c:numCache>
                <c:formatCode>General</c:formatCode>
                <c:ptCount val="10"/>
                <c:pt idx="0">
                  <c:v>0.75</c:v>
                </c:pt>
                <c:pt idx="8">
                  <c:v>1</c:v>
                </c:pt>
                <c:pt idx="9">
                  <c:v>1.25</c:v>
                </c:pt>
              </c:numCache>
            </c:numRef>
          </c:xVal>
          <c:yVal>
            <c:numRef>
              <c:f>Sheet1!$X$141:$X$150</c:f>
              <c:numCache>
                <c:formatCode>General</c:formatCode>
                <c:ptCount val="10"/>
                <c:pt idx="0">
                  <c:v>29.509999999999994</c:v>
                </c:pt>
                <c:pt idx="8">
                  <c:v>33.466249999999995</c:v>
                </c:pt>
                <c:pt idx="9">
                  <c:v>36.576250000000002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70-4529-AA57-9E5383462038}"/>
            </c:ext>
          </c:extLst>
        </c:ser>
        <c:ser>
          <c:idx val="2"/>
          <c:order val="2"/>
          <c:tx>
            <c:strRef>
              <c:f>Sheet1!$AB$8</c:f>
              <c:strCache>
                <c:ptCount val="1"/>
                <c:pt idx="0">
                  <c:v>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Sheet1!$I$141:$I$150</c:f>
              <c:numCache>
                <c:formatCode>General</c:formatCode>
                <c:ptCount val="10"/>
                <c:pt idx="0">
                  <c:v>0.75</c:v>
                </c:pt>
                <c:pt idx="8">
                  <c:v>1</c:v>
                </c:pt>
                <c:pt idx="9">
                  <c:v>1.25</c:v>
                </c:pt>
              </c:numCache>
            </c:numRef>
          </c:xVal>
          <c:yVal>
            <c:numRef>
              <c:f>Sheet1!$AB$141:$AB$150</c:f>
              <c:numCache>
                <c:formatCode>General</c:formatCode>
                <c:ptCount val="10"/>
                <c:pt idx="0">
                  <c:v>29.462499999999999</c:v>
                </c:pt>
                <c:pt idx="8">
                  <c:v>26.266249999999999</c:v>
                </c:pt>
                <c:pt idx="9">
                  <c:v>24.001249999999999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70-4529-AA57-9E5383462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09743"/>
        <c:axId val="1471915983"/>
      </c:scatterChart>
      <c:valAx>
        <c:axId val="1471909743"/>
        <c:scaling>
          <c:orientation val="minMax"/>
          <c:max val="1.25"/>
          <c:min val="0.750000000000000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Sumax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15983"/>
        <c:crosses val="autoZero"/>
        <c:crossBetween val="midCat"/>
      </c:valAx>
      <c:valAx>
        <c:axId val="147191598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0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91054933819455E-2"/>
          <c:y val="0.68972412673750372"/>
          <c:w val="0.91274929178554731"/>
          <c:h val="8.4428374905255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78809488436587"/>
          <c:y val="4.5922805281412162E-2"/>
          <c:w val="0.74477472365391395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Sheet1!$W$8</c:f>
              <c:strCache>
                <c:ptCount val="1"/>
                <c:pt idx="0">
                  <c:v>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Sheet1!$J$158:$J$167</c:f>
              <c:numCache>
                <c:formatCode>General</c:formatCode>
                <c:ptCount val="10"/>
                <c:pt idx="0">
                  <c:v>150</c:v>
                </c:pt>
                <c:pt idx="8">
                  <c:v>200</c:v>
                </c:pt>
                <c:pt idx="9">
                  <c:v>250</c:v>
                </c:pt>
              </c:numCache>
            </c:numRef>
          </c:xVal>
          <c:yVal>
            <c:numRef>
              <c:f>Sheet1!$W$158:$W$167</c:f>
              <c:numCache>
                <c:formatCode>General</c:formatCode>
                <c:ptCount val="10"/>
                <c:pt idx="0">
                  <c:v>19.278749999999999</c:v>
                </c:pt>
                <c:pt idx="8">
                  <c:v>19.233750000000001</c:v>
                </c:pt>
                <c:pt idx="9">
                  <c:v>19.033749999999998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B-4E4E-9F87-936FD8D8B198}"/>
            </c:ext>
          </c:extLst>
        </c:ser>
        <c:ser>
          <c:idx val="1"/>
          <c:order val="1"/>
          <c:tx>
            <c:strRef>
              <c:f>Sheet1!$X$8</c:f>
              <c:strCache>
                <c:ptCount val="1"/>
                <c:pt idx="0">
                  <c:v>TF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Sheet1!$J$158:$J$167</c:f>
              <c:numCache>
                <c:formatCode>General</c:formatCode>
                <c:ptCount val="10"/>
                <c:pt idx="0">
                  <c:v>150</c:v>
                </c:pt>
                <c:pt idx="8">
                  <c:v>200</c:v>
                </c:pt>
                <c:pt idx="9">
                  <c:v>250</c:v>
                </c:pt>
              </c:numCache>
            </c:numRef>
          </c:xVal>
          <c:yVal>
            <c:numRef>
              <c:f>Sheet1!$X$158:$X$167</c:f>
              <c:numCache>
                <c:formatCode>General</c:formatCode>
                <c:ptCount val="10"/>
                <c:pt idx="0">
                  <c:v>38.954999999999998</c:v>
                </c:pt>
                <c:pt idx="8">
                  <c:v>33.466249999999995</c:v>
                </c:pt>
                <c:pt idx="9">
                  <c:v>29.765000000000001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B-4E4E-9F87-936FD8D8B198}"/>
            </c:ext>
          </c:extLst>
        </c:ser>
        <c:ser>
          <c:idx val="2"/>
          <c:order val="2"/>
          <c:tx>
            <c:strRef>
              <c:f>Sheet1!$AB$8</c:f>
              <c:strCache>
                <c:ptCount val="1"/>
                <c:pt idx="0">
                  <c:v>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Sheet1!$J$158:$J$167</c:f>
              <c:numCache>
                <c:formatCode>General</c:formatCode>
                <c:ptCount val="10"/>
                <c:pt idx="0">
                  <c:v>150</c:v>
                </c:pt>
                <c:pt idx="8">
                  <c:v>200</c:v>
                </c:pt>
                <c:pt idx="9">
                  <c:v>250</c:v>
                </c:pt>
              </c:numCache>
            </c:numRef>
          </c:xVal>
          <c:yVal>
            <c:numRef>
              <c:f>Sheet1!$AB$158:$AB$167</c:f>
              <c:numCache>
                <c:formatCode>General</c:formatCode>
                <c:ptCount val="10"/>
                <c:pt idx="0">
                  <c:v>22.776250000000001</c:v>
                </c:pt>
                <c:pt idx="8">
                  <c:v>26.266249999999999</c:v>
                </c:pt>
                <c:pt idx="9">
                  <c:v>29.332499999999996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2B-4E4E-9F87-936FD8D8B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09743"/>
        <c:axId val="1471915983"/>
      </c:scatterChart>
      <c:valAx>
        <c:axId val="1471909743"/>
        <c:scaling>
          <c:orientation val="minMax"/>
          <c:max val="25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Sd50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15983"/>
        <c:crosses val="autoZero"/>
        <c:crossBetween val="midCat"/>
      </c:valAx>
      <c:valAx>
        <c:axId val="147191598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0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91054933819455E-2"/>
          <c:y val="0.68972412673750372"/>
          <c:w val="0.91274929178554731"/>
          <c:h val="8.4428374905255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78809488436587"/>
          <c:y val="4.5922805281412162E-2"/>
          <c:w val="0.74477472365391395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Sheet1!$W$8</c:f>
              <c:strCache>
                <c:ptCount val="1"/>
                <c:pt idx="0">
                  <c:v>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Sheet1!$K$175:$K$184</c:f>
              <c:numCache>
                <c:formatCode>General</c:formatCode>
                <c:ptCount val="10"/>
                <c:pt idx="0">
                  <c:v>400</c:v>
                </c:pt>
                <c:pt idx="8">
                  <c:v>500</c:v>
                </c:pt>
                <c:pt idx="9">
                  <c:v>600</c:v>
                </c:pt>
              </c:numCache>
            </c:numRef>
          </c:xVal>
          <c:yVal>
            <c:numRef>
              <c:f>Sheet1!$W$175:$W$184</c:f>
              <c:numCache>
                <c:formatCode>General</c:formatCode>
                <c:ptCount val="10"/>
                <c:pt idx="0">
                  <c:v>19.296250000000001</c:v>
                </c:pt>
                <c:pt idx="8">
                  <c:v>19.233750000000001</c:v>
                </c:pt>
                <c:pt idx="9">
                  <c:v>18.55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E2-4488-93BB-5ED310F801D2}"/>
            </c:ext>
          </c:extLst>
        </c:ser>
        <c:ser>
          <c:idx val="1"/>
          <c:order val="1"/>
          <c:tx>
            <c:strRef>
              <c:f>Sheet1!$X$8</c:f>
              <c:strCache>
                <c:ptCount val="1"/>
                <c:pt idx="0">
                  <c:v>TF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Sheet1!$K$175:$K$184</c:f>
              <c:numCache>
                <c:formatCode>General</c:formatCode>
                <c:ptCount val="10"/>
                <c:pt idx="0">
                  <c:v>400</c:v>
                </c:pt>
                <c:pt idx="8">
                  <c:v>500</c:v>
                </c:pt>
                <c:pt idx="9">
                  <c:v>600</c:v>
                </c:pt>
              </c:numCache>
            </c:numRef>
          </c:xVal>
          <c:yVal>
            <c:numRef>
              <c:f>Sheet1!$X$175:$X$184</c:f>
              <c:numCache>
                <c:formatCode>General</c:formatCode>
                <c:ptCount val="10"/>
                <c:pt idx="0">
                  <c:v>35.613749999999996</c:v>
                </c:pt>
                <c:pt idx="8">
                  <c:v>33.466249999999995</c:v>
                </c:pt>
                <c:pt idx="9">
                  <c:v>31.840000000000003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E2-4488-93BB-5ED310F801D2}"/>
            </c:ext>
          </c:extLst>
        </c:ser>
        <c:ser>
          <c:idx val="2"/>
          <c:order val="2"/>
          <c:tx>
            <c:strRef>
              <c:f>Sheet1!$AB$8</c:f>
              <c:strCache>
                <c:ptCount val="1"/>
                <c:pt idx="0">
                  <c:v>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Sheet1!$K$175:$K$184</c:f>
              <c:numCache>
                <c:formatCode>General</c:formatCode>
                <c:ptCount val="10"/>
                <c:pt idx="0">
                  <c:v>400</c:v>
                </c:pt>
                <c:pt idx="8">
                  <c:v>500</c:v>
                </c:pt>
                <c:pt idx="9">
                  <c:v>600</c:v>
                </c:pt>
              </c:numCache>
            </c:numRef>
          </c:xVal>
          <c:yVal>
            <c:numRef>
              <c:f>Sheet1!$AB$175:$AB$184</c:f>
              <c:numCache>
                <c:formatCode>General</c:formatCode>
                <c:ptCount val="10"/>
                <c:pt idx="0">
                  <c:v>24.737499999999997</c:v>
                </c:pt>
                <c:pt idx="8">
                  <c:v>26.266249999999999</c:v>
                </c:pt>
                <c:pt idx="9">
                  <c:v>27.391249999999999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E2-4488-93BB-5ED310F80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09743"/>
        <c:axId val="1471915983"/>
      </c:scatterChart>
      <c:valAx>
        <c:axId val="1471909743"/>
        <c:scaling>
          <c:orientation val="minMax"/>
          <c:max val="6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Su50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15983"/>
        <c:crosses val="autoZero"/>
        <c:crossBetween val="midCat"/>
      </c:valAx>
      <c:valAx>
        <c:axId val="147191598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0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91054933819455E-2"/>
          <c:y val="0.68972412673750372"/>
          <c:w val="0.91274929178554731"/>
          <c:h val="8.4428374905255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78809488436587"/>
          <c:y val="4.5922805281412162E-2"/>
          <c:w val="0.74477472365391395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Sheet1!$W$8</c:f>
              <c:strCache>
                <c:ptCount val="1"/>
                <c:pt idx="0">
                  <c:v>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Sheet1!$L$192:$L$201</c:f>
              <c:numCache>
                <c:formatCode>General</c:formatCode>
                <c:ptCount val="10"/>
                <c:pt idx="0">
                  <c:v>1.7</c:v>
                </c:pt>
                <c:pt idx="8">
                  <c:v>1.8</c:v>
                </c:pt>
                <c:pt idx="9">
                  <c:v>1.9</c:v>
                </c:pt>
              </c:numCache>
            </c:numRef>
          </c:xVal>
          <c:yVal>
            <c:numRef>
              <c:f>Sheet1!$W$192:$W$201</c:f>
              <c:numCache>
                <c:formatCode>General</c:formatCode>
                <c:ptCount val="10"/>
                <c:pt idx="0">
                  <c:v>18.285</c:v>
                </c:pt>
                <c:pt idx="8">
                  <c:v>19.233750000000001</c:v>
                </c:pt>
                <c:pt idx="9">
                  <c:v>19.0625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DE-448B-9A96-F33D5A650787}"/>
            </c:ext>
          </c:extLst>
        </c:ser>
        <c:ser>
          <c:idx val="1"/>
          <c:order val="1"/>
          <c:tx>
            <c:strRef>
              <c:f>Sheet1!$X$8</c:f>
              <c:strCache>
                <c:ptCount val="1"/>
                <c:pt idx="0">
                  <c:v>TF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Sheet1!$L$192:$L$201</c:f>
              <c:numCache>
                <c:formatCode>General</c:formatCode>
                <c:ptCount val="10"/>
                <c:pt idx="0">
                  <c:v>1.7</c:v>
                </c:pt>
                <c:pt idx="8">
                  <c:v>1.8</c:v>
                </c:pt>
                <c:pt idx="9">
                  <c:v>1.9</c:v>
                </c:pt>
              </c:numCache>
            </c:numRef>
          </c:xVal>
          <c:yVal>
            <c:numRef>
              <c:f>Sheet1!$X$192:$X$201</c:f>
              <c:numCache>
                <c:formatCode>General</c:formatCode>
                <c:ptCount val="10"/>
                <c:pt idx="0">
                  <c:v>35.611249999999998</c:v>
                </c:pt>
                <c:pt idx="8">
                  <c:v>33.466249999999995</c:v>
                </c:pt>
                <c:pt idx="9">
                  <c:v>30.982499999999998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DE-448B-9A96-F33D5A650787}"/>
            </c:ext>
          </c:extLst>
        </c:ser>
        <c:ser>
          <c:idx val="2"/>
          <c:order val="2"/>
          <c:tx>
            <c:strRef>
              <c:f>Sheet1!$AB$8</c:f>
              <c:strCache>
                <c:ptCount val="1"/>
                <c:pt idx="0">
                  <c:v>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Sheet1!$L$192:$L$201</c:f>
              <c:numCache>
                <c:formatCode>General</c:formatCode>
                <c:ptCount val="10"/>
                <c:pt idx="0">
                  <c:v>1.7</c:v>
                </c:pt>
                <c:pt idx="8">
                  <c:v>1.8</c:v>
                </c:pt>
                <c:pt idx="9">
                  <c:v>1.9</c:v>
                </c:pt>
              </c:numCache>
            </c:numRef>
          </c:xVal>
          <c:yVal>
            <c:numRef>
              <c:f>Sheet1!$AB$192:$AB$201</c:f>
              <c:numCache>
                <c:formatCode>General</c:formatCode>
                <c:ptCount val="10"/>
                <c:pt idx="0">
                  <c:v>24.730000000000004</c:v>
                </c:pt>
                <c:pt idx="8">
                  <c:v>26.266249999999999</c:v>
                </c:pt>
                <c:pt idx="9">
                  <c:v>28.267500000000002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DE-448B-9A96-F33D5A650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09743"/>
        <c:axId val="1471915983"/>
      </c:scatterChart>
      <c:valAx>
        <c:axId val="1471909743"/>
        <c:scaling>
          <c:orientation val="minMax"/>
          <c:max val="1.9"/>
          <c:min val="1.7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15983"/>
        <c:crosses val="autoZero"/>
        <c:crossBetween val="midCat"/>
      </c:valAx>
      <c:valAx>
        <c:axId val="147191598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0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91054933819455E-2"/>
          <c:y val="0.68972412673750372"/>
          <c:w val="0.91274929178554731"/>
          <c:h val="8.4428374905255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78809488436587"/>
          <c:y val="4.5922805281412162E-2"/>
          <c:w val="0.74477472365391395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Sheet1!$W$8</c:f>
              <c:strCache>
                <c:ptCount val="1"/>
                <c:pt idx="0">
                  <c:v>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Sheet1!$H$209:$H$218</c:f>
              <c:numCache>
                <c:formatCode>General</c:formatCode>
                <c:ptCount val="10"/>
                <c:pt idx="0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Sheet1!$W$209:$W$218</c:f>
              <c:numCache>
                <c:formatCode>General</c:formatCode>
                <c:ptCount val="10"/>
                <c:pt idx="0">
                  <c:v>19.68</c:v>
                </c:pt>
                <c:pt idx="8">
                  <c:v>19.233750000000001</c:v>
                </c:pt>
                <c:pt idx="9">
                  <c:v>18.73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01-4774-89FC-73D0ED0555B8}"/>
            </c:ext>
          </c:extLst>
        </c:ser>
        <c:ser>
          <c:idx val="1"/>
          <c:order val="1"/>
          <c:tx>
            <c:strRef>
              <c:f>Sheet1!$X$8</c:f>
              <c:strCache>
                <c:ptCount val="1"/>
                <c:pt idx="0">
                  <c:v>TF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Sheet1!$H$209:$H$218</c:f>
              <c:numCache>
                <c:formatCode>General</c:formatCode>
                <c:ptCount val="10"/>
                <c:pt idx="0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Sheet1!$X$209:$X$218</c:f>
              <c:numCache>
                <c:formatCode>General</c:formatCode>
                <c:ptCount val="10"/>
                <c:pt idx="0">
                  <c:v>29.816249999999997</c:v>
                </c:pt>
                <c:pt idx="8">
                  <c:v>33.466249999999995</c:v>
                </c:pt>
                <c:pt idx="9">
                  <c:v>36.869999999999997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01-4774-89FC-73D0ED0555B8}"/>
            </c:ext>
          </c:extLst>
        </c:ser>
        <c:ser>
          <c:idx val="2"/>
          <c:order val="2"/>
          <c:tx>
            <c:strRef>
              <c:f>Sheet1!$AB$8</c:f>
              <c:strCache>
                <c:ptCount val="1"/>
                <c:pt idx="0">
                  <c:v>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Sheet1!$H$209:$H$218</c:f>
              <c:numCache>
                <c:formatCode>General</c:formatCode>
                <c:ptCount val="10"/>
                <c:pt idx="0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Sheet1!$AB$209:$AB$218</c:f>
              <c:numCache>
                <c:formatCode>General</c:formatCode>
                <c:ptCount val="10"/>
                <c:pt idx="0">
                  <c:v>29.214999999999996</c:v>
                </c:pt>
                <c:pt idx="8">
                  <c:v>26.266249999999999</c:v>
                </c:pt>
                <c:pt idx="9">
                  <c:v>24.032500000000002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01-4774-89FC-73D0ED055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09743"/>
        <c:axId val="1471915983"/>
      </c:scatterChart>
      <c:valAx>
        <c:axId val="1471909743"/>
        <c:scaling>
          <c:orientation val="minMax"/>
          <c:max val="20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15983"/>
        <c:crosses val="autoZero"/>
        <c:crossBetween val="midCat"/>
      </c:valAx>
      <c:valAx>
        <c:axId val="147191598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0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91054933819455E-2"/>
          <c:y val="0.68972412673750372"/>
          <c:w val="0.91274929178554731"/>
          <c:h val="8.4428374905255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593961222835379"/>
          <c:y val="3.5916549401751964E-2"/>
          <c:w val="0.74477472365391395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Sheet1!$W$8</c:f>
              <c:strCache>
                <c:ptCount val="1"/>
                <c:pt idx="0">
                  <c:v>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Sheet1!$P$226:$P$235</c:f>
              <c:numCache>
                <c:formatCode>General</c:formatCode>
                <c:ptCount val="10"/>
                <c:pt idx="0">
                  <c:v>0.2</c:v>
                </c:pt>
                <c:pt idx="8">
                  <c:v>0.25</c:v>
                </c:pt>
                <c:pt idx="9">
                  <c:v>0.3</c:v>
                </c:pt>
              </c:numCache>
            </c:numRef>
          </c:xVal>
          <c:yVal>
            <c:numRef>
              <c:f>Sheet1!$W$226:$W$235</c:f>
              <c:numCache>
                <c:formatCode>General</c:formatCode>
                <c:ptCount val="10"/>
                <c:pt idx="0">
                  <c:v>17.880000000000003</c:v>
                </c:pt>
                <c:pt idx="8">
                  <c:v>19.233750000000001</c:v>
                </c:pt>
                <c:pt idx="9">
                  <c:v>19.195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8-4C68-A1B7-746A48988E31}"/>
            </c:ext>
          </c:extLst>
        </c:ser>
        <c:ser>
          <c:idx val="1"/>
          <c:order val="1"/>
          <c:tx>
            <c:strRef>
              <c:f>Sheet1!$X$8</c:f>
              <c:strCache>
                <c:ptCount val="1"/>
                <c:pt idx="0">
                  <c:v>TF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Sheet1!$P$226:$P$235</c:f>
              <c:numCache>
                <c:formatCode>General</c:formatCode>
                <c:ptCount val="10"/>
                <c:pt idx="0">
                  <c:v>0.2</c:v>
                </c:pt>
                <c:pt idx="8">
                  <c:v>0.25</c:v>
                </c:pt>
                <c:pt idx="9">
                  <c:v>0.3</c:v>
                </c:pt>
              </c:numCache>
            </c:numRef>
          </c:xVal>
          <c:yVal>
            <c:numRef>
              <c:f>Sheet1!$X$226:$X$235</c:f>
              <c:numCache>
                <c:formatCode>General</c:formatCode>
                <c:ptCount val="10"/>
                <c:pt idx="0">
                  <c:v>32.46875</c:v>
                </c:pt>
                <c:pt idx="8">
                  <c:v>33.466249999999995</c:v>
                </c:pt>
                <c:pt idx="9">
                  <c:v>33.862499999999997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C8-4C68-A1B7-746A48988E31}"/>
            </c:ext>
          </c:extLst>
        </c:ser>
        <c:ser>
          <c:idx val="2"/>
          <c:order val="2"/>
          <c:tx>
            <c:strRef>
              <c:f>Sheet1!$AB$8</c:f>
              <c:strCache>
                <c:ptCount val="1"/>
                <c:pt idx="0">
                  <c:v>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Sheet1!$P$226:$P$235</c:f>
              <c:numCache>
                <c:formatCode>General</c:formatCode>
                <c:ptCount val="10"/>
                <c:pt idx="0">
                  <c:v>0.2</c:v>
                </c:pt>
                <c:pt idx="8">
                  <c:v>0.25</c:v>
                </c:pt>
                <c:pt idx="9">
                  <c:v>0.3</c:v>
                </c:pt>
              </c:numCache>
            </c:numRef>
          </c:xVal>
          <c:yVal>
            <c:numRef>
              <c:f>Sheet1!$AB$226:$AB$235</c:f>
              <c:numCache>
                <c:formatCode>General</c:formatCode>
                <c:ptCount val="10"/>
                <c:pt idx="0">
                  <c:v>26.9925</c:v>
                </c:pt>
                <c:pt idx="8">
                  <c:v>26.266249999999999</c:v>
                </c:pt>
                <c:pt idx="9">
                  <c:v>25.8825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C8-4C68-A1B7-746A48988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09743"/>
        <c:axId val="1471915983"/>
      </c:scatterChart>
      <c:valAx>
        <c:axId val="1471909743"/>
        <c:scaling>
          <c:orientation val="minMax"/>
          <c:max val="0.30000000000000004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lambdatension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15983"/>
        <c:crosses val="autoZero"/>
        <c:crossBetween val="midCat"/>
      </c:valAx>
      <c:valAx>
        <c:axId val="147191598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0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91054933819455E-2"/>
          <c:y val="0.68972412673750372"/>
          <c:w val="0.91274929178554731"/>
          <c:h val="8.4428374905255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78809488436587"/>
          <c:y val="4.5922805281412162E-2"/>
          <c:w val="0.74477472365391395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Sheet1!$V$8</c:f>
              <c:strCache>
                <c:ptCount val="1"/>
                <c:pt idx="0">
                  <c:v>HF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Sheet1!$N$41:$N$82</c:f>
              <c:numCache>
                <c:formatCode>General</c:formatCode>
                <c:ptCount val="42"/>
                <c:pt idx="0">
                  <c:v>0.55000000000000004</c:v>
                </c:pt>
                <c:pt idx="8">
                  <c:v>0.6</c:v>
                </c:pt>
                <c:pt idx="16">
                  <c:v>0.65</c:v>
                </c:pt>
                <c:pt idx="24">
                  <c:v>0.7</c:v>
                </c:pt>
                <c:pt idx="25">
                  <c:v>0.75</c:v>
                </c:pt>
                <c:pt idx="33">
                  <c:v>0.8</c:v>
                </c:pt>
                <c:pt idx="41">
                  <c:v>0.85</c:v>
                </c:pt>
              </c:numCache>
            </c:numRef>
          </c:xVal>
          <c:yVal>
            <c:numRef>
              <c:f>Sheet1!$V$41:$V$89</c:f>
              <c:numCache>
                <c:formatCode>m/d/yyyy</c:formatCode>
                <c:ptCount val="49"/>
                <c:pt idx="0" formatCode="General">
                  <c:v>8.7500000000000008E-3</c:v>
                </c:pt>
                <c:pt idx="8" formatCode="General">
                  <c:v>0</c:v>
                </c:pt>
                <c:pt idx="16" formatCode="General">
                  <c:v>0</c:v>
                </c:pt>
                <c:pt idx="24" formatCode="General">
                  <c:v>0</c:v>
                </c:pt>
                <c:pt idx="25" formatCode="General">
                  <c:v>0.24875</c:v>
                </c:pt>
                <c:pt idx="33" formatCode="General">
                  <c:v>6.1249999999999999E-2</c:v>
                </c:pt>
                <c:pt idx="41" formatCode="General">
                  <c:v>1.4749999999999999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71-4146-8AAD-B886FAA100BF}"/>
            </c:ext>
          </c:extLst>
        </c:ser>
        <c:ser>
          <c:idx val="1"/>
          <c:order val="1"/>
          <c:tx>
            <c:strRef>
              <c:f>Sheet1!$Y$8</c:f>
              <c:strCache>
                <c:ptCount val="1"/>
                <c:pt idx="0">
                  <c:v>HGF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Sheet1!$N$41:$N$82</c:f>
              <c:numCache>
                <c:formatCode>General</c:formatCode>
                <c:ptCount val="42"/>
                <c:pt idx="0">
                  <c:v>0.55000000000000004</c:v>
                </c:pt>
                <c:pt idx="8">
                  <c:v>0.6</c:v>
                </c:pt>
                <c:pt idx="16">
                  <c:v>0.65</c:v>
                </c:pt>
                <c:pt idx="24">
                  <c:v>0.7</c:v>
                </c:pt>
                <c:pt idx="25">
                  <c:v>0.75</c:v>
                </c:pt>
                <c:pt idx="33">
                  <c:v>0.8</c:v>
                </c:pt>
                <c:pt idx="41">
                  <c:v>0.85</c:v>
                </c:pt>
              </c:numCache>
            </c:numRef>
          </c:xVal>
          <c:yVal>
            <c:numRef>
              <c:f>Sheet1!$Y$41:$Y$89</c:f>
              <c:numCache>
                <c:formatCode>General</c:formatCode>
                <c:ptCount val="49"/>
                <c:pt idx="0">
                  <c:v>1.39625</c:v>
                </c:pt>
                <c:pt idx="8">
                  <c:v>0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33">
                  <c:v>0</c:v>
                </c:pt>
                <c:pt idx="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71-4146-8AAD-B886FAA10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09743"/>
        <c:axId val="1471915983"/>
      </c:scatterChart>
      <c:valAx>
        <c:axId val="1471909743"/>
        <c:scaling>
          <c:orientation val="minMax"/>
          <c:max val="0.85000000000000009"/>
          <c:min val="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15983"/>
        <c:crosses val="autoZero"/>
        <c:crossBetween val="midCat"/>
        <c:majorUnit val="0.1"/>
      </c:valAx>
      <c:valAx>
        <c:axId val="1471915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0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0851026890121224E-2"/>
          <c:y val="0.2314668306535754"/>
          <c:w val="0.91274929178554731"/>
          <c:h val="8.4428374905255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78809488436587"/>
          <c:y val="4.5922805281412162E-2"/>
          <c:w val="0.74477472365391395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Sheet1!$W$8</c:f>
              <c:strCache>
                <c:ptCount val="1"/>
                <c:pt idx="0">
                  <c:v>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Sheet1!$N$41:$N$82</c:f>
              <c:numCache>
                <c:formatCode>General</c:formatCode>
                <c:ptCount val="42"/>
                <c:pt idx="0">
                  <c:v>0.55000000000000004</c:v>
                </c:pt>
                <c:pt idx="8">
                  <c:v>0.6</c:v>
                </c:pt>
                <c:pt idx="16">
                  <c:v>0.65</c:v>
                </c:pt>
                <c:pt idx="24">
                  <c:v>0.7</c:v>
                </c:pt>
                <c:pt idx="25">
                  <c:v>0.75</c:v>
                </c:pt>
                <c:pt idx="33">
                  <c:v>0.8</c:v>
                </c:pt>
                <c:pt idx="41">
                  <c:v>0.85</c:v>
                </c:pt>
              </c:numCache>
            </c:numRef>
          </c:xVal>
          <c:yVal>
            <c:numRef>
              <c:f>Sheet1!$W$41:$W$82</c:f>
              <c:numCache>
                <c:formatCode>General</c:formatCode>
                <c:ptCount val="42"/>
                <c:pt idx="0">
                  <c:v>22.617500000000003</c:v>
                </c:pt>
                <c:pt idx="8">
                  <c:v>21.669999999999998</c:v>
                </c:pt>
                <c:pt idx="16">
                  <c:v>20.549999999999997</c:v>
                </c:pt>
                <c:pt idx="24">
                  <c:v>19.233750000000001</c:v>
                </c:pt>
                <c:pt idx="25">
                  <c:v>18.001249999999999</c:v>
                </c:pt>
                <c:pt idx="33">
                  <c:v>16.43</c:v>
                </c:pt>
                <c:pt idx="41">
                  <c:v>13.711250000000001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6-45FE-B572-E52B4B412CA3}"/>
            </c:ext>
          </c:extLst>
        </c:ser>
        <c:ser>
          <c:idx val="1"/>
          <c:order val="1"/>
          <c:tx>
            <c:strRef>
              <c:f>Sheet1!$X$8</c:f>
              <c:strCache>
                <c:ptCount val="1"/>
                <c:pt idx="0">
                  <c:v>TF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Sheet1!$N$41:$N$82</c:f>
              <c:numCache>
                <c:formatCode>General</c:formatCode>
                <c:ptCount val="42"/>
                <c:pt idx="0">
                  <c:v>0.55000000000000004</c:v>
                </c:pt>
                <c:pt idx="8">
                  <c:v>0.6</c:v>
                </c:pt>
                <c:pt idx="16">
                  <c:v>0.65</c:v>
                </c:pt>
                <c:pt idx="24">
                  <c:v>0.7</c:v>
                </c:pt>
                <c:pt idx="25">
                  <c:v>0.75</c:v>
                </c:pt>
                <c:pt idx="33">
                  <c:v>0.8</c:v>
                </c:pt>
                <c:pt idx="41">
                  <c:v>0.85</c:v>
                </c:pt>
              </c:numCache>
            </c:numRef>
          </c:xVal>
          <c:yVal>
            <c:numRef>
              <c:f>Sheet1!$X$41:$X$82</c:f>
              <c:numCache>
                <c:formatCode>General</c:formatCode>
                <c:ptCount val="42"/>
                <c:pt idx="0">
                  <c:v>35.457499999999996</c:v>
                </c:pt>
                <c:pt idx="8">
                  <c:v>34.91375</c:v>
                </c:pt>
                <c:pt idx="16">
                  <c:v>34.306249999999999</c:v>
                </c:pt>
                <c:pt idx="24">
                  <c:v>33.466249999999995</c:v>
                </c:pt>
                <c:pt idx="25">
                  <c:v>32.201250000000002</c:v>
                </c:pt>
                <c:pt idx="33">
                  <c:v>31.816250000000004</c:v>
                </c:pt>
                <c:pt idx="41">
                  <c:v>29.267499999999998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D6-45FE-B572-E52B4B412CA3}"/>
            </c:ext>
          </c:extLst>
        </c:ser>
        <c:ser>
          <c:idx val="2"/>
          <c:order val="2"/>
          <c:tx>
            <c:strRef>
              <c:f>Sheet1!$AB$8</c:f>
              <c:strCache>
                <c:ptCount val="1"/>
                <c:pt idx="0">
                  <c:v>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Sheet1!$N$41:$N$82</c:f>
              <c:numCache>
                <c:formatCode>General</c:formatCode>
                <c:ptCount val="42"/>
                <c:pt idx="0">
                  <c:v>0.55000000000000004</c:v>
                </c:pt>
                <c:pt idx="8">
                  <c:v>0.6</c:v>
                </c:pt>
                <c:pt idx="16">
                  <c:v>0.65</c:v>
                </c:pt>
                <c:pt idx="24">
                  <c:v>0.7</c:v>
                </c:pt>
                <c:pt idx="25">
                  <c:v>0.75</c:v>
                </c:pt>
                <c:pt idx="33">
                  <c:v>0.8</c:v>
                </c:pt>
                <c:pt idx="41">
                  <c:v>0.85</c:v>
                </c:pt>
              </c:numCache>
            </c:numRef>
          </c:xVal>
          <c:yVal>
            <c:numRef>
              <c:f>Sheet1!$AB$41:$AB$82</c:f>
              <c:numCache>
                <c:formatCode>General</c:formatCode>
                <c:ptCount val="42"/>
                <c:pt idx="0">
                  <c:v>25.016249999999999</c:v>
                </c:pt>
                <c:pt idx="8">
                  <c:v>25.430000000000003</c:v>
                </c:pt>
                <c:pt idx="16">
                  <c:v>25.740000000000002</c:v>
                </c:pt>
                <c:pt idx="24">
                  <c:v>26.266249999999999</c:v>
                </c:pt>
                <c:pt idx="25">
                  <c:v>27.128750000000004</c:v>
                </c:pt>
                <c:pt idx="33">
                  <c:v>27.33625</c:v>
                </c:pt>
                <c:pt idx="41">
                  <c:v>29.168749999999996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D6-45FE-B572-E52B4B412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909743"/>
        <c:axId val="1471915983"/>
      </c:scatterChart>
      <c:valAx>
        <c:axId val="1471909743"/>
        <c:scaling>
          <c:orientation val="minMax"/>
          <c:max val="0.85000000000000009"/>
          <c:min val="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15983"/>
        <c:crosses val="autoZero"/>
        <c:crossBetween val="midCat"/>
        <c:majorUnit val="0.1"/>
      </c:valAx>
      <c:valAx>
        <c:axId val="1471915983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0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91054933819455E-2"/>
          <c:y val="0.68972412673750372"/>
          <c:w val="0.91274929178554731"/>
          <c:h val="8.4428374905255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06268815507193"/>
          <c:y val="0.15824074074074074"/>
          <c:w val="0.74925028953626227"/>
          <c:h val="0.7389895013123358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QuadFitting!$D$34:$D$52</c:f>
              <c:numCache>
                <c:formatCode>0.000</c:formatCode>
                <c:ptCount val="19"/>
                <c:pt idx="0">
                  <c:v>17.727499999999999</c:v>
                </c:pt>
                <c:pt idx="1">
                  <c:v>18.34</c:v>
                </c:pt>
                <c:pt idx="2">
                  <c:v>17.63</c:v>
                </c:pt>
                <c:pt idx="3">
                  <c:v>18.420000000000002</c:v>
                </c:pt>
                <c:pt idx="4">
                  <c:v>18.137499999999999</c:v>
                </c:pt>
                <c:pt idx="5">
                  <c:v>20.005000000000003</c:v>
                </c:pt>
                <c:pt idx="6">
                  <c:v>18.9725</c:v>
                </c:pt>
                <c:pt idx="7">
                  <c:v>18.254999999999999</c:v>
                </c:pt>
                <c:pt idx="8">
                  <c:v>19.592500000000001</c:v>
                </c:pt>
                <c:pt idx="9">
                  <c:v>18.687500000000004</c:v>
                </c:pt>
                <c:pt idx="10">
                  <c:v>19.344999999999999</c:v>
                </c:pt>
                <c:pt idx="11">
                  <c:v>18.8825</c:v>
                </c:pt>
                <c:pt idx="12">
                  <c:v>18.324999999999999</c:v>
                </c:pt>
                <c:pt idx="13">
                  <c:v>18.29</c:v>
                </c:pt>
                <c:pt idx="14">
                  <c:v>19.6875</c:v>
                </c:pt>
                <c:pt idx="15">
                  <c:v>18.397500000000001</c:v>
                </c:pt>
                <c:pt idx="16">
                  <c:v>18.4725</c:v>
                </c:pt>
                <c:pt idx="17">
                  <c:v>20.560000000000002</c:v>
                </c:pt>
                <c:pt idx="18">
                  <c:v>19.2925</c:v>
                </c:pt>
              </c:numCache>
            </c:numRef>
          </c:xVal>
          <c:yVal>
            <c:numRef>
              <c:f>QuadFitting!$K$34:$K$52</c:f>
              <c:numCache>
                <c:formatCode>0.000</c:formatCode>
                <c:ptCount val="19"/>
                <c:pt idx="0">
                  <c:v>18.026901500750682</c:v>
                </c:pt>
                <c:pt idx="1">
                  <c:v>17.84188662112166</c:v>
                </c:pt>
                <c:pt idx="2">
                  <c:v>18.501926068887116</c:v>
                </c:pt>
                <c:pt idx="3">
                  <c:v>18.394612534595652</c:v>
                </c:pt>
                <c:pt idx="4">
                  <c:v>18.123877312690027</c:v>
                </c:pt>
                <c:pt idx="5">
                  <c:v>18.870497218113726</c:v>
                </c:pt>
                <c:pt idx="6">
                  <c:v>18.840885029159836</c:v>
                </c:pt>
                <c:pt idx="7">
                  <c:v>18.64785115259177</c:v>
                </c:pt>
                <c:pt idx="8">
                  <c:v>18.921104104432743</c:v>
                </c:pt>
                <c:pt idx="9">
                  <c:v>19.132614948430572</c:v>
                </c:pt>
                <c:pt idx="10">
                  <c:v>19.180704104814239</c:v>
                </c:pt>
                <c:pt idx="11">
                  <c:v>18.546433193552687</c:v>
                </c:pt>
                <c:pt idx="12">
                  <c:v>18.999067070502221</c:v>
                </c:pt>
                <c:pt idx="13">
                  <c:v>19.288279259837566</c:v>
                </c:pt>
                <c:pt idx="14">
                  <c:v>19.41406976155875</c:v>
                </c:pt>
                <c:pt idx="15">
                  <c:v>18.440241395374755</c:v>
                </c:pt>
                <c:pt idx="16">
                  <c:v>18.970576617661862</c:v>
                </c:pt>
                <c:pt idx="17">
                  <c:v>19.337490152334794</c:v>
                </c:pt>
                <c:pt idx="18">
                  <c:v>19.540981999393523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2-448D-946C-FA36F0085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198000"/>
        <c:axId val="242200912"/>
      </c:scatterChart>
      <c:valAx>
        <c:axId val="242198000"/>
        <c:scaling>
          <c:orientation val="minMax"/>
          <c:max val="21"/>
          <c:min val="17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00912"/>
        <c:crosses val="autoZero"/>
        <c:crossBetween val="midCat"/>
        <c:majorUnit val="1"/>
      </c:valAx>
      <c:valAx>
        <c:axId val="242200912"/>
        <c:scaling>
          <c:orientation val="minMax"/>
          <c:max val="21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9800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06268815507193"/>
          <c:y val="0.15824074074074074"/>
          <c:w val="0.74925028953626227"/>
          <c:h val="0.7389895013123358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QuadFitting!$I$34:$I$52</c:f>
              <c:numCache>
                <c:formatCode>0.000</c:formatCode>
                <c:ptCount val="19"/>
                <c:pt idx="0">
                  <c:v>24.295000000000002</c:v>
                </c:pt>
                <c:pt idx="1">
                  <c:v>25.752500000000001</c:v>
                </c:pt>
                <c:pt idx="2">
                  <c:v>25.267500000000002</c:v>
                </c:pt>
                <c:pt idx="3">
                  <c:v>25.552499999999998</c:v>
                </c:pt>
                <c:pt idx="4">
                  <c:v>27.560000000000002</c:v>
                </c:pt>
                <c:pt idx="5">
                  <c:v>25.265000000000001</c:v>
                </c:pt>
                <c:pt idx="6">
                  <c:v>26.934999999999999</c:v>
                </c:pt>
                <c:pt idx="7">
                  <c:v>28.415000000000003</c:v>
                </c:pt>
                <c:pt idx="8">
                  <c:v>24.634999999999998</c:v>
                </c:pt>
                <c:pt idx="9">
                  <c:v>26.704999999999998</c:v>
                </c:pt>
                <c:pt idx="10">
                  <c:v>26.995000000000001</c:v>
                </c:pt>
                <c:pt idx="11">
                  <c:v>25.307500000000001</c:v>
                </c:pt>
                <c:pt idx="12">
                  <c:v>26.184999999999999</c:v>
                </c:pt>
                <c:pt idx="13">
                  <c:v>26.827500000000001</c:v>
                </c:pt>
                <c:pt idx="14">
                  <c:v>27.4575</c:v>
                </c:pt>
                <c:pt idx="15">
                  <c:v>26.202500000000001</c:v>
                </c:pt>
                <c:pt idx="16">
                  <c:v>26.82</c:v>
                </c:pt>
                <c:pt idx="17">
                  <c:v>26.8825</c:v>
                </c:pt>
                <c:pt idx="18">
                  <c:v>28.282499999999999</c:v>
                </c:pt>
              </c:numCache>
            </c:numRef>
          </c:xVal>
          <c:yVal>
            <c:numRef>
              <c:f>QuadFitting!$P$34:$P$52</c:f>
              <c:numCache>
                <c:formatCode>0.000</c:formatCode>
                <c:ptCount val="19"/>
                <c:pt idx="0">
                  <c:v>24.247346471020137</c:v>
                </c:pt>
                <c:pt idx="1">
                  <c:v>25.664815093374969</c:v>
                </c:pt>
                <c:pt idx="2">
                  <c:v>24.875866430178277</c:v>
                </c:pt>
                <c:pt idx="3">
                  <c:v>26.182265846263633</c:v>
                </c:pt>
                <c:pt idx="4">
                  <c:v>27.690540973357827</c:v>
                </c:pt>
                <c:pt idx="5">
                  <c:v>25.49425714992276</c:v>
                </c:pt>
                <c:pt idx="6">
                  <c:v>26.689587359738653</c:v>
                </c:pt>
                <c:pt idx="7">
                  <c:v>28.086793280563455</c:v>
                </c:pt>
                <c:pt idx="8">
                  <c:v>25.220133337716106</c:v>
                </c:pt>
                <c:pt idx="9">
                  <c:v>26.102518630253627</c:v>
                </c:pt>
                <c:pt idx="10">
                  <c:v>27.186779633800029</c:v>
                </c:pt>
                <c:pt idx="11">
                  <c:v>25.359894409643658</c:v>
                </c:pt>
                <c:pt idx="12">
                  <c:v>25.929334784902721</c:v>
                </c:pt>
                <c:pt idx="13">
                  <c:v>26.700650871170836</c:v>
                </c:pt>
                <c:pt idx="14">
                  <c:v>27.673842668447719</c:v>
                </c:pt>
                <c:pt idx="15">
                  <c:v>26.17003582368605</c:v>
                </c:pt>
                <c:pt idx="16">
                  <c:v>26.628406992675707</c:v>
                </c:pt>
                <c:pt idx="17">
                  <c:v>27.288653872674331</c:v>
                </c:pt>
                <c:pt idx="18">
                  <c:v>28.150776463681893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6-475F-B2B3-5E3641D7E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198000"/>
        <c:axId val="242200912"/>
      </c:scatterChart>
      <c:valAx>
        <c:axId val="242198000"/>
        <c:scaling>
          <c:orientation val="minMax"/>
          <c:max val="30"/>
          <c:min val="24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00912"/>
        <c:crosses val="autoZero"/>
        <c:crossBetween val="midCat"/>
        <c:majorUnit val="1"/>
      </c:valAx>
      <c:valAx>
        <c:axId val="242200912"/>
        <c:scaling>
          <c:orientation val="minMax"/>
          <c:max val="30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9800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47626</xdr:colOff>
      <xdr:row>9</xdr:row>
      <xdr:rowOff>152400</xdr:rowOff>
    </xdr:from>
    <xdr:to>
      <xdr:col>34</xdr:col>
      <xdr:colOff>514350</xdr:colOff>
      <xdr:row>21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152401</xdr:colOff>
      <xdr:row>90</xdr:row>
      <xdr:rowOff>19050</xdr:rowOff>
    </xdr:from>
    <xdr:to>
      <xdr:col>34</xdr:col>
      <xdr:colOff>533400</xdr:colOff>
      <xdr:row>102</xdr:row>
      <xdr:rowOff>23812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161925</xdr:colOff>
      <xdr:row>107</xdr:row>
      <xdr:rowOff>28575</xdr:rowOff>
    </xdr:from>
    <xdr:to>
      <xdr:col>35</xdr:col>
      <xdr:colOff>9524</xdr:colOff>
      <xdr:row>121</xdr:row>
      <xdr:rowOff>33337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171450</xdr:colOff>
      <xdr:row>123</xdr:row>
      <xdr:rowOff>171450</xdr:rowOff>
    </xdr:from>
    <xdr:to>
      <xdr:col>35</xdr:col>
      <xdr:colOff>19049</xdr:colOff>
      <xdr:row>137</xdr:row>
      <xdr:rowOff>176212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152400</xdr:colOff>
      <xdr:row>141</xdr:row>
      <xdr:rowOff>0</xdr:rowOff>
    </xdr:from>
    <xdr:to>
      <xdr:col>34</xdr:col>
      <xdr:colOff>609599</xdr:colOff>
      <xdr:row>155</xdr:row>
      <xdr:rowOff>4762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152400</xdr:colOff>
      <xdr:row>158</xdr:row>
      <xdr:rowOff>19050</xdr:rowOff>
    </xdr:from>
    <xdr:to>
      <xdr:col>34</xdr:col>
      <xdr:colOff>609599</xdr:colOff>
      <xdr:row>172</xdr:row>
      <xdr:rowOff>23812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142875</xdr:colOff>
      <xdr:row>175</xdr:row>
      <xdr:rowOff>9525</xdr:rowOff>
    </xdr:from>
    <xdr:to>
      <xdr:col>34</xdr:col>
      <xdr:colOff>600074</xdr:colOff>
      <xdr:row>189</xdr:row>
      <xdr:rowOff>23812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161925</xdr:colOff>
      <xdr:row>192</xdr:row>
      <xdr:rowOff>9525</xdr:rowOff>
    </xdr:from>
    <xdr:to>
      <xdr:col>35</xdr:col>
      <xdr:colOff>9524</xdr:colOff>
      <xdr:row>206</xdr:row>
      <xdr:rowOff>23812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142875</xdr:colOff>
      <xdr:row>209</xdr:row>
      <xdr:rowOff>9525</xdr:rowOff>
    </xdr:from>
    <xdr:to>
      <xdr:col>34</xdr:col>
      <xdr:colOff>600074</xdr:colOff>
      <xdr:row>223</xdr:row>
      <xdr:rowOff>23812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123825</xdr:colOff>
      <xdr:row>226</xdr:row>
      <xdr:rowOff>28575</xdr:rowOff>
    </xdr:from>
    <xdr:to>
      <xdr:col>34</xdr:col>
      <xdr:colOff>581024</xdr:colOff>
      <xdr:row>240</xdr:row>
      <xdr:rowOff>23812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152400</xdr:colOff>
      <xdr:row>43</xdr:row>
      <xdr:rowOff>25400</xdr:rowOff>
    </xdr:from>
    <xdr:to>
      <xdr:col>36</xdr:col>
      <xdr:colOff>161925</xdr:colOff>
      <xdr:row>57</xdr:row>
      <xdr:rowOff>96836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177800</xdr:colOff>
      <xdr:row>58</xdr:row>
      <xdr:rowOff>177801</xdr:rowOff>
    </xdr:from>
    <xdr:to>
      <xdr:col>36</xdr:col>
      <xdr:colOff>187325</xdr:colOff>
      <xdr:row>73</xdr:row>
      <xdr:rowOff>62970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91440</xdr:colOff>
      <xdr:row>29</xdr:row>
      <xdr:rowOff>130387</xdr:rowOff>
    </xdr:from>
    <xdr:to>
      <xdr:col>20</xdr:col>
      <xdr:colOff>571500</xdr:colOff>
      <xdr:row>41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99060</xdr:colOff>
      <xdr:row>41</xdr:row>
      <xdr:rowOff>38100</xdr:rowOff>
    </xdr:from>
    <xdr:to>
      <xdr:col>20</xdr:col>
      <xdr:colOff>579120</xdr:colOff>
      <xdr:row>52</xdr:row>
      <xdr:rowOff>136313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2"/>
  <sheetViews>
    <sheetView tabSelected="1" topLeftCell="F136" zoomScale="80" zoomScaleNormal="80" workbookViewId="0">
      <selection activeCell="AI141" sqref="AI141:AK141"/>
    </sheetView>
  </sheetViews>
  <sheetFormatPr defaultRowHeight="14.4" x14ac:dyDescent="0.3"/>
  <cols>
    <col min="1" max="7" width="8.77734375" customWidth="1"/>
    <col min="8" max="15" width="6.77734375" customWidth="1"/>
    <col min="16" max="16" width="6.77734375" style="11" customWidth="1"/>
    <col min="17" max="21" width="6.77734375" customWidth="1"/>
    <col min="22" max="29" width="8.77734375" customWidth="1"/>
    <col min="30" max="30" width="8.77734375" style="7" customWidth="1"/>
    <col min="31" max="31" width="8.77734375" customWidth="1"/>
  </cols>
  <sheetData>
    <row r="1" spans="1:37" x14ac:dyDescent="0.3">
      <c r="A1" t="s">
        <v>0</v>
      </c>
    </row>
    <row r="2" spans="1:37" x14ac:dyDescent="0.3">
      <c r="A2" t="s">
        <v>106</v>
      </c>
    </row>
    <row r="3" spans="1:37" x14ac:dyDescent="0.3">
      <c r="A3" s="1" t="s">
        <v>28</v>
      </c>
      <c r="B3" s="1"/>
      <c r="C3" s="1"/>
      <c r="D3" s="1"/>
      <c r="E3" s="1"/>
      <c r="G3" t="s">
        <v>4</v>
      </c>
      <c r="I3" t="s">
        <v>26</v>
      </c>
    </row>
    <row r="4" spans="1:37" x14ac:dyDescent="0.3">
      <c r="A4" s="1" t="s">
        <v>31</v>
      </c>
      <c r="B4" s="1"/>
      <c r="C4" s="1"/>
      <c r="D4" s="1"/>
      <c r="E4" s="1"/>
      <c r="F4" s="8"/>
      <c r="G4" t="s">
        <v>5</v>
      </c>
      <c r="I4" t="s">
        <v>6</v>
      </c>
      <c r="J4">
        <v>2.9399999999999999E-2</v>
      </c>
      <c r="K4" t="s">
        <v>7</v>
      </c>
      <c r="S4" t="s">
        <v>1</v>
      </c>
    </row>
    <row r="5" spans="1:37" x14ac:dyDescent="0.3">
      <c r="A5" s="1" t="s">
        <v>32</v>
      </c>
      <c r="B5" s="1"/>
      <c r="C5" s="1"/>
      <c r="D5" s="1"/>
      <c r="E5" s="1"/>
      <c r="F5" s="8"/>
      <c r="S5" t="s">
        <v>3</v>
      </c>
    </row>
    <row r="6" spans="1:37" ht="15" thickBot="1" x14ac:dyDescent="0.35">
      <c r="A6" s="70" t="s">
        <v>104</v>
      </c>
      <c r="B6" s="70"/>
      <c r="C6" s="70"/>
      <c r="D6" s="70"/>
      <c r="E6" s="70"/>
      <c r="F6" s="8"/>
      <c r="AJ6" t="s">
        <v>113</v>
      </c>
    </row>
    <row r="7" spans="1:37" ht="15" thickBot="1" x14ac:dyDescent="0.35">
      <c r="A7" s="2">
        <v>0</v>
      </c>
      <c r="B7" s="2">
        <v>19.2</v>
      </c>
      <c r="C7" s="2" t="s">
        <v>2</v>
      </c>
      <c r="D7" s="2"/>
      <c r="E7" s="2">
        <v>15.061</v>
      </c>
      <c r="F7" s="2">
        <v>9.3650000000000002</v>
      </c>
      <c r="G7" s="24">
        <v>26.2</v>
      </c>
      <c r="U7" s="19"/>
      <c r="V7" s="2">
        <v>0</v>
      </c>
      <c r="W7" s="2">
        <v>19.2</v>
      </c>
      <c r="X7" s="2"/>
      <c r="Y7" s="2">
        <v>0</v>
      </c>
      <c r="Z7" s="2">
        <v>15.061</v>
      </c>
      <c r="AA7" s="2">
        <v>9.3650000000000002</v>
      </c>
      <c r="AB7" s="2">
        <v>26.2</v>
      </c>
      <c r="AC7" s="2">
        <v>0</v>
      </c>
      <c r="AE7" s="7"/>
      <c r="AJ7" t="s">
        <v>105</v>
      </c>
    </row>
    <row r="8" spans="1:37" x14ac:dyDescent="0.3">
      <c r="A8" s="16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6" t="s">
        <v>29</v>
      </c>
      <c r="H8" s="3" t="s">
        <v>14</v>
      </c>
      <c r="I8" s="3" t="s">
        <v>15</v>
      </c>
      <c r="J8" s="3" t="s">
        <v>16</v>
      </c>
      <c r="K8" s="3" t="s">
        <v>17</v>
      </c>
      <c r="L8" s="3" t="s">
        <v>18</v>
      </c>
      <c r="M8" s="6" t="s">
        <v>19</v>
      </c>
      <c r="N8" s="3" t="s">
        <v>20</v>
      </c>
      <c r="O8" s="3" t="s">
        <v>21</v>
      </c>
      <c r="P8" s="3" t="s">
        <v>22</v>
      </c>
      <c r="Q8" s="6" t="s">
        <v>105</v>
      </c>
      <c r="R8" s="3" t="s">
        <v>23</v>
      </c>
      <c r="S8" s="3" t="s">
        <v>24</v>
      </c>
      <c r="T8" s="3" t="s">
        <v>25</v>
      </c>
      <c r="U8" s="14"/>
      <c r="V8" s="16" t="s">
        <v>8</v>
      </c>
      <c r="W8" s="3" t="s">
        <v>9</v>
      </c>
      <c r="X8" s="3" t="s">
        <v>10</v>
      </c>
      <c r="Y8" s="3" t="s">
        <v>11</v>
      </c>
      <c r="Z8" s="3" t="s">
        <v>12</v>
      </c>
      <c r="AA8" s="3" t="s">
        <v>13</v>
      </c>
      <c r="AB8" s="6" t="s">
        <v>29</v>
      </c>
      <c r="AC8" s="6" t="s">
        <v>27</v>
      </c>
      <c r="AD8" s="62" t="s">
        <v>101</v>
      </c>
      <c r="AE8" s="59" t="s">
        <v>102</v>
      </c>
      <c r="AF8" s="60" t="s">
        <v>103</v>
      </c>
      <c r="AG8" s="11"/>
      <c r="AI8" s="3" t="s">
        <v>9</v>
      </c>
      <c r="AJ8" s="3" t="s">
        <v>10</v>
      </c>
      <c r="AK8" s="6" t="s">
        <v>29</v>
      </c>
    </row>
    <row r="9" spans="1:37" x14ac:dyDescent="0.3">
      <c r="A9" s="8">
        <v>0</v>
      </c>
      <c r="B9" s="8">
        <v>15.91</v>
      </c>
      <c r="C9" s="8">
        <v>31.05</v>
      </c>
      <c r="D9" s="8">
        <v>0</v>
      </c>
      <c r="E9" s="8">
        <v>20.91</v>
      </c>
      <c r="F9" s="8">
        <v>14.43</v>
      </c>
      <c r="G9" s="9">
        <v>28.03</v>
      </c>
      <c r="H9" s="8">
        <v>18</v>
      </c>
      <c r="I9" s="7">
        <v>1</v>
      </c>
      <c r="J9" s="7">
        <v>200</v>
      </c>
      <c r="K9" s="8">
        <v>500</v>
      </c>
      <c r="L9" s="7">
        <v>1.8</v>
      </c>
      <c r="M9" s="9">
        <v>0.01</v>
      </c>
      <c r="N9" s="7">
        <v>0.7</v>
      </c>
      <c r="O9" s="7">
        <v>20</v>
      </c>
      <c r="P9" s="8">
        <v>0.25</v>
      </c>
      <c r="Q9" s="61">
        <v>0.15</v>
      </c>
      <c r="R9" s="7">
        <v>40</v>
      </c>
      <c r="S9" s="7">
        <v>2.5</v>
      </c>
      <c r="T9" s="10">
        <v>1.9999999999999999E-7</v>
      </c>
      <c r="U9" s="57" t="s">
        <v>30</v>
      </c>
      <c r="V9" s="8">
        <f>+AVERAGE(A9:A16)</f>
        <v>0.13250000000000001</v>
      </c>
      <c r="W9" s="8">
        <f>+AVERAGE(B9:B16)</f>
        <v>16.559999999999999</v>
      </c>
      <c r="X9" s="8">
        <f>+AVERAGE(C9:C16)</f>
        <v>31.248749999999998</v>
      </c>
      <c r="Y9" s="8">
        <f>+AVERAGE(D9:D16)</f>
        <v>0.20374999999999999</v>
      </c>
      <c r="Z9">
        <f>AVERAGE(E9:E16)</f>
        <v>20.498749999999998</v>
      </c>
      <c r="AA9">
        <f>AVERAGE(F9:F16)</f>
        <v>14.036249999999999</v>
      </c>
      <c r="AB9" s="5">
        <f>AVERAGE(G9:G16)</f>
        <v>27.861249999999998</v>
      </c>
      <c r="AC9" s="66">
        <f>V9^2+(W9-$B$7)^2+(AB9-$G$7)^2</f>
        <v>9.7469078124999999</v>
      </c>
      <c r="AD9" s="20">
        <f>_xlfn.STDEV.S(B9:B16)</f>
        <v>1.9233230172208515</v>
      </c>
      <c r="AE9" s="8">
        <f>_xlfn.STDEV.S(C9:C16)</f>
        <v>1.5500270734962751</v>
      </c>
      <c r="AF9" s="5">
        <f>_xlfn.STDEV.S(G9:G16)</f>
        <v>1.1312500986582441</v>
      </c>
      <c r="AG9" s="11"/>
      <c r="AI9" s="90">
        <f>(W33-W9)/W25/($Q33-$Q9)*$Q25</f>
        <v>0.38403847403652452</v>
      </c>
      <c r="AJ9" s="90">
        <f>(X33-X9)/X25/($Q33-$Q9)*$Q25</f>
        <v>0.17272625406192818</v>
      </c>
      <c r="AK9" s="90">
        <f>(AB33-AB9)/AB25/($Q33-$Q9)*$Q25</f>
        <v>-0.15516109075334308</v>
      </c>
    </row>
    <row r="10" spans="1:37" x14ac:dyDescent="0.3">
      <c r="A10" s="8">
        <v>1.06</v>
      </c>
      <c r="B10" s="8">
        <v>15.52</v>
      </c>
      <c r="C10" s="8">
        <v>30.26</v>
      </c>
      <c r="D10" s="8">
        <v>1.63</v>
      </c>
      <c r="E10" s="8">
        <v>22.37</v>
      </c>
      <c r="F10" s="8">
        <v>16.75</v>
      </c>
      <c r="G10" s="9">
        <v>28.24</v>
      </c>
      <c r="H10" s="7"/>
      <c r="I10" s="7"/>
      <c r="M10" s="5"/>
      <c r="Q10" s="9"/>
      <c r="U10" s="71"/>
      <c r="V10" s="17"/>
      <c r="W10" s="11"/>
      <c r="X10" s="11"/>
      <c r="Y10" s="11"/>
      <c r="AB10" s="5"/>
      <c r="AC10" s="5"/>
      <c r="AD10" s="20"/>
      <c r="AE10" s="8"/>
      <c r="AF10" s="5"/>
      <c r="AG10" s="11"/>
    </row>
    <row r="11" spans="1:37" x14ac:dyDescent="0.3">
      <c r="A11" s="8">
        <v>0</v>
      </c>
      <c r="B11" s="8">
        <v>18.21</v>
      </c>
      <c r="C11" s="8">
        <v>32.770000000000003</v>
      </c>
      <c r="D11" s="8">
        <v>0</v>
      </c>
      <c r="E11" s="8">
        <v>18.8</v>
      </c>
      <c r="F11" s="8">
        <v>12.73</v>
      </c>
      <c r="G11" s="9">
        <v>26.83</v>
      </c>
      <c r="M11" s="5"/>
      <c r="Q11" s="9"/>
      <c r="U11" s="71"/>
      <c r="V11" s="17"/>
      <c r="W11" s="11"/>
      <c r="X11" s="11"/>
      <c r="Y11" s="11"/>
      <c r="AB11" s="5"/>
      <c r="AC11" s="5"/>
      <c r="AD11" s="20"/>
      <c r="AE11" s="11"/>
      <c r="AF11" s="9"/>
      <c r="AG11" s="11"/>
    </row>
    <row r="12" spans="1:37" x14ac:dyDescent="0.3">
      <c r="A12" s="8">
        <v>0</v>
      </c>
      <c r="B12" s="8">
        <v>18.07</v>
      </c>
      <c r="C12" s="8">
        <v>32.01</v>
      </c>
      <c r="D12" s="8">
        <v>0</v>
      </c>
      <c r="E12" s="8">
        <v>19.239999999999998</v>
      </c>
      <c r="F12" s="8">
        <v>12.93</v>
      </c>
      <c r="G12" s="9">
        <v>27.28</v>
      </c>
      <c r="H12" s="11"/>
      <c r="I12" s="11"/>
      <c r="J12" s="11"/>
      <c r="K12" s="11"/>
      <c r="L12" s="11"/>
      <c r="M12" s="5"/>
      <c r="N12" s="11"/>
      <c r="O12" s="11"/>
      <c r="Q12" s="9"/>
      <c r="R12" s="11"/>
      <c r="S12" s="11"/>
      <c r="T12" s="11"/>
      <c r="U12" s="71"/>
      <c r="V12" s="17"/>
      <c r="W12" s="11"/>
      <c r="X12" s="11"/>
      <c r="Y12" s="11"/>
      <c r="Z12" s="11"/>
      <c r="AA12" s="11"/>
      <c r="AB12" s="5"/>
      <c r="AC12" s="5"/>
      <c r="AD12" s="20"/>
      <c r="AE12" s="11"/>
      <c r="AF12" s="9"/>
      <c r="AG12" s="11"/>
    </row>
    <row r="13" spans="1:37" x14ac:dyDescent="0.3">
      <c r="A13" s="8">
        <v>0</v>
      </c>
      <c r="B13" s="8">
        <v>13.07</v>
      </c>
      <c r="C13" s="8">
        <v>28.94</v>
      </c>
      <c r="D13" s="8">
        <v>0</v>
      </c>
      <c r="E13" s="8">
        <v>22.08</v>
      </c>
      <c r="F13" s="8">
        <v>13.35</v>
      </c>
      <c r="G13" s="9">
        <v>29.71</v>
      </c>
      <c r="H13" s="11"/>
      <c r="I13" s="11"/>
      <c r="J13" s="11"/>
      <c r="K13" s="11"/>
      <c r="L13" s="11"/>
      <c r="M13" s="5"/>
      <c r="N13" s="11"/>
      <c r="O13" s="11"/>
      <c r="Q13" s="9"/>
      <c r="R13" s="11"/>
      <c r="S13" s="11"/>
      <c r="T13" s="11"/>
      <c r="U13" s="71"/>
      <c r="V13" s="19"/>
      <c r="W13" s="11"/>
      <c r="X13" s="11"/>
      <c r="Y13" s="11"/>
      <c r="Z13" s="11"/>
      <c r="AA13" s="11"/>
      <c r="AB13" s="5"/>
      <c r="AC13" s="5"/>
      <c r="AD13" s="20"/>
      <c r="AE13" s="11"/>
      <c r="AF13" s="9"/>
      <c r="AG13" s="11"/>
    </row>
    <row r="14" spans="1:37" x14ac:dyDescent="0.3">
      <c r="A14" s="8">
        <v>0</v>
      </c>
      <c r="B14" s="8">
        <v>19.13</v>
      </c>
      <c r="C14" s="8">
        <v>33.479999999999997</v>
      </c>
      <c r="D14" s="8">
        <v>0</v>
      </c>
      <c r="E14" s="8">
        <v>17.57</v>
      </c>
      <c r="F14" s="8">
        <v>11.06</v>
      </c>
      <c r="G14" s="9">
        <v>26.41</v>
      </c>
      <c r="H14" s="11"/>
      <c r="I14" s="11"/>
      <c r="J14" s="11"/>
      <c r="K14" s="11"/>
      <c r="L14" s="11"/>
      <c r="M14" s="5"/>
      <c r="N14" s="11"/>
      <c r="O14" s="11"/>
      <c r="Q14" s="9"/>
      <c r="R14" s="11"/>
      <c r="S14" s="11"/>
      <c r="T14" s="11"/>
      <c r="U14" s="71"/>
      <c r="V14" s="19"/>
      <c r="W14" s="11"/>
      <c r="X14" s="11"/>
      <c r="Y14" s="11"/>
      <c r="Z14" s="11"/>
      <c r="AA14" s="11"/>
      <c r="AB14" s="5"/>
      <c r="AC14" s="5"/>
      <c r="AD14" s="20"/>
      <c r="AE14" s="11"/>
      <c r="AF14" s="9"/>
      <c r="AG14" s="11"/>
    </row>
    <row r="15" spans="1:37" x14ac:dyDescent="0.3">
      <c r="A15" s="8">
        <v>0</v>
      </c>
      <c r="B15" s="8">
        <v>15.81</v>
      </c>
      <c r="C15" s="8">
        <v>29.72</v>
      </c>
      <c r="D15" s="8">
        <v>0</v>
      </c>
      <c r="E15" s="8">
        <v>21.36</v>
      </c>
      <c r="F15" s="8">
        <v>14.61</v>
      </c>
      <c r="G15" s="9">
        <v>29.1</v>
      </c>
      <c r="H15" s="11"/>
      <c r="I15" s="11"/>
      <c r="J15" s="11"/>
      <c r="K15" s="11"/>
      <c r="L15" s="11"/>
      <c r="M15" s="5"/>
      <c r="N15" s="11"/>
      <c r="O15" s="11"/>
      <c r="Q15" s="9"/>
      <c r="R15" s="11"/>
      <c r="S15" s="11"/>
      <c r="T15" s="11"/>
      <c r="U15" s="71"/>
      <c r="V15" s="19"/>
      <c r="W15" s="11"/>
      <c r="X15" s="11"/>
      <c r="Y15" s="11"/>
      <c r="Z15" s="11"/>
      <c r="AA15" s="11"/>
      <c r="AB15" s="5"/>
      <c r="AC15" s="5"/>
      <c r="AD15" s="20"/>
      <c r="AE15" s="11"/>
      <c r="AF15" s="9"/>
      <c r="AG15" s="11"/>
    </row>
    <row r="16" spans="1:37" x14ac:dyDescent="0.3">
      <c r="A16" s="12">
        <v>0</v>
      </c>
      <c r="B16" s="12">
        <v>16.760000000000002</v>
      </c>
      <c r="C16" s="12">
        <v>31.76</v>
      </c>
      <c r="D16" s="12">
        <v>0</v>
      </c>
      <c r="E16" s="12">
        <v>21.66</v>
      </c>
      <c r="F16" s="12">
        <v>16.43</v>
      </c>
      <c r="G16" s="13">
        <v>27.29</v>
      </c>
      <c r="H16" s="23"/>
      <c r="I16" s="3"/>
      <c r="J16" s="3"/>
      <c r="K16" s="3"/>
      <c r="L16" s="3"/>
      <c r="M16" s="6"/>
      <c r="N16" s="3"/>
      <c r="O16" s="3"/>
      <c r="P16" s="3"/>
      <c r="Q16" s="13"/>
      <c r="R16" s="3"/>
      <c r="S16" s="3"/>
      <c r="T16" s="3"/>
      <c r="U16" s="65"/>
      <c r="V16" s="16"/>
      <c r="W16" s="3"/>
      <c r="X16" s="3"/>
      <c r="Y16" s="3"/>
      <c r="Z16" s="3"/>
      <c r="AA16" s="3"/>
      <c r="AB16" s="6"/>
      <c r="AC16" s="6"/>
      <c r="AD16" s="33"/>
      <c r="AE16" s="3"/>
      <c r="AF16" s="13"/>
      <c r="AG16" s="11"/>
    </row>
    <row r="17" spans="1:38" x14ac:dyDescent="0.3">
      <c r="A17" s="8">
        <v>0</v>
      </c>
      <c r="B17" s="8">
        <v>20.37</v>
      </c>
      <c r="C17" s="8">
        <v>34.33</v>
      </c>
      <c r="D17" s="8">
        <v>0</v>
      </c>
      <c r="E17" s="8">
        <v>17.239999999999998</v>
      </c>
      <c r="F17" s="8">
        <v>11.23</v>
      </c>
      <c r="G17" s="9">
        <v>25.82</v>
      </c>
      <c r="H17" s="8">
        <v>18</v>
      </c>
      <c r="I17" s="7">
        <v>1</v>
      </c>
      <c r="J17" s="7">
        <v>200</v>
      </c>
      <c r="K17" s="8">
        <v>500</v>
      </c>
      <c r="L17" s="7">
        <v>1.8</v>
      </c>
      <c r="M17" s="9">
        <v>0.01</v>
      </c>
      <c r="N17" s="7">
        <v>0.7</v>
      </c>
      <c r="O17" s="7">
        <v>20</v>
      </c>
      <c r="P17" s="8">
        <v>0.25</v>
      </c>
      <c r="Q17" s="61">
        <v>0.2</v>
      </c>
      <c r="R17" s="7">
        <v>40</v>
      </c>
      <c r="S17" s="7">
        <v>2.5</v>
      </c>
      <c r="T17" s="10">
        <v>1.9999999999999999E-7</v>
      </c>
      <c r="U17" s="57" t="s">
        <v>30</v>
      </c>
      <c r="V17" s="8">
        <f>+AVERAGE(A17:A24)</f>
        <v>0</v>
      </c>
      <c r="W17" s="8">
        <f>+AVERAGE(B17:B24)</f>
        <v>19.07</v>
      </c>
      <c r="X17" s="8">
        <f>+AVERAGE(C17:C24)</f>
        <v>33.153750000000002</v>
      </c>
      <c r="Y17" s="8">
        <f>+AVERAGE(D17:D24)</f>
        <v>0</v>
      </c>
      <c r="Z17">
        <f>AVERAGE(E17:E24)</f>
        <v>18.832500000000003</v>
      </c>
      <c r="AA17">
        <f>AVERAGE(F17:F24)</f>
        <v>12.74</v>
      </c>
      <c r="AB17" s="5">
        <f>AVERAGE(G17:G24)</f>
        <v>26.508749999999999</v>
      </c>
      <c r="AC17" s="66">
        <f>V17^2+(W17-$B$7)^2+(AB17-$G$7)^2</f>
        <v>0.11222656249999965</v>
      </c>
      <c r="AD17" s="20">
        <f>_xlfn.STDEV.S(B17:B24)</f>
        <v>2.5312842590274314</v>
      </c>
      <c r="AE17" s="8">
        <f>_xlfn.STDEV.S(C17:C24)</f>
        <v>1.7451887945352591</v>
      </c>
      <c r="AF17" s="5">
        <f>_xlfn.STDEV.S(G17:G24)</f>
        <v>1.1635099299717457</v>
      </c>
      <c r="AG17" s="11"/>
    </row>
    <row r="18" spans="1:38" x14ac:dyDescent="0.3">
      <c r="A18" s="8">
        <v>0</v>
      </c>
      <c r="B18" s="8">
        <v>18.760000000000002</v>
      </c>
      <c r="C18" s="8">
        <v>32.21</v>
      </c>
      <c r="D18" s="8">
        <v>0</v>
      </c>
      <c r="E18" s="8">
        <v>18.649999999999999</v>
      </c>
      <c r="F18" s="8">
        <v>12.32</v>
      </c>
      <c r="G18" s="9">
        <v>27.32</v>
      </c>
      <c r="H18" s="7"/>
      <c r="I18" s="7"/>
      <c r="M18" s="5"/>
      <c r="Q18" s="9"/>
      <c r="U18" s="71"/>
      <c r="V18" s="17"/>
      <c r="W18" s="11"/>
      <c r="X18" s="11"/>
      <c r="Y18" s="11"/>
      <c r="AB18" s="5"/>
      <c r="AC18" s="5"/>
      <c r="AD18" s="20"/>
      <c r="AE18" s="8"/>
      <c r="AF18" s="5"/>
      <c r="AG18" s="11"/>
    </row>
    <row r="19" spans="1:38" x14ac:dyDescent="0.3">
      <c r="A19" s="8">
        <v>0</v>
      </c>
      <c r="B19" s="8">
        <v>22.1</v>
      </c>
      <c r="C19" s="8">
        <v>34.700000000000003</v>
      </c>
      <c r="D19" s="8">
        <v>0</v>
      </c>
      <c r="E19" s="8">
        <v>17.059999999999999</v>
      </c>
      <c r="F19" s="8">
        <v>11.57</v>
      </c>
      <c r="G19" s="9">
        <v>25.54</v>
      </c>
      <c r="M19" s="5"/>
      <c r="Q19" s="9"/>
      <c r="U19" s="71"/>
      <c r="V19" s="17"/>
      <c r="W19" s="11"/>
      <c r="X19" s="11"/>
      <c r="Y19" s="11"/>
      <c r="AB19" s="5"/>
      <c r="AC19" s="5"/>
      <c r="AD19" s="20"/>
      <c r="AE19" s="11"/>
      <c r="AF19" s="9"/>
      <c r="AG19" s="11"/>
    </row>
    <row r="20" spans="1:38" x14ac:dyDescent="0.3">
      <c r="A20" s="8">
        <v>0</v>
      </c>
      <c r="B20" s="8">
        <v>17.32</v>
      </c>
      <c r="C20" s="8">
        <v>32.01</v>
      </c>
      <c r="D20" s="8">
        <v>0</v>
      </c>
      <c r="E20" s="8">
        <v>19.18</v>
      </c>
      <c r="F20" s="8">
        <v>12.79</v>
      </c>
      <c r="G20" s="9">
        <v>27.16</v>
      </c>
      <c r="H20" s="11"/>
      <c r="I20" s="11"/>
      <c r="J20" s="11"/>
      <c r="K20" s="11"/>
      <c r="L20" s="11"/>
      <c r="M20" s="5"/>
      <c r="N20" s="11"/>
      <c r="O20" s="11"/>
      <c r="Q20" s="9"/>
      <c r="R20" s="11"/>
      <c r="S20" s="11"/>
      <c r="T20" s="11"/>
      <c r="U20" s="71"/>
      <c r="V20" s="17"/>
      <c r="W20" s="11"/>
      <c r="X20" s="11"/>
      <c r="Y20" s="11"/>
      <c r="Z20" s="11"/>
      <c r="AA20" s="11"/>
      <c r="AB20" s="5"/>
      <c r="AC20" s="5"/>
      <c r="AD20" s="20"/>
      <c r="AE20" s="11"/>
      <c r="AF20" s="9"/>
      <c r="AG20" s="11"/>
    </row>
    <row r="21" spans="1:38" x14ac:dyDescent="0.3">
      <c r="A21" s="8">
        <v>0</v>
      </c>
      <c r="B21" s="8">
        <v>14.24</v>
      </c>
      <c r="C21" s="8">
        <v>30.71</v>
      </c>
      <c r="D21" s="8">
        <v>0</v>
      </c>
      <c r="E21" s="8">
        <v>21.7</v>
      </c>
      <c r="F21" s="8">
        <v>13.87</v>
      </c>
      <c r="G21" s="9">
        <v>28.04</v>
      </c>
      <c r="H21" s="11"/>
      <c r="I21" s="11"/>
      <c r="J21" s="11"/>
      <c r="K21" s="11"/>
      <c r="L21" s="11"/>
      <c r="M21" s="5"/>
      <c r="N21" s="11"/>
      <c r="O21" s="11"/>
      <c r="Q21" s="9"/>
      <c r="R21" s="11"/>
      <c r="S21" s="11"/>
      <c r="T21" s="11"/>
      <c r="U21" s="71"/>
      <c r="V21" s="19"/>
      <c r="W21" s="11"/>
      <c r="X21" s="11"/>
      <c r="Y21" s="11"/>
      <c r="Z21" s="11"/>
      <c r="AA21" s="11"/>
      <c r="AB21" s="5"/>
      <c r="AC21" s="5"/>
      <c r="AD21" s="20"/>
      <c r="AE21" s="11"/>
      <c r="AF21" s="9"/>
      <c r="AG21" s="11"/>
    </row>
    <row r="22" spans="1:38" x14ac:dyDescent="0.3">
      <c r="A22" s="8">
        <v>0</v>
      </c>
      <c r="B22" s="8">
        <v>21.69</v>
      </c>
      <c r="C22" s="8">
        <v>35.92</v>
      </c>
      <c r="D22" s="8">
        <v>0</v>
      </c>
      <c r="E22" s="8">
        <v>18.010000000000002</v>
      </c>
      <c r="F22" s="8">
        <v>12.7</v>
      </c>
      <c r="G22" s="9">
        <v>24.57</v>
      </c>
      <c r="H22" s="11"/>
      <c r="I22" s="11"/>
      <c r="J22" s="11"/>
      <c r="K22" s="11"/>
      <c r="L22" s="11"/>
      <c r="M22" s="5"/>
      <c r="N22" s="11"/>
      <c r="O22" s="11"/>
      <c r="Q22" s="9"/>
      <c r="R22" s="11"/>
      <c r="S22" s="11"/>
      <c r="T22" s="11"/>
      <c r="U22" s="71"/>
      <c r="V22" s="19"/>
      <c r="W22" s="11"/>
      <c r="X22" s="11"/>
      <c r="Y22" s="11"/>
      <c r="Z22" s="11"/>
      <c r="AA22" s="11"/>
      <c r="AB22" s="5"/>
      <c r="AC22" s="5"/>
      <c r="AD22" s="20"/>
      <c r="AE22" s="11"/>
      <c r="AF22" s="9"/>
      <c r="AG22" s="11"/>
    </row>
    <row r="23" spans="1:38" x14ac:dyDescent="0.3">
      <c r="A23" s="8">
        <v>0</v>
      </c>
      <c r="B23" s="8">
        <v>19.600000000000001</v>
      </c>
      <c r="C23" s="8">
        <v>31.88</v>
      </c>
      <c r="D23" s="8">
        <v>0</v>
      </c>
      <c r="E23" s="8">
        <v>18.899999999999999</v>
      </c>
      <c r="F23" s="8">
        <v>13.18</v>
      </c>
      <c r="G23" s="9">
        <v>27.4</v>
      </c>
      <c r="H23" s="11"/>
      <c r="I23" s="11"/>
      <c r="J23" s="11"/>
      <c r="K23" s="11"/>
      <c r="L23" s="11"/>
      <c r="M23" s="5"/>
      <c r="N23" s="11"/>
      <c r="O23" s="11"/>
      <c r="Q23" s="9"/>
      <c r="R23" s="11"/>
      <c r="S23" s="11"/>
      <c r="T23" s="11"/>
      <c r="U23" s="71"/>
      <c r="V23" s="19"/>
      <c r="W23" s="11"/>
      <c r="X23" s="11"/>
      <c r="Y23" s="11"/>
      <c r="Z23" s="11"/>
      <c r="AA23" s="11"/>
      <c r="AB23" s="5"/>
      <c r="AC23" s="5"/>
      <c r="AD23" s="20"/>
      <c r="AE23" s="11"/>
      <c r="AF23" s="9"/>
      <c r="AG23" s="11"/>
      <c r="AI23" t="s">
        <v>109</v>
      </c>
      <c r="AK23" t="s">
        <v>110</v>
      </c>
    </row>
    <row r="24" spans="1:38" x14ac:dyDescent="0.3">
      <c r="A24" s="12">
        <v>0</v>
      </c>
      <c r="B24" s="12">
        <v>18.48</v>
      </c>
      <c r="C24" s="12">
        <v>33.47</v>
      </c>
      <c r="D24" s="12">
        <v>0</v>
      </c>
      <c r="E24" s="12">
        <v>19.920000000000002</v>
      </c>
      <c r="F24" s="12">
        <v>14.26</v>
      </c>
      <c r="G24" s="13">
        <v>26.22</v>
      </c>
      <c r="H24" s="23"/>
      <c r="I24" s="3"/>
      <c r="J24" s="3"/>
      <c r="K24" s="3"/>
      <c r="L24" s="3"/>
      <c r="M24" s="6"/>
      <c r="N24" s="3"/>
      <c r="O24" s="3"/>
      <c r="P24" s="3"/>
      <c r="Q24" s="13"/>
      <c r="R24" s="3"/>
      <c r="S24" s="3"/>
      <c r="T24" s="3"/>
      <c r="U24" s="65"/>
      <c r="V24" s="16"/>
      <c r="W24" s="3"/>
      <c r="X24" s="3"/>
      <c r="Y24" s="3"/>
      <c r="Z24" s="3"/>
      <c r="AA24" s="3"/>
      <c r="AB24" s="6"/>
      <c r="AC24" s="6"/>
      <c r="AD24" s="33"/>
      <c r="AE24" s="3"/>
      <c r="AF24" s="13"/>
      <c r="AG24" s="11" t="s">
        <v>107</v>
      </c>
      <c r="AH24" t="s">
        <v>108</v>
      </c>
      <c r="AI24" t="s">
        <v>111</v>
      </c>
      <c r="AJ24" t="s">
        <v>112</v>
      </c>
      <c r="AK24" t="s">
        <v>111</v>
      </c>
      <c r="AL24" t="s">
        <v>112</v>
      </c>
    </row>
    <row r="25" spans="1:38" x14ac:dyDescent="0.3">
      <c r="A25" s="8">
        <v>0</v>
      </c>
      <c r="B25" s="8">
        <v>18.37</v>
      </c>
      <c r="C25" s="8">
        <v>33.64</v>
      </c>
      <c r="D25" s="8">
        <v>0</v>
      </c>
      <c r="E25" s="8">
        <v>19.399999999999999</v>
      </c>
      <c r="F25" s="8">
        <v>13.51</v>
      </c>
      <c r="G25" s="9">
        <v>26.07</v>
      </c>
      <c r="H25" s="72">
        <v>18</v>
      </c>
      <c r="I25" s="73">
        <v>1</v>
      </c>
      <c r="J25" s="73">
        <v>200</v>
      </c>
      <c r="K25" s="72">
        <v>500</v>
      </c>
      <c r="L25" s="73">
        <v>1.8</v>
      </c>
      <c r="M25" s="74">
        <v>0.01</v>
      </c>
      <c r="N25" s="73">
        <v>0.7</v>
      </c>
      <c r="O25" s="73">
        <v>20</v>
      </c>
      <c r="P25" s="72">
        <v>0.25</v>
      </c>
      <c r="Q25" s="61">
        <v>0.22</v>
      </c>
      <c r="R25" s="73">
        <v>40</v>
      </c>
      <c r="S25" s="73">
        <v>2.5</v>
      </c>
      <c r="T25" s="75">
        <v>1.9999999999999999E-7</v>
      </c>
      <c r="U25" s="57" t="s">
        <v>30</v>
      </c>
      <c r="V25" s="8">
        <f>+AVERAGE(A25:A32)</f>
        <v>0</v>
      </c>
      <c r="W25" s="8">
        <f>+AVERAGE(B25:B32)</f>
        <v>19.233750000000001</v>
      </c>
      <c r="X25" s="8">
        <f>+AVERAGE(C25:C32)</f>
        <v>33.466249999999995</v>
      </c>
      <c r="Y25" s="8">
        <f>+AVERAGE(D25:D32)</f>
        <v>0</v>
      </c>
      <c r="Z25">
        <f>AVERAGE(E25:E32)</f>
        <v>19.036249999999999</v>
      </c>
      <c r="AA25">
        <f>AVERAGE(F25:F32)</f>
        <v>13.435</v>
      </c>
      <c r="AB25" s="5">
        <f>AVERAGE(G25:G32)</f>
        <v>26.266249999999999</v>
      </c>
      <c r="AC25" s="64">
        <f>V25^2+(W25-$B$7)^2+(AB25-$G$7)^2</f>
        <v>5.528125000000105E-3</v>
      </c>
      <c r="AD25" s="20">
        <f>_xlfn.STDEV.S(B25:B32)</f>
        <v>1.8935600446928385</v>
      </c>
      <c r="AE25" s="8">
        <f>_xlfn.STDEV.S(C25:C32)</f>
        <v>1.5526193305876004</v>
      </c>
      <c r="AF25" s="5">
        <f>_xlfn.STDEV.S(G25:G32)</f>
        <v>1.06139985060162</v>
      </c>
      <c r="AG25" s="20">
        <f>_xlfn.STDEV.S(E25:E32)</f>
        <v>1.5060728259758411</v>
      </c>
      <c r="AH25" s="20">
        <f>_xlfn.STDEV.S(F25:F32)</f>
        <v>1.9856557031440687</v>
      </c>
      <c r="AI25">
        <v>61.129288000000003</v>
      </c>
      <c r="AJ25">
        <v>11.304008</v>
      </c>
      <c r="AK25">
        <v>49.705292</v>
      </c>
      <c r="AL25">
        <v>9.6048530000000003</v>
      </c>
    </row>
    <row r="26" spans="1:38" x14ac:dyDescent="0.3">
      <c r="A26" s="8">
        <v>0</v>
      </c>
      <c r="B26" s="8">
        <v>15.96</v>
      </c>
      <c r="C26" s="8">
        <v>30.8</v>
      </c>
      <c r="D26" s="8">
        <v>0</v>
      </c>
      <c r="E26" s="8">
        <v>21.5</v>
      </c>
      <c r="F26" s="8">
        <v>14.47</v>
      </c>
      <c r="G26" s="9">
        <v>28.06</v>
      </c>
      <c r="H26" s="7"/>
      <c r="I26" s="7"/>
      <c r="L26" s="7"/>
      <c r="M26" s="5"/>
      <c r="P26" s="8"/>
      <c r="Q26" s="5"/>
      <c r="U26" s="71"/>
      <c r="V26" s="17"/>
      <c r="W26" s="11"/>
      <c r="X26" s="11"/>
      <c r="Y26" s="11"/>
      <c r="AB26" s="5"/>
      <c r="AC26" s="9"/>
      <c r="AD26" s="20"/>
      <c r="AE26" s="8"/>
      <c r="AF26" s="5"/>
      <c r="AG26" s="11"/>
      <c r="AI26">
        <v>60.3536</v>
      </c>
      <c r="AJ26">
        <v>12.072692999999999</v>
      </c>
      <c r="AK26">
        <v>46.344386999999998</v>
      </c>
      <c r="AL26">
        <v>10.552898000000001</v>
      </c>
    </row>
    <row r="27" spans="1:38" x14ac:dyDescent="0.3">
      <c r="A27" s="8">
        <v>0</v>
      </c>
      <c r="B27" s="8">
        <v>21.1</v>
      </c>
      <c r="C27" s="8">
        <v>33.67</v>
      </c>
      <c r="D27" s="8">
        <v>0</v>
      </c>
      <c r="E27" s="8">
        <v>20.02</v>
      </c>
      <c r="F27" s="8">
        <v>17</v>
      </c>
      <c r="G27" s="9">
        <v>26.02</v>
      </c>
      <c r="L27" s="7"/>
      <c r="M27" s="5"/>
      <c r="P27" s="8"/>
      <c r="Q27" s="5"/>
      <c r="U27" s="71"/>
      <c r="V27" s="17"/>
      <c r="W27" s="11"/>
      <c r="X27" s="11"/>
      <c r="Y27" s="11"/>
      <c r="AB27" s="5"/>
      <c r="AC27" s="9"/>
      <c r="AD27" s="20"/>
      <c r="AE27" s="11"/>
      <c r="AF27" s="9"/>
      <c r="AG27" s="11"/>
      <c r="AI27">
        <v>60.919047999999997</v>
      </c>
      <c r="AJ27">
        <v>10.225726</v>
      </c>
      <c r="AK27">
        <v>49.721409000000001</v>
      </c>
      <c r="AL27">
        <v>10.038805999999999</v>
      </c>
    </row>
    <row r="28" spans="1:38" x14ac:dyDescent="0.3">
      <c r="A28" s="8">
        <v>0</v>
      </c>
      <c r="B28" s="8">
        <v>20.67</v>
      </c>
      <c r="C28" s="8">
        <v>35.020000000000003</v>
      </c>
      <c r="D28" s="8">
        <v>0</v>
      </c>
      <c r="E28">
        <v>18.8</v>
      </c>
      <c r="F28">
        <v>14.02</v>
      </c>
      <c r="G28" s="9">
        <v>25.17</v>
      </c>
      <c r="H28" s="11"/>
      <c r="I28" s="11"/>
      <c r="J28" s="11"/>
      <c r="K28" s="11"/>
      <c r="L28" s="8"/>
      <c r="M28" s="5"/>
      <c r="N28" s="11"/>
      <c r="O28" s="11"/>
      <c r="P28" s="8"/>
      <c r="Q28" s="5"/>
      <c r="R28" s="11"/>
      <c r="S28" s="11"/>
      <c r="T28" s="11"/>
      <c r="U28" s="71"/>
      <c r="V28" s="17"/>
      <c r="W28" s="11"/>
      <c r="X28" s="11"/>
      <c r="Y28" s="11"/>
      <c r="Z28" s="11"/>
      <c r="AA28" s="11"/>
      <c r="AB28" s="5"/>
      <c r="AC28" s="9"/>
      <c r="AD28" s="20"/>
      <c r="AE28" s="11"/>
      <c r="AF28" s="9"/>
      <c r="AG28" s="11"/>
      <c r="AI28">
        <v>62.062781999999999</v>
      </c>
      <c r="AJ28">
        <v>10.946410999999999</v>
      </c>
      <c r="AK28">
        <v>51.166671999999998</v>
      </c>
      <c r="AL28">
        <v>9.8607639999999996</v>
      </c>
    </row>
    <row r="29" spans="1:38" x14ac:dyDescent="0.3">
      <c r="A29" s="8">
        <v>0</v>
      </c>
      <c r="B29" s="8">
        <v>18.55</v>
      </c>
      <c r="C29" s="8">
        <v>33.19</v>
      </c>
      <c r="D29" s="8">
        <v>0</v>
      </c>
      <c r="E29" s="8">
        <v>18.05</v>
      </c>
      <c r="F29" s="8">
        <v>11.47</v>
      </c>
      <c r="G29" s="9">
        <v>26.52</v>
      </c>
      <c r="H29" s="11"/>
      <c r="I29" s="11"/>
      <c r="J29" s="11"/>
      <c r="K29" s="11"/>
      <c r="L29" s="8"/>
      <c r="M29" s="5"/>
      <c r="N29" s="11"/>
      <c r="O29" s="11"/>
      <c r="P29" s="8"/>
      <c r="Q29" s="5"/>
      <c r="R29" s="11"/>
      <c r="S29" s="11"/>
      <c r="T29" s="11"/>
      <c r="U29" s="71"/>
      <c r="V29" s="19"/>
      <c r="W29" s="11"/>
      <c r="X29" s="11"/>
      <c r="Y29" s="11"/>
      <c r="Z29" s="11"/>
      <c r="AA29" s="11"/>
      <c r="AB29" s="5"/>
      <c r="AC29" s="9"/>
      <c r="AD29" s="20"/>
      <c r="AE29" s="11"/>
      <c r="AF29" s="9"/>
      <c r="AG29" s="11"/>
      <c r="AI29">
        <v>61.072586000000001</v>
      </c>
      <c r="AJ29">
        <v>11.216809</v>
      </c>
      <c r="AK29">
        <v>50.249096000000002</v>
      </c>
      <c r="AL29">
        <v>8.5146169999999994</v>
      </c>
    </row>
    <row r="30" spans="1:38" x14ac:dyDescent="0.3">
      <c r="A30" s="8">
        <v>0</v>
      </c>
      <c r="B30" s="8">
        <v>17.61</v>
      </c>
      <c r="C30" s="8">
        <v>31.84</v>
      </c>
      <c r="D30" s="8">
        <v>0</v>
      </c>
      <c r="E30" s="8">
        <v>19.68</v>
      </c>
      <c r="F30" s="8">
        <v>13.76</v>
      </c>
      <c r="G30" s="9">
        <v>27.44</v>
      </c>
      <c r="H30" s="11"/>
      <c r="I30" s="11"/>
      <c r="J30" s="11"/>
      <c r="K30" s="11"/>
      <c r="L30" s="8"/>
      <c r="M30" s="5"/>
      <c r="N30" s="11"/>
      <c r="O30" s="11"/>
      <c r="P30" s="8"/>
      <c r="Q30" s="5"/>
      <c r="R30" s="11"/>
      <c r="S30" s="11"/>
      <c r="T30" s="11"/>
      <c r="U30" s="71"/>
      <c r="V30" s="19"/>
      <c r="W30" s="11"/>
      <c r="X30" s="11"/>
      <c r="Y30" s="11"/>
      <c r="Z30" s="11"/>
      <c r="AA30" s="11"/>
      <c r="AB30" s="5"/>
      <c r="AC30" s="9"/>
      <c r="AD30" s="20"/>
      <c r="AE30" s="11"/>
      <c r="AF30" s="9"/>
      <c r="AI30">
        <v>60.284092000000001</v>
      </c>
      <c r="AJ30">
        <v>11.467651999999999</v>
      </c>
      <c r="AK30">
        <v>48.449340999999997</v>
      </c>
      <c r="AL30">
        <v>9.2689090000000007</v>
      </c>
    </row>
    <row r="31" spans="1:38" x14ac:dyDescent="0.3">
      <c r="A31" s="8">
        <v>0</v>
      </c>
      <c r="B31" s="8">
        <v>20.96</v>
      </c>
      <c r="C31" s="8">
        <v>34.049999999999997</v>
      </c>
      <c r="D31" s="8">
        <v>0</v>
      </c>
      <c r="E31" s="8">
        <v>18.43</v>
      </c>
      <c r="F31" s="8">
        <v>12.84</v>
      </c>
      <c r="G31" s="9">
        <v>25.93</v>
      </c>
      <c r="H31" s="11"/>
      <c r="I31" s="11"/>
      <c r="J31" s="11"/>
      <c r="K31" s="11"/>
      <c r="L31" s="8"/>
      <c r="M31" s="5"/>
      <c r="N31" s="11"/>
      <c r="O31" s="11"/>
      <c r="P31" s="8"/>
      <c r="Q31" s="5"/>
      <c r="R31" s="11"/>
      <c r="S31" s="11"/>
      <c r="T31" s="11"/>
      <c r="U31" s="71"/>
      <c r="V31" s="19"/>
      <c r="W31" s="11"/>
      <c r="X31" s="11"/>
      <c r="Y31" s="11"/>
      <c r="Z31" s="11"/>
      <c r="AA31" s="11"/>
      <c r="AB31" s="5"/>
      <c r="AC31" s="9"/>
      <c r="AD31" s="20"/>
      <c r="AE31" s="11"/>
      <c r="AF31" s="9"/>
      <c r="AI31">
        <v>61.299441999999999</v>
      </c>
      <c r="AJ31">
        <v>10.721285</v>
      </c>
      <c r="AK31">
        <v>51.078361999999998</v>
      </c>
      <c r="AL31">
        <v>8.2328790000000005</v>
      </c>
    </row>
    <row r="32" spans="1:38" x14ac:dyDescent="0.3">
      <c r="A32" s="12">
        <v>0</v>
      </c>
      <c r="B32" s="12">
        <v>20.65</v>
      </c>
      <c r="C32" s="12">
        <v>35.520000000000003</v>
      </c>
      <c r="D32" s="12">
        <v>0</v>
      </c>
      <c r="E32" s="12">
        <v>16.41</v>
      </c>
      <c r="F32" s="12">
        <v>10.41</v>
      </c>
      <c r="G32" s="13">
        <v>24.92</v>
      </c>
      <c r="H32" s="23"/>
      <c r="I32" s="3"/>
      <c r="J32" s="3"/>
      <c r="K32" s="3"/>
      <c r="L32" s="12"/>
      <c r="M32" s="6"/>
      <c r="N32" s="3"/>
      <c r="O32" s="3"/>
      <c r="P32" s="12"/>
      <c r="Q32" s="6"/>
      <c r="R32" s="3"/>
      <c r="S32" s="3"/>
      <c r="T32" s="3"/>
      <c r="U32" s="65"/>
      <c r="V32" s="16"/>
      <c r="W32" s="3"/>
      <c r="X32" s="3"/>
      <c r="Y32" s="3"/>
      <c r="Z32" s="3"/>
      <c r="AA32" s="3"/>
      <c r="AB32" s="6"/>
      <c r="AC32" s="13"/>
      <c r="AD32" s="33"/>
      <c r="AE32" s="3"/>
      <c r="AF32" s="13"/>
      <c r="AI32">
        <v>61.060389999999998</v>
      </c>
      <c r="AJ32">
        <v>11.304398000000001</v>
      </c>
      <c r="AK32">
        <v>51.810482</v>
      </c>
      <c r="AL32">
        <v>8.5078069999999997</v>
      </c>
    </row>
    <row r="33" spans="1:38" x14ac:dyDescent="0.3">
      <c r="A33" s="18">
        <v>0</v>
      </c>
      <c r="B33" s="18">
        <v>19.45</v>
      </c>
      <c r="C33" s="18">
        <v>33.68</v>
      </c>
      <c r="D33" s="18">
        <v>0</v>
      </c>
      <c r="E33" s="18">
        <v>16.89</v>
      </c>
      <c r="F33" s="18">
        <v>10.34</v>
      </c>
      <c r="G33" s="15">
        <v>26.31</v>
      </c>
      <c r="H33" s="8">
        <v>18</v>
      </c>
      <c r="I33" s="7">
        <v>1</v>
      </c>
      <c r="J33" s="7">
        <v>200</v>
      </c>
      <c r="K33" s="8">
        <v>500</v>
      </c>
      <c r="L33" s="7">
        <v>1.8</v>
      </c>
      <c r="M33" s="9">
        <v>0.01</v>
      </c>
      <c r="N33" s="7">
        <v>0.7</v>
      </c>
      <c r="O33" s="7">
        <v>20</v>
      </c>
      <c r="P33" s="8">
        <v>0.25</v>
      </c>
      <c r="Q33" s="61">
        <v>0.25</v>
      </c>
      <c r="R33" s="7">
        <v>40</v>
      </c>
      <c r="S33" s="7">
        <v>2.5</v>
      </c>
      <c r="T33" s="10">
        <v>1.9999999999999999E-7</v>
      </c>
      <c r="U33" s="57" t="s">
        <v>30</v>
      </c>
      <c r="V33" s="8">
        <f>+AVERAGE(A33:A40)</f>
        <v>0</v>
      </c>
      <c r="W33" s="8">
        <f>+AVERAGE(B33:B40)</f>
        <v>19.9175</v>
      </c>
      <c r="X33" s="8">
        <f>+AVERAGE(C33:C40)</f>
        <v>33.876249999999999</v>
      </c>
      <c r="Y33" s="8">
        <f>+AVERAGE(D33:D40)</f>
        <v>0</v>
      </c>
      <c r="Z33">
        <f>AVERAGE(E33:E40)</f>
        <v>18.512499999999999</v>
      </c>
      <c r="AA33">
        <f>AVERAGE(F33:F40)</f>
        <v>13.042499999999999</v>
      </c>
      <c r="AB33" s="5">
        <f>AVERAGE(G33:G40)</f>
        <v>26.008749999999999</v>
      </c>
      <c r="AC33" s="66">
        <f>V33^2+(W33-$B$7)^2+(AB33-$G$7)^2</f>
        <v>0.55138281250000176</v>
      </c>
      <c r="AD33" s="20">
        <f>_xlfn.STDEV.S(B33:B40)</f>
        <v>1.388923015453752</v>
      </c>
      <c r="AE33" s="8">
        <f>_xlfn.STDEV.S(C33:C40)</f>
        <v>1.5644527797284276</v>
      </c>
      <c r="AF33" s="5">
        <f>_xlfn.STDEV.S(G33:G40)</f>
        <v>1.1422213633342451</v>
      </c>
    </row>
    <row r="34" spans="1:38" x14ac:dyDescent="0.3">
      <c r="A34" s="8">
        <v>0</v>
      </c>
      <c r="B34" s="8">
        <v>19.79</v>
      </c>
      <c r="C34" s="8">
        <v>33.479999999999997</v>
      </c>
      <c r="D34" s="8">
        <v>0</v>
      </c>
      <c r="E34" s="8">
        <v>17.829999999999998</v>
      </c>
      <c r="F34" s="8">
        <v>12.23</v>
      </c>
      <c r="G34" s="9">
        <v>26.36</v>
      </c>
      <c r="H34" s="7"/>
      <c r="I34" s="7"/>
      <c r="M34" s="5"/>
      <c r="Q34" s="5"/>
      <c r="U34" s="57"/>
      <c r="V34" s="17"/>
      <c r="W34" s="11"/>
      <c r="X34" s="11"/>
      <c r="Y34" s="11"/>
      <c r="AB34" s="5"/>
      <c r="AC34" s="5"/>
      <c r="AD34" s="20"/>
      <c r="AE34" s="8"/>
      <c r="AF34" s="5"/>
      <c r="AH34" t="s">
        <v>111</v>
      </c>
      <c r="AI34">
        <f>+AVERAGE(AI25:AI32)</f>
        <v>61.022653499999997</v>
      </c>
      <c r="AJ34">
        <f>+AVERAGE(AJ25:AJ32)</f>
        <v>11.157372749999999</v>
      </c>
      <c r="AK34">
        <f>+AVERAGE(AK25:AK32)</f>
        <v>49.815630124999998</v>
      </c>
      <c r="AL34">
        <f>+AVERAGE(AL25:AL32)</f>
        <v>9.3226916250000009</v>
      </c>
    </row>
    <row r="35" spans="1:38" x14ac:dyDescent="0.3">
      <c r="A35" s="8">
        <v>0</v>
      </c>
      <c r="B35" s="8">
        <v>21.11</v>
      </c>
      <c r="C35" s="8">
        <v>35.99</v>
      </c>
      <c r="D35" s="8">
        <v>0</v>
      </c>
      <c r="E35" s="8">
        <v>20.93</v>
      </c>
      <c r="F35" s="8">
        <v>17.579999999999998</v>
      </c>
      <c r="G35" s="9">
        <v>24.35</v>
      </c>
      <c r="M35" s="5"/>
      <c r="Q35" s="5"/>
      <c r="U35" s="57"/>
      <c r="V35" s="17"/>
      <c r="W35" s="11"/>
      <c r="X35" s="11"/>
      <c r="Y35" s="11"/>
      <c r="AB35" s="5"/>
      <c r="AC35" s="5"/>
      <c r="AD35" s="20"/>
      <c r="AE35" s="11"/>
      <c r="AF35" s="9"/>
      <c r="AH35" t="s">
        <v>112</v>
      </c>
      <c r="AI35">
        <f>+_xlfn.STDEV.S(AI25:AI32)</f>
        <v>0.55775150119513617</v>
      </c>
      <c r="AJ35">
        <f>+_xlfn.STDEV.S(AJ25:AJ32)</f>
        <v>0.54555062800067267</v>
      </c>
      <c r="AK35">
        <f>+_xlfn.STDEV.S(AK25:AK32)</f>
        <v>1.7535457765136857</v>
      </c>
      <c r="AL35">
        <f>+_xlfn.STDEV.S(AL25:AL32)</f>
        <v>0.8369135580421907</v>
      </c>
    </row>
    <row r="36" spans="1:38" x14ac:dyDescent="0.3">
      <c r="A36" s="8">
        <v>0</v>
      </c>
      <c r="B36" s="8">
        <v>20.72</v>
      </c>
      <c r="C36" s="8">
        <v>34.880000000000003</v>
      </c>
      <c r="D36" s="8">
        <v>0</v>
      </c>
      <c r="E36" s="8">
        <v>17.43</v>
      </c>
      <c r="F36" s="8">
        <v>11.25</v>
      </c>
      <c r="G36" s="9">
        <v>25.35</v>
      </c>
      <c r="H36" s="11"/>
      <c r="I36" s="11"/>
      <c r="J36" s="11"/>
      <c r="K36" s="11"/>
      <c r="L36" s="11"/>
      <c r="M36" s="5"/>
      <c r="N36" s="11"/>
      <c r="O36" s="11"/>
      <c r="Q36" s="5"/>
      <c r="R36" s="11"/>
      <c r="S36" s="11"/>
      <c r="T36" s="11"/>
      <c r="U36" s="57"/>
      <c r="V36" s="17"/>
      <c r="W36" s="11"/>
      <c r="X36" s="11"/>
      <c r="Y36" s="11"/>
      <c r="Z36" s="11"/>
      <c r="AA36" s="11"/>
      <c r="AB36" s="5"/>
      <c r="AC36" s="5"/>
      <c r="AD36" s="20"/>
      <c r="AE36" s="11"/>
      <c r="AF36" s="9"/>
    </row>
    <row r="37" spans="1:38" x14ac:dyDescent="0.3">
      <c r="A37" s="8">
        <v>0</v>
      </c>
      <c r="B37" s="8">
        <v>19.96</v>
      </c>
      <c r="C37" s="8">
        <v>33.28</v>
      </c>
      <c r="D37" s="8">
        <v>0</v>
      </c>
      <c r="E37" s="8">
        <v>17.989999999999998</v>
      </c>
      <c r="F37" s="8">
        <v>12.29</v>
      </c>
      <c r="G37" s="9">
        <v>26.51</v>
      </c>
      <c r="H37" s="11"/>
      <c r="I37" s="11"/>
      <c r="J37" s="11"/>
      <c r="K37" s="11"/>
      <c r="L37" s="11"/>
      <c r="M37" s="5"/>
      <c r="N37" s="11"/>
      <c r="O37" s="11"/>
      <c r="Q37" s="5"/>
      <c r="R37" s="11"/>
      <c r="S37" s="11"/>
      <c r="T37" s="11"/>
      <c r="U37" s="57"/>
      <c r="V37" s="19"/>
      <c r="W37" s="11"/>
      <c r="X37" s="11"/>
      <c r="Y37" s="11"/>
      <c r="Z37" s="11"/>
      <c r="AA37" s="11"/>
      <c r="AB37" s="5"/>
      <c r="AC37" s="5"/>
      <c r="AD37" s="20"/>
      <c r="AE37" s="11"/>
      <c r="AF37" s="9"/>
    </row>
    <row r="38" spans="1:38" x14ac:dyDescent="0.3">
      <c r="A38" s="8">
        <v>0</v>
      </c>
      <c r="B38" s="8">
        <v>20.77</v>
      </c>
      <c r="C38" s="8">
        <v>33.78</v>
      </c>
      <c r="D38" s="8">
        <v>0</v>
      </c>
      <c r="E38" s="8">
        <v>17.059999999999999</v>
      </c>
      <c r="F38" s="8">
        <v>11.3</v>
      </c>
      <c r="G38" s="9">
        <v>26.1</v>
      </c>
      <c r="H38" s="11"/>
      <c r="I38" s="11"/>
      <c r="J38" s="11"/>
      <c r="K38" s="11"/>
      <c r="L38" s="11"/>
      <c r="M38" s="5"/>
      <c r="N38" s="11"/>
      <c r="O38" s="11"/>
      <c r="Q38" s="5"/>
      <c r="R38" s="11"/>
      <c r="S38" s="11"/>
      <c r="T38" s="11"/>
      <c r="U38" s="57"/>
      <c r="V38" s="19"/>
      <c r="W38" s="11"/>
      <c r="X38" s="11"/>
      <c r="Y38" s="11"/>
      <c r="Z38" s="11"/>
      <c r="AA38" s="11"/>
      <c r="AB38" s="5"/>
      <c r="AC38" s="5"/>
      <c r="AD38" s="20"/>
      <c r="AE38" s="11"/>
      <c r="AF38" s="9"/>
      <c r="AJ38" t="s">
        <v>113</v>
      </c>
    </row>
    <row r="39" spans="1:38" x14ac:dyDescent="0.3">
      <c r="A39" s="8">
        <v>0</v>
      </c>
      <c r="B39" s="8">
        <v>20.75</v>
      </c>
      <c r="C39" s="8">
        <v>35.130000000000003</v>
      </c>
      <c r="D39" s="8">
        <v>0</v>
      </c>
      <c r="E39" s="8">
        <v>18.7</v>
      </c>
      <c r="F39" s="8">
        <v>13.38</v>
      </c>
      <c r="G39" s="9">
        <v>24.98</v>
      </c>
      <c r="H39" s="11"/>
      <c r="I39" s="11"/>
      <c r="J39" s="11"/>
      <c r="K39" s="11"/>
      <c r="L39" s="11"/>
      <c r="M39" s="5"/>
      <c r="N39" s="11"/>
      <c r="O39" s="11"/>
      <c r="Q39" s="5"/>
      <c r="R39" s="11"/>
      <c r="S39" s="11"/>
      <c r="T39" s="11"/>
      <c r="U39" s="57"/>
      <c r="V39" s="19"/>
      <c r="W39" s="11"/>
      <c r="X39" s="11"/>
      <c r="Y39" s="11"/>
      <c r="Z39" s="11"/>
      <c r="AA39" s="11"/>
      <c r="AB39" s="5"/>
      <c r="AC39" s="5"/>
      <c r="AD39" s="20"/>
      <c r="AE39" s="11"/>
      <c r="AF39" s="9"/>
      <c r="AJ39" t="s">
        <v>20</v>
      </c>
    </row>
    <row r="40" spans="1:38" ht="15" thickBot="1" x14ac:dyDescent="0.35">
      <c r="A40" s="25">
        <v>0</v>
      </c>
      <c r="B40" s="25">
        <v>16.79</v>
      </c>
      <c r="C40" s="25">
        <v>30.79</v>
      </c>
      <c r="D40" s="25">
        <v>0</v>
      </c>
      <c r="E40" s="25">
        <v>21.27</v>
      </c>
      <c r="F40" s="25">
        <v>15.97</v>
      </c>
      <c r="G40" s="27">
        <v>28.11</v>
      </c>
      <c r="H40" s="67"/>
      <c r="I40" s="21"/>
      <c r="J40" s="21"/>
      <c r="K40" s="21"/>
      <c r="L40" s="21"/>
      <c r="M40" s="22"/>
      <c r="N40" s="21"/>
      <c r="O40" s="21"/>
      <c r="P40" s="21"/>
      <c r="Q40" s="22"/>
      <c r="R40" s="21"/>
      <c r="S40" s="21"/>
      <c r="T40" s="21"/>
      <c r="U40" s="68"/>
      <c r="V40" s="69"/>
      <c r="W40" s="21"/>
      <c r="X40" s="21"/>
      <c r="Y40" s="21"/>
      <c r="Z40" s="21"/>
      <c r="AA40" s="21"/>
      <c r="AB40" s="22"/>
      <c r="AC40" s="22"/>
      <c r="AD40" s="29"/>
      <c r="AE40" s="21"/>
      <c r="AF40" s="27"/>
      <c r="AI40" s="3" t="s">
        <v>9</v>
      </c>
      <c r="AJ40" s="3" t="s">
        <v>10</v>
      </c>
      <c r="AK40" s="6" t="s">
        <v>29</v>
      </c>
    </row>
    <row r="41" spans="1:38" x14ac:dyDescent="0.3">
      <c r="A41" s="8">
        <v>0</v>
      </c>
      <c r="B41" s="8">
        <v>23.81</v>
      </c>
      <c r="C41" s="8">
        <v>36.81</v>
      </c>
      <c r="D41" s="8">
        <v>0</v>
      </c>
      <c r="E41" s="8">
        <v>16.14</v>
      </c>
      <c r="F41" s="8">
        <v>10.99</v>
      </c>
      <c r="G41" s="9">
        <v>24.2</v>
      </c>
      <c r="H41" s="8">
        <v>18</v>
      </c>
      <c r="I41" s="7">
        <v>1</v>
      </c>
      <c r="J41" s="7">
        <v>200</v>
      </c>
      <c r="K41" s="8">
        <v>500</v>
      </c>
      <c r="L41" s="7">
        <v>1.8</v>
      </c>
      <c r="M41" s="9">
        <v>0.01</v>
      </c>
      <c r="N41" s="1">
        <v>0.55000000000000004</v>
      </c>
      <c r="O41" s="7">
        <v>20</v>
      </c>
      <c r="P41" s="8">
        <v>0.25</v>
      </c>
      <c r="Q41" s="9">
        <v>0.22</v>
      </c>
      <c r="R41" s="7">
        <v>40</v>
      </c>
      <c r="S41" s="7">
        <v>2.5</v>
      </c>
      <c r="T41" s="10">
        <v>1.9999999999999999E-7</v>
      </c>
      <c r="U41" s="71" t="s">
        <v>30</v>
      </c>
      <c r="V41" s="8">
        <f>+AVERAGE(A41:A48)</f>
        <v>8.7500000000000008E-3</v>
      </c>
      <c r="W41" s="8">
        <f>+AVERAGE(B41:B48)</f>
        <v>22.617500000000003</v>
      </c>
      <c r="X41" s="8">
        <f>+AVERAGE(C41:C48)</f>
        <v>35.457499999999996</v>
      </c>
      <c r="Y41" s="8">
        <f>+AVERAGE(D41:D48)</f>
        <v>1.39625</v>
      </c>
      <c r="Z41" s="7">
        <f>AVERAGE(E41:E48)</f>
        <v>17.625</v>
      </c>
      <c r="AA41" s="7">
        <f>AVERAGE(F41:F48)</f>
        <v>12.28375</v>
      </c>
      <c r="AB41" s="9">
        <f>AVERAGE(G41:G48)</f>
        <v>25.016249999999999</v>
      </c>
      <c r="AC41" s="66">
        <f>V41^2+(W41-$B$7)^2+(AB41-$G$7)^2</f>
        <v>13.080646875000026</v>
      </c>
      <c r="AD41" s="20">
        <f>_xlfn.STDEV.S(B41:B48)</f>
        <v>1.6118556298343136</v>
      </c>
      <c r="AE41" s="8">
        <f>_xlfn.STDEV.S(C41:C48)</f>
        <v>1.6885560187839295</v>
      </c>
      <c r="AF41" s="5">
        <f>_xlfn.STDEV.S(G41:G48)</f>
        <v>0.99274421248807687</v>
      </c>
      <c r="AI41" s="90">
        <f>(W82-W41)/W65/($N82-$N41)*$N65</f>
        <v>-1.0804575290829925</v>
      </c>
      <c r="AJ41" s="90">
        <f>(X82-X41)/X65/($N82-$N41)*$N65</f>
        <v>-0.43157907842478122</v>
      </c>
      <c r="AK41" s="90">
        <f>(AB82-AB41)/AB65/($N82-$N41)*$N65</f>
        <v>0.3688827551198462</v>
      </c>
    </row>
    <row r="42" spans="1:38" x14ac:dyDescent="0.3">
      <c r="A42" s="8">
        <v>0</v>
      </c>
      <c r="B42" s="8">
        <v>22.75</v>
      </c>
      <c r="C42" s="8">
        <v>35.369999999999997</v>
      </c>
      <c r="D42" s="8">
        <v>0</v>
      </c>
      <c r="E42" s="8">
        <v>16.68</v>
      </c>
      <c r="F42" s="8">
        <v>10.87</v>
      </c>
      <c r="G42" s="9">
        <v>24.99</v>
      </c>
      <c r="H42" s="7"/>
      <c r="I42" s="7"/>
      <c r="L42" s="7"/>
      <c r="M42" s="5"/>
      <c r="P42" s="8"/>
      <c r="Q42" s="5"/>
      <c r="U42" s="71"/>
      <c r="V42" s="17"/>
      <c r="W42" s="11"/>
      <c r="X42" s="11"/>
      <c r="Y42" s="11"/>
      <c r="AB42" s="5"/>
      <c r="AC42" s="9"/>
      <c r="AD42" s="20"/>
      <c r="AE42" s="8"/>
      <c r="AF42" s="5"/>
    </row>
    <row r="43" spans="1:38" x14ac:dyDescent="0.3">
      <c r="A43" s="8">
        <v>7.0000000000000007E-2</v>
      </c>
      <c r="B43" s="8">
        <v>21.3</v>
      </c>
      <c r="C43" s="8">
        <v>33.229999999999997</v>
      </c>
      <c r="D43" s="8">
        <v>0.48</v>
      </c>
      <c r="E43" s="8">
        <v>19.47</v>
      </c>
      <c r="F43" s="8">
        <v>13.92</v>
      </c>
      <c r="G43" s="9">
        <v>26.43</v>
      </c>
      <c r="L43" s="7"/>
      <c r="M43" s="5"/>
      <c r="P43" s="8"/>
      <c r="Q43" s="5"/>
      <c r="U43" s="71"/>
      <c r="V43" s="17"/>
      <c r="W43" s="11"/>
      <c r="X43" s="11"/>
      <c r="Y43" s="11"/>
      <c r="AB43" s="5"/>
      <c r="AC43" s="9"/>
      <c r="AD43" s="20"/>
      <c r="AE43" s="11"/>
      <c r="AF43" s="9"/>
    </row>
    <row r="44" spans="1:38" x14ac:dyDescent="0.3">
      <c r="A44" s="8">
        <v>0</v>
      </c>
      <c r="B44" s="8">
        <v>20.72</v>
      </c>
      <c r="C44" s="8">
        <v>34.15</v>
      </c>
      <c r="D44" s="8">
        <v>10.36</v>
      </c>
      <c r="E44">
        <v>20.5</v>
      </c>
      <c r="F44">
        <v>16.54</v>
      </c>
      <c r="G44" s="9">
        <v>25.65</v>
      </c>
      <c r="H44" s="11"/>
      <c r="I44" s="11"/>
      <c r="J44" s="11"/>
      <c r="K44" s="11"/>
      <c r="L44" s="8"/>
      <c r="M44" s="5"/>
      <c r="N44" s="11"/>
      <c r="O44" s="11"/>
      <c r="P44" s="8"/>
      <c r="Q44" s="5"/>
      <c r="R44" s="11"/>
      <c r="S44" s="11"/>
      <c r="T44" s="11"/>
      <c r="U44" s="71"/>
      <c r="V44" s="17"/>
      <c r="W44" s="11"/>
      <c r="X44" s="11"/>
      <c r="Y44" s="11"/>
      <c r="Z44" s="11"/>
      <c r="AA44" s="11"/>
      <c r="AB44" s="5"/>
      <c r="AC44" s="9"/>
      <c r="AD44" s="20"/>
      <c r="AE44" s="11"/>
      <c r="AF44" s="9"/>
    </row>
    <row r="45" spans="1:38" x14ac:dyDescent="0.3">
      <c r="A45" s="8">
        <v>0</v>
      </c>
      <c r="B45" s="8">
        <v>23.51</v>
      </c>
      <c r="C45" s="8">
        <v>36.24</v>
      </c>
      <c r="D45" s="8">
        <v>0</v>
      </c>
      <c r="E45" s="8">
        <v>16.059999999999999</v>
      </c>
      <c r="F45" s="8">
        <v>10.36</v>
      </c>
      <c r="G45" s="9">
        <v>24.63</v>
      </c>
      <c r="H45" s="11"/>
      <c r="I45" s="11"/>
      <c r="J45" s="11"/>
      <c r="K45" s="11"/>
      <c r="L45" s="8"/>
      <c r="M45" s="5"/>
      <c r="N45" s="11"/>
      <c r="O45" s="11"/>
      <c r="P45" s="8"/>
      <c r="Q45" s="5"/>
      <c r="R45" s="11"/>
      <c r="S45" s="11"/>
      <c r="T45" s="11"/>
      <c r="U45" s="71"/>
      <c r="V45" s="19"/>
      <c r="W45" s="11"/>
      <c r="X45" s="11"/>
      <c r="Y45" s="11"/>
      <c r="Z45" s="11"/>
      <c r="AA45" s="11"/>
      <c r="AB45" s="5"/>
      <c r="AC45" s="9"/>
      <c r="AD45" s="20"/>
      <c r="AE45" s="11"/>
      <c r="AF45" s="9"/>
    </row>
    <row r="46" spans="1:38" x14ac:dyDescent="0.3">
      <c r="A46" s="8">
        <v>0</v>
      </c>
      <c r="B46" s="8">
        <v>24.77</v>
      </c>
      <c r="C46" s="8">
        <v>38.14</v>
      </c>
      <c r="D46" s="8">
        <v>0</v>
      </c>
      <c r="E46" s="8">
        <v>15.35</v>
      </c>
      <c r="F46" s="8">
        <v>9.64</v>
      </c>
      <c r="G46" s="9">
        <v>23.5</v>
      </c>
      <c r="H46" s="11"/>
      <c r="I46" s="11"/>
      <c r="J46" s="11"/>
      <c r="K46" s="11"/>
      <c r="L46" s="8"/>
      <c r="M46" s="5"/>
      <c r="N46" s="11"/>
      <c r="O46" s="11"/>
      <c r="P46" s="8"/>
      <c r="Q46" s="5"/>
      <c r="R46" s="11"/>
      <c r="S46" s="11"/>
      <c r="T46" s="11"/>
      <c r="U46" s="71"/>
      <c r="V46" s="19"/>
      <c r="W46" s="11"/>
      <c r="X46" s="11"/>
      <c r="Y46" s="11"/>
      <c r="Z46" s="11"/>
      <c r="AA46" s="11"/>
      <c r="AB46" s="5"/>
      <c r="AC46" s="9"/>
      <c r="AD46" s="20"/>
      <c r="AE46" s="11"/>
      <c r="AF46" s="9"/>
    </row>
    <row r="47" spans="1:38" x14ac:dyDescent="0.3">
      <c r="A47" s="8">
        <v>0</v>
      </c>
      <c r="B47" s="8">
        <v>23.67</v>
      </c>
      <c r="C47" s="8">
        <v>36.07</v>
      </c>
      <c r="D47" s="8">
        <v>0</v>
      </c>
      <c r="E47" s="8">
        <v>16.68</v>
      </c>
      <c r="F47" s="8">
        <v>11</v>
      </c>
      <c r="G47" s="9">
        <v>24.61</v>
      </c>
      <c r="H47" s="11"/>
      <c r="I47" s="11"/>
      <c r="J47" s="11"/>
      <c r="K47" s="11"/>
      <c r="L47" s="8"/>
      <c r="M47" s="5"/>
      <c r="N47" s="11"/>
      <c r="O47" s="11"/>
      <c r="P47" s="8"/>
      <c r="Q47" s="5"/>
      <c r="R47" s="11"/>
      <c r="S47" s="11"/>
      <c r="T47" s="11"/>
      <c r="U47" s="71"/>
      <c r="V47" s="19"/>
      <c r="W47" s="11"/>
      <c r="X47" s="11"/>
      <c r="Y47" s="11"/>
      <c r="Z47" s="11"/>
      <c r="AA47" s="11"/>
      <c r="AB47" s="5"/>
      <c r="AC47" s="9"/>
      <c r="AD47" s="20"/>
      <c r="AE47" s="11"/>
      <c r="AF47" s="9"/>
    </row>
    <row r="48" spans="1:38" x14ac:dyDescent="0.3">
      <c r="A48" s="12">
        <v>0</v>
      </c>
      <c r="B48" s="12">
        <v>20.41</v>
      </c>
      <c r="C48" s="12">
        <v>33.65</v>
      </c>
      <c r="D48" s="12">
        <v>0.33</v>
      </c>
      <c r="E48" s="12">
        <v>20.12</v>
      </c>
      <c r="F48" s="12">
        <v>14.95</v>
      </c>
      <c r="G48" s="13">
        <v>26.12</v>
      </c>
      <c r="H48" s="23"/>
      <c r="I48" s="3"/>
      <c r="J48" s="3"/>
      <c r="K48" s="3"/>
      <c r="L48" s="12"/>
      <c r="M48" s="6"/>
      <c r="N48" s="3"/>
      <c r="O48" s="3"/>
      <c r="P48" s="12"/>
      <c r="Q48" s="6"/>
      <c r="R48" s="3"/>
      <c r="S48" s="3"/>
      <c r="T48" s="3"/>
      <c r="U48" s="65"/>
      <c r="V48" s="16"/>
      <c r="W48" s="3"/>
      <c r="X48" s="3"/>
      <c r="Y48" s="3"/>
      <c r="Z48" s="3"/>
      <c r="AA48" s="3"/>
      <c r="AB48" s="6"/>
      <c r="AC48" s="13"/>
      <c r="AD48" s="33"/>
      <c r="AE48" s="3"/>
      <c r="AF48" s="13"/>
    </row>
    <row r="49" spans="1:32" x14ac:dyDescent="0.3">
      <c r="A49" s="8">
        <v>0</v>
      </c>
      <c r="B49" s="8">
        <v>23.03</v>
      </c>
      <c r="C49" s="8">
        <v>36.700000000000003</v>
      </c>
      <c r="D49" s="8">
        <v>0</v>
      </c>
      <c r="E49" s="8">
        <v>16.52</v>
      </c>
      <c r="F49" s="8">
        <v>10.64</v>
      </c>
      <c r="G49" s="9">
        <v>24.29</v>
      </c>
      <c r="H49" s="8">
        <v>18</v>
      </c>
      <c r="I49" s="7">
        <v>1</v>
      </c>
      <c r="J49" s="7">
        <v>200</v>
      </c>
      <c r="K49" s="8">
        <v>500</v>
      </c>
      <c r="L49" s="7">
        <v>1.8</v>
      </c>
      <c r="M49" s="9">
        <v>0.01</v>
      </c>
      <c r="N49" s="1">
        <v>0.6</v>
      </c>
      <c r="O49" s="7">
        <v>20</v>
      </c>
      <c r="P49" s="8">
        <v>0.25</v>
      </c>
      <c r="Q49" s="9">
        <v>0.22</v>
      </c>
      <c r="R49" s="7">
        <v>40</v>
      </c>
      <c r="S49" s="7">
        <v>2.5</v>
      </c>
      <c r="T49" s="10">
        <v>1.9999999999999999E-7</v>
      </c>
      <c r="U49" s="71" t="s">
        <v>30</v>
      </c>
      <c r="V49" s="8">
        <f>+AVERAGE(A49:A56)</f>
        <v>0</v>
      </c>
      <c r="W49" s="8">
        <f>+AVERAGE(B49:B56)</f>
        <v>21.669999999999998</v>
      </c>
      <c r="X49" s="8">
        <f>+AVERAGE(C49:C56)</f>
        <v>34.91375</v>
      </c>
      <c r="Y49" s="8">
        <f>+AVERAGE(D49:D56)</f>
        <v>0</v>
      </c>
      <c r="Z49" s="7">
        <f>AVERAGE(E49:E56)</f>
        <v>17.267500000000002</v>
      </c>
      <c r="AA49" s="7">
        <f>AVERAGE(F49:F56)</f>
        <v>11.52875</v>
      </c>
      <c r="AB49" s="9">
        <f>AVERAGE(G49:G56)</f>
        <v>25.430000000000003</v>
      </c>
      <c r="AC49" s="66">
        <f>V49^2+(W49-$B$7)^2+(AB49-$G$7)^2</f>
        <v>6.693799999999988</v>
      </c>
      <c r="AD49" s="20">
        <f>_xlfn.STDEV.S(B49:B56)</f>
        <v>1.4751658502399942</v>
      </c>
      <c r="AE49" s="8">
        <f>_xlfn.STDEV.S(C49:C56)</f>
        <v>1.408017222906027</v>
      </c>
      <c r="AF49" s="5">
        <f>_xlfn.STDEV.S(G49:G56)</f>
        <v>0.94077475670701471</v>
      </c>
    </row>
    <row r="50" spans="1:32" x14ac:dyDescent="0.3">
      <c r="A50" s="8">
        <v>0</v>
      </c>
      <c r="B50" s="8">
        <v>23.84</v>
      </c>
      <c r="C50" s="8">
        <v>36.369999999999997</v>
      </c>
      <c r="D50" s="8">
        <v>0</v>
      </c>
      <c r="E50" s="8">
        <v>15.36</v>
      </c>
      <c r="F50" s="8">
        <v>9.7799999999999994</v>
      </c>
      <c r="G50" s="9">
        <v>24.59</v>
      </c>
      <c r="H50" s="7"/>
      <c r="I50" s="7"/>
      <c r="L50" s="7"/>
      <c r="M50" s="5"/>
      <c r="P50" s="8"/>
      <c r="Q50" s="5"/>
      <c r="U50" s="71"/>
      <c r="V50" s="17"/>
      <c r="W50" s="11"/>
      <c r="X50" s="11"/>
      <c r="Y50" s="11"/>
      <c r="AB50" s="5"/>
      <c r="AC50" s="9"/>
      <c r="AD50" s="20"/>
      <c r="AE50" s="8"/>
      <c r="AF50" s="5"/>
    </row>
    <row r="51" spans="1:32" x14ac:dyDescent="0.3">
      <c r="A51" s="8">
        <v>0</v>
      </c>
      <c r="B51" s="8">
        <v>19.62</v>
      </c>
      <c r="C51" s="8">
        <v>32.64</v>
      </c>
      <c r="D51" s="8">
        <v>0</v>
      </c>
      <c r="E51" s="8">
        <v>17.73</v>
      </c>
      <c r="F51" s="8">
        <v>11.31</v>
      </c>
      <c r="G51" s="9">
        <v>27.06</v>
      </c>
      <c r="L51" s="7"/>
      <c r="M51" s="5"/>
      <c r="P51" s="8"/>
      <c r="Q51" s="5"/>
      <c r="U51" s="71"/>
      <c r="V51" s="17"/>
      <c r="W51" s="11"/>
      <c r="X51" s="11"/>
      <c r="Y51" s="11"/>
      <c r="AB51" s="5"/>
      <c r="AC51" s="9"/>
      <c r="AD51" s="20"/>
      <c r="AE51" s="11"/>
      <c r="AF51" s="9"/>
    </row>
    <row r="52" spans="1:32" x14ac:dyDescent="0.3">
      <c r="A52" s="8">
        <v>0</v>
      </c>
      <c r="B52" s="8">
        <v>21.2</v>
      </c>
      <c r="C52" s="8">
        <v>34.21</v>
      </c>
      <c r="D52" s="8">
        <v>0</v>
      </c>
      <c r="E52">
        <v>17.37</v>
      </c>
      <c r="F52">
        <v>11.87</v>
      </c>
      <c r="G52" s="9">
        <v>25.84</v>
      </c>
      <c r="H52" s="11"/>
      <c r="I52" s="11"/>
      <c r="J52" s="11"/>
      <c r="K52" s="11"/>
      <c r="L52" s="8"/>
      <c r="M52" s="5"/>
      <c r="N52" s="11"/>
      <c r="O52" s="11"/>
      <c r="P52" s="8"/>
      <c r="Q52" s="5"/>
      <c r="R52" s="11"/>
      <c r="S52" s="11"/>
      <c r="T52" s="11"/>
      <c r="U52" s="71"/>
      <c r="V52" s="17"/>
      <c r="W52" s="11"/>
      <c r="X52" s="11"/>
      <c r="Y52" s="11"/>
      <c r="Z52" s="11"/>
      <c r="AA52" s="11"/>
      <c r="AB52" s="5"/>
      <c r="AC52" s="9"/>
      <c r="AD52" s="20"/>
      <c r="AE52" s="11"/>
      <c r="AF52" s="9"/>
    </row>
    <row r="53" spans="1:32" x14ac:dyDescent="0.3">
      <c r="A53" s="8">
        <v>0</v>
      </c>
      <c r="B53" s="8">
        <v>20.52</v>
      </c>
      <c r="C53" s="8">
        <v>33.44</v>
      </c>
      <c r="D53" s="8">
        <v>0</v>
      </c>
      <c r="E53" s="8">
        <v>18.88</v>
      </c>
      <c r="F53" s="8">
        <v>13.86</v>
      </c>
      <c r="G53" s="9">
        <v>26.39</v>
      </c>
      <c r="H53" s="11"/>
      <c r="I53" s="11"/>
      <c r="J53" s="11"/>
      <c r="K53" s="11"/>
      <c r="L53" s="8"/>
      <c r="M53" s="5"/>
      <c r="N53" s="11"/>
      <c r="O53" s="11"/>
      <c r="P53" s="8"/>
      <c r="Q53" s="5"/>
      <c r="R53" s="11"/>
      <c r="S53" s="11"/>
      <c r="T53" s="11"/>
      <c r="U53" s="71"/>
      <c r="V53" s="19"/>
      <c r="W53" s="11"/>
      <c r="X53" s="11"/>
      <c r="Y53" s="11"/>
      <c r="Z53" s="11"/>
      <c r="AA53" s="11"/>
      <c r="AB53" s="5"/>
      <c r="AC53" s="9"/>
      <c r="AD53" s="20"/>
      <c r="AE53" s="11"/>
      <c r="AF53" s="9"/>
    </row>
    <row r="54" spans="1:32" x14ac:dyDescent="0.3">
      <c r="A54" s="8">
        <v>0</v>
      </c>
      <c r="B54" s="8">
        <v>23.11</v>
      </c>
      <c r="C54" s="8">
        <v>35.46</v>
      </c>
      <c r="D54" s="8">
        <v>0</v>
      </c>
      <c r="E54" s="8">
        <v>16.62</v>
      </c>
      <c r="F54" s="8">
        <v>10.94</v>
      </c>
      <c r="G54" s="9">
        <v>25.09</v>
      </c>
      <c r="H54" s="11"/>
      <c r="I54" s="11"/>
      <c r="J54" s="11"/>
      <c r="K54" s="11"/>
      <c r="L54" s="8"/>
      <c r="M54" s="5"/>
      <c r="N54" s="11"/>
      <c r="O54" s="11"/>
      <c r="P54" s="8"/>
      <c r="Q54" s="5"/>
      <c r="R54" s="11"/>
      <c r="S54" s="11"/>
      <c r="T54" s="11"/>
      <c r="U54" s="71"/>
      <c r="V54" s="19"/>
      <c r="W54" s="11"/>
      <c r="X54" s="11"/>
      <c r="Y54" s="11"/>
      <c r="Z54" s="11"/>
      <c r="AA54" s="11"/>
      <c r="AB54" s="5"/>
      <c r="AC54" s="9"/>
      <c r="AD54" s="20"/>
      <c r="AE54" s="11"/>
      <c r="AF54" s="9"/>
    </row>
    <row r="55" spans="1:32" x14ac:dyDescent="0.3">
      <c r="A55" s="8">
        <v>0</v>
      </c>
      <c r="B55" s="8">
        <v>20.95</v>
      </c>
      <c r="C55" s="8">
        <v>35.57</v>
      </c>
      <c r="D55" s="8">
        <v>0</v>
      </c>
      <c r="E55" s="8">
        <v>17.47</v>
      </c>
      <c r="F55" s="8">
        <v>11.23</v>
      </c>
      <c r="G55" s="9">
        <v>24.87</v>
      </c>
      <c r="H55" s="11"/>
      <c r="I55" s="11"/>
      <c r="J55" s="11"/>
      <c r="K55" s="11"/>
      <c r="L55" s="8"/>
      <c r="M55" s="5"/>
      <c r="N55" s="11"/>
      <c r="O55" s="11"/>
      <c r="P55" s="8"/>
      <c r="Q55" s="5"/>
      <c r="R55" s="11"/>
      <c r="S55" s="11"/>
      <c r="T55" s="11"/>
      <c r="U55" s="71"/>
      <c r="V55" s="19"/>
      <c r="W55" s="11"/>
      <c r="X55" s="11"/>
      <c r="Y55" s="11"/>
      <c r="Z55" s="11"/>
      <c r="AA55" s="11"/>
      <c r="AB55" s="5"/>
      <c r="AC55" s="9"/>
      <c r="AD55" s="20"/>
      <c r="AE55" s="11"/>
      <c r="AF55" s="9"/>
    </row>
    <row r="56" spans="1:32" x14ac:dyDescent="0.3">
      <c r="A56" s="12">
        <v>0</v>
      </c>
      <c r="B56" s="12">
        <v>21.09</v>
      </c>
      <c r="C56" s="12">
        <v>34.92</v>
      </c>
      <c r="D56" s="12">
        <v>0</v>
      </c>
      <c r="E56" s="12">
        <v>18.190000000000001</v>
      </c>
      <c r="F56" s="12">
        <v>12.6</v>
      </c>
      <c r="G56" s="13">
        <v>25.31</v>
      </c>
      <c r="H56" s="23"/>
      <c r="I56" s="3"/>
      <c r="J56" s="3"/>
      <c r="K56" s="3"/>
      <c r="L56" s="12"/>
      <c r="M56" s="6"/>
      <c r="N56" s="3"/>
      <c r="O56" s="3"/>
      <c r="P56" s="12"/>
      <c r="Q56" s="6"/>
      <c r="R56" s="3"/>
      <c r="S56" s="3"/>
      <c r="T56" s="3"/>
      <c r="U56" s="65"/>
      <c r="V56" s="16"/>
      <c r="W56" s="3"/>
      <c r="X56" s="3"/>
      <c r="Y56" s="3"/>
      <c r="Z56" s="3"/>
      <c r="AA56" s="3"/>
      <c r="AB56" s="6"/>
      <c r="AC56" s="13"/>
      <c r="AD56" s="33"/>
      <c r="AE56" s="3"/>
      <c r="AF56" s="13"/>
    </row>
    <row r="57" spans="1:32" x14ac:dyDescent="0.3">
      <c r="A57" s="8">
        <v>0</v>
      </c>
      <c r="B57" s="8">
        <v>18.71</v>
      </c>
      <c r="C57" s="8">
        <v>33.549999999999997</v>
      </c>
      <c r="D57" s="8">
        <v>0</v>
      </c>
      <c r="E57" s="8">
        <v>18.21</v>
      </c>
      <c r="F57" s="8">
        <v>11.4</v>
      </c>
      <c r="G57" s="9">
        <v>26.33</v>
      </c>
      <c r="H57" s="8">
        <v>18</v>
      </c>
      <c r="I57" s="7">
        <v>1</v>
      </c>
      <c r="J57" s="7">
        <v>200</v>
      </c>
      <c r="K57" s="8">
        <v>500</v>
      </c>
      <c r="L57" s="7">
        <v>1.8</v>
      </c>
      <c r="M57" s="9">
        <v>0.01</v>
      </c>
      <c r="N57" s="1">
        <v>0.65</v>
      </c>
      <c r="O57" s="7">
        <v>20</v>
      </c>
      <c r="P57" s="8">
        <v>0.25</v>
      </c>
      <c r="Q57" s="9">
        <v>0.22</v>
      </c>
      <c r="R57" s="7">
        <v>40</v>
      </c>
      <c r="S57" s="7">
        <v>2.5</v>
      </c>
      <c r="T57" s="10">
        <v>1.9999999999999999E-7</v>
      </c>
      <c r="U57" s="71" t="s">
        <v>30</v>
      </c>
      <c r="V57" s="8">
        <f>+AVERAGE(A57:A64)</f>
        <v>0</v>
      </c>
      <c r="W57" s="8">
        <f>+AVERAGE(B57:B64)</f>
        <v>20.549999999999997</v>
      </c>
      <c r="X57" s="8">
        <f>+AVERAGE(C57:C64)</f>
        <v>34.306249999999999</v>
      </c>
      <c r="Y57" s="8">
        <f>+AVERAGE(D57:D64)</f>
        <v>0</v>
      </c>
      <c r="Z57" s="7">
        <f>AVERAGE(E57:E64)</f>
        <v>18.001249999999999</v>
      </c>
      <c r="AA57" s="7">
        <f>AVERAGE(F57:F64)</f>
        <v>12.272499999999999</v>
      </c>
      <c r="AB57" s="9">
        <f>AVERAGE(G57:G64)</f>
        <v>25.740000000000002</v>
      </c>
      <c r="AC57" s="66">
        <f>V57^2+(W57-$B$7)^2+(AB57-$G$7)^2</f>
        <v>2.0340999999999916</v>
      </c>
      <c r="AD57" s="20">
        <f>_xlfn.STDEV.S(B57:B64)</f>
        <v>1.4614571984348852</v>
      </c>
      <c r="AE57" s="8">
        <f>_xlfn.STDEV.S(C57:C64)</f>
        <v>1.0517188312472114</v>
      </c>
      <c r="AF57" s="5">
        <f>_xlfn.STDEV.S(G57:G64)</f>
        <v>0.68961687085759982</v>
      </c>
    </row>
    <row r="58" spans="1:32" x14ac:dyDescent="0.3">
      <c r="A58" s="8">
        <v>0</v>
      </c>
      <c r="B58" s="8">
        <v>20.21</v>
      </c>
      <c r="C58" s="8">
        <v>33.909999999999997</v>
      </c>
      <c r="D58" s="8">
        <v>0</v>
      </c>
      <c r="E58" s="8">
        <v>17.28</v>
      </c>
      <c r="F58" s="8">
        <v>10.65</v>
      </c>
      <c r="G58" s="9">
        <v>26.15</v>
      </c>
      <c r="H58" s="7"/>
      <c r="I58" s="7"/>
      <c r="L58" s="7"/>
      <c r="M58" s="5"/>
      <c r="P58" s="8"/>
      <c r="Q58" s="5"/>
      <c r="U58" s="71"/>
      <c r="V58" s="17"/>
      <c r="W58" s="11"/>
      <c r="X58" s="11"/>
      <c r="Y58" s="11"/>
      <c r="AB58" s="5"/>
      <c r="AC58" s="9"/>
      <c r="AD58" s="20"/>
      <c r="AE58" s="8"/>
      <c r="AF58" s="5"/>
    </row>
    <row r="59" spans="1:32" x14ac:dyDescent="0.3">
      <c r="A59" s="8">
        <v>0</v>
      </c>
      <c r="B59" s="8">
        <v>22.16</v>
      </c>
      <c r="C59" s="8">
        <v>34.549999999999997</v>
      </c>
      <c r="D59" s="8">
        <v>0</v>
      </c>
      <c r="E59" s="8">
        <v>18.09</v>
      </c>
      <c r="F59" s="8">
        <v>12.79</v>
      </c>
      <c r="G59" s="9">
        <v>25.6</v>
      </c>
      <c r="L59" s="7"/>
      <c r="M59" s="5"/>
      <c r="P59" s="8"/>
      <c r="Q59" s="5"/>
      <c r="U59" s="71"/>
      <c r="V59" s="17"/>
      <c r="W59" s="11"/>
      <c r="X59" s="11"/>
      <c r="Y59" s="11"/>
      <c r="AB59" s="5"/>
      <c r="AC59" s="9"/>
      <c r="AD59" s="20"/>
      <c r="AE59" s="11"/>
      <c r="AF59" s="9"/>
    </row>
    <row r="60" spans="1:32" x14ac:dyDescent="0.3">
      <c r="A60" s="8">
        <v>0</v>
      </c>
      <c r="B60" s="8">
        <v>20.03</v>
      </c>
      <c r="C60" s="8">
        <v>33.76</v>
      </c>
      <c r="D60" s="8">
        <v>0</v>
      </c>
      <c r="E60">
        <v>18.52</v>
      </c>
      <c r="F60">
        <v>12.87</v>
      </c>
      <c r="G60" s="9">
        <v>25.97</v>
      </c>
      <c r="H60" s="11"/>
      <c r="I60" s="11"/>
      <c r="J60" s="11"/>
      <c r="K60" s="11"/>
      <c r="L60" s="8"/>
      <c r="M60" s="5"/>
      <c r="N60" s="11"/>
      <c r="O60" s="11"/>
      <c r="P60" s="8"/>
      <c r="Q60" s="5"/>
      <c r="R60" s="11"/>
      <c r="S60" s="11"/>
      <c r="T60" s="11"/>
      <c r="U60" s="71"/>
      <c r="V60" s="17"/>
      <c r="W60" s="11"/>
      <c r="X60" s="11"/>
      <c r="Y60" s="11"/>
      <c r="Z60" s="11"/>
      <c r="AA60" s="11"/>
      <c r="AB60" s="5"/>
      <c r="AC60" s="9"/>
      <c r="AD60" s="20"/>
      <c r="AE60" s="11"/>
      <c r="AF60" s="9"/>
    </row>
    <row r="61" spans="1:32" x14ac:dyDescent="0.3">
      <c r="A61" s="8">
        <v>0</v>
      </c>
      <c r="B61" s="8">
        <v>19.13</v>
      </c>
      <c r="C61" s="8">
        <v>33.700000000000003</v>
      </c>
      <c r="D61" s="8">
        <v>0</v>
      </c>
      <c r="E61" s="8">
        <v>20.39</v>
      </c>
      <c r="F61" s="8">
        <v>15.7</v>
      </c>
      <c r="G61" s="9">
        <v>25.91</v>
      </c>
      <c r="H61" s="11"/>
      <c r="I61" s="11"/>
      <c r="J61" s="11"/>
      <c r="K61" s="11"/>
      <c r="L61" s="8"/>
      <c r="M61" s="5"/>
      <c r="N61" s="11"/>
      <c r="O61" s="11"/>
      <c r="P61" s="8"/>
      <c r="Q61" s="5"/>
      <c r="R61" s="11"/>
      <c r="S61" s="11"/>
      <c r="T61" s="11"/>
      <c r="U61" s="71"/>
      <c r="V61" s="19"/>
      <c r="W61" s="11"/>
      <c r="X61" s="11"/>
      <c r="Y61" s="11"/>
      <c r="Z61" s="11"/>
      <c r="AA61" s="11"/>
      <c r="AB61" s="5"/>
      <c r="AC61" s="9"/>
      <c r="AD61" s="20"/>
      <c r="AE61" s="11"/>
      <c r="AF61" s="9"/>
    </row>
    <row r="62" spans="1:32" x14ac:dyDescent="0.3">
      <c r="A62" s="8">
        <v>0</v>
      </c>
      <c r="B62" s="8">
        <v>19.88</v>
      </c>
      <c r="C62" s="8">
        <v>33.6</v>
      </c>
      <c r="D62" s="8">
        <v>0</v>
      </c>
      <c r="E62" s="8">
        <v>17.72</v>
      </c>
      <c r="F62" s="8">
        <v>12.1</v>
      </c>
      <c r="G62" s="9">
        <v>26.21</v>
      </c>
      <c r="H62" s="11"/>
      <c r="I62" s="11"/>
      <c r="J62" s="11"/>
      <c r="K62" s="11"/>
      <c r="L62" s="8"/>
      <c r="M62" s="5"/>
      <c r="N62" s="11"/>
      <c r="O62" s="11"/>
      <c r="P62" s="8"/>
      <c r="Q62" s="5"/>
      <c r="R62" s="11"/>
      <c r="S62" s="11"/>
      <c r="T62" s="11"/>
      <c r="U62" s="71"/>
      <c r="V62" s="19"/>
      <c r="W62" s="11"/>
      <c r="X62" s="11"/>
      <c r="Y62" s="11"/>
      <c r="Z62" s="11"/>
      <c r="AA62" s="11"/>
      <c r="AB62" s="5"/>
      <c r="AC62" s="9"/>
      <c r="AD62" s="20"/>
      <c r="AE62" s="11"/>
      <c r="AF62" s="9"/>
    </row>
    <row r="63" spans="1:32" x14ac:dyDescent="0.3">
      <c r="A63" s="8">
        <v>0</v>
      </c>
      <c r="B63" s="8">
        <v>22.87</v>
      </c>
      <c r="C63" s="8">
        <v>36.68</v>
      </c>
      <c r="D63" s="8">
        <v>0</v>
      </c>
      <c r="E63" s="8">
        <v>16.55</v>
      </c>
      <c r="F63" s="8">
        <v>10.86</v>
      </c>
      <c r="G63" s="9">
        <v>24.17</v>
      </c>
      <c r="H63" s="11"/>
      <c r="I63" s="11"/>
      <c r="J63" s="11"/>
      <c r="K63" s="11"/>
      <c r="L63" s="8"/>
      <c r="M63" s="5"/>
      <c r="N63" s="11"/>
      <c r="O63" s="11"/>
      <c r="P63" s="8"/>
      <c r="Q63" s="5"/>
      <c r="R63" s="11"/>
      <c r="S63" s="11"/>
      <c r="T63" s="11"/>
      <c r="U63" s="71"/>
      <c r="V63" s="19"/>
      <c r="W63" s="11"/>
      <c r="X63" s="11"/>
      <c r="Y63" s="11"/>
      <c r="Z63" s="11"/>
      <c r="AA63" s="11"/>
      <c r="AB63" s="5"/>
      <c r="AC63" s="9"/>
      <c r="AD63" s="20"/>
      <c r="AE63" s="11"/>
      <c r="AF63" s="9"/>
    </row>
    <row r="64" spans="1:32" x14ac:dyDescent="0.3">
      <c r="A64" s="12">
        <v>0</v>
      </c>
      <c r="B64" s="12">
        <v>21.41</v>
      </c>
      <c r="C64" s="12">
        <v>34.700000000000003</v>
      </c>
      <c r="D64" s="12">
        <v>0</v>
      </c>
      <c r="E64" s="12">
        <v>17.25</v>
      </c>
      <c r="F64" s="12">
        <v>11.81</v>
      </c>
      <c r="G64" s="13">
        <v>25.58</v>
      </c>
      <c r="H64" s="23"/>
      <c r="I64" s="3"/>
      <c r="J64" s="3"/>
      <c r="K64" s="3"/>
      <c r="L64" s="12"/>
      <c r="M64" s="6"/>
      <c r="N64" s="3"/>
      <c r="O64" s="3"/>
      <c r="P64" s="12"/>
      <c r="Q64" s="6"/>
      <c r="R64" s="3"/>
      <c r="S64" s="3"/>
      <c r="T64" s="3"/>
      <c r="U64" s="65"/>
      <c r="V64" s="16"/>
      <c r="W64" s="3"/>
      <c r="X64" s="3"/>
      <c r="Y64" s="3"/>
      <c r="Z64" s="3"/>
      <c r="AA64" s="3"/>
      <c r="AB64" s="6"/>
      <c r="AC64" s="13"/>
      <c r="AD64" s="33"/>
      <c r="AE64" s="3"/>
      <c r="AF64" s="13"/>
    </row>
    <row r="65" spans="1:32" x14ac:dyDescent="0.3">
      <c r="A65" s="8"/>
      <c r="B65" s="8"/>
      <c r="C65" s="55"/>
      <c r="D65" s="55"/>
      <c r="E65" s="55"/>
      <c r="F65" s="55"/>
      <c r="G65" s="56"/>
      <c r="H65" s="84">
        <v>18</v>
      </c>
      <c r="I65" s="84">
        <v>1</v>
      </c>
      <c r="J65" s="84">
        <v>200</v>
      </c>
      <c r="K65" s="84">
        <v>500</v>
      </c>
      <c r="L65" s="84">
        <v>1.8</v>
      </c>
      <c r="M65" s="85">
        <v>0.01</v>
      </c>
      <c r="N65" s="88">
        <v>0.7</v>
      </c>
      <c r="O65" s="84">
        <v>20</v>
      </c>
      <c r="P65" s="84">
        <v>0.25</v>
      </c>
      <c r="Q65" s="85">
        <v>0.22</v>
      </c>
      <c r="R65" s="84">
        <v>40</v>
      </c>
      <c r="S65" s="84">
        <v>2.5</v>
      </c>
      <c r="T65" s="86">
        <v>1.9999999999999999E-7</v>
      </c>
      <c r="U65" s="87" t="s">
        <v>30</v>
      </c>
      <c r="V65" s="55">
        <v>0</v>
      </c>
      <c r="W65" s="55">
        <v>19.233750000000001</v>
      </c>
      <c r="X65" s="55">
        <v>33.466249999999995</v>
      </c>
      <c r="Y65" s="55">
        <v>0</v>
      </c>
      <c r="Z65" s="76">
        <v>19.036249999999999</v>
      </c>
      <c r="AA65" s="76">
        <v>13.435</v>
      </c>
      <c r="AB65" s="77">
        <v>26.266249999999999</v>
      </c>
      <c r="AC65" s="78">
        <v>5.528125000000105E-3</v>
      </c>
      <c r="AD65" s="54">
        <v>1.8935600446928385</v>
      </c>
      <c r="AE65" s="55">
        <v>1.5526193305876004</v>
      </c>
      <c r="AF65" s="77">
        <v>1.06139985060162</v>
      </c>
    </row>
    <row r="66" spans="1:32" x14ac:dyDescent="0.3">
      <c r="A66" s="8">
        <v>0</v>
      </c>
      <c r="B66" s="8">
        <v>20.63</v>
      </c>
      <c r="C66" s="8">
        <v>35.22</v>
      </c>
      <c r="D66" s="8">
        <v>0</v>
      </c>
      <c r="E66" s="8">
        <v>17.13</v>
      </c>
      <c r="F66" s="8">
        <v>11.05</v>
      </c>
      <c r="G66" s="9">
        <v>25.07</v>
      </c>
      <c r="H66" s="8">
        <v>18</v>
      </c>
      <c r="I66" s="7">
        <v>1</v>
      </c>
      <c r="J66" s="7">
        <v>200</v>
      </c>
      <c r="K66" s="8">
        <v>500</v>
      </c>
      <c r="L66" s="7">
        <v>1.8</v>
      </c>
      <c r="M66" s="9">
        <v>0.01</v>
      </c>
      <c r="N66" s="1">
        <v>0.75</v>
      </c>
      <c r="O66" s="7">
        <v>20</v>
      </c>
      <c r="P66" s="8">
        <v>0.25</v>
      </c>
      <c r="Q66" s="9">
        <v>0.22</v>
      </c>
      <c r="R66" s="7">
        <v>40</v>
      </c>
      <c r="S66" s="7">
        <v>2.5</v>
      </c>
      <c r="T66" s="10">
        <v>1.9999999999999999E-7</v>
      </c>
      <c r="U66" s="71" t="s">
        <v>30</v>
      </c>
      <c r="V66" s="8">
        <f>+AVERAGE(A66:A73)</f>
        <v>0.24875</v>
      </c>
      <c r="W66" s="8">
        <f>+AVERAGE(B66:B73)</f>
        <v>18.001249999999999</v>
      </c>
      <c r="X66" s="8">
        <f>+AVERAGE(C66:C73)</f>
        <v>32.201250000000002</v>
      </c>
      <c r="Y66" s="8">
        <f>+AVERAGE(D66:D73)</f>
        <v>0</v>
      </c>
      <c r="Z66" s="7">
        <f>AVERAGE(E66:E73)</f>
        <v>19.925000000000001</v>
      </c>
      <c r="AA66" s="7">
        <f>AVERAGE(F66:F73)</f>
        <v>13.705</v>
      </c>
      <c r="AB66" s="9">
        <f>AVERAGE(G66:G73)</f>
        <v>27.128750000000004</v>
      </c>
      <c r="AC66" s="66">
        <f>V66^2+(W66-$B$7)^2+(AB66-$G$7)^2</f>
        <v>2.3614546875000091</v>
      </c>
      <c r="AD66" s="20">
        <f>_xlfn.STDEV.S(B66:B73)</f>
        <v>2.2828518348767224</v>
      </c>
      <c r="AE66" s="8">
        <f>_xlfn.STDEV.S(C66:C73)</f>
        <v>1.9804937155019851</v>
      </c>
      <c r="AF66" s="5">
        <f>_xlfn.STDEV.S(G66:G73)</f>
        <v>1.3551113554665111</v>
      </c>
    </row>
    <row r="67" spans="1:32" x14ac:dyDescent="0.3">
      <c r="A67" s="8">
        <v>0</v>
      </c>
      <c r="B67" s="8">
        <v>19.309999999999999</v>
      </c>
      <c r="C67" s="8">
        <v>32.97</v>
      </c>
      <c r="D67" s="8">
        <v>0</v>
      </c>
      <c r="E67" s="8">
        <v>18.22</v>
      </c>
      <c r="F67" s="8">
        <v>11.33</v>
      </c>
      <c r="G67" s="9">
        <v>26.77</v>
      </c>
      <c r="H67" s="7"/>
      <c r="I67" s="7"/>
      <c r="L67" s="7"/>
      <c r="M67" s="5"/>
      <c r="P67" s="8"/>
      <c r="Q67" s="5"/>
      <c r="U67" s="71"/>
      <c r="V67" s="17"/>
      <c r="W67" s="11"/>
      <c r="X67" s="11"/>
      <c r="Y67" s="11"/>
      <c r="AB67" s="5"/>
      <c r="AC67" s="9"/>
      <c r="AD67" s="20"/>
      <c r="AE67" s="8"/>
      <c r="AF67" s="5"/>
    </row>
    <row r="68" spans="1:32" x14ac:dyDescent="0.3">
      <c r="A68" s="8">
        <v>0</v>
      </c>
      <c r="B68" s="8">
        <v>20.49</v>
      </c>
      <c r="C68" s="8">
        <v>33.83</v>
      </c>
      <c r="D68" s="8">
        <v>0</v>
      </c>
      <c r="E68" s="8">
        <v>16.97</v>
      </c>
      <c r="F68" s="8">
        <v>10.64</v>
      </c>
      <c r="G68" s="9">
        <v>26.1</v>
      </c>
      <c r="L68" s="7"/>
      <c r="M68" s="5"/>
      <c r="P68" s="8"/>
      <c r="Q68" s="5"/>
      <c r="U68" s="71"/>
      <c r="V68" s="17"/>
      <c r="W68" s="11"/>
      <c r="X68" s="11"/>
      <c r="Y68" s="11"/>
      <c r="AB68" s="5"/>
      <c r="AC68" s="9"/>
      <c r="AD68" s="20"/>
      <c r="AE68" s="11"/>
      <c r="AF68" s="9"/>
    </row>
    <row r="69" spans="1:32" x14ac:dyDescent="0.3">
      <c r="A69" s="8">
        <v>0</v>
      </c>
      <c r="B69" s="8">
        <v>17.55</v>
      </c>
      <c r="C69" s="8">
        <v>32.83</v>
      </c>
      <c r="D69" s="8">
        <v>0</v>
      </c>
      <c r="E69">
        <v>19.010000000000002</v>
      </c>
      <c r="F69">
        <v>11.95</v>
      </c>
      <c r="G69" s="9">
        <v>26.7</v>
      </c>
      <c r="H69" s="11"/>
      <c r="I69" s="11"/>
      <c r="J69" s="11"/>
      <c r="K69" s="11"/>
      <c r="L69" s="8"/>
      <c r="M69" s="5"/>
      <c r="N69" s="11"/>
      <c r="O69" s="11"/>
      <c r="P69" s="8"/>
      <c r="Q69" s="5"/>
      <c r="R69" s="11"/>
      <c r="S69" s="11"/>
      <c r="T69" s="11"/>
      <c r="U69" s="71"/>
      <c r="V69" s="17"/>
      <c r="W69" s="11"/>
      <c r="X69" s="11"/>
      <c r="Y69" s="11"/>
      <c r="Z69" s="11"/>
      <c r="AA69" s="11"/>
      <c r="AB69" s="5"/>
      <c r="AC69" s="9"/>
      <c r="AD69" s="20"/>
      <c r="AE69" s="11"/>
      <c r="AF69" s="9"/>
    </row>
    <row r="70" spans="1:32" x14ac:dyDescent="0.3">
      <c r="A70" s="8">
        <v>0</v>
      </c>
      <c r="B70" s="8">
        <v>13.59</v>
      </c>
      <c r="C70" s="8">
        <v>29.81</v>
      </c>
      <c r="D70" s="8">
        <v>0</v>
      </c>
      <c r="E70" s="8">
        <v>23.79</v>
      </c>
      <c r="F70" s="8">
        <v>15.91</v>
      </c>
      <c r="G70" s="9">
        <v>28.57</v>
      </c>
      <c r="H70" s="11"/>
      <c r="I70" s="11"/>
      <c r="J70" s="11"/>
      <c r="K70" s="11"/>
      <c r="L70" s="8"/>
      <c r="M70" s="5"/>
      <c r="N70" s="11"/>
      <c r="O70" s="11"/>
      <c r="P70" s="8"/>
      <c r="Q70" s="5"/>
      <c r="R70" s="11"/>
      <c r="S70" s="11"/>
      <c r="T70" s="11"/>
      <c r="U70" s="71"/>
      <c r="V70" s="19"/>
      <c r="W70" s="11"/>
      <c r="X70" s="11"/>
      <c r="Y70" s="11"/>
      <c r="Z70" s="11"/>
      <c r="AA70" s="11"/>
      <c r="AB70" s="5"/>
      <c r="AC70" s="9"/>
      <c r="AD70" s="20"/>
      <c r="AE70" s="11"/>
      <c r="AF70" s="9"/>
    </row>
    <row r="71" spans="1:32" x14ac:dyDescent="0.3">
      <c r="A71" s="8">
        <v>0</v>
      </c>
      <c r="B71" s="8">
        <v>17.68</v>
      </c>
      <c r="C71" s="8">
        <v>32.65</v>
      </c>
      <c r="D71" s="8">
        <v>0</v>
      </c>
      <c r="E71" s="8">
        <v>19.010000000000002</v>
      </c>
      <c r="F71" s="8">
        <v>12.15</v>
      </c>
      <c r="G71" s="9">
        <v>26.6</v>
      </c>
      <c r="H71" s="11"/>
      <c r="I71" s="11"/>
      <c r="J71" s="11"/>
      <c r="K71" s="11"/>
      <c r="L71" s="8"/>
      <c r="M71" s="5"/>
      <c r="N71" s="11"/>
      <c r="O71" s="11"/>
      <c r="P71" s="8"/>
      <c r="Q71" s="5"/>
      <c r="R71" s="11"/>
      <c r="S71" s="11"/>
      <c r="T71" s="11"/>
      <c r="U71" s="71"/>
      <c r="V71" s="19"/>
      <c r="W71" s="11"/>
      <c r="X71" s="11"/>
      <c r="Y71" s="11"/>
      <c r="Z71" s="11"/>
      <c r="AA71" s="11"/>
      <c r="AB71" s="5"/>
      <c r="AC71" s="9"/>
      <c r="AD71" s="20"/>
      <c r="AE71" s="11"/>
      <c r="AF71" s="9"/>
    </row>
    <row r="72" spans="1:32" x14ac:dyDescent="0.3">
      <c r="A72" s="8">
        <v>0</v>
      </c>
      <c r="B72" s="8">
        <v>16.63</v>
      </c>
      <c r="C72" s="8">
        <v>29.72</v>
      </c>
      <c r="D72" s="8">
        <v>0</v>
      </c>
      <c r="E72" s="8">
        <v>21.75</v>
      </c>
      <c r="F72" s="8">
        <v>16.53</v>
      </c>
      <c r="G72" s="9">
        <v>29.11</v>
      </c>
      <c r="H72" s="11"/>
      <c r="I72" s="11"/>
      <c r="J72" s="11"/>
      <c r="K72" s="11"/>
      <c r="L72" s="8"/>
      <c r="M72" s="5"/>
      <c r="N72" s="11"/>
      <c r="O72" s="11"/>
      <c r="P72" s="8"/>
      <c r="Q72" s="5"/>
      <c r="R72" s="11"/>
      <c r="S72" s="11"/>
      <c r="T72" s="11"/>
      <c r="U72" s="71"/>
      <c r="V72" s="19"/>
      <c r="W72" s="11"/>
      <c r="X72" s="11"/>
      <c r="Y72" s="11"/>
      <c r="Z72" s="11"/>
      <c r="AA72" s="11"/>
      <c r="AB72" s="5"/>
      <c r="AC72" s="9"/>
      <c r="AD72" s="20"/>
      <c r="AE72" s="11"/>
      <c r="AF72" s="9"/>
    </row>
    <row r="73" spans="1:32" x14ac:dyDescent="0.3">
      <c r="A73" s="12">
        <v>1.99</v>
      </c>
      <c r="B73" s="12">
        <v>18.13</v>
      </c>
      <c r="C73" s="12">
        <v>30.58</v>
      </c>
      <c r="D73" s="12">
        <v>0</v>
      </c>
      <c r="E73" s="12">
        <v>23.52</v>
      </c>
      <c r="F73" s="12">
        <v>20.079999999999998</v>
      </c>
      <c r="G73" s="13">
        <v>28.11</v>
      </c>
      <c r="H73" s="23"/>
      <c r="I73" s="3"/>
      <c r="J73" s="3"/>
      <c r="K73" s="3"/>
      <c r="L73" s="12"/>
      <c r="M73" s="6"/>
      <c r="N73" s="3"/>
      <c r="O73" s="3"/>
      <c r="P73" s="12"/>
      <c r="Q73" s="6"/>
      <c r="R73" s="3"/>
      <c r="S73" s="3"/>
      <c r="T73" s="3"/>
      <c r="U73" s="65"/>
      <c r="V73" s="16"/>
      <c r="W73" s="3"/>
      <c r="X73" s="3"/>
      <c r="Y73" s="3"/>
      <c r="Z73" s="3"/>
      <c r="AA73" s="3"/>
      <c r="AB73" s="6"/>
      <c r="AC73" s="13"/>
      <c r="AD73" s="33"/>
      <c r="AE73" s="3"/>
      <c r="AF73" s="13"/>
    </row>
    <row r="74" spans="1:32" x14ac:dyDescent="0.3">
      <c r="A74" s="8">
        <v>0</v>
      </c>
      <c r="B74" s="8">
        <v>14.06</v>
      </c>
      <c r="C74" s="8">
        <v>30.14</v>
      </c>
      <c r="D74" s="8">
        <v>0</v>
      </c>
      <c r="E74" s="8">
        <v>21.03</v>
      </c>
      <c r="F74" s="8">
        <v>13.61</v>
      </c>
      <c r="G74" s="9">
        <v>28.49</v>
      </c>
      <c r="H74" s="8">
        <v>18</v>
      </c>
      <c r="I74" s="7">
        <v>1</v>
      </c>
      <c r="J74" s="7">
        <v>200</v>
      </c>
      <c r="K74" s="8">
        <v>500</v>
      </c>
      <c r="L74" s="7">
        <v>1.8</v>
      </c>
      <c r="M74" s="9">
        <v>0.01</v>
      </c>
      <c r="N74" s="1">
        <v>0.8</v>
      </c>
      <c r="O74" s="7">
        <v>20</v>
      </c>
      <c r="P74" s="8">
        <v>0.25</v>
      </c>
      <c r="Q74" s="9">
        <v>0.22</v>
      </c>
      <c r="R74" s="7">
        <v>40</v>
      </c>
      <c r="S74" s="7">
        <v>2.5</v>
      </c>
      <c r="T74" s="10">
        <v>1.9999999999999999E-7</v>
      </c>
      <c r="U74" s="71" t="s">
        <v>30</v>
      </c>
      <c r="V74" s="8">
        <f>+AVERAGE(A74:A81)</f>
        <v>6.1249999999999999E-2</v>
      </c>
      <c r="W74" s="8">
        <f>+AVERAGE(B74:B81)</f>
        <v>16.43</v>
      </c>
      <c r="X74" s="8">
        <f>+AVERAGE(C74:C81)</f>
        <v>31.816250000000004</v>
      </c>
      <c r="Y74" s="8">
        <f>+AVERAGE(D74:D81)</f>
        <v>0</v>
      </c>
      <c r="Z74" s="7">
        <f>AVERAGE(E74:E81)</f>
        <v>20.388749999999998</v>
      </c>
      <c r="AA74" s="7">
        <f>AVERAGE(F74:F81)</f>
        <v>13.79</v>
      </c>
      <c r="AB74" s="9">
        <f>AVERAGE(G74:G81)</f>
        <v>27.33625</v>
      </c>
      <c r="AC74" s="66">
        <f>V74^2+(W74-$B$7)^2+(AB74-$G$7)^2</f>
        <v>8.9677156249999985</v>
      </c>
      <c r="AD74" s="20">
        <f>_xlfn.STDEV.S(B74:B81)</f>
        <v>2.2089105265460036</v>
      </c>
      <c r="AE74" s="8">
        <f>_xlfn.STDEV.S(C74:C81)</f>
        <v>1.5904351381214612</v>
      </c>
      <c r="AF74" s="5">
        <f>_xlfn.STDEV.S(G74:G81)</f>
        <v>1.0881299489097265</v>
      </c>
    </row>
    <row r="75" spans="1:32" x14ac:dyDescent="0.3">
      <c r="A75" s="8">
        <v>0.49</v>
      </c>
      <c r="B75" s="8">
        <v>14.24</v>
      </c>
      <c r="C75" s="8">
        <v>30.59</v>
      </c>
      <c r="D75" s="8">
        <v>0</v>
      </c>
      <c r="E75" s="8">
        <v>23.15</v>
      </c>
      <c r="F75" s="8">
        <v>16.91</v>
      </c>
      <c r="G75" s="9">
        <v>27.97</v>
      </c>
      <c r="H75" s="7"/>
      <c r="I75" s="7"/>
      <c r="L75" s="7"/>
      <c r="M75" s="5"/>
      <c r="P75" s="8"/>
      <c r="Q75" s="5"/>
      <c r="U75" s="71"/>
      <c r="V75" s="17"/>
      <c r="W75" s="11"/>
      <c r="X75" s="11"/>
      <c r="Y75" s="11"/>
      <c r="AB75" s="5"/>
      <c r="AC75" s="9"/>
      <c r="AD75" s="20"/>
      <c r="AE75" s="8"/>
      <c r="AF75" s="5"/>
    </row>
    <row r="76" spans="1:32" x14ac:dyDescent="0.3">
      <c r="A76" s="8">
        <v>0</v>
      </c>
      <c r="B76" s="8">
        <v>18.98</v>
      </c>
      <c r="C76" s="8">
        <v>32.82</v>
      </c>
      <c r="D76" s="8">
        <v>0</v>
      </c>
      <c r="E76" s="8">
        <v>18.899999999999999</v>
      </c>
      <c r="F76" s="8">
        <v>13.39</v>
      </c>
      <c r="G76" s="9">
        <v>26.76</v>
      </c>
      <c r="L76" s="7"/>
      <c r="M76" s="5"/>
      <c r="P76" s="8"/>
      <c r="Q76" s="5"/>
      <c r="U76" s="71"/>
      <c r="V76" s="17"/>
      <c r="W76" s="11"/>
      <c r="X76" s="11"/>
      <c r="Y76" s="11"/>
      <c r="AB76" s="5"/>
      <c r="AC76" s="9"/>
      <c r="AD76" s="20"/>
      <c r="AE76" s="11"/>
      <c r="AF76" s="9"/>
    </row>
    <row r="77" spans="1:32" x14ac:dyDescent="0.3">
      <c r="A77" s="8">
        <v>0</v>
      </c>
      <c r="B77" s="8">
        <v>17.72</v>
      </c>
      <c r="C77" s="8">
        <v>32.67</v>
      </c>
      <c r="D77" s="8">
        <v>0</v>
      </c>
      <c r="E77">
        <v>20.65</v>
      </c>
      <c r="F77">
        <v>15.94</v>
      </c>
      <c r="G77" s="9">
        <v>26.76</v>
      </c>
      <c r="H77" s="11"/>
      <c r="I77" s="11"/>
      <c r="J77" s="11"/>
      <c r="K77" s="11"/>
      <c r="L77" s="8"/>
      <c r="M77" s="5"/>
      <c r="N77" s="11"/>
      <c r="O77" s="11"/>
      <c r="P77" s="8"/>
      <c r="Q77" s="5"/>
      <c r="R77" s="11"/>
      <c r="S77" s="11"/>
      <c r="T77" s="11"/>
      <c r="U77" s="71"/>
      <c r="V77" s="17"/>
      <c r="W77" s="11"/>
      <c r="X77" s="11"/>
      <c r="Y77" s="11"/>
      <c r="Z77" s="11"/>
      <c r="AA77" s="11"/>
      <c r="AB77" s="5"/>
      <c r="AC77" s="9"/>
      <c r="AD77" s="20"/>
      <c r="AE77" s="11"/>
      <c r="AF77" s="9"/>
    </row>
    <row r="78" spans="1:32" x14ac:dyDescent="0.3">
      <c r="A78" s="8">
        <v>0</v>
      </c>
      <c r="B78" s="8">
        <v>16.7</v>
      </c>
      <c r="C78" s="8">
        <v>30.95</v>
      </c>
      <c r="D78" s="8">
        <v>0</v>
      </c>
      <c r="E78" s="8">
        <v>20.67</v>
      </c>
      <c r="F78" s="8">
        <v>14.14</v>
      </c>
      <c r="G78" s="9">
        <v>28.05</v>
      </c>
      <c r="H78" s="11"/>
      <c r="I78" s="11"/>
      <c r="J78" s="11"/>
      <c r="K78" s="11"/>
      <c r="L78" s="8"/>
      <c r="M78" s="5"/>
      <c r="N78" s="11"/>
      <c r="O78" s="11"/>
      <c r="P78" s="8"/>
      <c r="Q78" s="5"/>
      <c r="R78" s="11"/>
      <c r="S78" s="11"/>
      <c r="T78" s="11"/>
      <c r="U78" s="71"/>
      <c r="V78" s="19"/>
      <c r="W78" s="11"/>
      <c r="X78" s="11"/>
      <c r="Y78" s="11"/>
      <c r="Z78" s="11"/>
      <c r="AA78" s="11"/>
      <c r="AB78" s="5"/>
      <c r="AC78" s="9"/>
      <c r="AD78" s="20"/>
      <c r="AE78" s="11"/>
      <c r="AF78" s="9"/>
    </row>
    <row r="79" spans="1:32" x14ac:dyDescent="0.3">
      <c r="A79" s="8">
        <v>0</v>
      </c>
      <c r="B79" s="8">
        <v>15.53</v>
      </c>
      <c r="C79" s="8">
        <v>30.39</v>
      </c>
      <c r="D79" s="8">
        <v>0</v>
      </c>
      <c r="E79" s="8">
        <v>20.74</v>
      </c>
      <c r="F79" s="8">
        <v>13.04</v>
      </c>
      <c r="G79" s="9">
        <v>28.5</v>
      </c>
      <c r="H79" s="11"/>
      <c r="I79" s="11"/>
      <c r="J79" s="11"/>
      <c r="K79" s="11"/>
      <c r="L79" s="8"/>
      <c r="M79" s="5"/>
      <c r="N79" s="11"/>
      <c r="O79" s="11"/>
      <c r="P79" s="8"/>
      <c r="Q79" s="5"/>
      <c r="R79" s="11"/>
      <c r="S79" s="11"/>
      <c r="T79" s="11"/>
      <c r="U79" s="71"/>
      <c r="V79" s="19"/>
      <c r="W79" s="11"/>
      <c r="X79" s="11"/>
      <c r="Y79" s="11"/>
      <c r="Z79" s="11"/>
      <c r="AA79" s="11"/>
      <c r="AB79" s="5"/>
      <c r="AC79" s="9"/>
      <c r="AD79" s="20"/>
      <c r="AE79" s="11"/>
      <c r="AF79" s="9"/>
    </row>
    <row r="80" spans="1:32" x14ac:dyDescent="0.3">
      <c r="A80" s="8">
        <v>0</v>
      </c>
      <c r="B80" s="8">
        <v>19.73</v>
      </c>
      <c r="C80" s="8">
        <v>34.770000000000003</v>
      </c>
      <c r="D80" s="8">
        <v>0</v>
      </c>
      <c r="E80" s="8">
        <v>17.010000000000002</v>
      </c>
      <c r="F80" s="8">
        <v>10.41</v>
      </c>
      <c r="G80" s="9">
        <v>25.42</v>
      </c>
      <c r="H80" s="11"/>
      <c r="I80" s="11"/>
      <c r="J80" s="11"/>
      <c r="K80" s="11"/>
      <c r="L80" s="8"/>
      <c r="M80" s="5"/>
      <c r="N80" s="11"/>
      <c r="O80" s="11"/>
      <c r="P80" s="8"/>
      <c r="Q80" s="5"/>
      <c r="R80" s="11"/>
      <c r="S80" s="11"/>
      <c r="T80" s="11"/>
      <c r="U80" s="71"/>
      <c r="V80" s="19"/>
      <c r="W80" s="11"/>
      <c r="X80" s="11"/>
      <c r="Y80" s="11"/>
      <c r="Z80" s="11"/>
      <c r="AA80" s="11"/>
      <c r="AB80" s="5"/>
      <c r="AC80" s="9"/>
      <c r="AD80" s="20"/>
      <c r="AE80" s="11"/>
      <c r="AF80" s="9"/>
    </row>
    <row r="81" spans="1:37" x14ac:dyDescent="0.3">
      <c r="A81" s="12">
        <v>0</v>
      </c>
      <c r="B81" s="12">
        <v>14.48</v>
      </c>
      <c r="C81" s="12">
        <v>32.200000000000003</v>
      </c>
      <c r="D81" s="12">
        <v>0</v>
      </c>
      <c r="E81" s="12">
        <v>20.96</v>
      </c>
      <c r="F81" s="12">
        <v>12.88</v>
      </c>
      <c r="G81" s="13">
        <v>26.74</v>
      </c>
      <c r="H81" s="23"/>
      <c r="I81" s="3"/>
      <c r="J81" s="3"/>
      <c r="K81" s="3"/>
      <c r="L81" s="12"/>
      <c r="M81" s="6"/>
      <c r="N81" s="3"/>
      <c r="O81" s="3"/>
      <c r="P81" s="12"/>
      <c r="Q81" s="6"/>
      <c r="R81" s="3"/>
      <c r="S81" s="3"/>
      <c r="T81" s="3"/>
      <c r="U81" s="65"/>
      <c r="V81" s="16"/>
      <c r="W81" s="3"/>
      <c r="X81" s="3"/>
      <c r="Y81" s="3"/>
      <c r="Z81" s="3"/>
      <c r="AA81" s="3"/>
      <c r="AB81" s="6"/>
      <c r="AC81" s="13"/>
      <c r="AD81" s="33"/>
      <c r="AE81" s="3"/>
      <c r="AF81" s="13"/>
    </row>
    <row r="82" spans="1:37" x14ac:dyDescent="0.3">
      <c r="A82" s="18">
        <v>0</v>
      </c>
      <c r="B82" s="18">
        <v>12.4</v>
      </c>
      <c r="C82" s="18">
        <v>27.95</v>
      </c>
      <c r="D82" s="18">
        <v>0</v>
      </c>
      <c r="E82" s="18">
        <v>23.4</v>
      </c>
      <c r="F82" s="18">
        <v>15.44</v>
      </c>
      <c r="G82" s="15">
        <v>30.39</v>
      </c>
      <c r="H82" s="18">
        <v>18</v>
      </c>
      <c r="I82" s="18">
        <v>1</v>
      </c>
      <c r="J82" s="18">
        <v>200</v>
      </c>
      <c r="K82" s="18">
        <v>500</v>
      </c>
      <c r="L82" s="18">
        <v>1.8</v>
      </c>
      <c r="M82" s="15">
        <v>0.01</v>
      </c>
      <c r="N82" s="83">
        <v>0.85</v>
      </c>
      <c r="O82" s="18">
        <v>20</v>
      </c>
      <c r="P82" s="18">
        <v>0.25</v>
      </c>
      <c r="Q82" s="15">
        <v>0.22</v>
      </c>
      <c r="R82" s="18">
        <v>40</v>
      </c>
      <c r="S82" s="18">
        <v>2.5</v>
      </c>
      <c r="T82" s="79">
        <v>1.9999999999999999E-7</v>
      </c>
      <c r="U82" s="80" t="s">
        <v>30</v>
      </c>
      <c r="V82" s="18">
        <f>+AVERAGE(A82:A89)</f>
        <v>1.4749999999999999</v>
      </c>
      <c r="W82" s="18">
        <f>+AVERAGE(B82:B89)</f>
        <v>13.711250000000001</v>
      </c>
      <c r="X82" s="18">
        <f>+AVERAGE(C82:C89)</f>
        <v>29.267499999999998</v>
      </c>
      <c r="Y82" s="18">
        <f>+AVERAGE(D82:D89)</f>
        <v>0</v>
      </c>
      <c r="Z82" s="18">
        <f>AVERAGE(E82:E89)</f>
        <v>22.87125</v>
      </c>
      <c r="AA82" s="18">
        <f>AVERAGE(F82:F89)</f>
        <v>15.688749999999999</v>
      </c>
      <c r="AB82" s="15">
        <f>AVERAGE(G82:G89)</f>
        <v>29.168749999999996</v>
      </c>
      <c r="AC82" s="81">
        <f>V82^2+(W82-$B$7)^2+(AB82-$G$7)^2</f>
        <v>41.115478124999953</v>
      </c>
      <c r="AD82" s="31">
        <f>_xlfn.STDEV.S(B82:B89)</f>
        <v>1.7414151675330767</v>
      </c>
      <c r="AE82" s="18">
        <f>_xlfn.STDEV.S(C82:C89)</f>
        <v>1.9971247189039403</v>
      </c>
      <c r="AF82" s="4">
        <f>_xlfn.STDEV.S(G82:G89)</f>
        <v>1.5605442045279323</v>
      </c>
    </row>
    <row r="83" spans="1:37" x14ac:dyDescent="0.3">
      <c r="A83" s="8">
        <v>0</v>
      </c>
      <c r="B83" s="8">
        <v>16.2</v>
      </c>
      <c r="C83" s="8">
        <v>33.04</v>
      </c>
      <c r="D83" s="8">
        <v>0</v>
      </c>
      <c r="E83" s="8">
        <v>22.02</v>
      </c>
      <c r="F83" s="8">
        <v>16.95</v>
      </c>
      <c r="G83" s="9">
        <v>26.11</v>
      </c>
      <c r="H83" s="8"/>
      <c r="I83" s="8"/>
      <c r="J83" s="11"/>
      <c r="K83" s="11"/>
      <c r="L83" s="8"/>
      <c r="M83" s="5"/>
      <c r="N83" s="11"/>
      <c r="O83" s="11"/>
      <c r="P83" s="8"/>
      <c r="Q83" s="5"/>
      <c r="R83" s="11"/>
      <c r="S83" s="11"/>
      <c r="T83" s="11"/>
      <c r="U83" s="71"/>
      <c r="V83" s="17"/>
      <c r="W83" s="11"/>
      <c r="X83" s="11"/>
      <c r="Y83" s="11"/>
      <c r="Z83" s="11"/>
      <c r="AA83" s="11"/>
      <c r="AB83" s="5"/>
      <c r="AC83" s="9"/>
      <c r="AD83" s="20"/>
      <c r="AE83" s="8"/>
      <c r="AF83" s="5"/>
    </row>
    <row r="84" spans="1:37" x14ac:dyDescent="0.3">
      <c r="A84" s="8">
        <v>0</v>
      </c>
      <c r="B84" s="8">
        <v>15.67</v>
      </c>
      <c r="C84" s="8">
        <v>30.71</v>
      </c>
      <c r="D84" s="8">
        <v>0</v>
      </c>
      <c r="E84" s="8">
        <v>19.36</v>
      </c>
      <c r="F84" s="8">
        <v>12.64</v>
      </c>
      <c r="G84" s="9">
        <v>28.22</v>
      </c>
      <c r="H84" s="11"/>
      <c r="I84" s="11"/>
      <c r="J84" s="11"/>
      <c r="K84" s="11"/>
      <c r="L84" s="8"/>
      <c r="M84" s="5"/>
      <c r="N84" s="11"/>
      <c r="O84" s="11"/>
      <c r="P84" s="8"/>
      <c r="Q84" s="5"/>
      <c r="R84" s="11"/>
      <c r="S84" s="11"/>
      <c r="T84" s="11"/>
      <c r="U84" s="71"/>
      <c r="V84" s="17"/>
      <c r="W84" s="11"/>
      <c r="X84" s="11"/>
      <c r="Y84" s="11"/>
      <c r="Z84" s="11"/>
      <c r="AA84" s="11"/>
      <c r="AB84" s="5"/>
      <c r="AC84" s="9"/>
      <c r="AD84" s="20"/>
      <c r="AE84" s="11"/>
      <c r="AF84" s="9"/>
    </row>
    <row r="85" spans="1:37" x14ac:dyDescent="0.3">
      <c r="A85" s="8">
        <v>2.44</v>
      </c>
      <c r="B85" s="8">
        <v>12.33</v>
      </c>
      <c r="C85" s="8">
        <v>28.06</v>
      </c>
      <c r="D85" s="8">
        <v>0</v>
      </c>
      <c r="E85" s="11">
        <v>24.81</v>
      </c>
      <c r="F85" s="11">
        <v>17.329999999999998</v>
      </c>
      <c r="G85" s="9">
        <v>29.94</v>
      </c>
      <c r="H85" s="11"/>
      <c r="I85" s="11"/>
      <c r="J85" s="11"/>
      <c r="K85" s="11"/>
      <c r="L85" s="8"/>
      <c r="M85" s="5"/>
      <c r="N85" s="11"/>
      <c r="O85" s="11"/>
      <c r="P85" s="8"/>
      <c r="Q85" s="5"/>
      <c r="R85" s="11"/>
      <c r="S85" s="11"/>
      <c r="T85" s="11"/>
      <c r="U85" s="71"/>
      <c r="V85" s="17"/>
      <c r="W85" s="11"/>
      <c r="X85" s="11"/>
      <c r="Y85" s="11"/>
      <c r="Z85" s="11"/>
      <c r="AA85" s="11"/>
      <c r="AB85" s="5"/>
      <c r="AC85" s="9"/>
      <c r="AD85" s="20"/>
      <c r="AE85" s="11"/>
      <c r="AF85" s="9"/>
    </row>
    <row r="86" spans="1:37" x14ac:dyDescent="0.3">
      <c r="A86" s="8">
        <v>0.08</v>
      </c>
      <c r="B86" s="8">
        <v>12.72</v>
      </c>
      <c r="C86" s="8">
        <v>28.22</v>
      </c>
      <c r="D86" s="8">
        <v>0</v>
      </c>
      <c r="E86" s="8">
        <v>22.21</v>
      </c>
      <c r="F86" s="8">
        <v>14.01</v>
      </c>
      <c r="G86" s="9">
        <v>30.13</v>
      </c>
      <c r="H86" s="11"/>
      <c r="I86" s="11"/>
      <c r="J86" s="11"/>
      <c r="K86" s="11"/>
      <c r="L86" s="8"/>
      <c r="M86" s="5"/>
      <c r="N86" s="11"/>
      <c r="O86" s="11"/>
      <c r="P86" s="8"/>
      <c r="Q86" s="5"/>
      <c r="R86" s="11"/>
      <c r="S86" s="11"/>
      <c r="T86" s="11"/>
      <c r="U86" s="71"/>
      <c r="V86" s="19"/>
      <c r="W86" s="11"/>
      <c r="X86" s="11"/>
      <c r="Y86" s="11"/>
      <c r="Z86" s="11"/>
      <c r="AA86" s="11"/>
      <c r="AB86" s="5"/>
      <c r="AC86" s="9"/>
      <c r="AD86" s="20"/>
      <c r="AE86" s="11"/>
      <c r="AF86" s="9"/>
    </row>
    <row r="87" spans="1:37" x14ac:dyDescent="0.3">
      <c r="A87" s="8">
        <v>6.75</v>
      </c>
      <c r="B87" s="8">
        <v>12.09</v>
      </c>
      <c r="C87" s="8">
        <v>27.53</v>
      </c>
      <c r="D87" s="8">
        <v>0</v>
      </c>
      <c r="E87" s="8">
        <v>26.57</v>
      </c>
      <c r="F87" s="8">
        <v>18.79</v>
      </c>
      <c r="G87" s="9">
        <v>30.01</v>
      </c>
      <c r="H87" s="11"/>
      <c r="I87" s="11"/>
      <c r="J87" s="11"/>
      <c r="K87" s="11"/>
      <c r="L87" s="8"/>
      <c r="M87" s="5"/>
      <c r="N87" s="11"/>
      <c r="O87" s="11"/>
      <c r="P87" s="8"/>
      <c r="Q87" s="5"/>
      <c r="R87" s="11"/>
      <c r="S87" s="11"/>
      <c r="T87" s="11"/>
      <c r="U87" s="71"/>
      <c r="V87" s="19"/>
      <c r="W87" s="11"/>
      <c r="X87" s="11"/>
      <c r="Y87" s="11"/>
      <c r="Z87" s="11"/>
      <c r="AA87" s="11"/>
      <c r="AB87" s="5"/>
      <c r="AC87" s="9"/>
      <c r="AD87" s="20"/>
      <c r="AE87" s="11"/>
      <c r="AF87" s="9"/>
      <c r="AJ87" t="s">
        <v>113</v>
      </c>
    </row>
    <row r="88" spans="1:37" x14ac:dyDescent="0.3">
      <c r="A88" s="8">
        <v>0</v>
      </c>
      <c r="B88" s="8">
        <v>15.48</v>
      </c>
      <c r="C88" s="8">
        <v>30.78</v>
      </c>
      <c r="D88" s="8">
        <v>0</v>
      </c>
      <c r="E88" s="8">
        <v>21.83</v>
      </c>
      <c r="F88" s="8">
        <v>15.32</v>
      </c>
      <c r="G88" s="9">
        <v>28.04</v>
      </c>
      <c r="H88" s="11"/>
      <c r="I88" s="11"/>
      <c r="J88" s="11"/>
      <c r="K88" s="11"/>
      <c r="L88" s="8"/>
      <c r="M88" s="5"/>
      <c r="N88" s="11"/>
      <c r="O88" s="11"/>
      <c r="P88" s="8"/>
      <c r="Q88" s="5"/>
      <c r="R88" s="11"/>
      <c r="S88" s="11"/>
      <c r="T88" s="11"/>
      <c r="U88" s="71"/>
      <c r="V88" s="19"/>
      <c r="W88" s="11"/>
      <c r="X88" s="11"/>
      <c r="Y88" s="11"/>
      <c r="Z88" s="11"/>
      <c r="AA88" s="11"/>
      <c r="AB88" s="5"/>
      <c r="AC88" s="9"/>
      <c r="AD88" s="20"/>
      <c r="AE88" s="11"/>
      <c r="AF88" s="9"/>
      <c r="AJ88" t="s">
        <v>21</v>
      </c>
    </row>
    <row r="89" spans="1:37" ht="15" thickBot="1" x14ac:dyDescent="0.35">
      <c r="A89" s="25">
        <v>2.5299999999999998</v>
      </c>
      <c r="B89" s="25">
        <v>12.8</v>
      </c>
      <c r="C89" s="25">
        <v>27.85</v>
      </c>
      <c r="D89" s="25">
        <v>0</v>
      </c>
      <c r="E89" s="25">
        <v>22.77</v>
      </c>
      <c r="F89" s="25">
        <v>15.03</v>
      </c>
      <c r="G89" s="27">
        <v>30.51</v>
      </c>
      <c r="H89" s="67"/>
      <c r="I89" s="21"/>
      <c r="J89" s="21"/>
      <c r="K89" s="21"/>
      <c r="L89" s="25"/>
      <c r="M89" s="22"/>
      <c r="N89" s="21"/>
      <c r="O89" s="21"/>
      <c r="P89" s="25"/>
      <c r="Q89" s="22"/>
      <c r="R89" s="21"/>
      <c r="S89" s="21"/>
      <c r="T89" s="21"/>
      <c r="U89" s="82"/>
      <c r="V89" s="69"/>
      <c r="W89" s="21"/>
      <c r="X89" s="21"/>
      <c r="Y89" s="21"/>
      <c r="Z89" s="21"/>
      <c r="AA89" s="21"/>
      <c r="AB89" s="22"/>
      <c r="AC89" s="27"/>
      <c r="AD89" s="29"/>
      <c r="AE89" s="21"/>
      <c r="AF89" s="27"/>
      <c r="AI89" s="3" t="s">
        <v>9</v>
      </c>
      <c r="AJ89" s="3" t="s">
        <v>10</v>
      </c>
      <c r="AK89" s="6" t="s">
        <v>29</v>
      </c>
    </row>
    <row r="90" spans="1:37" x14ac:dyDescent="0.3">
      <c r="A90" s="8">
        <v>0</v>
      </c>
      <c r="B90" s="8">
        <v>19.12</v>
      </c>
      <c r="C90" s="8">
        <v>32.64</v>
      </c>
      <c r="D90" s="8">
        <v>0</v>
      </c>
      <c r="E90" s="8">
        <v>18.32</v>
      </c>
      <c r="F90" s="8">
        <v>11.87</v>
      </c>
      <c r="G90" s="9">
        <v>26.92</v>
      </c>
      <c r="H90" s="8">
        <v>18</v>
      </c>
      <c r="I90" s="7">
        <v>1</v>
      </c>
      <c r="J90" s="7">
        <v>200</v>
      </c>
      <c r="K90" s="8">
        <v>500</v>
      </c>
      <c r="L90" s="7">
        <v>1.8</v>
      </c>
      <c r="M90" s="9">
        <v>0.01</v>
      </c>
      <c r="N90" s="7">
        <v>0.7</v>
      </c>
      <c r="O90" s="1">
        <v>10</v>
      </c>
      <c r="P90" s="8">
        <v>0.25</v>
      </c>
      <c r="Q90" s="9">
        <v>0.22</v>
      </c>
      <c r="R90" s="7">
        <v>40</v>
      </c>
      <c r="S90" s="7">
        <v>2.5</v>
      </c>
      <c r="T90" s="10">
        <v>1.9999999999999999E-7</v>
      </c>
      <c r="U90" s="71" t="s">
        <v>30</v>
      </c>
      <c r="V90" s="8">
        <f>+AVERAGE(A90:A97)</f>
        <v>0</v>
      </c>
      <c r="W90" s="8">
        <f>+AVERAGE(B90:B97)</f>
        <v>19.153749999999999</v>
      </c>
      <c r="X90" s="8">
        <f>+AVERAGE(C90:C97)</f>
        <v>33.233750000000001</v>
      </c>
      <c r="Y90" s="8">
        <f>+AVERAGE(D90:D97)</f>
        <v>0</v>
      </c>
      <c r="Z90" s="7">
        <f>AVERAGE(E90:E97)</f>
        <v>18.362500000000001</v>
      </c>
      <c r="AA90" s="7">
        <f>AVERAGE(F90:F97)</f>
        <v>12.1875</v>
      </c>
      <c r="AB90" s="9">
        <f>AVERAGE(G90:G97)</f>
        <v>26.483750000000001</v>
      </c>
      <c r="AC90" s="66">
        <f>V90^2+(W90-$B$7)^2+(AB90-$G$7)^2</f>
        <v>8.2653125000000785E-2</v>
      </c>
      <c r="AD90" s="20">
        <f>_xlfn.STDEV.S(B90:B97)</f>
        <v>1.2590011630540419</v>
      </c>
      <c r="AE90" s="8">
        <f>_xlfn.STDEV.S(C90:C97)</f>
        <v>1.3541042110139505</v>
      </c>
      <c r="AF90" s="5">
        <f>_xlfn.STDEV.S(G90:G97)</f>
        <v>0.97865706090394267</v>
      </c>
      <c r="AI90" s="90">
        <f t="shared" ref="AI90" si="0">(W99-W90)/W98/($O99-$O90)*$O98</f>
        <v>-8.838630012347989E-3</v>
      </c>
      <c r="AJ90" s="90">
        <f>(X99-X90)/X98/($O99-$O90)*$O98</f>
        <v>-4.4074253912524076E-3</v>
      </c>
      <c r="AK90" s="90">
        <f>(AB99-AB90)/AB98/($O99-$O90)*$O98</f>
        <v>5.5679817255985149E-3</v>
      </c>
    </row>
    <row r="91" spans="1:37" x14ac:dyDescent="0.3">
      <c r="A91" s="8">
        <v>0</v>
      </c>
      <c r="B91" s="8">
        <v>17.82</v>
      </c>
      <c r="C91" s="8">
        <v>32.700000000000003</v>
      </c>
      <c r="D91" s="8">
        <v>0</v>
      </c>
      <c r="E91" s="8">
        <v>18.57</v>
      </c>
      <c r="F91" s="8">
        <v>11.51</v>
      </c>
      <c r="G91" s="9">
        <v>26.78</v>
      </c>
      <c r="H91" s="7"/>
      <c r="I91" s="7"/>
      <c r="L91" s="7"/>
      <c r="M91" s="5"/>
      <c r="N91" s="7"/>
      <c r="P91" s="8"/>
      <c r="Q91" s="5"/>
      <c r="U91" s="71"/>
      <c r="V91" s="17"/>
      <c r="W91" s="11"/>
      <c r="X91" s="11"/>
      <c r="Y91" s="11"/>
      <c r="AB91" s="5"/>
      <c r="AC91" s="9"/>
      <c r="AD91" s="20"/>
      <c r="AE91" s="8"/>
      <c r="AF91" s="5"/>
    </row>
    <row r="92" spans="1:37" x14ac:dyDescent="0.3">
      <c r="A92" s="8">
        <v>0</v>
      </c>
      <c r="B92" s="8">
        <v>19.239999999999998</v>
      </c>
      <c r="C92" s="8">
        <v>31.96</v>
      </c>
      <c r="D92" s="8">
        <v>0</v>
      </c>
      <c r="E92" s="8">
        <v>18.95</v>
      </c>
      <c r="F92" s="8">
        <v>12.88</v>
      </c>
      <c r="G92" s="9">
        <v>27.53</v>
      </c>
      <c r="L92" s="7"/>
      <c r="M92" s="5"/>
      <c r="N92" s="7"/>
      <c r="P92" s="8"/>
      <c r="Q92" s="5"/>
      <c r="U92" s="71"/>
      <c r="V92" s="17"/>
      <c r="W92" s="11"/>
      <c r="X92" s="11"/>
      <c r="Y92" s="11"/>
      <c r="AB92" s="5"/>
      <c r="AC92" s="9"/>
      <c r="AD92" s="20"/>
      <c r="AE92" s="11"/>
      <c r="AF92" s="9"/>
    </row>
    <row r="93" spans="1:37" x14ac:dyDescent="0.3">
      <c r="A93" s="8">
        <v>0</v>
      </c>
      <c r="B93" s="8">
        <v>21.42</v>
      </c>
      <c r="C93" s="8">
        <v>35.49</v>
      </c>
      <c r="D93" s="8">
        <v>0</v>
      </c>
      <c r="E93">
        <v>16.8</v>
      </c>
      <c r="F93">
        <v>11.24</v>
      </c>
      <c r="G93" s="9">
        <v>25.02</v>
      </c>
      <c r="H93" s="11"/>
      <c r="I93" s="11"/>
      <c r="J93" s="11"/>
      <c r="K93" s="11"/>
      <c r="L93" s="8"/>
      <c r="M93" s="5"/>
      <c r="N93" s="8"/>
      <c r="O93" s="11"/>
      <c r="P93" s="8"/>
      <c r="Q93" s="5"/>
      <c r="R93" s="11"/>
      <c r="S93" s="11"/>
      <c r="T93" s="11"/>
      <c r="U93" s="71"/>
      <c r="V93" s="17"/>
      <c r="W93" s="11"/>
      <c r="X93" s="11"/>
      <c r="Y93" s="11"/>
      <c r="Z93" s="11"/>
      <c r="AA93" s="11"/>
      <c r="AB93" s="5"/>
      <c r="AC93" s="9"/>
      <c r="AD93" s="20"/>
      <c r="AE93" s="11"/>
      <c r="AF93" s="9"/>
    </row>
    <row r="94" spans="1:37" x14ac:dyDescent="0.3">
      <c r="A94" s="8">
        <v>0</v>
      </c>
      <c r="B94" s="8">
        <v>18.47</v>
      </c>
      <c r="C94" s="8">
        <v>31.46</v>
      </c>
      <c r="D94" s="8">
        <v>0</v>
      </c>
      <c r="E94" s="8">
        <v>18.53</v>
      </c>
      <c r="F94" s="8">
        <v>12.18</v>
      </c>
      <c r="G94" s="9">
        <v>27.86</v>
      </c>
      <c r="H94" s="11"/>
      <c r="I94" s="11"/>
      <c r="J94" s="11"/>
      <c r="K94" s="11"/>
      <c r="L94" s="8"/>
      <c r="M94" s="5"/>
      <c r="N94" s="8"/>
      <c r="O94" s="11"/>
      <c r="P94" s="8"/>
      <c r="Q94" s="5"/>
      <c r="R94" s="11"/>
      <c r="S94" s="11"/>
      <c r="T94" s="11"/>
      <c r="U94" s="71"/>
      <c r="V94" s="19"/>
      <c r="W94" s="11"/>
      <c r="X94" s="11"/>
      <c r="Y94" s="11"/>
      <c r="Z94" s="11"/>
      <c r="AA94" s="11"/>
      <c r="AB94" s="5"/>
      <c r="AC94" s="9"/>
      <c r="AD94" s="20"/>
      <c r="AE94" s="11"/>
      <c r="AF94" s="9"/>
    </row>
    <row r="95" spans="1:37" x14ac:dyDescent="0.3">
      <c r="A95" s="8">
        <v>0</v>
      </c>
      <c r="B95" s="8">
        <v>19.77</v>
      </c>
      <c r="C95" s="8">
        <v>34.68</v>
      </c>
      <c r="D95" s="8">
        <v>0</v>
      </c>
      <c r="E95" s="8">
        <v>18.09</v>
      </c>
      <c r="F95" s="8">
        <v>12.54</v>
      </c>
      <c r="G95" s="9">
        <v>25.46</v>
      </c>
      <c r="H95" s="11"/>
      <c r="I95" s="11"/>
      <c r="J95" s="11"/>
      <c r="K95" s="11"/>
      <c r="L95" s="8"/>
      <c r="M95" s="5"/>
      <c r="N95" s="8"/>
      <c r="O95" s="11"/>
      <c r="P95" s="8"/>
      <c r="Q95" s="5"/>
      <c r="R95" s="11"/>
      <c r="S95" s="11"/>
      <c r="T95" s="11"/>
      <c r="U95" s="71"/>
      <c r="V95" s="19"/>
      <c r="W95" s="11"/>
      <c r="X95" s="11"/>
      <c r="Y95" s="11"/>
      <c r="Z95" s="11"/>
      <c r="AA95" s="11"/>
      <c r="AB95" s="5"/>
      <c r="AC95" s="9"/>
      <c r="AD95" s="20"/>
      <c r="AE95" s="11"/>
      <c r="AF95" s="9"/>
    </row>
    <row r="96" spans="1:37" x14ac:dyDescent="0.3">
      <c r="A96" s="8">
        <v>0</v>
      </c>
      <c r="B96" s="8">
        <v>19.899999999999999</v>
      </c>
      <c r="C96" s="8">
        <v>33.729999999999997</v>
      </c>
      <c r="D96" s="8">
        <v>0</v>
      </c>
      <c r="E96" s="8">
        <v>18.34</v>
      </c>
      <c r="F96" s="8">
        <v>12.67</v>
      </c>
      <c r="G96" s="9">
        <v>26.04</v>
      </c>
      <c r="H96" s="11"/>
      <c r="I96" s="11"/>
      <c r="J96" s="11"/>
      <c r="K96" s="11"/>
      <c r="L96" s="8"/>
      <c r="M96" s="5"/>
      <c r="N96" s="8"/>
      <c r="O96" s="11"/>
      <c r="P96" s="8"/>
      <c r="Q96" s="5"/>
      <c r="R96" s="11"/>
      <c r="S96" s="11"/>
      <c r="T96" s="11"/>
      <c r="U96" s="71"/>
      <c r="V96" s="19"/>
      <c r="W96" s="11"/>
      <c r="X96" s="11"/>
      <c r="Y96" s="11"/>
      <c r="Z96" s="11"/>
      <c r="AA96" s="11"/>
      <c r="AB96" s="5"/>
      <c r="AC96" s="9"/>
      <c r="AD96" s="20"/>
      <c r="AE96" s="11"/>
      <c r="AF96" s="9"/>
    </row>
    <row r="97" spans="1:37" x14ac:dyDescent="0.3">
      <c r="A97" s="12">
        <v>0</v>
      </c>
      <c r="B97" s="12">
        <v>17.489999999999998</v>
      </c>
      <c r="C97" s="12">
        <v>33.21</v>
      </c>
      <c r="D97" s="12">
        <v>0</v>
      </c>
      <c r="E97" s="12">
        <v>19.3</v>
      </c>
      <c r="F97" s="12">
        <v>12.61</v>
      </c>
      <c r="G97" s="13">
        <v>26.26</v>
      </c>
      <c r="H97" s="23"/>
      <c r="I97" s="3"/>
      <c r="J97" s="3"/>
      <c r="K97" s="3"/>
      <c r="L97" s="12"/>
      <c r="M97" s="6"/>
      <c r="N97" s="12"/>
      <c r="O97" s="3"/>
      <c r="P97" s="12"/>
      <c r="Q97" s="6"/>
      <c r="R97" s="3"/>
      <c r="S97" s="3"/>
      <c r="T97" s="3"/>
      <c r="U97" s="65"/>
      <c r="V97" s="16"/>
      <c r="W97" s="3"/>
      <c r="X97" s="3"/>
      <c r="Y97" s="3"/>
      <c r="Z97" s="3"/>
      <c r="AA97" s="3"/>
      <c r="AB97" s="6"/>
      <c r="AC97" s="13"/>
      <c r="AD97" s="33"/>
      <c r="AE97" s="3"/>
      <c r="AF97" s="13"/>
    </row>
    <row r="98" spans="1:37" x14ac:dyDescent="0.3">
      <c r="A98" s="55"/>
      <c r="B98" s="55"/>
      <c r="C98" s="55"/>
      <c r="D98" s="55"/>
      <c r="E98" s="55"/>
      <c r="F98" s="55"/>
      <c r="G98" s="56"/>
      <c r="H98" s="84">
        <v>18</v>
      </c>
      <c r="I98" s="84">
        <v>1</v>
      </c>
      <c r="J98" s="84">
        <v>200</v>
      </c>
      <c r="K98" s="84">
        <v>500</v>
      </c>
      <c r="L98" s="84">
        <v>1.8</v>
      </c>
      <c r="M98" s="85">
        <v>0.01</v>
      </c>
      <c r="N98" s="84">
        <v>0.7</v>
      </c>
      <c r="O98" s="88">
        <v>20</v>
      </c>
      <c r="P98" s="84">
        <v>0.25</v>
      </c>
      <c r="Q98" s="85">
        <v>0.22</v>
      </c>
      <c r="R98" s="84">
        <v>40</v>
      </c>
      <c r="S98" s="84">
        <v>2.5</v>
      </c>
      <c r="T98" s="86">
        <v>1.9999999999999999E-7</v>
      </c>
      <c r="U98" s="87" t="s">
        <v>30</v>
      </c>
      <c r="V98" s="55">
        <v>0</v>
      </c>
      <c r="W98" s="55">
        <v>19.233750000000001</v>
      </c>
      <c r="X98" s="55">
        <v>33.466249999999995</v>
      </c>
      <c r="Y98" s="55">
        <v>0</v>
      </c>
      <c r="Z98" s="76">
        <v>19.036249999999999</v>
      </c>
      <c r="AA98" s="76">
        <v>13.435</v>
      </c>
      <c r="AB98" s="77">
        <v>26.266249999999999</v>
      </c>
      <c r="AC98" s="78">
        <v>5.528125000000105E-3</v>
      </c>
      <c r="AD98" s="54">
        <v>1.8935600446928385</v>
      </c>
      <c r="AE98" s="55">
        <v>1.5526193305876004</v>
      </c>
      <c r="AF98" s="77">
        <v>1.06139985060162</v>
      </c>
    </row>
    <row r="99" spans="1:37" x14ac:dyDescent="0.3">
      <c r="A99" s="8">
        <v>0</v>
      </c>
      <c r="B99" s="8">
        <v>18.2</v>
      </c>
      <c r="C99" s="8">
        <v>32.92</v>
      </c>
      <c r="D99" s="8">
        <v>0</v>
      </c>
      <c r="E99" s="8">
        <v>18.71</v>
      </c>
      <c r="F99" s="8">
        <v>12.39</v>
      </c>
      <c r="G99" s="9">
        <v>26.66</v>
      </c>
      <c r="H99" s="8">
        <v>18</v>
      </c>
      <c r="I99" s="7">
        <v>1</v>
      </c>
      <c r="J99" s="7">
        <v>200</v>
      </c>
      <c r="K99" s="8">
        <v>500</v>
      </c>
      <c r="L99" s="7">
        <v>1.8</v>
      </c>
      <c r="M99" s="9">
        <v>0.01</v>
      </c>
      <c r="N99" s="7">
        <v>0.7</v>
      </c>
      <c r="O99" s="1">
        <v>30</v>
      </c>
      <c r="P99" s="8">
        <v>0.25</v>
      </c>
      <c r="Q99" s="9">
        <v>0.22</v>
      </c>
      <c r="R99" s="7">
        <v>40</v>
      </c>
      <c r="S99" s="7">
        <v>2.5</v>
      </c>
      <c r="T99" s="10">
        <v>1.9999999999999999E-7</v>
      </c>
      <c r="U99" s="71" t="s">
        <v>30</v>
      </c>
      <c r="V99" s="8">
        <f>+AVERAGE(A99:A106)</f>
        <v>0</v>
      </c>
      <c r="W99" s="8">
        <f>+AVERAGE(B99:B106)</f>
        <v>18.983750000000001</v>
      </c>
      <c r="X99" s="8">
        <f>+AVERAGE(C99:C106)</f>
        <v>33.08625</v>
      </c>
      <c r="Y99" s="8">
        <f>+AVERAGE(D99:D106)</f>
        <v>0</v>
      </c>
      <c r="Z99" s="7">
        <f>AVERAGE(E99:E106)</f>
        <v>18.849999999999998</v>
      </c>
      <c r="AA99" s="7">
        <f>AVERAGE(F99:F106)</f>
        <v>12.635</v>
      </c>
      <c r="AB99" s="9">
        <f>AVERAGE(G99:G106)</f>
        <v>26.630000000000003</v>
      </c>
      <c r="AC99" s="66">
        <f>V99^2+(W99-$B$7)^2+(AB99-$G$7)^2</f>
        <v>0.23166406250000227</v>
      </c>
      <c r="AD99" s="20">
        <f>_xlfn.STDEV.S(B99:B106)</f>
        <v>1.9896298112247639</v>
      </c>
      <c r="AE99" s="8">
        <f>_xlfn.STDEV.S(C99:C106)</f>
        <v>1.5351029514102867</v>
      </c>
      <c r="AF99" s="5">
        <f>_xlfn.STDEV.S(G99:G106)</f>
        <v>1.1002597096010689</v>
      </c>
    </row>
    <row r="100" spans="1:37" x14ac:dyDescent="0.3">
      <c r="A100" s="8">
        <v>0</v>
      </c>
      <c r="B100" s="8">
        <v>18.75</v>
      </c>
      <c r="C100" s="8">
        <v>31.54</v>
      </c>
      <c r="D100" s="8">
        <v>0</v>
      </c>
      <c r="E100" s="8">
        <v>18.100000000000001</v>
      </c>
      <c r="F100" s="8">
        <v>11.91</v>
      </c>
      <c r="G100" s="9">
        <v>28.01</v>
      </c>
      <c r="H100" s="7"/>
      <c r="I100" s="7"/>
      <c r="L100" s="7"/>
      <c r="M100" s="5"/>
      <c r="P100" s="8"/>
      <c r="Q100" s="5"/>
      <c r="U100" s="71"/>
      <c r="V100" s="17"/>
      <c r="W100" s="11"/>
      <c r="X100" s="11"/>
      <c r="Y100" s="11"/>
      <c r="AB100" s="5"/>
      <c r="AC100" s="9"/>
      <c r="AD100" s="20"/>
      <c r="AE100" s="8"/>
      <c r="AF100" s="5"/>
    </row>
    <row r="101" spans="1:37" x14ac:dyDescent="0.3">
      <c r="A101" s="8">
        <v>0</v>
      </c>
      <c r="B101" s="8">
        <v>23.44</v>
      </c>
      <c r="C101" s="8">
        <v>35.68</v>
      </c>
      <c r="D101" s="8">
        <v>0</v>
      </c>
      <c r="E101" s="8">
        <v>17.399999999999999</v>
      </c>
      <c r="F101" s="8">
        <v>12.17</v>
      </c>
      <c r="G101" s="9">
        <v>24.83</v>
      </c>
      <c r="L101" s="7"/>
      <c r="M101" s="5"/>
      <c r="P101" s="8"/>
      <c r="Q101" s="5"/>
      <c r="U101" s="71"/>
      <c r="V101" s="17"/>
      <c r="W101" s="11"/>
      <c r="X101" s="11"/>
      <c r="Y101" s="11"/>
      <c r="AB101" s="5"/>
      <c r="AC101" s="9"/>
      <c r="AD101" s="20"/>
      <c r="AE101" s="11"/>
      <c r="AF101" s="9"/>
    </row>
    <row r="102" spans="1:37" x14ac:dyDescent="0.3">
      <c r="A102" s="8">
        <v>0</v>
      </c>
      <c r="B102" s="8">
        <v>18.59</v>
      </c>
      <c r="C102" s="8">
        <v>32.479999999999997</v>
      </c>
      <c r="D102" s="8">
        <v>0</v>
      </c>
      <c r="E102">
        <v>19.18</v>
      </c>
      <c r="F102">
        <v>12.83</v>
      </c>
      <c r="G102" s="9">
        <v>27.08</v>
      </c>
      <c r="H102" s="11"/>
      <c r="I102" s="11"/>
      <c r="J102" s="11"/>
      <c r="K102" s="11"/>
      <c r="L102" s="8"/>
      <c r="M102" s="5"/>
      <c r="N102" s="11"/>
      <c r="O102" s="11"/>
      <c r="P102" s="8"/>
      <c r="Q102" s="5"/>
      <c r="R102" s="11"/>
      <c r="S102" s="11"/>
      <c r="T102" s="11"/>
      <c r="U102" s="71"/>
      <c r="V102" s="17"/>
      <c r="W102" s="11"/>
      <c r="X102" s="11"/>
      <c r="Y102" s="11"/>
      <c r="Z102" s="11"/>
      <c r="AA102" s="11"/>
      <c r="AB102" s="5"/>
      <c r="AC102" s="9"/>
      <c r="AD102" s="20"/>
      <c r="AE102" s="11"/>
      <c r="AF102" s="9"/>
    </row>
    <row r="103" spans="1:37" x14ac:dyDescent="0.3">
      <c r="A103" s="8">
        <v>0</v>
      </c>
      <c r="B103" s="8">
        <v>18.87</v>
      </c>
      <c r="C103" s="8">
        <v>34.14</v>
      </c>
      <c r="D103" s="8">
        <v>0</v>
      </c>
      <c r="E103" s="8">
        <v>17.97</v>
      </c>
      <c r="F103" s="8">
        <v>11.46</v>
      </c>
      <c r="G103" s="9">
        <v>25.85</v>
      </c>
      <c r="H103" s="11"/>
      <c r="I103" s="11"/>
      <c r="J103" s="11"/>
      <c r="K103" s="11"/>
      <c r="L103" s="8"/>
      <c r="M103" s="5"/>
      <c r="N103" s="11"/>
      <c r="O103" s="11"/>
      <c r="P103" s="8"/>
      <c r="Q103" s="5"/>
      <c r="R103" s="11"/>
      <c r="S103" s="11"/>
      <c r="T103" s="11"/>
      <c r="U103" s="71"/>
      <c r="V103" s="19"/>
      <c r="W103" s="11"/>
      <c r="X103" s="11"/>
      <c r="Y103" s="11"/>
      <c r="Z103" s="11"/>
      <c r="AA103" s="11"/>
      <c r="AB103" s="5"/>
      <c r="AC103" s="9"/>
      <c r="AD103" s="20"/>
      <c r="AE103" s="11"/>
      <c r="AF103" s="9"/>
    </row>
    <row r="104" spans="1:37" x14ac:dyDescent="0.3">
      <c r="A104" s="8">
        <v>0</v>
      </c>
      <c r="B104" s="8">
        <v>19.670000000000002</v>
      </c>
      <c r="C104" s="8">
        <v>34.520000000000003</v>
      </c>
      <c r="D104" s="8">
        <v>0</v>
      </c>
      <c r="E104" s="8">
        <v>18.239999999999998</v>
      </c>
      <c r="F104" s="8">
        <v>12.06</v>
      </c>
      <c r="G104" s="9">
        <v>25.62</v>
      </c>
      <c r="H104" s="11"/>
      <c r="I104" s="11"/>
      <c r="J104" s="11"/>
      <c r="K104" s="11"/>
      <c r="L104" s="8"/>
      <c r="M104" s="5"/>
      <c r="N104" s="11"/>
      <c r="O104" s="11"/>
      <c r="P104" s="8"/>
      <c r="Q104" s="5"/>
      <c r="R104" s="11"/>
      <c r="S104" s="11"/>
      <c r="T104" s="11"/>
      <c r="U104" s="71"/>
      <c r="V104" s="19"/>
      <c r="W104" s="11"/>
      <c r="X104" s="11"/>
      <c r="Y104" s="11"/>
      <c r="Z104" s="11"/>
      <c r="AA104" s="11"/>
      <c r="AB104" s="5"/>
      <c r="AC104" s="9"/>
      <c r="AD104" s="20"/>
      <c r="AE104" s="11"/>
      <c r="AF104" s="9"/>
      <c r="AJ104" t="s">
        <v>113</v>
      </c>
    </row>
    <row r="105" spans="1:37" x14ac:dyDescent="0.3">
      <c r="A105" s="8">
        <v>0</v>
      </c>
      <c r="B105" s="8">
        <v>17.2</v>
      </c>
      <c r="C105" s="8">
        <v>31.69</v>
      </c>
      <c r="D105" s="8">
        <v>0</v>
      </c>
      <c r="E105" s="8">
        <v>21.45</v>
      </c>
      <c r="F105" s="8">
        <v>14.87</v>
      </c>
      <c r="G105" s="9">
        <v>27.47</v>
      </c>
      <c r="H105" s="11"/>
      <c r="I105" s="11"/>
      <c r="J105" s="11"/>
      <c r="K105" s="11"/>
      <c r="L105" s="8"/>
      <c r="M105" s="5"/>
      <c r="N105" s="11"/>
      <c r="O105" s="11"/>
      <c r="P105" s="8"/>
      <c r="Q105" s="5"/>
      <c r="R105" s="11"/>
      <c r="S105" s="11"/>
      <c r="T105" s="11"/>
      <c r="U105" s="71"/>
      <c r="V105" s="19"/>
      <c r="W105" s="11"/>
      <c r="X105" s="11"/>
      <c r="Y105" s="11"/>
      <c r="Z105" s="11"/>
      <c r="AA105" s="11"/>
      <c r="AB105" s="5"/>
      <c r="AC105" s="9"/>
      <c r="AD105" s="20"/>
      <c r="AE105" s="11"/>
      <c r="AF105" s="9"/>
      <c r="AJ105" t="s">
        <v>24</v>
      </c>
    </row>
    <row r="106" spans="1:37" ht="15" thickBot="1" x14ac:dyDescent="0.35">
      <c r="A106" s="25">
        <v>0</v>
      </c>
      <c r="B106" s="25">
        <v>17.149999999999999</v>
      </c>
      <c r="C106" s="25">
        <v>31.72</v>
      </c>
      <c r="D106" s="25">
        <v>0</v>
      </c>
      <c r="E106" s="25">
        <v>19.75</v>
      </c>
      <c r="F106" s="25">
        <v>13.39</v>
      </c>
      <c r="G106" s="27">
        <v>27.52</v>
      </c>
      <c r="H106" s="67"/>
      <c r="I106" s="21"/>
      <c r="J106" s="21"/>
      <c r="K106" s="21"/>
      <c r="L106" s="25"/>
      <c r="M106" s="22"/>
      <c r="N106" s="21"/>
      <c r="O106" s="21"/>
      <c r="P106" s="25"/>
      <c r="Q106" s="22"/>
      <c r="R106" s="21"/>
      <c r="S106" s="21"/>
      <c r="T106" s="21"/>
      <c r="U106" s="82"/>
      <c r="V106" s="69"/>
      <c r="W106" s="21"/>
      <c r="X106" s="21"/>
      <c r="Y106" s="21"/>
      <c r="Z106" s="21"/>
      <c r="AA106" s="21"/>
      <c r="AB106" s="22"/>
      <c r="AC106" s="27"/>
      <c r="AD106" s="29"/>
      <c r="AE106" s="21"/>
      <c r="AF106" s="27"/>
      <c r="AI106" s="3" t="s">
        <v>9</v>
      </c>
      <c r="AJ106" s="3" t="s">
        <v>10</v>
      </c>
      <c r="AK106" s="6" t="s">
        <v>29</v>
      </c>
    </row>
    <row r="107" spans="1:37" x14ac:dyDescent="0.3">
      <c r="A107" s="8">
        <v>0.38</v>
      </c>
      <c r="B107" s="8">
        <v>17.829999999999998</v>
      </c>
      <c r="C107" s="8">
        <v>35.299999999999997</v>
      </c>
      <c r="D107" s="8">
        <v>0</v>
      </c>
      <c r="E107" s="8">
        <v>22.41</v>
      </c>
      <c r="F107" s="8">
        <v>18.75</v>
      </c>
      <c r="G107" s="9">
        <v>24.46</v>
      </c>
      <c r="H107" s="8">
        <v>18</v>
      </c>
      <c r="I107" s="7">
        <v>1</v>
      </c>
      <c r="J107" s="7">
        <v>200</v>
      </c>
      <c r="K107" s="8">
        <v>500</v>
      </c>
      <c r="L107" s="7">
        <v>1.8</v>
      </c>
      <c r="M107" s="9">
        <v>0.01</v>
      </c>
      <c r="N107" s="7">
        <v>0.7</v>
      </c>
      <c r="O107" s="7">
        <v>10</v>
      </c>
      <c r="P107" s="8">
        <v>0.25</v>
      </c>
      <c r="Q107" s="9">
        <v>0.22</v>
      </c>
      <c r="R107" s="7">
        <v>40</v>
      </c>
      <c r="S107" s="1">
        <v>2</v>
      </c>
      <c r="T107" s="10">
        <v>1.9999999999999999E-7</v>
      </c>
      <c r="U107" s="71" t="s">
        <v>30</v>
      </c>
      <c r="V107" s="8">
        <f>+AVERAGE(A107:A114)</f>
        <v>4.7500000000000001E-2</v>
      </c>
      <c r="W107" s="8">
        <f>+AVERAGE(B107:B114)</f>
        <v>18.55125</v>
      </c>
      <c r="X107" s="8">
        <f>+AVERAGE(C107:C114)</f>
        <v>34.638750000000002</v>
      </c>
      <c r="Y107" s="8">
        <f>+AVERAGE(D107:D114)</f>
        <v>0</v>
      </c>
      <c r="Z107" s="7">
        <f>AVERAGE(E107:E114)</f>
        <v>19.565000000000001</v>
      </c>
      <c r="AA107" s="7">
        <f>AVERAGE(F107:F114)</f>
        <v>13.845000000000001</v>
      </c>
      <c r="AB107" s="9">
        <f>AVERAGE(G107:G114)</f>
        <v>25.357500000000002</v>
      </c>
      <c r="AC107" s="66">
        <f>V107^2+(W107-$B$7)^2+(AB107-$G$7)^2</f>
        <v>1.1329390624999955</v>
      </c>
      <c r="AD107" s="20">
        <f>_xlfn.STDEV.S(B107:B114)</f>
        <v>1.9590627314392679</v>
      </c>
      <c r="AE107" s="8">
        <f>_xlfn.STDEV.S(C107:C114)</f>
        <v>1.8263581052387912</v>
      </c>
      <c r="AF107" s="5">
        <f>_xlfn.STDEV.S(G107:G114)</f>
        <v>1.157062166498783</v>
      </c>
      <c r="AI107" s="90">
        <f t="shared" ref="AI107" si="1">(W116-W107)/W115/($S116-$S107)*$S115</f>
        <v>0.12965490348995889</v>
      </c>
      <c r="AJ107" s="90">
        <f>(X116-X107)/X115/($S116-$S107)*$S115</f>
        <v>-0.14342808052889119</v>
      </c>
      <c r="AK107" s="90">
        <f>(AB116-AB107)/AB115/($S116-$S107)*$S115</f>
        <v>0.14419644981677981</v>
      </c>
    </row>
    <row r="108" spans="1:37" x14ac:dyDescent="0.3">
      <c r="A108" s="8">
        <v>0</v>
      </c>
      <c r="B108" s="8">
        <v>17.309999999999999</v>
      </c>
      <c r="C108" s="8">
        <v>32.82</v>
      </c>
      <c r="D108" s="8">
        <v>0</v>
      </c>
      <c r="E108" s="8">
        <v>20.350000000000001</v>
      </c>
      <c r="F108" s="8">
        <v>14.06</v>
      </c>
      <c r="G108" s="9">
        <v>26.66</v>
      </c>
      <c r="H108" s="7"/>
      <c r="I108" s="7"/>
      <c r="L108" s="7"/>
      <c r="M108" s="5"/>
      <c r="N108" s="7"/>
      <c r="P108" s="8"/>
      <c r="Q108" s="5"/>
      <c r="U108" s="71"/>
      <c r="V108" s="17"/>
      <c r="W108" s="11"/>
      <c r="X108" s="11"/>
      <c r="Y108" s="11"/>
      <c r="AB108" s="5"/>
      <c r="AC108" s="9"/>
      <c r="AD108" s="20"/>
      <c r="AE108" s="8"/>
      <c r="AF108" s="5"/>
    </row>
    <row r="109" spans="1:37" x14ac:dyDescent="0.3">
      <c r="A109" s="8">
        <v>0</v>
      </c>
      <c r="B109" s="8">
        <v>22.15</v>
      </c>
      <c r="C109" s="8">
        <v>37.799999999999997</v>
      </c>
      <c r="D109" s="8">
        <v>0</v>
      </c>
      <c r="E109" s="8">
        <v>15.75</v>
      </c>
      <c r="F109" s="8">
        <v>9.74</v>
      </c>
      <c r="G109" s="9">
        <v>23.66</v>
      </c>
      <c r="L109" s="7"/>
      <c r="M109" s="5"/>
      <c r="N109" s="7"/>
      <c r="P109" s="8"/>
      <c r="Q109" s="5"/>
      <c r="U109" s="71"/>
      <c r="V109" s="17"/>
      <c r="W109" s="11"/>
      <c r="X109" s="11"/>
      <c r="Y109" s="11"/>
      <c r="AB109" s="5"/>
      <c r="AC109" s="9"/>
      <c r="AD109" s="20"/>
      <c r="AE109" s="11"/>
      <c r="AF109" s="9"/>
    </row>
    <row r="110" spans="1:37" x14ac:dyDescent="0.3">
      <c r="A110" s="8">
        <v>0</v>
      </c>
      <c r="B110" s="8">
        <v>18.71</v>
      </c>
      <c r="C110" s="8">
        <v>35.35</v>
      </c>
      <c r="D110" s="8">
        <v>0</v>
      </c>
      <c r="E110">
        <v>19</v>
      </c>
      <c r="F110">
        <v>13.28</v>
      </c>
      <c r="G110" s="9">
        <v>24.73</v>
      </c>
      <c r="H110" s="11"/>
      <c r="I110" s="11"/>
      <c r="J110" s="11"/>
      <c r="K110" s="11"/>
      <c r="L110" s="8"/>
      <c r="M110" s="5"/>
      <c r="N110" s="8"/>
      <c r="O110" s="11"/>
      <c r="P110" s="8"/>
      <c r="Q110" s="5"/>
      <c r="R110" s="11"/>
      <c r="S110" s="11"/>
      <c r="T110" s="11"/>
      <c r="U110" s="71"/>
      <c r="V110" s="17"/>
      <c r="W110" s="11"/>
      <c r="X110" s="11"/>
      <c r="Y110" s="11"/>
      <c r="Z110" s="11"/>
      <c r="AA110" s="11"/>
      <c r="AB110" s="5"/>
      <c r="AC110" s="9"/>
      <c r="AD110" s="20"/>
      <c r="AE110" s="11"/>
      <c r="AF110" s="9"/>
    </row>
    <row r="111" spans="1:37" x14ac:dyDescent="0.3">
      <c r="A111" s="8">
        <v>0</v>
      </c>
      <c r="B111" s="8">
        <v>15.78</v>
      </c>
      <c r="C111" s="8">
        <v>31.93</v>
      </c>
      <c r="D111" s="8">
        <v>0</v>
      </c>
      <c r="E111" s="8">
        <v>22.85</v>
      </c>
      <c r="F111" s="8">
        <v>16.850000000000001</v>
      </c>
      <c r="G111" s="9">
        <v>27.07</v>
      </c>
      <c r="H111" s="11"/>
      <c r="I111" s="11"/>
      <c r="J111" s="11"/>
      <c r="K111" s="11"/>
      <c r="L111" s="8"/>
      <c r="M111" s="5"/>
      <c r="N111" s="8"/>
      <c r="O111" s="11"/>
      <c r="P111" s="8"/>
      <c r="Q111" s="5"/>
      <c r="R111" s="11"/>
      <c r="S111" s="11"/>
      <c r="T111" s="11"/>
      <c r="U111" s="71"/>
      <c r="V111" s="19"/>
      <c r="W111" s="11"/>
      <c r="X111" s="11"/>
      <c r="Y111" s="11"/>
      <c r="Z111" s="11"/>
      <c r="AA111" s="11"/>
      <c r="AB111" s="5"/>
      <c r="AC111" s="9"/>
      <c r="AD111" s="20"/>
      <c r="AE111" s="11"/>
      <c r="AF111" s="9"/>
    </row>
    <row r="112" spans="1:37" x14ac:dyDescent="0.3">
      <c r="A112" s="8">
        <v>0</v>
      </c>
      <c r="B112" s="8">
        <v>17.62</v>
      </c>
      <c r="C112" s="8">
        <v>33.58</v>
      </c>
      <c r="D112" s="8">
        <v>0</v>
      </c>
      <c r="E112" s="8">
        <v>19.28</v>
      </c>
      <c r="F112" s="8">
        <v>12.87</v>
      </c>
      <c r="G112" s="9">
        <v>26.07</v>
      </c>
      <c r="H112" s="11"/>
      <c r="I112" s="11"/>
      <c r="J112" s="11"/>
      <c r="K112" s="11"/>
      <c r="L112" s="8"/>
      <c r="M112" s="5"/>
      <c r="N112" s="8"/>
      <c r="O112" s="11"/>
      <c r="P112" s="8"/>
      <c r="Q112" s="5"/>
      <c r="R112" s="11"/>
      <c r="S112" s="11"/>
      <c r="T112" s="11"/>
      <c r="U112" s="71"/>
      <c r="V112" s="19"/>
      <c r="W112" s="11"/>
      <c r="X112" s="11"/>
      <c r="Y112" s="11"/>
      <c r="Z112" s="11"/>
      <c r="AA112" s="11"/>
      <c r="AB112" s="5"/>
      <c r="AC112" s="9"/>
      <c r="AD112" s="20"/>
      <c r="AE112" s="11"/>
      <c r="AF112" s="9"/>
    </row>
    <row r="113" spans="1:37" x14ac:dyDescent="0.3">
      <c r="A113" s="8">
        <v>0</v>
      </c>
      <c r="B113" s="8">
        <v>20.36</v>
      </c>
      <c r="C113" s="8">
        <v>35.380000000000003</v>
      </c>
      <c r="D113" s="8">
        <v>0</v>
      </c>
      <c r="E113" s="8">
        <v>18.28</v>
      </c>
      <c r="F113" s="8">
        <v>12.44</v>
      </c>
      <c r="G113" s="9">
        <v>24.99</v>
      </c>
      <c r="H113" s="11"/>
      <c r="I113" s="11"/>
      <c r="J113" s="11"/>
      <c r="K113" s="11"/>
      <c r="L113" s="8"/>
      <c r="M113" s="5"/>
      <c r="N113" s="8"/>
      <c r="O113" s="11"/>
      <c r="P113" s="8"/>
      <c r="Q113" s="5"/>
      <c r="R113" s="11"/>
      <c r="S113" s="11"/>
      <c r="T113" s="11"/>
      <c r="U113" s="71"/>
      <c r="V113" s="19"/>
      <c r="W113" s="11"/>
      <c r="X113" s="11"/>
      <c r="Y113" s="11"/>
      <c r="Z113" s="11"/>
      <c r="AA113" s="11"/>
      <c r="AB113" s="5"/>
      <c r="AC113" s="9"/>
      <c r="AD113" s="20"/>
      <c r="AE113" s="11"/>
      <c r="AF113" s="9"/>
    </row>
    <row r="114" spans="1:37" x14ac:dyDescent="0.3">
      <c r="A114" s="12">
        <v>0</v>
      </c>
      <c r="B114" s="12">
        <v>18.649999999999999</v>
      </c>
      <c r="C114" s="12">
        <v>34.950000000000003</v>
      </c>
      <c r="D114" s="12">
        <v>0</v>
      </c>
      <c r="E114" s="12">
        <v>18.600000000000001</v>
      </c>
      <c r="F114" s="12">
        <v>12.77</v>
      </c>
      <c r="G114" s="13">
        <v>25.22</v>
      </c>
      <c r="H114" s="23"/>
      <c r="I114" s="3"/>
      <c r="J114" s="3"/>
      <c r="K114" s="3"/>
      <c r="L114" s="12"/>
      <c r="M114" s="6"/>
      <c r="N114" s="12"/>
      <c r="O114" s="3"/>
      <c r="P114" s="12"/>
      <c r="Q114" s="6"/>
      <c r="R114" s="3"/>
      <c r="S114" s="3"/>
      <c r="T114" s="3"/>
      <c r="U114" s="65"/>
      <c r="V114" s="16"/>
      <c r="W114" s="3"/>
      <c r="X114" s="3"/>
      <c r="Y114" s="3"/>
      <c r="Z114" s="3"/>
      <c r="AA114" s="3"/>
      <c r="AB114" s="6"/>
      <c r="AC114" s="13"/>
      <c r="AD114" s="33"/>
      <c r="AE114" s="3"/>
      <c r="AF114" s="13"/>
    </row>
    <row r="115" spans="1:37" x14ac:dyDescent="0.3">
      <c r="A115" s="55"/>
      <c r="B115" s="55"/>
      <c r="C115" s="55"/>
      <c r="D115" s="55"/>
      <c r="E115" s="55"/>
      <c r="F115" s="55"/>
      <c r="G115" s="56"/>
      <c r="H115" s="84">
        <v>18</v>
      </c>
      <c r="I115" s="84">
        <v>1</v>
      </c>
      <c r="J115" s="84">
        <v>200</v>
      </c>
      <c r="K115" s="84">
        <v>500</v>
      </c>
      <c r="L115" s="84">
        <v>1.8</v>
      </c>
      <c r="M115" s="85">
        <v>0.01</v>
      </c>
      <c r="N115" s="84">
        <v>0.7</v>
      </c>
      <c r="O115" s="84">
        <v>20</v>
      </c>
      <c r="P115" s="84">
        <v>0.25</v>
      </c>
      <c r="Q115" s="85">
        <v>0.22</v>
      </c>
      <c r="R115" s="84">
        <v>40</v>
      </c>
      <c r="S115" s="88">
        <v>2.5</v>
      </c>
      <c r="T115" s="86">
        <v>1.9999999999999999E-7</v>
      </c>
      <c r="U115" s="87" t="s">
        <v>30</v>
      </c>
      <c r="V115" s="55">
        <v>0</v>
      </c>
      <c r="W115" s="55">
        <v>19.233750000000001</v>
      </c>
      <c r="X115" s="55">
        <v>33.466249999999995</v>
      </c>
      <c r="Y115" s="55">
        <v>0</v>
      </c>
      <c r="Z115" s="76">
        <v>19.036249999999999</v>
      </c>
      <c r="AA115" s="76">
        <v>13.435</v>
      </c>
      <c r="AB115" s="77">
        <v>26.266249999999999</v>
      </c>
      <c r="AC115" s="78">
        <v>5.528125000000105E-3</v>
      </c>
      <c r="AD115" s="54">
        <v>1.8935600446928385</v>
      </c>
      <c r="AE115" s="55">
        <v>1.5526193305876004</v>
      </c>
      <c r="AF115" s="77">
        <v>1.06139985060162</v>
      </c>
    </row>
    <row r="116" spans="1:37" x14ac:dyDescent="0.3">
      <c r="A116" s="8">
        <v>0</v>
      </c>
      <c r="B116" s="8">
        <v>17.5</v>
      </c>
      <c r="C116" s="8">
        <v>32.380000000000003</v>
      </c>
      <c r="D116" s="8">
        <v>0</v>
      </c>
      <c r="E116" s="8">
        <v>19.48</v>
      </c>
      <c r="F116" s="8">
        <v>12.79</v>
      </c>
      <c r="G116" s="9">
        <v>26.95</v>
      </c>
      <c r="H116" s="8">
        <v>18</v>
      </c>
      <c r="I116" s="7">
        <v>1</v>
      </c>
      <c r="J116" s="7">
        <v>200</v>
      </c>
      <c r="K116" s="8">
        <v>500</v>
      </c>
      <c r="L116" s="7">
        <v>1.8</v>
      </c>
      <c r="M116" s="9">
        <v>0.01</v>
      </c>
      <c r="N116" s="7">
        <v>0.7</v>
      </c>
      <c r="O116" s="7">
        <v>30</v>
      </c>
      <c r="P116" s="8">
        <v>0.25</v>
      </c>
      <c r="Q116" s="9">
        <v>0.22</v>
      </c>
      <c r="R116" s="7">
        <v>40</v>
      </c>
      <c r="S116" s="1">
        <v>3</v>
      </c>
      <c r="T116" s="10">
        <v>1.9999999999999999E-7</v>
      </c>
      <c r="U116" s="71" t="s">
        <v>30</v>
      </c>
      <c r="V116" s="8">
        <f>+AVERAGE(A116:A123)</f>
        <v>0</v>
      </c>
      <c r="W116" s="8">
        <f>+AVERAGE(B116:B123)</f>
        <v>19.548749999999998</v>
      </c>
      <c r="X116" s="8">
        <f>+AVERAGE(C116:C123)</f>
        <v>32.71875</v>
      </c>
      <c r="Y116" s="8">
        <f>+AVERAGE(D116:D123)</f>
        <v>0</v>
      </c>
      <c r="Z116" s="7">
        <f>AVERAGE(E116:E123)</f>
        <v>18.353750000000002</v>
      </c>
      <c r="AA116" s="7">
        <f>AVERAGE(F116:F123)</f>
        <v>12.08</v>
      </c>
      <c r="AB116" s="9">
        <f>AVERAGE(G116:G123)</f>
        <v>26.872499999999999</v>
      </c>
      <c r="AC116" s="66">
        <f>V116^2+(W116-$B$7)^2+(AB116-$G$7)^2</f>
        <v>0.57388281249999851</v>
      </c>
      <c r="AD116" s="20">
        <f>_xlfn.STDEV.S(B116:B123)</f>
        <v>1.9269104620016542</v>
      </c>
      <c r="AE116" s="8">
        <f>_xlfn.STDEV.S(C116:C123)</f>
        <v>1.3756913846187619</v>
      </c>
      <c r="AF116" s="5">
        <f>_xlfn.STDEV.S(G116:G123)</f>
        <v>0.93444788893916286</v>
      </c>
    </row>
    <row r="117" spans="1:37" x14ac:dyDescent="0.3">
      <c r="A117" s="8">
        <v>0</v>
      </c>
      <c r="B117" s="8">
        <v>19.649999999999999</v>
      </c>
      <c r="C117" s="8">
        <v>32.01</v>
      </c>
      <c r="D117" s="8">
        <v>0</v>
      </c>
      <c r="E117" s="8">
        <v>18.059999999999999</v>
      </c>
      <c r="F117" s="8">
        <v>12.05</v>
      </c>
      <c r="G117" s="9">
        <v>27.59</v>
      </c>
      <c r="H117" s="7"/>
      <c r="I117" s="7"/>
      <c r="L117" s="7"/>
      <c r="M117" s="5"/>
      <c r="P117" s="8"/>
      <c r="Q117" s="5"/>
      <c r="U117" s="71"/>
      <c r="V117" s="17"/>
      <c r="W117" s="11"/>
      <c r="X117" s="11"/>
      <c r="Y117" s="11"/>
      <c r="AB117" s="5"/>
      <c r="AC117" s="9"/>
      <c r="AD117" s="20"/>
      <c r="AE117" s="8"/>
      <c r="AF117" s="5"/>
    </row>
    <row r="118" spans="1:37" x14ac:dyDescent="0.3">
      <c r="A118" s="8">
        <v>0</v>
      </c>
      <c r="B118" s="8">
        <v>18.5</v>
      </c>
      <c r="C118" s="8">
        <v>31.15</v>
      </c>
      <c r="D118" s="8">
        <v>0</v>
      </c>
      <c r="E118" s="8">
        <v>19.09</v>
      </c>
      <c r="F118" s="8">
        <v>12.54</v>
      </c>
      <c r="G118" s="9">
        <v>28.01</v>
      </c>
      <c r="L118" s="7"/>
      <c r="M118" s="5"/>
      <c r="P118" s="8"/>
      <c r="Q118" s="5"/>
      <c r="U118" s="71"/>
      <c r="V118" s="17"/>
      <c r="W118" s="11"/>
      <c r="X118" s="11"/>
      <c r="Y118" s="11"/>
      <c r="AB118" s="5"/>
      <c r="AC118" s="9"/>
      <c r="AD118" s="20"/>
      <c r="AE118" s="11"/>
      <c r="AF118" s="9"/>
    </row>
    <row r="119" spans="1:37" x14ac:dyDescent="0.3">
      <c r="A119" s="8">
        <v>0</v>
      </c>
      <c r="B119" s="8">
        <v>23.86</v>
      </c>
      <c r="C119" s="8">
        <v>35.75</v>
      </c>
      <c r="D119" s="8">
        <v>0</v>
      </c>
      <c r="E119">
        <v>15.33</v>
      </c>
      <c r="F119">
        <v>9.6300000000000008</v>
      </c>
      <c r="G119" s="9">
        <v>24.88</v>
      </c>
      <c r="H119" s="11"/>
      <c r="I119" s="11"/>
      <c r="J119" s="11"/>
      <c r="K119" s="11"/>
      <c r="L119" s="8"/>
      <c r="M119" s="5"/>
      <c r="N119" s="11"/>
      <c r="O119" s="11"/>
      <c r="P119" s="8"/>
      <c r="Q119" s="5"/>
      <c r="R119" s="11"/>
      <c r="S119" s="11"/>
      <c r="T119" s="11"/>
      <c r="U119" s="71"/>
      <c r="V119" s="17"/>
      <c r="W119" s="11"/>
      <c r="X119" s="11"/>
      <c r="Y119" s="11"/>
      <c r="Z119" s="11"/>
      <c r="AA119" s="11"/>
      <c r="AB119" s="5"/>
      <c r="AC119" s="9"/>
      <c r="AD119" s="20"/>
      <c r="AE119" s="11"/>
      <c r="AF119" s="9"/>
    </row>
    <row r="120" spans="1:37" x14ac:dyDescent="0.3">
      <c r="A120" s="8">
        <v>0</v>
      </c>
      <c r="B120" s="8">
        <v>20.260000000000002</v>
      </c>
      <c r="C120" s="8">
        <v>32.96</v>
      </c>
      <c r="D120" s="8">
        <v>0</v>
      </c>
      <c r="E120" s="8">
        <v>17.100000000000001</v>
      </c>
      <c r="F120" s="8">
        <v>10.37</v>
      </c>
      <c r="G120" s="9">
        <v>26.76</v>
      </c>
      <c r="H120" s="11"/>
      <c r="I120" s="11"/>
      <c r="J120" s="11"/>
      <c r="K120" s="11"/>
      <c r="L120" s="8"/>
      <c r="M120" s="5"/>
      <c r="N120" s="11"/>
      <c r="O120" s="11"/>
      <c r="P120" s="8"/>
      <c r="Q120" s="5"/>
      <c r="R120" s="11"/>
      <c r="S120" s="11"/>
      <c r="T120" s="11"/>
      <c r="U120" s="71"/>
      <c r="V120" s="19"/>
      <c r="W120" s="11"/>
      <c r="X120" s="11"/>
      <c r="Y120" s="11"/>
      <c r="Z120" s="11"/>
      <c r="AA120" s="11"/>
      <c r="AB120" s="5"/>
      <c r="AC120" s="9"/>
      <c r="AD120" s="20"/>
      <c r="AE120" s="11"/>
      <c r="AF120" s="9"/>
    </row>
    <row r="121" spans="1:37" x14ac:dyDescent="0.3">
      <c r="A121" s="8">
        <v>0</v>
      </c>
      <c r="B121" s="8">
        <v>18.57</v>
      </c>
      <c r="C121" s="8">
        <v>32.11</v>
      </c>
      <c r="D121" s="8">
        <v>0</v>
      </c>
      <c r="E121" s="8">
        <v>19.93</v>
      </c>
      <c r="F121" s="8">
        <v>13.7</v>
      </c>
      <c r="G121" s="9">
        <v>27.13</v>
      </c>
      <c r="H121" s="11"/>
      <c r="I121" s="11"/>
      <c r="J121" s="11"/>
      <c r="K121" s="11"/>
      <c r="L121" s="8"/>
      <c r="M121" s="5"/>
      <c r="N121" s="11"/>
      <c r="O121" s="11"/>
      <c r="P121" s="8"/>
      <c r="Q121" s="5"/>
      <c r="R121" s="11"/>
      <c r="S121" s="11"/>
      <c r="T121" s="11"/>
      <c r="U121" s="71"/>
      <c r="V121" s="19"/>
      <c r="W121" s="11"/>
      <c r="X121" s="11"/>
      <c r="Y121" s="11"/>
      <c r="Z121" s="11"/>
      <c r="AA121" s="11"/>
      <c r="AB121" s="5"/>
      <c r="AC121" s="9"/>
      <c r="AD121" s="20"/>
      <c r="AE121" s="11"/>
      <c r="AF121" s="9"/>
      <c r="AJ121" t="s">
        <v>113</v>
      </c>
    </row>
    <row r="122" spans="1:37" x14ac:dyDescent="0.3">
      <c r="A122" s="8">
        <v>0</v>
      </c>
      <c r="B122" s="8">
        <v>19.23</v>
      </c>
      <c r="C122" s="8">
        <v>32.17</v>
      </c>
      <c r="D122" s="8">
        <v>0</v>
      </c>
      <c r="E122" s="8">
        <v>19.38</v>
      </c>
      <c r="F122" s="8">
        <v>13.57</v>
      </c>
      <c r="G122" s="9">
        <v>27.18</v>
      </c>
      <c r="H122" s="11"/>
      <c r="I122" s="11"/>
      <c r="J122" s="11"/>
      <c r="K122" s="11"/>
      <c r="L122" s="8"/>
      <c r="M122" s="5"/>
      <c r="N122" s="11"/>
      <c r="O122" s="11"/>
      <c r="P122" s="8"/>
      <c r="Q122" s="5"/>
      <c r="R122" s="11"/>
      <c r="S122" s="11"/>
      <c r="T122" s="11"/>
      <c r="U122" s="71"/>
      <c r="V122" s="19"/>
      <c r="W122" s="11"/>
      <c r="X122" s="11"/>
      <c r="Y122" s="11"/>
      <c r="Z122" s="11"/>
      <c r="AA122" s="11"/>
      <c r="AB122" s="5"/>
      <c r="AC122" s="9"/>
      <c r="AD122" s="20"/>
      <c r="AE122" s="11"/>
      <c r="AF122" s="9"/>
      <c r="AJ122" t="s">
        <v>23</v>
      </c>
    </row>
    <row r="123" spans="1:37" ht="15" thickBot="1" x14ac:dyDescent="0.35">
      <c r="A123" s="25">
        <v>0</v>
      </c>
      <c r="B123" s="25">
        <v>18.82</v>
      </c>
      <c r="C123" s="25">
        <v>33.22</v>
      </c>
      <c r="D123" s="25">
        <v>0</v>
      </c>
      <c r="E123" s="25">
        <v>18.46</v>
      </c>
      <c r="F123" s="25">
        <v>11.99</v>
      </c>
      <c r="G123" s="27">
        <v>26.48</v>
      </c>
      <c r="H123" s="67"/>
      <c r="I123" s="21"/>
      <c r="J123" s="21"/>
      <c r="K123" s="21"/>
      <c r="L123" s="25"/>
      <c r="M123" s="22"/>
      <c r="N123" s="21"/>
      <c r="O123" s="21"/>
      <c r="P123" s="25"/>
      <c r="Q123" s="22"/>
      <c r="R123" s="21"/>
      <c r="S123" s="21"/>
      <c r="T123" s="21"/>
      <c r="U123" s="82"/>
      <c r="V123" s="69"/>
      <c r="W123" s="21"/>
      <c r="X123" s="21"/>
      <c r="Y123" s="21"/>
      <c r="Z123" s="21"/>
      <c r="AA123" s="21"/>
      <c r="AB123" s="22"/>
      <c r="AC123" s="27"/>
      <c r="AD123" s="29"/>
      <c r="AE123" s="21"/>
      <c r="AF123" s="27"/>
      <c r="AI123" s="3" t="s">
        <v>9</v>
      </c>
      <c r="AJ123" s="3" t="s">
        <v>10</v>
      </c>
      <c r="AK123" s="6" t="s">
        <v>29</v>
      </c>
    </row>
    <row r="124" spans="1:37" x14ac:dyDescent="0.3">
      <c r="A124" s="8">
        <v>0</v>
      </c>
      <c r="B124" s="8">
        <v>16.75</v>
      </c>
      <c r="C124" s="8">
        <v>27.59</v>
      </c>
      <c r="D124" s="8">
        <v>0</v>
      </c>
      <c r="E124" s="8">
        <v>21.08</v>
      </c>
      <c r="F124" s="8">
        <v>14.26</v>
      </c>
      <c r="G124" s="9">
        <v>31.06</v>
      </c>
      <c r="H124" s="8">
        <v>18</v>
      </c>
      <c r="I124" s="7">
        <v>1</v>
      </c>
      <c r="J124" s="7">
        <v>200</v>
      </c>
      <c r="K124" s="8">
        <v>500</v>
      </c>
      <c r="L124" s="7">
        <v>1.8</v>
      </c>
      <c r="M124" s="9">
        <v>0.01</v>
      </c>
      <c r="N124" s="7">
        <v>0.7</v>
      </c>
      <c r="O124" s="7">
        <v>10</v>
      </c>
      <c r="P124" s="8">
        <v>0.25</v>
      </c>
      <c r="Q124" s="9">
        <v>0.22</v>
      </c>
      <c r="R124" s="1">
        <v>35</v>
      </c>
      <c r="S124" s="7">
        <v>2.5</v>
      </c>
      <c r="T124" s="10">
        <v>1.9999999999999999E-7</v>
      </c>
      <c r="U124" s="71" t="s">
        <v>30</v>
      </c>
      <c r="V124" s="8">
        <f>+AVERAGE(A124:A131)</f>
        <v>0</v>
      </c>
      <c r="W124" s="8">
        <f>+AVERAGE(B124:B131)</f>
        <v>17.624999999999996</v>
      </c>
      <c r="X124" s="8">
        <f>+AVERAGE(C124:C131)</f>
        <v>28.951250000000002</v>
      </c>
      <c r="Y124" s="8">
        <f>+AVERAGE(D124:D131)</f>
        <v>0</v>
      </c>
      <c r="Z124" s="7">
        <f>AVERAGE(E124:E131)</f>
        <v>19.981249999999999</v>
      </c>
      <c r="AA124" s="7">
        <f>AVERAGE(F124:F131)</f>
        <v>13.43</v>
      </c>
      <c r="AB124" s="9">
        <f>AVERAGE(G124:G131)</f>
        <v>29.867499999999996</v>
      </c>
      <c r="AC124" s="66">
        <f>V124^2+(W124-$B$7)^2+(AB124-$G$7)^2</f>
        <v>15.931181249999986</v>
      </c>
      <c r="AD124" s="20">
        <f>_xlfn.STDEV.S(B124:B131)</f>
        <v>1.994821868166281</v>
      </c>
      <c r="AE124" s="8">
        <f>_xlfn.STDEV.S(C124:C131)</f>
        <v>1.3559439253049621</v>
      </c>
      <c r="AF124" s="5">
        <f>_xlfn.STDEV.S(G124:G131)</f>
        <v>1.2042632602549985</v>
      </c>
      <c r="AI124" s="90">
        <f t="shared" ref="AI124" si="2">(W133-W124)/W132/($R133-$R124)*$R132</f>
        <v>0.70319100539416413</v>
      </c>
      <c r="AJ124" s="90">
        <f>(X133-X124)/X132/($R133-$R124)*$R132</f>
        <v>1.0544952003884509</v>
      </c>
      <c r="AK124" s="90">
        <f>(AB133-AB124)/AB132/($R133-$R124)*$R132</f>
        <v>-0.9622614571931658</v>
      </c>
    </row>
    <row r="125" spans="1:37" x14ac:dyDescent="0.3">
      <c r="A125" s="8">
        <v>0</v>
      </c>
      <c r="B125" s="8">
        <v>20.239999999999998</v>
      </c>
      <c r="C125" s="8">
        <v>30.71</v>
      </c>
      <c r="D125" s="8">
        <v>0</v>
      </c>
      <c r="E125" s="8">
        <v>17.75</v>
      </c>
      <c r="F125" s="8">
        <v>11.25</v>
      </c>
      <c r="G125" s="9">
        <v>28.51</v>
      </c>
      <c r="H125" s="7"/>
      <c r="I125" s="7"/>
      <c r="L125" s="7"/>
      <c r="M125" s="5"/>
      <c r="N125" s="7"/>
      <c r="P125" s="8"/>
      <c r="Q125" s="5"/>
      <c r="U125" s="71"/>
      <c r="V125" s="17"/>
      <c r="W125" s="11"/>
      <c r="X125" s="11"/>
      <c r="Y125" s="11"/>
      <c r="AB125" s="5"/>
      <c r="AC125" s="9"/>
      <c r="AD125" s="20"/>
      <c r="AE125" s="8"/>
      <c r="AF125" s="5"/>
    </row>
    <row r="126" spans="1:37" x14ac:dyDescent="0.3">
      <c r="A126" s="8">
        <v>0</v>
      </c>
      <c r="B126" s="8">
        <v>20.3</v>
      </c>
      <c r="C126" s="8">
        <v>29.16</v>
      </c>
      <c r="D126" s="8">
        <v>0</v>
      </c>
      <c r="E126" s="8">
        <v>18.59</v>
      </c>
      <c r="F126" s="8">
        <v>12.34</v>
      </c>
      <c r="G126" s="9">
        <v>29.72</v>
      </c>
      <c r="L126" s="7"/>
      <c r="M126" s="5"/>
      <c r="N126" s="7"/>
      <c r="P126" s="8"/>
      <c r="Q126" s="5"/>
      <c r="U126" s="71"/>
      <c r="V126" s="17"/>
      <c r="W126" s="11"/>
      <c r="X126" s="11"/>
      <c r="Y126" s="11"/>
      <c r="AB126" s="5"/>
      <c r="AC126" s="9"/>
      <c r="AD126" s="20"/>
      <c r="AE126" s="11"/>
      <c r="AF126" s="9"/>
    </row>
    <row r="127" spans="1:37" x14ac:dyDescent="0.3">
      <c r="A127" s="8">
        <v>0</v>
      </c>
      <c r="B127" s="8">
        <v>17.54</v>
      </c>
      <c r="C127" s="8">
        <v>27.76</v>
      </c>
      <c r="D127" s="8">
        <v>0</v>
      </c>
      <c r="E127">
        <v>20.03</v>
      </c>
      <c r="F127">
        <v>14</v>
      </c>
      <c r="G127" s="9">
        <v>31</v>
      </c>
      <c r="H127" s="11"/>
      <c r="I127" s="11"/>
      <c r="J127" s="11"/>
      <c r="K127" s="11"/>
      <c r="L127" s="8"/>
      <c r="M127" s="5"/>
      <c r="N127" s="8"/>
      <c r="O127" s="11"/>
      <c r="P127" s="8"/>
      <c r="Q127" s="5"/>
      <c r="R127" s="11"/>
      <c r="S127" s="11"/>
      <c r="T127" s="11"/>
      <c r="U127" s="71"/>
      <c r="V127" s="17"/>
      <c r="W127" s="11"/>
      <c r="X127" s="11"/>
      <c r="Y127" s="11"/>
      <c r="Z127" s="11"/>
      <c r="AA127" s="11"/>
      <c r="AB127" s="5"/>
      <c r="AC127" s="9"/>
      <c r="AD127" s="20"/>
      <c r="AE127" s="11"/>
      <c r="AF127" s="9"/>
    </row>
    <row r="128" spans="1:37" x14ac:dyDescent="0.3">
      <c r="A128" s="8">
        <v>0</v>
      </c>
      <c r="B128" s="8">
        <v>15.36</v>
      </c>
      <c r="C128" s="8">
        <v>28.74</v>
      </c>
      <c r="D128" s="8">
        <v>0</v>
      </c>
      <c r="E128" s="8">
        <v>23.18</v>
      </c>
      <c r="F128" s="8">
        <v>15.69</v>
      </c>
      <c r="G128" s="9">
        <v>29.54</v>
      </c>
      <c r="H128" s="11"/>
      <c r="I128" s="11"/>
      <c r="J128" s="11"/>
      <c r="K128" s="11"/>
      <c r="L128" s="8"/>
      <c r="M128" s="5"/>
      <c r="N128" s="8"/>
      <c r="O128" s="11"/>
      <c r="P128" s="8"/>
      <c r="Q128" s="5"/>
      <c r="R128" s="11"/>
      <c r="S128" s="11"/>
      <c r="T128" s="11"/>
      <c r="U128" s="71"/>
      <c r="V128" s="19"/>
      <c r="W128" s="11"/>
      <c r="X128" s="11"/>
      <c r="Y128" s="11"/>
      <c r="Z128" s="11"/>
      <c r="AA128" s="11"/>
      <c r="AB128" s="5"/>
      <c r="AC128" s="9"/>
      <c r="AD128" s="20"/>
      <c r="AE128" s="11"/>
      <c r="AF128" s="9"/>
    </row>
    <row r="129" spans="1:37" x14ac:dyDescent="0.3">
      <c r="A129" s="8">
        <v>0</v>
      </c>
      <c r="B129" s="8">
        <v>16.37</v>
      </c>
      <c r="C129" s="8">
        <v>27.96</v>
      </c>
      <c r="D129" s="8">
        <v>0</v>
      </c>
      <c r="E129" s="8">
        <v>19.420000000000002</v>
      </c>
      <c r="F129" s="8">
        <v>12.4</v>
      </c>
      <c r="G129" s="9">
        <v>31.04</v>
      </c>
      <c r="H129" s="11"/>
      <c r="I129" s="11"/>
      <c r="J129" s="11"/>
      <c r="K129" s="11"/>
      <c r="L129" s="8"/>
      <c r="M129" s="5"/>
      <c r="N129" s="8"/>
      <c r="O129" s="11"/>
      <c r="P129" s="8"/>
      <c r="Q129" s="5"/>
      <c r="R129" s="11"/>
      <c r="S129" s="11"/>
      <c r="T129" s="11"/>
      <c r="U129" s="71"/>
      <c r="V129" s="19"/>
      <c r="W129" s="11"/>
      <c r="X129" s="11"/>
      <c r="Y129" s="11"/>
      <c r="Z129" s="11"/>
      <c r="AA129" s="11"/>
      <c r="AB129" s="5"/>
      <c r="AC129" s="9"/>
      <c r="AD129" s="20"/>
      <c r="AE129" s="11"/>
      <c r="AF129" s="9"/>
    </row>
    <row r="130" spans="1:37" x14ac:dyDescent="0.3">
      <c r="A130" s="8">
        <v>0</v>
      </c>
      <c r="B130" s="8">
        <v>18.96</v>
      </c>
      <c r="C130" s="8">
        <v>31.23</v>
      </c>
      <c r="D130" s="8">
        <v>0</v>
      </c>
      <c r="E130" s="8">
        <v>19.100000000000001</v>
      </c>
      <c r="F130" s="8">
        <v>14.03</v>
      </c>
      <c r="G130" s="9">
        <v>27.87</v>
      </c>
      <c r="H130" s="11"/>
      <c r="I130" s="11"/>
      <c r="J130" s="11"/>
      <c r="K130" s="11"/>
      <c r="L130" s="8"/>
      <c r="M130" s="5"/>
      <c r="N130" s="8"/>
      <c r="O130" s="11"/>
      <c r="P130" s="8"/>
      <c r="Q130" s="5"/>
      <c r="R130" s="11"/>
      <c r="S130" s="11"/>
      <c r="T130" s="11"/>
      <c r="U130" s="71"/>
      <c r="V130" s="19"/>
      <c r="W130" s="11"/>
      <c r="X130" s="11"/>
      <c r="Y130" s="11"/>
      <c r="Z130" s="11"/>
      <c r="AA130" s="11"/>
      <c r="AB130" s="5"/>
      <c r="AC130" s="9"/>
      <c r="AD130" s="20"/>
      <c r="AE130" s="11"/>
      <c r="AF130" s="9"/>
    </row>
    <row r="131" spans="1:37" x14ac:dyDescent="0.3">
      <c r="A131" s="12">
        <v>0</v>
      </c>
      <c r="B131" s="12">
        <v>15.48</v>
      </c>
      <c r="C131" s="12">
        <v>28.46</v>
      </c>
      <c r="D131" s="12">
        <v>0</v>
      </c>
      <c r="E131" s="12">
        <v>20.7</v>
      </c>
      <c r="F131" s="12">
        <v>13.47</v>
      </c>
      <c r="G131" s="13">
        <v>30.2</v>
      </c>
      <c r="H131" s="23"/>
      <c r="I131" s="3"/>
      <c r="J131" s="3"/>
      <c r="K131" s="3"/>
      <c r="L131" s="12"/>
      <c r="M131" s="6"/>
      <c r="N131" s="12"/>
      <c r="O131" s="3"/>
      <c r="P131" s="12"/>
      <c r="Q131" s="6"/>
      <c r="R131" s="3"/>
      <c r="S131" s="3"/>
      <c r="T131" s="3"/>
      <c r="U131" s="65"/>
      <c r="V131" s="16"/>
      <c r="W131" s="3"/>
      <c r="X131" s="3"/>
      <c r="Y131" s="3"/>
      <c r="Z131" s="3"/>
      <c r="AA131" s="3"/>
      <c r="AB131" s="6"/>
      <c r="AC131" s="13"/>
      <c r="AD131" s="33"/>
      <c r="AE131" s="3"/>
      <c r="AF131" s="13"/>
    </row>
    <row r="132" spans="1:37" x14ac:dyDescent="0.3">
      <c r="A132" s="55"/>
      <c r="B132" s="55"/>
      <c r="C132" s="55"/>
      <c r="D132" s="55"/>
      <c r="E132" s="55"/>
      <c r="F132" s="55"/>
      <c r="G132" s="56"/>
      <c r="H132" s="84">
        <v>18</v>
      </c>
      <c r="I132" s="84">
        <v>1</v>
      </c>
      <c r="J132" s="84">
        <v>200</v>
      </c>
      <c r="K132" s="84">
        <v>500</v>
      </c>
      <c r="L132" s="84">
        <v>1.8</v>
      </c>
      <c r="M132" s="85">
        <v>0.01</v>
      </c>
      <c r="N132" s="84">
        <v>0.7</v>
      </c>
      <c r="O132" s="84">
        <v>20</v>
      </c>
      <c r="P132" s="84">
        <v>0.25</v>
      </c>
      <c r="Q132" s="85">
        <v>0.22</v>
      </c>
      <c r="R132" s="88">
        <v>40</v>
      </c>
      <c r="S132" s="84">
        <v>2.5</v>
      </c>
      <c r="T132" s="86">
        <v>1.9999999999999999E-7</v>
      </c>
      <c r="U132" s="87" t="s">
        <v>30</v>
      </c>
      <c r="V132" s="55">
        <v>0</v>
      </c>
      <c r="W132" s="55">
        <v>19.233750000000001</v>
      </c>
      <c r="X132" s="55">
        <v>33.466249999999995</v>
      </c>
      <c r="Y132" s="55">
        <v>0</v>
      </c>
      <c r="Z132" s="76">
        <v>19.036249999999999</v>
      </c>
      <c r="AA132" s="76">
        <v>13.435</v>
      </c>
      <c r="AB132" s="77">
        <v>26.266249999999999</v>
      </c>
      <c r="AC132" s="78">
        <v>5.528125000000105E-3</v>
      </c>
      <c r="AD132" s="54">
        <v>1.8935600446928385</v>
      </c>
      <c r="AE132" s="55">
        <v>1.5526193305876004</v>
      </c>
      <c r="AF132" s="77">
        <v>1.06139985060162</v>
      </c>
    </row>
    <row r="133" spans="1:37" x14ac:dyDescent="0.3">
      <c r="A133" s="8">
        <v>0</v>
      </c>
      <c r="B133" s="8">
        <v>18.71</v>
      </c>
      <c r="C133" s="8">
        <v>36.299999999999997</v>
      </c>
      <c r="D133" s="8">
        <v>0</v>
      </c>
      <c r="E133" s="8">
        <v>18.760000000000002</v>
      </c>
      <c r="F133" s="8">
        <v>12.38</v>
      </c>
      <c r="G133" s="9">
        <v>24.37</v>
      </c>
      <c r="H133" s="8">
        <v>18</v>
      </c>
      <c r="I133" s="7">
        <v>1</v>
      </c>
      <c r="J133" s="7">
        <v>200</v>
      </c>
      <c r="K133" s="8">
        <v>500</v>
      </c>
      <c r="L133" s="7">
        <v>1.8</v>
      </c>
      <c r="M133" s="9">
        <v>0.01</v>
      </c>
      <c r="N133" s="7">
        <v>0.7</v>
      </c>
      <c r="O133" s="7">
        <v>30</v>
      </c>
      <c r="P133" s="8">
        <v>0.25</v>
      </c>
      <c r="Q133" s="9">
        <v>0.22</v>
      </c>
      <c r="R133" s="1">
        <v>45</v>
      </c>
      <c r="S133" s="7">
        <v>2.5</v>
      </c>
      <c r="T133" s="10">
        <v>1.9999999999999999E-7</v>
      </c>
      <c r="U133" s="71" t="s">
        <v>30</v>
      </c>
      <c r="V133" s="8">
        <f>+AVERAGE(A133:A140)</f>
        <v>0</v>
      </c>
      <c r="W133" s="8">
        <f>+AVERAGE(B133:B140)</f>
        <v>21.006249999999998</v>
      </c>
      <c r="X133" s="8">
        <f>+AVERAGE(C133:C140)</f>
        <v>37.77375</v>
      </c>
      <c r="Y133" s="8">
        <f>+AVERAGE(D133:D140)</f>
        <v>0</v>
      </c>
      <c r="Z133" s="7">
        <f>AVERAGE(E133:E140)</f>
        <v>17.925000000000001</v>
      </c>
      <c r="AA133" s="7">
        <f>AVERAGE(F133:F140)</f>
        <v>12.363750000000003</v>
      </c>
      <c r="AB133" s="9">
        <f>AVERAGE(G133:G140)</f>
        <v>23.548749999999998</v>
      </c>
      <c r="AC133" s="66">
        <f>V133^2+(W133-$B$7)^2+(AB133-$G$7)^2</f>
        <v>10.291665625</v>
      </c>
      <c r="AD133" s="20">
        <f>_xlfn.STDEV.S(B133:B140)</f>
        <v>1.1900892823649822</v>
      </c>
      <c r="AE133" s="8">
        <f>_xlfn.STDEV.S(C133:C140)</f>
        <v>0.85913473914165595</v>
      </c>
      <c r="AF133" s="5">
        <f>_xlfn.STDEV.S(G133:G140)</f>
        <v>0.49904015011677388</v>
      </c>
    </row>
    <row r="134" spans="1:37" x14ac:dyDescent="0.3">
      <c r="A134" s="8">
        <v>0</v>
      </c>
      <c r="B134" s="8">
        <v>22.49</v>
      </c>
      <c r="C134" s="8">
        <v>38.950000000000003</v>
      </c>
      <c r="D134" s="8">
        <v>0</v>
      </c>
      <c r="E134" s="8">
        <v>16.55</v>
      </c>
      <c r="F134" s="8">
        <v>11.14</v>
      </c>
      <c r="G134" s="9">
        <v>22.9</v>
      </c>
      <c r="H134" s="7"/>
      <c r="I134" s="7"/>
      <c r="L134" s="7"/>
      <c r="M134" s="5"/>
      <c r="P134" s="8"/>
      <c r="Q134" s="5"/>
      <c r="U134" s="71"/>
      <c r="V134" s="17"/>
      <c r="W134" s="11"/>
      <c r="X134" s="11"/>
      <c r="Y134" s="11"/>
      <c r="AB134" s="5"/>
      <c r="AC134" s="9"/>
      <c r="AD134" s="20"/>
      <c r="AE134" s="8"/>
      <c r="AF134" s="5"/>
    </row>
    <row r="135" spans="1:37" x14ac:dyDescent="0.3">
      <c r="A135" s="8">
        <v>0</v>
      </c>
      <c r="B135" s="8">
        <v>22.32</v>
      </c>
      <c r="C135" s="8">
        <v>37.03</v>
      </c>
      <c r="D135" s="8">
        <v>0</v>
      </c>
      <c r="E135" s="8">
        <v>17.07</v>
      </c>
      <c r="F135" s="8">
        <v>11.38</v>
      </c>
      <c r="G135" s="9">
        <v>24.03</v>
      </c>
      <c r="L135" s="7"/>
      <c r="M135" s="5"/>
      <c r="P135" s="8"/>
      <c r="Q135" s="5"/>
      <c r="U135" s="71"/>
      <c r="V135" s="17"/>
      <c r="W135" s="11"/>
      <c r="X135" s="11"/>
      <c r="Y135" s="11"/>
      <c r="AB135" s="5"/>
      <c r="AC135" s="9"/>
      <c r="AD135" s="20"/>
      <c r="AE135" s="11"/>
      <c r="AF135" s="9"/>
    </row>
    <row r="136" spans="1:37" x14ac:dyDescent="0.3">
      <c r="A136" s="8">
        <v>0</v>
      </c>
      <c r="B136" s="8">
        <v>20.81</v>
      </c>
      <c r="C136" s="8">
        <v>37.97</v>
      </c>
      <c r="D136" s="8">
        <v>0</v>
      </c>
      <c r="E136">
        <v>18.600000000000001</v>
      </c>
      <c r="F136">
        <v>12.97</v>
      </c>
      <c r="G136" s="9">
        <v>23.43</v>
      </c>
      <c r="H136" s="11"/>
      <c r="I136" s="11"/>
      <c r="J136" s="11"/>
      <c r="K136" s="11"/>
      <c r="L136" s="8"/>
      <c r="M136" s="5"/>
      <c r="N136" s="11"/>
      <c r="O136" s="11"/>
      <c r="P136" s="8"/>
      <c r="Q136" s="5"/>
      <c r="R136" s="11"/>
      <c r="S136" s="11"/>
      <c r="T136" s="11"/>
      <c r="U136" s="71"/>
      <c r="V136" s="17"/>
      <c r="W136" s="11"/>
      <c r="X136" s="11"/>
      <c r="Y136" s="11"/>
      <c r="Z136" s="11"/>
      <c r="AA136" s="11"/>
      <c r="AB136" s="5"/>
      <c r="AC136" s="9"/>
      <c r="AD136" s="20"/>
      <c r="AE136" s="11"/>
      <c r="AF136" s="9"/>
    </row>
    <row r="137" spans="1:37" x14ac:dyDescent="0.3">
      <c r="A137" s="8">
        <v>0</v>
      </c>
      <c r="B137" s="8">
        <v>21.43</v>
      </c>
      <c r="C137" s="8">
        <v>38.409999999999997</v>
      </c>
      <c r="D137" s="8">
        <v>0</v>
      </c>
      <c r="E137" s="8">
        <v>17.36</v>
      </c>
      <c r="F137" s="8">
        <v>11.88</v>
      </c>
      <c r="G137" s="9">
        <v>23.23</v>
      </c>
      <c r="H137" s="11"/>
      <c r="I137" s="11"/>
      <c r="J137" s="11"/>
      <c r="K137" s="11"/>
      <c r="L137" s="8"/>
      <c r="M137" s="5"/>
      <c r="N137" s="11"/>
      <c r="O137" s="11"/>
      <c r="P137" s="8"/>
      <c r="Q137" s="5"/>
      <c r="R137" s="11"/>
      <c r="S137" s="11"/>
      <c r="T137" s="11"/>
      <c r="U137" s="71"/>
      <c r="V137" s="19"/>
      <c r="W137" s="11"/>
      <c r="X137" s="11"/>
      <c r="Y137" s="11"/>
      <c r="Z137" s="11"/>
      <c r="AA137" s="11"/>
      <c r="AB137" s="5"/>
      <c r="AC137" s="9"/>
      <c r="AD137" s="20"/>
      <c r="AE137" s="11"/>
      <c r="AF137" s="9"/>
    </row>
    <row r="138" spans="1:37" x14ac:dyDescent="0.3">
      <c r="A138" s="8">
        <v>0</v>
      </c>
      <c r="B138" s="8">
        <v>21.22</v>
      </c>
      <c r="C138" s="8">
        <v>37.950000000000003</v>
      </c>
      <c r="D138" s="8">
        <v>0</v>
      </c>
      <c r="E138" s="8">
        <v>18.66</v>
      </c>
      <c r="F138" s="8">
        <v>13.47</v>
      </c>
      <c r="G138" s="9">
        <v>23.39</v>
      </c>
      <c r="H138" s="11"/>
      <c r="I138" s="11"/>
      <c r="J138" s="11"/>
      <c r="K138" s="11"/>
      <c r="L138" s="8"/>
      <c r="M138" s="5"/>
      <c r="N138" s="11"/>
      <c r="O138" s="11"/>
      <c r="P138" s="8"/>
      <c r="Q138" s="5"/>
      <c r="R138" s="11"/>
      <c r="S138" s="11"/>
      <c r="T138" s="11"/>
      <c r="U138" s="71"/>
      <c r="V138" s="19"/>
      <c r="W138" s="11"/>
      <c r="X138" s="11"/>
      <c r="Y138" s="11"/>
      <c r="Z138" s="11"/>
      <c r="AA138" s="11"/>
      <c r="AB138" s="5"/>
      <c r="AC138" s="9"/>
      <c r="AD138" s="20"/>
      <c r="AE138" s="11"/>
      <c r="AF138" s="9"/>
      <c r="AJ138" t="s">
        <v>113</v>
      </c>
    </row>
    <row r="139" spans="1:37" x14ac:dyDescent="0.3">
      <c r="A139" s="8">
        <v>0</v>
      </c>
      <c r="B139" s="8">
        <v>20.48</v>
      </c>
      <c r="C139" s="8">
        <v>38.33</v>
      </c>
      <c r="D139" s="8">
        <v>0</v>
      </c>
      <c r="E139" s="8">
        <v>18.329999999999998</v>
      </c>
      <c r="F139" s="8">
        <v>12.65</v>
      </c>
      <c r="G139" s="9">
        <v>23.15</v>
      </c>
      <c r="H139" s="11"/>
      <c r="I139" s="11"/>
      <c r="J139" s="11"/>
      <c r="K139" s="11"/>
      <c r="L139" s="8"/>
      <c r="M139" s="5"/>
      <c r="N139" s="11"/>
      <c r="O139" s="11"/>
      <c r="P139" s="8"/>
      <c r="Q139" s="5"/>
      <c r="R139" s="11"/>
      <c r="S139" s="11"/>
      <c r="T139" s="11"/>
      <c r="U139" s="71"/>
      <c r="V139" s="19"/>
      <c r="W139" s="11"/>
      <c r="X139" s="11"/>
      <c r="Y139" s="11"/>
      <c r="Z139" s="11"/>
      <c r="AA139" s="11"/>
      <c r="AB139" s="5"/>
      <c r="AC139" s="9"/>
      <c r="AD139" s="20"/>
      <c r="AE139" s="11"/>
      <c r="AF139" s="9"/>
      <c r="AJ139" t="s">
        <v>15</v>
      </c>
    </row>
    <row r="140" spans="1:37" ht="15" thickBot="1" x14ac:dyDescent="0.35">
      <c r="A140" s="25">
        <v>0</v>
      </c>
      <c r="B140" s="25">
        <v>20.59</v>
      </c>
      <c r="C140" s="25">
        <v>37.25</v>
      </c>
      <c r="D140" s="25">
        <v>0</v>
      </c>
      <c r="E140" s="25">
        <v>18.07</v>
      </c>
      <c r="F140" s="25">
        <v>13.04</v>
      </c>
      <c r="G140" s="27">
        <v>23.89</v>
      </c>
      <c r="H140" s="67"/>
      <c r="I140" s="21"/>
      <c r="J140" s="21"/>
      <c r="K140" s="21"/>
      <c r="L140" s="25"/>
      <c r="M140" s="22"/>
      <c r="N140" s="21"/>
      <c r="O140" s="21"/>
      <c r="P140" s="25"/>
      <c r="Q140" s="22"/>
      <c r="R140" s="21"/>
      <c r="S140" s="21"/>
      <c r="T140" s="21"/>
      <c r="U140" s="82"/>
      <c r="V140" s="69"/>
      <c r="W140" s="21"/>
      <c r="X140" s="21"/>
      <c r="Y140" s="21"/>
      <c r="Z140" s="21"/>
      <c r="AA140" s="21"/>
      <c r="AB140" s="22"/>
      <c r="AC140" s="27"/>
      <c r="AD140" s="29"/>
      <c r="AE140" s="21"/>
      <c r="AF140" s="27"/>
      <c r="AI140" s="3" t="s">
        <v>9</v>
      </c>
      <c r="AJ140" s="3" t="s">
        <v>10</v>
      </c>
      <c r="AK140" s="6" t="s">
        <v>29</v>
      </c>
    </row>
    <row r="141" spans="1:37" x14ac:dyDescent="0.3">
      <c r="A141" s="8">
        <v>0</v>
      </c>
      <c r="B141" s="8">
        <v>18.38</v>
      </c>
      <c r="C141" s="8">
        <v>28.14</v>
      </c>
      <c r="D141" s="8">
        <v>0</v>
      </c>
      <c r="E141" s="8">
        <v>17.88</v>
      </c>
      <c r="F141" s="8">
        <v>10.93</v>
      </c>
      <c r="G141" s="9">
        <v>30.88</v>
      </c>
      <c r="H141" s="8">
        <v>18</v>
      </c>
      <c r="I141" s="1">
        <v>0.75</v>
      </c>
      <c r="J141" s="7">
        <v>200</v>
      </c>
      <c r="K141" s="8">
        <v>500</v>
      </c>
      <c r="L141" s="7">
        <v>1.8</v>
      </c>
      <c r="M141" s="9">
        <v>0.01</v>
      </c>
      <c r="N141" s="7">
        <v>0.7</v>
      </c>
      <c r="O141" s="7">
        <v>10</v>
      </c>
      <c r="P141" s="8">
        <v>0.25</v>
      </c>
      <c r="Q141" s="9">
        <v>0.22</v>
      </c>
      <c r="R141" s="7">
        <v>40</v>
      </c>
      <c r="S141" s="7">
        <v>2.5</v>
      </c>
      <c r="T141" s="10">
        <v>1.9999999999999999E-7</v>
      </c>
      <c r="U141" s="71" t="s">
        <v>30</v>
      </c>
      <c r="V141" s="8">
        <f>+AVERAGE(A141:A148)</f>
        <v>6.2500000000000003E-3</v>
      </c>
      <c r="W141" s="8">
        <f>+AVERAGE(B141:B148)</f>
        <v>20.466250000000002</v>
      </c>
      <c r="X141" s="8">
        <f>+AVERAGE(C141:C148)</f>
        <v>29.509999999999994</v>
      </c>
      <c r="Y141" s="8">
        <f>+AVERAGE(D141:D148)</f>
        <v>0</v>
      </c>
      <c r="Z141" s="7">
        <f>AVERAGE(E141:E148)</f>
        <v>18.778750000000002</v>
      </c>
      <c r="AA141" s="7">
        <f>AVERAGE(F141:F148)</f>
        <v>13.351250000000002</v>
      </c>
      <c r="AB141" s="9">
        <f>AVERAGE(G141:G148)</f>
        <v>29.462499999999999</v>
      </c>
      <c r="AC141" s="66">
        <f>V141^2+(W141-$B$7)^2+(AB141-$G$7)^2</f>
        <v>12.247334375000003</v>
      </c>
      <c r="AD141" s="20">
        <f>_xlfn.STDEV.S(B141:B148)</f>
        <v>1.9696550640730406</v>
      </c>
      <c r="AE141" s="8">
        <f>_xlfn.STDEV.S(C141:C148)</f>
        <v>1.4238780044050723</v>
      </c>
      <c r="AF141" s="5">
        <f>_xlfn.STDEV.S(G141:G148)</f>
        <v>1.1916585081305799</v>
      </c>
      <c r="AI141" s="90">
        <f t="shared" ref="AI141" si="3">(W150-W141)/W149/($I150-$I141)*$I149</f>
        <v>-0.28127640215766575</v>
      </c>
      <c r="AJ141" s="90">
        <f>(X150-X141)/X149/($I150-$I141)*$I149</f>
        <v>0.422291114182199</v>
      </c>
      <c r="AK141" s="90">
        <f>(AB150-AB141)/AB149/($I150-$I141)*$I149</f>
        <v>-0.41583781468614667</v>
      </c>
    </row>
    <row r="142" spans="1:37" x14ac:dyDescent="0.3">
      <c r="A142" s="8">
        <v>0</v>
      </c>
      <c r="B142" s="8">
        <v>23.37</v>
      </c>
      <c r="C142" s="8">
        <v>31.71</v>
      </c>
      <c r="D142" s="8">
        <v>0</v>
      </c>
      <c r="E142" s="8">
        <v>16.29</v>
      </c>
      <c r="F142" s="8">
        <v>10.92</v>
      </c>
      <c r="G142" s="9">
        <v>27.73</v>
      </c>
      <c r="H142" s="7"/>
      <c r="I142" s="7"/>
      <c r="L142" s="7"/>
      <c r="M142" s="5"/>
      <c r="N142" s="7"/>
      <c r="P142" s="8"/>
      <c r="Q142" s="5"/>
      <c r="U142" s="71"/>
      <c r="V142" s="17"/>
      <c r="W142" s="11"/>
      <c r="X142" s="11"/>
      <c r="Y142" s="11"/>
      <c r="AB142" s="5"/>
      <c r="AC142" s="9"/>
      <c r="AD142" s="20"/>
      <c r="AE142" s="8"/>
      <c r="AF142" s="5"/>
    </row>
    <row r="143" spans="1:37" x14ac:dyDescent="0.3">
      <c r="A143" s="8">
        <v>0</v>
      </c>
      <c r="B143" s="8">
        <v>23.14</v>
      </c>
      <c r="C143" s="8">
        <v>30.33</v>
      </c>
      <c r="D143" s="8">
        <v>0</v>
      </c>
      <c r="E143" s="8">
        <v>16.329999999999998</v>
      </c>
      <c r="F143" s="8">
        <v>10.63</v>
      </c>
      <c r="G143" s="9">
        <v>29.02</v>
      </c>
      <c r="L143" s="7"/>
      <c r="M143" s="5"/>
      <c r="N143" s="7"/>
      <c r="P143" s="8"/>
      <c r="Q143" s="5"/>
      <c r="U143" s="71"/>
      <c r="V143" s="17"/>
      <c r="W143" s="11"/>
      <c r="X143" s="11"/>
      <c r="Y143" s="11"/>
      <c r="AB143" s="5"/>
      <c r="AC143" s="9"/>
      <c r="AD143" s="20"/>
      <c r="AE143" s="11"/>
      <c r="AF143" s="9"/>
    </row>
    <row r="144" spans="1:37" x14ac:dyDescent="0.3">
      <c r="A144" s="8">
        <v>0</v>
      </c>
      <c r="B144" s="8">
        <v>21.35</v>
      </c>
      <c r="C144" s="8">
        <v>31.22</v>
      </c>
      <c r="D144" s="8">
        <v>0</v>
      </c>
      <c r="E144">
        <v>19.37</v>
      </c>
      <c r="F144">
        <v>15.41</v>
      </c>
      <c r="G144" s="9">
        <v>27.85</v>
      </c>
      <c r="H144" s="11"/>
      <c r="I144" s="11"/>
      <c r="J144" s="11"/>
      <c r="K144" s="11"/>
      <c r="L144" s="8"/>
      <c r="M144" s="5"/>
      <c r="N144" s="8"/>
      <c r="O144" s="11"/>
      <c r="P144" s="8"/>
      <c r="Q144" s="5"/>
      <c r="R144" s="11"/>
      <c r="S144" s="11"/>
      <c r="T144" s="11"/>
      <c r="U144" s="71"/>
      <c r="V144" s="17"/>
      <c r="W144" s="11"/>
      <c r="X144" s="11"/>
      <c r="Y144" s="11"/>
      <c r="Z144" s="11"/>
      <c r="AA144" s="11"/>
      <c r="AB144" s="5"/>
      <c r="AC144" s="9"/>
      <c r="AD144" s="20"/>
      <c r="AE144" s="11"/>
      <c r="AF144" s="9"/>
    </row>
    <row r="145" spans="1:37" x14ac:dyDescent="0.3">
      <c r="A145" s="8">
        <v>0</v>
      </c>
      <c r="B145" s="8">
        <v>20.04</v>
      </c>
      <c r="C145" s="8">
        <v>28.73</v>
      </c>
      <c r="D145" s="8">
        <v>0</v>
      </c>
      <c r="E145" s="8">
        <v>20.23</v>
      </c>
      <c r="F145" s="8">
        <v>15.56</v>
      </c>
      <c r="G145" s="9">
        <v>30.03</v>
      </c>
      <c r="H145" s="11"/>
      <c r="I145" s="11"/>
      <c r="J145" s="11"/>
      <c r="K145" s="11"/>
      <c r="L145" s="8"/>
      <c r="M145" s="5"/>
      <c r="N145" s="8"/>
      <c r="O145" s="11"/>
      <c r="P145" s="8"/>
      <c r="Q145" s="5"/>
      <c r="R145" s="11"/>
      <c r="S145" s="11"/>
      <c r="T145" s="11"/>
      <c r="U145" s="71"/>
      <c r="V145" s="19"/>
      <c r="W145" s="11"/>
      <c r="X145" s="11"/>
      <c r="Y145" s="11"/>
      <c r="Z145" s="11"/>
      <c r="AA145" s="11"/>
      <c r="AB145" s="5"/>
      <c r="AC145" s="9"/>
      <c r="AD145" s="20"/>
      <c r="AE145" s="11"/>
      <c r="AF145" s="9"/>
    </row>
    <row r="146" spans="1:37" x14ac:dyDescent="0.3">
      <c r="A146" s="8">
        <v>0</v>
      </c>
      <c r="B146" s="8">
        <v>18.68</v>
      </c>
      <c r="C146" s="8">
        <v>28.33</v>
      </c>
      <c r="D146" s="8">
        <v>0</v>
      </c>
      <c r="E146" s="8">
        <v>19.309999999999999</v>
      </c>
      <c r="F146" s="8">
        <v>13.15</v>
      </c>
      <c r="G146" s="9">
        <v>30.6</v>
      </c>
      <c r="H146" s="11"/>
      <c r="I146" s="11"/>
      <c r="J146" s="11"/>
      <c r="K146" s="11"/>
      <c r="L146" s="8"/>
      <c r="M146" s="5"/>
      <c r="N146" s="8"/>
      <c r="O146" s="11"/>
      <c r="P146" s="8"/>
      <c r="Q146" s="5"/>
      <c r="R146" s="11"/>
      <c r="S146" s="11"/>
      <c r="T146" s="11"/>
      <c r="U146" s="71"/>
      <c r="V146" s="19"/>
      <c r="W146" s="11"/>
      <c r="X146" s="11"/>
      <c r="Y146" s="11"/>
      <c r="Z146" s="11"/>
      <c r="AA146" s="11"/>
      <c r="AB146" s="5"/>
      <c r="AC146" s="9"/>
      <c r="AD146" s="20"/>
      <c r="AE146" s="11"/>
      <c r="AF146" s="9"/>
    </row>
    <row r="147" spans="1:37" x14ac:dyDescent="0.3">
      <c r="A147" s="8">
        <v>0.05</v>
      </c>
      <c r="B147" s="8">
        <v>18.78</v>
      </c>
      <c r="C147" s="8">
        <v>28.14</v>
      </c>
      <c r="D147" s="8">
        <v>0</v>
      </c>
      <c r="E147" s="8">
        <v>22.88</v>
      </c>
      <c r="F147" s="8">
        <v>18.059999999999999</v>
      </c>
      <c r="G147" s="9">
        <v>30.18</v>
      </c>
      <c r="H147" s="11"/>
      <c r="I147" s="11"/>
      <c r="J147" s="11"/>
      <c r="K147" s="11"/>
      <c r="L147" s="8"/>
      <c r="M147" s="5"/>
      <c r="N147" s="8"/>
      <c r="O147" s="11"/>
      <c r="P147" s="8"/>
      <c r="Q147" s="5"/>
      <c r="R147" s="11"/>
      <c r="S147" s="11"/>
      <c r="T147" s="11"/>
      <c r="U147" s="71"/>
      <c r="V147" s="19"/>
      <c r="W147" s="11"/>
      <c r="X147" s="11"/>
      <c r="Y147" s="11"/>
      <c r="Z147" s="11"/>
      <c r="AA147" s="11"/>
      <c r="AB147" s="5"/>
      <c r="AC147" s="9"/>
      <c r="AD147" s="20"/>
      <c r="AE147" s="11"/>
      <c r="AF147" s="9"/>
    </row>
    <row r="148" spans="1:37" x14ac:dyDescent="0.3">
      <c r="A148" s="12">
        <v>0</v>
      </c>
      <c r="B148" s="12">
        <v>19.989999999999998</v>
      </c>
      <c r="C148" s="12">
        <v>29.48</v>
      </c>
      <c r="D148" s="12">
        <v>0</v>
      </c>
      <c r="E148" s="12">
        <v>17.940000000000001</v>
      </c>
      <c r="F148" s="12">
        <v>12.15</v>
      </c>
      <c r="G148" s="13">
        <v>29.41</v>
      </c>
      <c r="H148" s="23"/>
      <c r="I148" s="3"/>
      <c r="J148" s="3"/>
      <c r="K148" s="3"/>
      <c r="L148" s="12"/>
      <c r="M148" s="6"/>
      <c r="N148" s="12"/>
      <c r="O148" s="3"/>
      <c r="P148" s="12"/>
      <c r="Q148" s="6"/>
      <c r="R148" s="3"/>
      <c r="S148" s="3"/>
      <c r="T148" s="3"/>
      <c r="U148" s="65"/>
      <c r="V148" s="16"/>
      <c r="W148" s="3"/>
      <c r="X148" s="3"/>
      <c r="Y148" s="3"/>
      <c r="Z148" s="3"/>
      <c r="AA148" s="3"/>
      <c r="AB148" s="6"/>
      <c r="AC148" s="13"/>
      <c r="AD148" s="33"/>
      <c r="AE148" s="3"/>
      <c r="AF148" s="13"/>
    </row>
    <row r="149" spans="1:37" x14ac:dyDescent="0.3">
      <c r="A149" s="55"/>
      <c r="B149" s="55"/>
      <c r="C149" s="55"/>
      <c r="D149" s="55"/>
      <c r="E149" s="55"/>
      <c r="F149" s="55"/>
      <c r="G149" s="56"/>
      <c r="H149" s="84">
        <v>18</v>
      </c>
      <c r="I149" s="88">
        <v>1</v>
      </c>
      <c r="J149" s="84">
        <v>200</v>
      </c>
      <c r="K149" s="84">
        <v>500</v>
      </c>
      <c r="L149" s="84">
        <v>1.8</v>
      </c>
      <c r="M149" s="85">
        <v>0.01</v>
      </c>
      <c r="N149" s="84">
        <v>0.7</v>
      </c>
      <c r="O149" s="84">
        <v>20</v>
      </c>
      <c r="P149" s="84">
        <v>0.25</v>
      </c>
      <c r="Q149" s="85">
        <v>0.22</v>
      </c>
      <c r="R149" s="84">
        <v>40</v>
      </c>
      <c r="S149" s="84">
        <v>2.5</v>
      </c>
      <c r="T149" s="86">
        <v>1.9999999999999999E-7</v>
      </c>
      <c r="U149" s="87" t="s">
        <v>30</v>
      </c>
      <c r="V149" s="55">
        <v>0</v>
      </c>
      <c r="W149" s="55">
        <v>19.233750000000001</v>
      </c>
      <c r="X149" s="55">
        <v>33.466249999999995</v>
      </c>
      <c r="Y149" s="55">
        <v>0</v>
      </c>
      <c r="Z149" s="76">
        <v>19.036249999999999</v>
      </c>
      <c r="AA149" s="76">
        <v>13.435</v>
      </c>
      <c r="AB149" s="77">
        <v>26.266249999999999</v>
      </c>
      <c r="AC149" s="78">
        <v>5.528125000000105E-3</v>
      </c>
      <c r="AD149" s="54">
        <v>1.8935600446928385</v>
      </c>
      <c r="AE149" s="55">
        <v>1.5526193305876004</v>
      </c>
      <c r="AF149" s="77">
        <v>1.06139985060162</v>
      </c>
    </row>
    <row r="150" spans="1:37" x14ac:dyDescent="0.3">
      <c r="A150" s="8">
        <v>0</v>
      </c>
      <c r="B150" s="8">
        <v>15.55</v>
      </c>
      <c r="C150" s="8">
        <v>34.97</v>
      </c>
      <c r="D150" s="8">
        <v>0</v>
      </c>
      <c r="E150" s="8">
        <v>20.02</v>
      </c>
      <c r="F150" s="8">
        <v>12.56</v>
      </c>
      <c r="G150" s="9">
        <v>25.04</v>
      </c>
      <c r="H150" s="8">
        <v>18</v>
      </c>
      <c r="I150" s="1">
        <v>1.25</v>
      </c>
      <c r="J150" s="7">
        <v>200</v>
      </c>
      <c r="K150" s="8">
        <v>500</v>
      </c>
      <c r="L150" s="7">
        <v>1.8</v>
      </c>
      <c r="M150" s="9">
        <v>0.01</v>
      </c>
      <c r="N150" s="7">
        <v>0.7</v>
      </c>
      <c r="O150" s="7">
        <v>30</v>
      </c>
      <c r="P150" s="8">
        <v>0.25</v>
      </c>
      <c r="Q150" s="9">
        <v>0.22</v>
      </c>
      <c r="R150" s="7">
        <v>40</v>
      </c>
      <c r="S150" s="7">
        <v>2.5</v>
      </c>
      <c r="T150" s="10">
        <v>1.9999999999999999E-7</v>
      </c>
      <c r="U150" s="71" t="s">
        <v>30</v>
      </c>
      <c r="V150" s="8">
        <f>+AVERAGE(A150:A157)</f>
        <v>3.3750000000000002E-2</v>
      </c>
      <c r="W150" s="8">
        <f>+AVERAGE(B150:B157)</f>
        <v>17.76125</v>
      </c>
      <c r="X150" s="8">
        <f>+AVERAGE(C150:C157)</f>
        <v>36.576250000000002</v>
      </c>
      <c r="Y150" s="8">
        <f>+AVERAGE(D150:D157)</f>
        <v>1.375E-2</v>
      </c>
      <c r="Z150" s="7">
        <f>AVERAGE(E150:E157)</f>
        <v>19.952500000000001</v>
      </c>
      <c r="AA150" s="7">
        <f>AVERAGE(F150:F157)</f>
        <v>13.911249999999999</v>
      </c>
      <c r="AB150" s="9">
        <f>AVERAGE(G150:G157)</f>
        <v>24.001249999999999</v>
      </c>
      <c r="AC150" s="66">
        <f>V150^2+(W150-$B$7)^2+(AB150-$G$7)^2</f>
        <v>6.905642187499998</v>
      </c>
      <c r="AD150" s="20">
        <f>_xlfn.STDEV.S(B150:B157)</f>
        <v>1.6700764524843934</v>
      </c>
      <c r="AE150" s="8">
        <f>_xlfn.STDEV.S(C150:C157)</f>
        <v>1.5994457745463855</v>
      </c>
      <c r="AF150" s="5">
        <f>_xlfn.STDEV.S(G150:G157)</f>
        <v>1.0592509145617954</v>
      </c>
    </row>
    <row r="151" spans="1:37" x14ac:dyDescent="0.3">
      <c r="A151" s="8">
        <v>0</v>
      </c>
      <c r="B151" s="8">
        <v>17.11</v>
      </c>
      <c r="C151" s="8">
        <v>35.21</v>
      </c>
      <c r="D151" s="8">
        <v>0</v>
      </c>
      <c r="E151" s="8">
        <v>20.96</v>
      </c>
      <c r="F151" s="8">
        <v>15.35</v>
      </c>
      <c r="G151" s="9">
        <v>24.75</v>
      </c>
      <c r="H151" s="7"/>
      <c r="I151" s="7"/>
      <c r="L151" s="7"/>
      <c r="M151" s="5"/>
      <c r="P151" s="8"/>
      <c r="Q151" s="5"/>
      <c r="U151" s="71"/>
      <c r="V151" s="17"/>
      <c r="W151" s="11"/>
      <c r="X151" s="11"/>
      <c r="Y151" s="11"/>
      <c r="AB151" s="5"/>
      <c r="AC151" s="9"/>
      <c r="AD151" s="20"/>
      <c r="AE151" s="8"/>
      <c r="AF151" s="5"/>
    </row>
    <row r="152" spans="1:37" x14ac:dyDescent="0.3">
      <c r="A152" s="8">
        <v>0.27</v>
      </c>
      <c r="B152" s="8">
        <v>20.74</v>
      </c>
      <c r="C152" s="8">
        <v>39.020000000000003</v>
      </c>
      <c r="D152" s="8">
        <v>0.11</v>
      </c>
      <c r="E152" s="8">
        <v>21.86</v>
      </c>
      <c r="F152" s="8">
        <v>19.010000000000002</v>
      </c>
      <c r="G152" s="9">
        <v>22.29</v>
      </c>
      <c r="L152" s="7"/>
      <c r="M152" s="5"/>
      <c r="P152" s="8"/>
      <c r="Q152" s="5"/>
      <c r="U152" s="71"/>
      <c r="V152" s="17"/>
      <c r="W152" s="11"/>
      <c r="X152" s="11"/>
      <c r="Y152" s="11"/>
      <c r="AB152" s="5"/>
      <c r="AC152" s="9"/>
      <c r="AD152" s="20"/>
      <c r="AE152" s="11"/>
      <c r="AF152" s="9"/>
    </row>
    <row r="153" spans="1:37" x14ac:dyDescent="0.3">
      <c r="A153" s="8">
        <v>0</v>
      </c>
      <c r="B153" s="8">
        <v>19.100000000000001</v>
      </c>
      <c r="C153" s="8">
        <v>36.21</v>
      </c>
      <c r="D153" s="8">
        <v>0</v>
      </c>
      <c r="E153">
        <v>18.86</v>
      </c>
      <c r="F153">
        <v>12.67</v>
      </c>
      <c r="G153" s="9">
        <v>24.29</v>
      </c>
      <c r="H153" s="11"/>
      <c r="I153" s="11"/>
      <c r="J153" s="11"/>
      <c r="K153" s="11"/>
      <c r="L153" s="8"/>
      <c r="M153" s="5"/>
      <c r="N153" s="11"/>
      <c r="O153" s="11"/>
      <c r="P153" s="8"/>
      <c r="Q153" s="5"/>
      <c r="R153" s="11"/>
      <c r="S153" s="11"/>
      <c r="T153" s="11"/>
      <c r="U153" s="71"/>
      <c r="V153" s="17"/>
      <c r="W153" s="11"/>
      <c r="X153" s="11"/>
      <c r="Y153" s="11"/>
      <c r="Z153" s="11"/>
      <c r="AA153" s="11"/>
      <c r="AB153" s="5"/>
      <c r="AC153" s="9"/>
      <c r="AD153" s="20"/>
      <c r="AE153" s="11"/>
      <c r="AF153" s="9"/>
    </row>
    <row r="154" spans="1:37" x14ac:dyDescent="0.3">
      <c r="A154" s="8">
        <v>0</v>
      </c>
      <c r="B154" s="8">
        <v>16.25</v>
      </c>
      <c r="C154" s="8">
        <v>38.28</v>
      </c>
      <c r="D154" s="8">
        <v>0</v>
      </c>
      <c r="E154" s="8">
        <v>19.690000000000001</v>
      </c>
      <c r="F154" s="8">
        <v>12.66</v>
      </c>
      <c r="G154" s="9">
        <v>22.82</v>
      </c>
      <c r="H154" s="11"/>
      <c r="I154" s="11"/>
      <c r="J154" s="11"/>
      <c r="K154" s="11"/>
      <c r="L154" s="8"/>
      <c r="M154" s="5"/>
      <c r="N154" s="11"/>
      <c r="O154" s="11"/>
      <c r="P154" s="8"/>
      <c r="Q154" s="5"/>
      <c r="R154" s="11"/>
      <c r="S154" s="11"/>
      <c r="T154" s="11"/>
      <c r="U154" s="71"/>
      <c r="V154" s="19"/>
      <c r="W154" s="11"/>
      <c r="X154" s="11"/>
      <c r="Y154" s="11"/>
      <c r="Z154" s="11"/>
      <c r="AA154" s="11"/>
      <c r="AB154" s="5"/>
      <c r="AC154" s="9"/>
      <c r="AD154" s="20"/>
      <c r="AE154" s="11"/>
      <c r="AF154" s="9"/>
    </row>
    <row r="155" spans="1:37" x14ac:dyDescent="0.3">
      <c r="A155" s="8">
        <v>0</v>
      </c>
      <c r="B155" s="8">
        <v>18.690000000000001</v>
      </c>
      <c r="C155" s="8">
        <v>37.97</v>
      </c>
      <c r="D155" s="8">
        <v>0</v>
      </c>
      <c r="E155" s="8">
        <v>18.97</v>
      </c>
      <c r="F155" s="8">
        <v>12.8</v>
      </c>
      <c r="G155" s="9">
        <v>23.25</v>
      </c>
      <c r="H155" s="11"/>
      <c r="I155" s="11"/>
      <c r="J155" s="11"/>
      <c r="K155" s="11"/>
      <c r="L155" s="8"/>
      <c r="M155" s="5"/>
      <c r="N155" s="11"/>
      <c r="O155" s="11"/>
      <c r="P155" s="8"/>
      <c r="Q155" s="5"/>
      <c r="R155" s="11"/>
      <c r="S155" s="11"/>
      <c r="T155" s="11"/>
      <c r="U155" s="71"/>
      <c r="V155" s="19"/>
      <c r="W155" s="11"/>
      <c r="X155" s="11"/>
      <c r="Y155" s="11"/>
      <c r="Z155" s="11"/>
      <c r="AA155" s="11"/>
      <c r="AB155" s="5"/>
      <c r="AC155" s="9"/>
      <c r="AD155" s="20"/>
      <c r="AE155" s="11"/>
      <c r="AF155" s="9"/>
      <c r="AJ155" t="s">
        <v>113</v>
      </c>
    </row>
    <row r="156" spans="1:37" x14ac:dyDescent="0.3">
      <c r="A156" s="8">
        <v>0</v>
      </c>
      <c r="B156" s="8">
        <v>17.420000000000002</v>
      </c>
      <c r="C156" s="8">
        <v>35.270000000000003</v>
      </c>
      <c r="D156" s="8">
        <v>0</v>
      </c>
      <c r="E156" s="8">
        <v>20.84</v>
      </c>
      <c r="F156" s="8">
        <v>14.96</v>
      </c>
      <c r="G156" s="9">
        <v>24.87</v>
      </c>
      <c r="H156" s="11"/>
      <c r="I156" s="11"/>
      <c r="J156" s="11"/>
      <c r="K156" s="11"/>
      <c r="L156" s="8"/>
      <c r="M156" s="5"/>
      <c r="N156" s="11"/>
      <c r="O156" s="11"/>
      <c r="P156" s="8"/>
      <c r="Q156" s="5"/>
      <c r="R156" s="11"/>
      <c r="S156" s="11"/>
      <c r="T156" s="11"/>
      <c r="U156" s="71"/>
      <c r="V156" s="19"/>
      <c r="W156" s="11"/>
      <c r="X156" s="11"/>
      <c r="Y156" s="11"/>
      <c r="Z156" s="11"/>
      <c r="AA156" s="11"/>
      <c r="AB156" s="5"/>
      <c r="AC156" s="9"/>
      <c r="AD156" s="20"/>
      <c r="AE156" s="11"/>
      <c r="AF156" s="9"/>
      <c r="AJ156" t="s">
        <v>16</v>
      </c>
    </row>
    <row r="157" spans="1:37" ht="15" thickBot="1" x14ac:dyDescent="0.35">
      <c r="A157" s="25">
        <v>0</v>
      </c>
      <c r="B157" s="25">
        <v>17.23</v>
      </c>
      <c r="C157" s="25">
        <v>35.68</v>
      </c>
      <c r="D157" s="25">
        <v>0</v>
      </c>
      <c r="E157" s="25">
        <v>18.420000000000002</v>
      </c>
      <c r="F157" s="25">
        <v>11.28</v>
      </c>
      <c r="G157" s="27">
        <v>24.7</v>
      </c>
      <c r="H157" s="67"/>
      <c r="I157" s="21"/>
      <c r="J157" s="21"/>
      <c r="K157" s="21"/>
      <c r="L157" s="25"/>
      <c r="M157" s="22"/>
      <c r="N157" s="21"/>
      <c r="O157" s="21"/>
      <c r="P157" s="25"/>
      <c r="Q157" s="22"/>
      <c r="R157" s="21"/>
      <c r="S157" s="21"/>
      <c r="T157" s="21"/>
      <c r="U157" s="82"/>
      <c r="V157" s="69"/>
      <c r="W157" s="21"/>
      <c r="X157" s="21"/>
      <c r="Y157" s="21"/>
      <c r="Z157" s="21"/>
      <c r="AA157" s="21"/>
      <c r="AB157" s="22"/>
      <c r="AC157" s="27"/>
      <c r="AD157" s="29"/>
      <c r="AE157" s="21"/>
      <c r="AF157" s="27"/>
      <c r="AI157" s="3" t="s">
        <v>9</v>
      </c>
      <c r="AJ157" s="3" t="s">
        <v>10</v>
      </c>
      <c r="AK157" s="6" t="s">
        <v>29</v>
      </c>
    </row>
    <row r="158" spans="1:37" x14ac:dyDescent="0.3">
      <c r="A158" s="8">
        <v>0</v>
      </c>
      <c r="B158" s="8">
        <v>19.05</v>
      </c>
      <c r="C158" s="8">
        <v>38.479999999999997</v>
      </c>
      <c r="D158" s="8">
        <v>0</v>
      </c>
      <c r="E158" s="8">
        <v>18.100000000000001</v>
      </c>
      <c r="F158" s="8">
        <v>12.01</v>
      </c>
      <c r="G158" s="9">
        <v>23.08</v>
      </c>
      <c r="H158" s="8">
        <v>18</v>
      </c>
      <c r="I158" s="7">
        <v>1</v>
      </c>
      <c r="J158" s="1">
        <v>150</v>
      </c>
      <c r="K158" s="8">
        <v>500</v>
      </c>
      <c r="L158" s="7">
        <v>1.8</v>
      </c>
      <c r="M158" s="9">
        <v>0.01</v>
      </c>
      <c r="N158" s="7">
        <v>0.7</v>
      </c>
      <c r="O158" s="7">
        <v>10</v>
      </c>
      <c r="P158" s="8">
        <v>0.25</v>
      </c>
      <c r="Q158" s="9">
        <v>0.22</v>
      </c>
      <c r="R158" s="7">
        <v>40</v>
      </c>
      <c r="S158" s="7">
        <v>2.5</v>
      </c>
      <c r="T158" s="10">
        <v>1.9999999999999999E-7</v>
      </c>
      <c r="U158" s="71" t="s">
        <v>30</v>
      </c>
      <c r="V158" s="8">
        <f>+AVERAGE(A158:A165)</f>
        <v>0</v>
      </c>
      <c r="W158" s="8">
        <f>+AVERAGE(B158:B165)</f>
        <v>19.278749999999999</v>
      </c>
      <c r="X158" s="8">
        <f>+AVERAGE(C158:C165)</f>
        <v>38.954999999999998</v>
      </c>
      <c r="Y158" s="8">
        <f>+AVERAGE(D158:D165)</f>
        <v>0</v>
      </c>
      <c r="Z158" s="7">
        <f>AVERAGE(E158:E165)</f>
        <v>18.725000000000001</v>
      </c>
      <c r="AA158" s="7">
        <f>AVERAGE(F158:F165)</f>
        <v>12.748750000000001</v>
      </c>
      <c r="AB158" s="9">
        <f>AVERAGE(G158:G165)</f>
        <v>22.776250000000001</v>
      </c>
      <c r="AC158" s="66">
        <f>V158^2+(W158-$B$7)^2+(AB158-$G$7)^2</f>
        <v>11.728265624999988</v>
      </c>
      <c r="AD158" s="20">
        <f>_xlfn.STDEV.S(B158:B165)</f>
        <v>1.7832669658322529</v>
      </c>
      <c r="AE158" s="8">
        <f>_xlfn.STDEV.S(C158:C165)</f>
        <v>0.89532117142397738</v>
      </c>
      <c r="AF158" s="5">
        <f>_xlfn.STDEV.S(G158:G165)</f>
        <v>0.42142403145254326</v>
      </c>
      <c r="AI158" s="90">
        <f t="shared" ref="AI158" si="4">(W167-W158)/W166/($J167-$J158)*$J166</f>
        <v>-2.5476051212062232E-2</v>
      </c>
      <c r="AJ158" s="90">
        <f>(X167-X158)/X166/($J167-$J158)*$J166</f>
        <v>-0.54921002502521188</v>
      </c>
      <c r="AK158" s="90">
        <f>(AB167-AB158)/AB166/($J167-$J158)*$J166</f>
        <v>0.49921477180792806</v>
      </c>
    </row>
    <row r="159" spans="1:37" x14ac:dyDescent="0.3">
      <c r="A159" s="8">
        <v>0</v>
      </c>
      <c r="B159" s="8">
        <v>18.489999999999998</v>
      </c>
      <c r="C159" s="8">
        <v>38.409999999999997</v>
      </c>
      <c r="D159" s="8">
        <v>0</v>
      </c>
      <c r="E159" s="8">
        <v>19.72</v>
      </c>
      <c r="F159" s="8">
        <v>13.52</v>
      </c>
      <c r="G159" s="9">
        <v>23.03</v>
      </c>
      <c r="H159" s="7"/>
      <c r="I159" s="7"/>
      <c r="L159" s="7"/>
      <c r="M159" s="5"/>
      <c r="N159" s="7"/>
      <c r="P159" s="8"/>
      <c r="Q159" s="5"/>
      <c r="U159" s="71"/>
      <c r="V159" s="17"/>
      <c r="W159" s="11"/>
      <c r="X159" s="11"/>
      <c r="Y159" s="11"/>
      <c r="AB159" s="5"/>
      <c r="AC159" s="9"/>
      <c r="AD159" s="20"/>
      <c r="AE159" s="8"/>
      <c r="AF159" s="5"/>
    </row>
    <row r="160" spans="1:37" x14ac:dyDescent="0.3">
      <c r="A160" s="8">
        <v>0</v>
      </c>
      <c r="B160" s="8">
        <v>22.16</v>
      </c>
      <c r="C160" s="8">
        <v>40.840000000000003</v>
      </c>
      <c r="D160" s="8">
        <v>0</v>
      </c>
      <c r="E160" s="8">
        <v>16.940000000000001</v>
      </c>
      <c r="F160" s="8">
        <v>11.2</v>
      </c>
      <c r="G160" s="9">
        <v>21.84</v>
      </c>
      <c r="L160" s="7"/>
      <c r="M160" s="5"/>
      <c r="N160" s="7"/>
      <c r="P160" s="8"/>
      <c r="Q160" s="5"/>
      <c r="U160" s="71"/>
      <c r="V160" s="17"/>
      <c r="W160" s="11"/>
      <c r="X160" s="11"/>
      <c r="Y160" s="11"/>
      <c r="AB160" s="5"/>
      <c r="AC160" s="9"/>
      <c r="AD160" s="20"/>
      <c r="AE160" s="11"/>
      <c r="AF160" s="9"/>
    </row>
    <row r="161" spans="1:37" x14ac:dyDescent="0.3">
      <c r="A161" s="8">
        <v>0</v>
      </c>
      <c r="B161" s="8">
        <v>19</v>
      </c>
      <c r="C161" s="8">
        <v>38.35</v>
      </c>
      <c r="D161" s="8">
        <v>0</v>
      </c>
      <c r="E161">
        <v>19.59</v>
      </c>
      <c r="F161">
        <v>14.19</v>
      </c>
      <c r="G161" s="9">
        <v>23.06</v>
      </c>
      <c r="H161" s="11"/>
      <c r="I161" s="11"/>
      <c r="J161" s="11"/>
      <c r="K161" s="11"/>
      <c r="L161" s="8"/>
      <c r="M161" s="5"/>
      <c r="N161" s="8"/>
      <c r="O161" s="11"/>
      <c r="P161" s="8"/>
      <c r="Q161" s="5"/>
      <c r="R161" s="11"/>
      <c r="S161" s="11"/>
      <c r="T161" s="11"/>
      <c r="U161" s="71"/>
      <c r="V161" s="17"/>
      <c r="W161" s="11"/>
      <c r="X161" s="11"/>
      <c r="Y161" s="11"/>
      <c r="Z161" s="11"/>
      <c r="AA161" s="11"/>
      <c r="AB161" s="5"/>
      <c r="AC161" s="9"/>
      <c r="AD161" s="20"/>
      <c r="AE161" s="11"/>
      <c r="AF161" s="9"/>
    </row>
    <row r="162" spans="1:37" x14ac:dyDescent="0.3">
      <c r="A162" s="8">
        <v>0</v>
      </c>
      <c r="B162" s="8">
        <v>16.170000000000002</v>
      </c>
      <c r="C162" s="8">
        <v>38.04</v>
      </c>
      <c r="D162" s="8">
        <v>0</v>
      </c>
      <c r="E162" s="8">
        <v>21.88</v>
      </c>
      <c r="F162" s="8">
        <v>15.77</v>
      </c>
      <c r="G162" s="9">
        <v>23.06</v>
      </c>
      <c r="H162" s="11"/>
      <c r="I162" s="11"/>
      <c r="J162" s="11"/>
      <c r="K162" s="11"/>
      <c r="L162" s="8"/>
      <c r="M162" s="5"/>
      <c r="N162" s="8"/>
      <c r="O162" s="11"/>
      <c r="P162" s="8"/>
      <c r="Q162" s="5"/>
      <c r="R162" s="11"/>
      <c r="S162" s="11"/>
      <c r="T162" s="11"/>
      <c r="U162" s="71"/>
      <c r="V162" s="19"/>
      <c r="W162" s="11"/>
      <c r="X162" s="11"/>
      <c r="Y162" s="11"/>
      <c r="Z162" s="11"/>
      <c r="AA162" s="11"/>
      <c r="AB162" s="5"/>
      <c r="AC162" s="9"/>
      <c r="AD162" s="20"/>
      <c r="AE162" s="11"/>
      <c r="AF162" s="9"/>
    </row>
    <row r="163" spans="1:37" x14ac:dyDescent="0.3">
      <c r="A163" s="8">
        <v>0</v>
      </c>
      <c r="B163" s="8">
        <v>21.08</v>
      </c>
      <c r="C163" s="8">
        <v>39.32</v>
      </c>
      <c r="D163" s="8">
        <v>0</v>
      </c>
      <c r="E163" s="8">
        <v>16.18</v>
      </c>
      <c r="F163" s="8">
        <v>9.8699999999999992</v>
      </c>
      <c r="G163" s="9">
        <v>22.76</v>
      </c>
      <c r="H163" s="11"/>
      <c r="I163" s="11"/>
      <c r="J163" s="11"/>
      <c r="K163" s="11"/>
      <c r="L163" s="8"/>
      <c r="M163" s="5"/>
      <c r="N163" s="8"/>
      <c r="O163" s="11"/>
      <c r="P163" s="8"/>
      <c r="Q163" s="5"/>
      <c r="R163" s="11"/>
      <c r="S163" s="11"/>
      <c r="T163" s="11"/>
      <c r="U163" s="71"/>
      <c r="V163" s="19"/>
      <c r="W163" s="11"/>
      <c r="X163" s="11"/>
      <c r="Y163" s="11"/>
      <c r="Z163" s="11"/>
      <c r="AA163" s="11"/>
      <c r="AB163" s="5"/>
      <c r="AC163" s="9"/>
      <c r="AD163" s="20"/>
      <c r="AE163" s="11"/>
      <c r="AF163" s="9"/>
    </row>
    <row r="164" spans="1:37" x14ac:dyDescent="0.3">
      <c r="A164" s="8">
        <v>0</v>
      </c>
      <c r="B164" s="8">
        <v>19.5</v>
      </c>
      <c r="C164" s="8">
        <v>38.82</v>
      </c>
      <c r="D164" s="8">
        <v>0</v>
      </c>
      <c r="E164" s="8">
        <v>18.64</v>
      </c>
      <c r="F164" s="8">
        <v>12.86</v>
      </c>
      <c r="G164" s="9">
        <v>22.82</v>
      </c>
      <c r="H164" s="11"/>
      <c r="I164" s="11"/>
      <c r="J164" s="11"/>
      <c r="K164" s="11"/>
      <c r="L164" s="8"/>
      <c r="M164" s="5"/>
      <c r="N164" s="8"/>
      <c r="O164" s="11"/>
      <c r="P164" s="8"/>
      <c r="Q164" s="5"/>
      <c r="R164" s="11"/>
      <c r="S164" s="11"/>
      <c r="T164" s="11"/>
      <c r="U164" s="71"/>
      <c r="V164" s="19"/>
      <c r="W164" s="11"/>
      <c r="X164" s="11"/>
      <c r="Y164" s="11"/>
      <c r="Z164" s="11"/>
      <c r="AA164" s="11"/>
      <c r="AB164" s="5"/>
      <c r="AC164" s="9"/>
      <c r="AD164" s="20"/>
      <c r="AE164" s="11"/>
      <c r="AF164" s="9"/>
    </row>
    <row r="165" spans="1:37" x14ac:dyDescent="0.3">
      <c r="A165" s="12">
        <v>0</v>
      </c>
      <c r="B165" s="12">
        <v>18.78</v>
      </c>
      <c r="C165" s="12">
        <v>39.380000000000003</v>
      </c>
      <c r="D165" s="12">
        <v>0</v>
      </c>
      <c r="E165" s="12">
        <v>18.75</v>
      </c>
      <c r="F165" s="12">
        <v>12.57</v>
      </c>
      <c r="G165" s="13">
        <v>22.56</v>
      </c>
      <c r="H165" s="23"/>
      <c r="I165" s="3"/>
      <c r="J165" s="3"/>
      <c r="K165" s="3"/>
      <c r="L165" s="12"/>
      <c r="M165" s="6"/>
      <c r="N165" s="12"/>
      <c r="O165" s="3"/>
      <c r="P165" s="12"/>
      <c r="Q165" s="6"/>
      <c r="R165" s="3"/>
      <c r="S165" s="3"/>
      <c r="T165" s="3"/>
      <c r="U165" s="65"/>
      <c r="V165" s="16"/>
      <c r="W165" s="3"/>
      <c r="X165" s="3"/>
      <c r="Y165" s="3"/>
      <c r="Z165" s="3"/>
      <c r="AA165" s="3"/>
      <c r="AB165" s="6"/>
      <c r="AC165" s="13"/>
      <c r="AD165" s="33"/>
      <c r="AE165" s="3"/>
      <c r="AF165" s="13"/>
    </row>
    <row r="166" spans="1:37" x14ac:dyDescent="0.3">
      <c r="A166" s="55"/>
      <c r="B166" s="55"/>
      <c r="C166" s="55"/>
      <c r="D166" s="55"/>
      <c r="E166" s="55"/>
      <c r="F166" s="55"/>
      <c r="G166" s="56"/>
      <c r="H166" s="84">
        <v>18</v>
      </c>
      <c r="I166" s="84">
        <v>1</v>
      </c>
      <c r="J166" s="88">
        <v>200</v>
      </c>
      <c r="K166" s="84">
        <v>500</v>
      </c>
      <c r="L166" s="84">
        <v>1.8</v>
      </c>
      <c r="M166" s="85">
        <v>0.01</v>
      </c>
      <c r="N166" s="84">
        <v>0.7</v>
      </c>
      <c r="O166" s="84">
        <v>20</v>
      </c>
      <c r="P166" s="84">
        <v>0.25</v>
      </c>
      <c r="Q166" s="85">
        <v>0.22</v>
      </c>
      <c r="R166" s="84">
        <v>40</v>
      </c>
      <c r="S166" s="84">
        <v>2.5</v>
      </c>
      <c r="T166" s="86">
        <v>1.9999999999999999E-7</v>
      </c>
      <c r="U166" s="87" t="s">
        <v>30</v>
      </c>
      <c r="V166" s="55">
        <v>0</v>
      </c>
      <c r="W166" s="55">
        <v>19.233750000000001</v>
      </c>
      <c r="X166" s="55">
        <v>33.466249999999995</v>
      </c>
      <c r="Y166" s="55">
        <v>0</v>
      </c>
      <c r="Z166" s="76">
        <v>19.036249999999999</v>
      </c>
      <c r="AA166" s="76">
        <v>13.435</v>
      </c>
      <c r="AB166" s="77">
        <v>26.266249999999999</v>
      </c>
      <c r="AC166" s="78">
        <v>5.528125000000105E-3</v>
      </c>
      <c r="AD166" s="54">
        <v>1.8935600446928385</v>
      </c>
      <c r="AE166" s="55">
        <v>1.5526193305876004</v>
      </c>
      <c r="AF166" s="77">
        <v>1.06139985060162</v>
      </c>
    </row>
    <row r="167" spans="1:37" x14ac:dyDescent="0.3">
      <c r="A167" s="8">
        <v>0</v>
      </c>
      <c r="B167" s="8">
        <v>17.649999999999999</v>
      </c>
      <c r="C167" s="8">
        <v>28.34</v>
      </c>
      <c r="D167" s="8">
        <v>0</v>
      </c>
      <c r="E167" s="8">
        <v>18.600000000000001</v>
      </c>
      <c r="F167" s="8">
        <v>11.77</v>
      </c>
      <c r="G167" s="9">
        <v>30.67</v>
      </c>
      <c r="H167" s="8">
        <v>18</v>
      </c>
      <c r="I167" s="7">
        <v>1</v>
      </c>
      <c r="J167" s="1">
        <v>250</v>
      </c>
      <c r="K167" s="8">
        <v>500</v>
      </c>
      <c r="L167" s="7">
        <v>1.8</v>
      </c>
      <c r="M167" s="9">
        <v>0.01</v>
      </c>
      <c r="N167" s="7">
        <v>0.7</v>
      </c>
      <c r="O167" s="7">
        <v>30</v>
      </c>
      <c r="P167" s="8">
        <v>0.25</v>
      </c>
      <c r="Q167" s="9">
        <v>0.22</v>
      </c>
      <c r="R167" s="7">
        <v>40</v>
      </c>
      <c r="S167" s="7">
        <v>2.5</v>
      </c>
      <c r="T167" s="10">
        <v>1.9999999999999999E-7</v>
      </c>
      <c r="U167" s="71" t="s">
        <v>30</v>
      </c>
      <c r="V167" s="8">
        <f>+AVERAGE(A167:A174)</f>
        <v>0</v>
      </c>
      <c r="W167" s="8">
        <f>+AVERAGE(B167:B174)</f>
        <v>19.033749999999998</v>
      </c>
      <c r="X167" s="8">
        <f>+AVERAGE(C167:C174)</f>
        <v>29.765000000000001</v>
      </c>
      <c r="Y167" s="8">
        <f>+AVERAGE(D167:D174)</f>
        <v>0</v>
      </c>
      <c r="Z167" s="7">
        <f>AVERAGE(E167:E174)</f>
        <v>18.52375</v>
      </c>
      <c r="AA167" s="7">
        <f>AVERAGE(F167:F174)</f>
        <v>12.346250000000001</v>
      </c>
      <c r="AB167" s="9">
        <f>AVERAGE(G167:G174)</f>
        <v>29.332499999999996</v>
      </c>
      <c r="AC167" s="66">
        <f>V167^2+(W167-$B$7)^2+(AB167-$G$7)^2</f>
        <v>9.8401953124999793</v>
      </c>
      <c r="AD167" s="20">
        <f>_xlfn.STDEV.S(B167:B174)</f>
        <v>1.7363997029979672</v>
      </c>
      <c r="AE167" s="8">
        <f>_xlfn.STDEV.S(C167:C174)</f>
        <v>1.5404266570383296</v>
      </c>
      <c r="AF167" s="5">
        <f>_xlfn.STDEV.S(G167:G174)</f>
        <v>1.3699400403980153</v>
      </c>
    </row>
    <row r="168" spans="1:37" x14ac:dyDescent="0.3">
      <c r="A168" s="8">
        <v>0</v>
      </c>
      <c r="B168" s="8">
        <v>17.149999999999999</v>
      </c>
      <c r="C168" s="8">
        <v>28.26</v>
      </c>
      <c r="D168" s="8">
        <v>0</v>
      </c>
      <c r="E168" s="8">
        <v>19.96</v>
      </c>
      <c r="F168" s="8">
        <v>13.13</v>
      </c>
      <c r="G168" s="9">
        <v>30.61</v>
      </c>
      <c r="H168" s="7"/>
      <c r="I168" s="7"/>
      <c r="L168" s="7"/>
      <c r="M168" s="5"/>
      <c r="P168" s="8"/>
      <c r="Q168" s="5"/>
      <c r="U168" s="71"/>
      <c r="V168" s="17"/>
      <c r="W168" s="11"/>
      <c r="X168" s="11"/>
      <c r="Y168" s="11"/>
      <c r="AB168" s="5"/>
      <c r="AC168" s="9"/>
      <c r="AD168" s="20"/>
      <c r="AE168" s="8"/>
      <c r="AF168" s="5"/>
    </row>
    <row r="169" spans="1:37" x14ac:dyDescent="0.3">
      <c r="A169" s="8">
        <v>0</v>
      </c>
      <c r="B169" s="8">
        <v>19.059999999999999</v>
      </c>
      <c r="C169" s="8">
        <v>29.85</v>
      </c>
      <c r="D169" s="8">
        <v>0</v>
      </c>
      <c r="E169" s="8">
        <v>18.05</v>
      </c>
      <c r="F169" s="8">
        <v>11.9</v>
      </c>
      <c r="G169" s="9">
        <v>29.25</v>
      </c>
      <c r="L169" s="7"/>
      <c r="M169" s="5"/>
      <c r="P169" s="8"/>
      <c r="Q169" s="5"/>
      <c r="U169" s="71"/>
      <c r="V169" s="17"/>
      <c r="W169" s="11"/>
      <c r="X169" s="11"/>
      <c r="Y169" s="11"/>
      <c r="AB169" s="5"/>
      <c r="AC169" s="9"/>
      <c r="AD169" s="20"/>
      <c r="AE169" s="11"/>
      <c r="AF169" s="9"/>
    </row>
    <row r="170" spans="1:37" x14ac:dyDescent="0.3">
      <c r="A170" s="8">
        <v>0</v>
      </c>
      <c r="B170" s="8">
        <v>22.24</v>
      </c>
      <c r="C170" s="8">
        <v>32.19</v>
      </c>
      <c r="D170" s="8">
        <v>0</v>
      </c>
      <c r="E170">
        <v>16.16</v>
      </c>
      <c r="F170">
        <v>10.27</v>
      </c>
      <c r="G170" s="9">
        <v>27.4</v>
      </c>
      <c r="H170" s="11"/>
      <c r="I170" s="11"/>
      <c r="J170" s="11"/>
      <c r="K170" s="11"/>
      <c r="L170" s="8"/>
      <c r="M170" s="5"/>
      <c r="N170" s="11"/>
      <c r="O170" s="11"/>
      <c r="P170" s="8"/>
      <c r="Q170" s="5"/>
      <c r="R170" s="11"/>
      <c r="S170" s="11"/>
      <c r="T170" s="11"/>
      <c r="U170" s="71"/>
      <c r="V170" s="17"/>
      <c r="W170" s="11"/>
      <c r="X170" s="11"/>
      <c r="Y170" s="11"/>
      <c r="Z170" s="11"/>
      <c r="AA170" s="11"/>
      <c r="AB170" s="5"/>
      <c r="AC170" s="9"/>
      <c r="AD170" s="20"/>
      <c r="AE170" s="11"/>
      <c r="AF170" s="9"/>
    </row>
    <row r="171" spans="1:37" x14ac:dyDescent="0.3">
      <c r="A171" s="8">
        <v>0</v>
      </c>
      <c r="B171" s="8">
        <v>18.16</v>
      </c>
      <c r="C171" s="8">
        <v>27.8</v>
      </c>
      <c r="D171" s="8">
        <v>0</v>
      </c>
      <c r="E171" s="8">
        <v>19.03</v>
      </c>
      <c r="F171" s="8">
        <v>12.99</v>
      </c>
      <c r="G171" s="9">
        <v>31.2</v>
      </c>
      <c r="H171" s="11"/>
      <c r="I171" s="11"/>
      <c r="J171" s="11"/>
      <c r="K171" s="11"/>
      <c r="L171" s="8"/>
      <c r="M171" s="5"/>
      <c r="N171" s="11"/>
      <c r="O171" s="11"/>
      <c r="P171" s="8"/>
      <c r="Q171" s="5"/>
      <c r="R171" s="11"/>
      <c r="S171" s="11"/>
      <c r="T171" s="11"/>
      <c r="U171" s="71"/>
      <c r="V171" s="19"/>
      <c r="W171" s="11"/>
      <c r="X171" s="11"/>
      <c r="Y171" s="11"/>
      <c r="Z171" s="11"/>
      <c r="AA171" s="11"/>
      <c r="AB171" s="5"/>
      <c r="AC171" s="9"/>
      <c r="AD171" s="20"/>
      <c r="AE171" s="11"/>
      <c r="AF171" s="9"/>
    </row>
    <row r="172" spans="1:37" x14ac:dyDescent="0.3">
      <c r="A172" s="8">
        <v>0</v>
      </c>
      <c r="B172" s="8">
        <v>17.88</v>
      </c>
      <c r="C172" s="8">
        <v>29.9</v>
      </c>
      <c r="D172" s="8">
        <v>0</v>
      </c>
      <c r="E172" s="8">
        <v>20.55</v>
      </c>
      <c r="F172" s="8">
        <v>14.75</v>
      </c>
      <c r="G172" s="9">
        <v>29.04</v>
      </c>
      <c r="H172" s="11"/>
      <c r="I172" s="11"/>
      <c r="J172" s="11"/>
      <c r="K172" s="11"/>
      <c r="L172" s="8"/>
      <c r="M172" s="5"/>
      <c r="N172" s="11"/>
      <c r="O172" s="11"/>
      <c r="P172" s="8"/>
      <c r="Q172" s="5"/>
      <c r="R172" s="11"/>
      <c r="S172" s="11"/>
      <c r="T172" s="11"/>
      <c r="U172" s="71"/>
      <c r="V172" s="19"/>
      <c r="W172" s="11"/>
      <c r="X172" s="11"/>
      <c r="Y172" s="11"/>
      <c r="Z172" s="11"/>
      <c r="AA172" s="11"/>
      <c r="AB172" s="5"/>
      <c r="AC172" s="9"/>
      <c r="AD172" s="20"/>
      <c r="AE172" s="11"/>
      <c r="AF172" s="9"/>
      <c r="AJ172" t="s">
        <v>113</v>
      </c>
    </row>
    <row r="173" spans="1:37" x14ac:dyDescent="0.3">
      <c r="A173" s="8">
        <v>0</v>
      </c>
      <c r="B173" s="8">
        <v>20.82</v>
      </c>
      <c r="C173" s="8">
        <v>30.8</v>
      </c>
      <c r="D173" s="8">
        <v>0</v>
      </c>
      <c r="E173" s="8">
        <v>17.649999999999999</v>
      </c>
      <c r="F173" s="8">
        <v>11.96</v>
      </c>
      <c r="G173" s="9">
        <v>28.38</v>
      </c>
      <c r="H173" s="11"/>
      <c r="I173" s="11"/>
      <c r="J173" s="11"/>
      <c r="K173" s="11"/>
      <c r="L173" s="8"/>
      <c r="M173" s="5"/>
      <c r="N173" s="11"/>
      <c r="O173" s="11"/>
      <c r="P173" s="8"/>
      <c r="Q173" s="5"/>
      <c r="R173" s="11"/>
      <c r="S173" s="11"/>
      <c r="T173" s="11"/>
      <c r="U173" s="71"/>
      <c r="V173" s="19"/>
      <c r="W173" s="11"/>
      <c r="X173" s="11"/>
      <c r="Y173" s="11"/>
      <c r="Z173" s="11"/>
      <c r="AA173" s="11"/>
      <c r="AB173" s="5"/>
      <c r="AC173" s="9"/>
      <c r="AD173" s="20"/>
      <c r="AE173" s="11"/>
      <c r="AF173" s="9"/>
      <c r="AJ173" t="s">
        <v>17</v>
      </c>
    </row>
    <row r="174" spans="1:37" ht="15" thickBot="1" x14ac:dyDescent="0.35">
      <c r="A174" s="25">
        <v>0</v>
      </c>
      <c r="B174" s="25">
        <v>19.309999999999999</v>
      </c>
      <c r="C174" s="25">
        <v>30.98</v>
      </c>
      <c r="D174" s="25">
        <v>0</v>
      </c>
      <c r="E174" s="25">
        <v>18.190000000000001</v>
      </c>
      <c r="F174" s="25">
        <v>12</v>
      </c>
      <c r="G174" s="27">
        <v>28.11</v>
      </c>
      <c r="H174" s="67"/>
      <c r="I174" s="21"/>
      <c r="J174" s="21"/>
      <c r="K174" s="21"/>
      <c r="L174" s="25"/>
      <c r="M174" s="22"/>
      <c r="N174" s="21"/>
      <c r="O174" s="21"/>
      <c r="P174" s="25"/>
      <c r="Q174" s="22"/>
      <c r="R174" s="21"/>
      <c r="S174" s="21"/>
      <c r="T174" s="21"/>
      <c r="U174" s="82"/>
      <c r="V174" s="69"/>
      <c r="W174" s="21"/>
      <c r="X174" s="21"/>
      <c r="Y174" s="21"/>
      <c r="Z174" s="21"/>
      <c r="AA174" s="21"/>
      <c r="AB174" s="22"/>
      <c r="AC174" s="27"/>
      <c r="AD174" s="29"/>
      <c r="AE174" s="21"/>
      <c r="AF174" s="27"/>
      <c r="AI174" s="3" t="s">
        <v>9</v>
      </c>
      <c r="AJ174" s="3" t="s">
        <v>10</v>
      </c>
      <c r="AK174" s="6" t="s">
        <v>29</v>
      </c>
    </row>
    <row r="175" spans="1:37" x14ac:dyDescent="0.3">
      <c r="A175" s="8">
        <v>0</v>
      </c>
      <c r="B175" s="8">
        <v>19.510000000000002</v>
      </c>
      <c r="C175" s="8">
        <v>36.119999999999997</v>
      </c>
      <c r="D175" s="8">
        <v>0</v>
      </c>
      <c r="E175" s="8">
        <v>17.29</v>
      </c>
      <c r="F175" s="8">
        <v>10.79</v>
      </c>
      <c r="G175" s="9">
        <v>24.53</v>
      </c>
      <c r="H175" s="8">
        <v>18</v>
      </c>
      <c r="I175" s="7">
        <v>1</v>
      </c>
      <c r="J175" s="7">
        <v>200</v>
      </c>
      <c r="K175" s="89">
        <v>400</v>
      </c>
      <c r="L175" s="7">
        <v>1.8</v>
      </c>
      <c r="M175" s="9">
        <v>0.01</v>
      </c>
      <c r="N175" s="7">
        <v>0.7</v>
      </c>
      <c r="O175" s="7">
        <v>10</v>
      </c>
      <c r="P175" s="8">
        <v>0.25</v>
      </c>
      <c r="Q175" s="9">
        <v>0.22</v>
      </c>
      <c r="R175" s="7">
        <v>40</v>
      </c>
      <c r="S175" s="7">
        <v>2.5</v>
      </c>
      <c r="T175" s="10">
        <v>1.9999999999999999E-7</v>
      </c>
      <c r="U175" s="71" t="s">
        <v>30</v>
      </c>
      <c r="V175" s="8">
        <f>+AVERAGE(A175:A182)</f>
        <v>0</v>
      </c>
      <c r="W175" s="8">
        <f>+AVERAGE(B175:B182)</f>
        <v>19.296250000000001</v>
      </c>
      <c r="X175" s="8">
        <f>+AVERAGE(C175:C182)</f>
        <v>35.613749999999996</v>
      </c>
      <c r="Y175" s="8">
        <f>+AVERAGE(D175:D182)</f>
        <v>0</v>
      </c>
      <c r="Z175" s="7">
        <f>AVERAGE(E175:E182)</f>
        <v>18.69875</v>
      </c>
      <c r="AA175" s="7">
        <f>AVERAGE(F175:F182)</f>
        <v>12.75375</v>
      </c>
      <c r="AB175" s="9">
        <f>AVERAGE(G175:G182)</f>
        <v>24.737499999999997</v>
      </c>
      <c r="AC175" s="66">
        <f>V175^2+(W175-$B$7)^2+(AB175-$G$7)^2</f>
        <v>2.1481703125000067</v>
      </c>
      <c r="AD175" s="20">
        <f>_xlfn.STDEV.S(B175:B182)</f>
        <v>1.0687501044277312</v>
      </c>
      <c r="AE175" s="8">
        <f>_xlfn.STDEV.S(C175:C182)</f>
        <v>0.79372426842431376</v>
      </c>
      <c r="AF175" s="5">
        <f>_xlfn.STDEV.S(G175:G182)</f>
        <v>0.55764171805406149</v>
      </c>
      <c r="AI175" s="90">
        <f t="shared" ref="AI175" si="5">(W184-W175)/W183/($K184-$K175)*$K183</f>
        <v>-9.699746539286408E-2</v>
      </c>
      <c r="AJ175" s="90">
        <f>(X184-X175)/X183/($K184-$K175)*$K183</f>
        <v>-0.28190714525828209</v>
      </c>
      <c r="AK175" s="90">
        <f>(AB184-AB175)/AB183/($K184-$K175)*$K183</f>
        <v>0.25258173511635679</v>
      </c>
    </row>
    <row r="176" spans="1:37" x14ac:dyDescent="0.3">
      <c r="A176" s="8">
        <v>0</v>
      </c>
      <c r="B176" s="8">
        <v>18.09</v>
      </c>
      <c r="C176" s="8">
        <v>34.450000000000003</v>
      </c>
      <c r="D176" s="8">
        <v>0</v>
      </c>
      <c r="E176" s="8">
        <v>18.45</v>
      </c>
      <c r="F176" s="8">
        <v>11.71</v>
      </c>
      <c r="G176" s="9">
        <v>25.56</v>
      </c>
      <c r="H176" s="7"/>
      <c r="I176" s="7"/>
      <c r="L176" s="7"/>
      <c r="M176" s="5"/>
      <c r="N176" s="7"/>
      <c r="P176" s="8"/>
      <c r="Q176" s="5"/>
      <c r="U176" s="71"/>
      <c r="V176" s="17"/>
      <c r="W176" s="11"/>
      <c r="X176" s="11"/>
      <c r="Y176" s="11"/>
      <c r="AB176" s="5"/>
      <c r="AC176" s="9"/>
      <c r="AD176" s="20"/>
      <c r="AE176" s="8"/>
      <c r="AF176" s="5"/>
    </row>
    <row r="177" spans="1:37" x14ac:dyDescent="0.3">
      <c r="A177" s="8">
        <v>0</v>
      </c>
      <c r="B177" s="8">
        <v>21.44</v>
      </c>
      <c r="C177" s="8">
        <v>36.76</v>
      </c>
      <c r="D177" s="8">
        <v>0</v>
      </c>
      <c r="E177" s="8">
        <v>18</v>
      </c>
      <c r="F177" s="8">
        <v>12.73</v>
      </c>
      <c r="G177" s="9">
        <v>24.03</v>
      </c>
      <c r="L177" s="7"/>
      <c r="M177" s="5"/>
      <c r="N177" s="7"/>
      <c r="P177" s="8"/>
      <c r="Q177" s="5"/>
      <c r="U177" s="71"/>
      <c r="V177" s="17"/>
      <c r="W177" s="11"/>
      <c r="X177" s="11"/>
      <c r="Y177" s="11"/>
      <c r="AB177" s="5"/>
      <c r="AC177" s="9"/>
      <c r="AD177" s="20"/>
      <c r="AE177" s="11"/>
      <c r="AF177" s="9"/>
    </row>
    <row r="178" spans="1:37" x14ac:dyDescent="0.3">
      <c r="A178" s="8">
        <v>0</v>
      </c>
      <c r="B178" s="8">
        <v>19.91</v>
      </c>
      <c r="C178" s="8">
        <v>35.58</v>
      </c>
      <c r="D178" s="8">
        <v>0</v>
      </c>
      <c r="E178">
        <v>18.47</v>
      </c>
      <c r="F178">
        <v>12.52</v>
      </c>
      <c r="G178" s="9">
        <v>24.7</v>
      </c>
      <c r="H178" s="11"/>
      <c r="I178" s="11"/>
      <c r="J178" s="11"/>
      <c r="K178" s="11"/>
      <c r="L178" s="8"/>
      <c r="M178" s="5"/>
      <c r="N178" s="8"/>
      <c r="O178" s="11"/>
      <c r="P178" s="8"/>
      <c r="Q178" s="5"/>
      <c r="R178" s="11"/>
      <c r="S178" s="11"/>
      <c r="T178" s="11"/>
      <c r="U178" s="71"/>
      <c r="V178" s="17"/>
      <c r="W178" s="11"/>
      <c r="X178" s="11"/>
      <c r="Y178" s="11"/>
      <c r="Z178" s="11"/>
      <c r="AA178" s="11"/>
      <c r="AB178" s="5"/>
      <c r="AC178" s="9"/>
      <c r="AD178" s="20"/>
      <c r="AE178" s="11"/>
      <c r="AF178" s="9"/>
    </row>
    <row r="179" spans="1:37" x14ac:dyDescent="0.3">
      <c r="A179" s="8">
        <v>0</v>
      </c>
      <c r="B179" s="8">
        <v>18.77</v>
      </c>
      <c r="C179" s="8">
        <v>35.6</v>
      </c>
      <c r="D179" s="8">
        <v>0</v>
      </c>
      <c r="E179" s="8">
        <v>18.829999999999998</v>
      </c>
      <c r="F179" s="8">
        <v>12.65</v>
      </c>
      <c r="G179" s="9">
        <v>24.73</v>
      </c>
      <c r="H179" s="11"/>
      <c r="I179" s="11"/>
      <c r="J179" s="11"/>
      <c r="K179" s="11"/>
      <c r="L179" s="8"/>
      <c r="M179" s="5"/>
      <c r="N179" s="8"/>
      <c r="O179" s="11"/>
      <c r="P179" s="8"/>
      <c r="Q179" s="5"/>
      <c r="R179" s="11"/>
      <c r="S179" s="11"/>
      <c r="T179" s="11"/>
      <c r="U179" s="71"/>
      <c r="V179" s="19"/>
      <c r="W179" s="11"/>
      <c r="X179" s="11"/>
      <c r="Y179" s="11"/>
      <c r="Z179" s="11"/>
      <c r="AA179" s="11"/>
      <c r="AB179" s="5"/>
      <c r="AC179" s="9"/>
      <c r="AD179" s="20"/>
      <c r="AE179" s="11"/>
      <c r="AF179" s="9"/>
    </row>
    <row r="180" spans="1:37" x14ac:dyDescent="0.3">
      <c r="A180" s="8">
        <v>0</v>
      </c>
      <c r="B180" s="8">
        <v>18.48</v>
      </c>
      <c r="C180" s="8">
        <v>34.590000000000003</v>
      </c>
      <c r="D180" s="8">
        <v>0</v>
      </c>
      <c r="E180" s="8">
        <v>19.34</v>
      </c>
      <c r="F180" s="8">
        <v>14.1</v>
      </c>
      <c r="G180" s="9">
        <v>25.51</v>
      </c>
      <c r="H180" s="11"/>
      <c r="I180" s="11"/>
      <c r="J180" s="11"/>
      <c r="K180" s="11"/>
      <c r="L180" s="8"/>
      <c r="M180" s="5"/>
      <c r="N180" s="8"/>
      <c r="O180" s="11"/>
      <c r="P180" s="8"/>
      <c r="Q180" s="5"/>
      <c r="R180" s="11"/>
      <c r="S180" s="11"/>
      <c r="T180" s="11"/>
      <c r="U180" s="71"/>
      <c r="V180" s="19"/>
      <c r="W180" s="11"/>
      <c r="X180" s="11"/>
      <c r="Y180" s="11"/>
      <c r="Z180" s="11"/>
      <c r="AA180" s="11"/>
      <c r="AB180" s="5"/>
      <c r="AC180" s="9"/>
      <c r="AD180" s="20"/>
      <c r="AE180" s="11"/>
      <c r="AF180" s="9"/>
    </row>
    <row r="181" spans="1:37" x14ac:dyDescent="0.3">
      <c r="A181" s="8">
        <v>0</v>
      </c>
      <c r="B181" s="8">
        <v>19.579999999999998</v>
      </c>
      <c r="C181" s="8">
        <v>36.270000000000003</v>
      </c>
      <c r="D181" s="8">
        <v>0</v>
      </c>
      <c r="E181" s="8">
        <v>19.87</v>
      </c>
      <c r="F181" s="8">
        <v>14.53</v>
      </c>
      <c r="G181" s="9">
        <v>24.14</v>
      </c>
      <c r="H181" s="11"/>
      <c r="I181" s="11"/>
      <c r="J181" s="11"/>
      <c r="K181" s="11"/>
      <c r="L181" s="8"/>
      <c r="M181" s="5"/>
      <c r="N181" s="8"/>
      <c r="O181" s="11"/>
      <c r="P181" s="8"/>
      <c r="Q181" s="5"/>
      <c r="R181" s="11"/>
      <c r="S181" s="11"/>
      <c r="T181" s="11"/>
      <c r="U181" s="71"/>
      <c r="V181" s="19"/>
      <c r="W181" s="11"/>
      <c r="X181" s="11"/>
      <c r="Y181" s="11"/>
      <c r="Z181" s="11"/>
      <c r="AA181" s="11"/>
      <c r="AB181" s="5"/>
      <c r="AC181" s="9"/>
      <c r="AD181" s="20"/>
      <c r="AE181" s="11"/>
      <c r="AF181" s="9"/>
    </row>
    <row r="182" spans="1:37" x14ac:dyDescent="0.3">
      <c r="A182" s="12">
        <v>0</v>
      </c>
      <c r="B182" s="12">
        <v>18.59</v>
      </c>
      <c r="C182" s="12">
        <v>35.54</v>
      </c>
      <c r="D182" s="12">
        <v>0</v>
      </c>
      <c r="E182" s="12">
        <v>19.34</v>
      </c>
      <c r="F182" s="12">
        <v>13</v>
      </c>
      <c r="G182" s="13">
        <v>24.7</v>
      </c>
      <c r="H182" s="23"/>
      <c r="I182" s="3"/>
      <c r="J182" s="3"/>
      <c r="K182" s="3"/>
      <c r="L182" s="12"/>
      <c r="M182" s="6"/>
      <c r="N182" s="12"/>
      <c r="O182" s="3"/>
      <c r="P182" s="12"/>
      <c r="Q182" s="6"/>
      <c r="R182" s="3"/>
      <c r="S182" s="3"/>
      <c r="T182" s="3"/>
      <c r="U182" s="65"/>
      <c r="V182" s="16"/>
      <c r="W182" s="3"/>
      <c r="X182" s="3"/>
      <c r="Y182" s="3"/>
      <c r="Z182" s="3"/>
      <c r="AA182" s="3"/>
      <c r="AB182" s="6"/>
      <c r="AC182" s="13"/>
      <c r="AD182" s="33"/>
      <c r="AE182" s="3"/>
      <c r="AF182" s="13"/>
    </row>
    <row r="183" spans="1:37" x14ac:dyDescent="0.3">
      <c r="A183" s="55"/>
      <c r="B183" s="55"/>
      <c r="C183" s="55"/>
      <c r="D183" s="55"/>
      <c r="E183" s="55"/>
      <c r="F183" s="55"/>
      <c r="G183" s="56"/>
      <c r="H183" s="84">
        <v>18</v>
      </c>
      <c r="I183" s="84">
        <v>1</v>
      </c>
      <c r="J183" s="84">
        <v>200</v>
      </c>
      <c r="K183" s="88">
        <v>500</v>
      </c>
      <c r="L183" s="84">
        <v>1.8</v>
      </c>
      <c r="M183" s="85">
        <v>0.01</v>
      </c>
      <c r="N183" s="84">
        <v>0.7</v>
      </c>
      <c r="O183" s="84">
        <v>20</v>
      </c>
      <c r="P183" s="84">
        <v>0.25</v>
      </c>
      <c r="Q183" s="85">
        <v>0.22</v>
      </c>
      <c r="R183" s="84">
        <v>40</v>
      </c>
      <c r="S183" s="84">
        <v>2.5</v>
      </c>
      <c r="T183" s="86">
        <v>1.9999999999999999E-7</v>
      </c>
      <c r="U183" s="87" t="s">
        <v>30</v>
      </c>
      <c r="V183" s="55">
        <v>0</v>
      </c>
      <c r="W183" s="55">
        <v>19.233750000000001</v>
      </c>
      <c r="X183" s="55">
        <v>33.466249999999995</v>
      </c>
      <c r="Y183" s="55">
        <v>0</v>
      </c>
      <c r="Z183" s="76">
        <v>19.036249999999999</v>
      </c>
      <c r="AA183" s="76">
        <v>13.435</v>
      </c>
      <c r="AB183" s="77">
        <v>26.266249999999999</v>
      </c>
      <c r="AC183" s="78">
        <v>5.528125000000105E-3</v>
      </c>
      <c r="AD183" s="54">
        <v>1.8935600446928385</v>
      </c>
      <c r="AE183" s="55">
        <v>1.5526193305876004</v>
      </c>
      <c r="AF183" s="77">
        <v>1.06139985060162</v>
      </c>
    </row>
    <row r="184" spans="1:37" x14ac:dyDescent="0.3">
      <c r="A184" s="8">
        <v>0</v>
      </c>
      <c r="B184" s="8">
        <v>19.149999999999999</v>
      </c>
      <c r="C184" s="8">
        <v>32.54</v>
      </c>
      <c r="D184" s="8">
        <v>0</v>
      </c>
      <c r="E184" s="8">
        <v>17.62</v>
      </c>
      <c r="F184" s="8">
        <v>11.03</v>
      </c>
      <c r="G184" s="9">
        <v>26.93</v>
      </c>
      <c r="H184" s="8">
        <v>18</v>
      </c>
      <c r="I184" s="7">
        <v>1</v>
      </c>
      <c r="J184" s="7">
        <v>200</v>
      </c>
      <c r="K184" s="89">
        <v>600</v>
      </c>
      <c r="L184" s="7">
        <v>1.8</v>
      </c>
      <c r="M184" s="9">
        <v>0.01</v>
      </c>
      <c r="N184" s="7">
        <v>0.7</v>
      </c>
      <c r="O184" s="7">
        <v>30</v>
      </c>
      <c r="P184" s="8">
        <v>0.25</v>
      </c>
      <c r="Q184" s="9">
        <v>0.22</v>
      </c>
      <c r="R184" s="7">
        <v>40</v>
      </c>
      <c r="S184" s="7">
        <v>2.5</v>
      </c>
      <c r="T184" s="10">
        <v>1.9999999999999999E-7</v>
      </c>
      <c r="U184" s="71" t="s">
        <v>30</v>
      </c>
      <c r="V184" s="8">
        <f>+AVERAGE(A184:A191)</f>
        <v>0.4425</v>
      </c>
      <c r="W184" s="8">
        <f>+AVERAGE(B184:B191)</f>
        <v>18.55</v>
      </c>
      <c r="X184" s="8">
        <f>+AVERAGE(C184:C191)</f>
        <v>31.840000000000003</v>
      </c>
      <c r="Y184" s="8">
        <f>+AVERAGE(D184:D191)</f>
        <v>0.45874999999999999</v>
      </c>
      <c r="Z184" s="7">
        <f>AVERAGE(E184:E191)</f>
        <v>19.297500000000003</v>
      </c>
      <c r="AA184" s="7">
        <f>AVERAGE(F184:F191)</f>
        <v>13.104999999999999</v>
      </c>
      <c r="AB184" s="9">
        <f>AVERAGE(G184:G191)</f>
        <v>27.391249999999999</v>
      </c>
      <c r="AC184" s="66">
        <f>V184^2+(W184-$B$7)^2+(AB184-$G$7)^2</f>
        <v>2.0373828124999984</v>
      </c>
      <c r="AD184" s="20">
        <f>_xlfn.STDEV.S(B184:B191)</f>
        <v>1.8608446622818511</v>
      </c>
      <c r="AE184" s="8">
        <f>_xlfn.STDEV.S(C184:C191)</f>
        <v>1.2943062123889271</v>
      </c>
      <c r="AF184" s="5">
        <f>_xlfn.STDEV.S(G184:G191)</f>
        <v>0.94666991531971068</v>
      </c>
    </row>
    <row r="185" spans="1:37" x14ac:dyDescent="0.3">
      <c r="A185" s="8">
        <v>0</v>
      </c>
      <c r="B185" s="8">
        <v>19.03</v>
      </c>
      <c r="C185" s="8">
        <v>31.73</v>
      </c>
      <c r="D185" s="8">
        <v>0</v>
      </c>
      <c r="E185" s="8">
        <v>19.48</v>
      </c>
      <c r="F185" s="8">
        <v>13.82</v>
      </c>
      <c r="G185" s="9">
        <v>27.45</v>
      </c>
      <c r="H185" s="7"/>
      <c r="I185" s="7"/>
      <c r="L185" s="7"/>
      <c r="M185" s="5"/>
      <c r="P185" s="8"/>
      <c r="Q185" s="5"/>
      <c r="U185" s="71"/>
      <c r="V185" s="17"/>
      <c r="W185" s="11"/>
      <c r="X185" s="11"/>
      <c r="Y185" s="11"/>
      <c r="AB185" s="5"/>
      <c r="AC185" s="9"/>
      <c r="AD185" s="20"/>
      <c r="AE185" s="8"/>
      <c r="AF185" s="5"/>
    </row>
    <row r="186" spans="1:37" x14ac:dyDescent="0.3">
      <c r="A186" s="8">
        <v>0</v>
      </c>
      <c r="B186" s="8">
        <v>20.190000000000001</v>
      </c>
      <c r="C186" s="8">
        <v>32.43</v>
      </c>
      <c r="D186" s="8">
        <v>0</v>
      </c>
      <c r="E186" s="8">
        <v>18.309999999999999</v>
      </c>
      <c r="F186" s="8">
        <v>12.48</v>
      </c>
      <c r="G186" s="9">
        <v>26.89</v>
      </c>
      <c r="L186" s="7"/>
      <c r="M186" s="5"/>
      <c r="P186" s="8"/>
      <c r="Q186" s="5"/>
      <c r="U186" s="71"/>
      <c r="V186" s="17"/>
      <c r="W186" s="11"/>
      <c r="X186" s="11"/>
      <c r="Y186" s="11"/>
      <c r="AB186" s="5"/>
      <c r="AC186" s="9"/>
      <c r="AD186" s="20"/>
      <c r="AE186" s="11"/>
      <c r="AF186" s="9"/>
    </row>
    <row r="187" spans="1:37" x14ac:dyDescent="0.3">
      <c r="A187" s="8">
        <v>0</v>
      </c>
      <c r="B187" s="8">
        <v>21.56</v>
      </c>
      <c r="C187" s="8">
        <v>33.72</v>
      </c>
      <c r="D187" s="8">
        <v>0</v>
      </c>
      <c r="E187">
        <v>17.27</v>
      </c>
      <c r="F187">
        <v>11.77</v>
      </c>
      <c r="G187" s="9">
        <v>26.14</v>
      </c>
      <c r="H187" s="11"/>
      <c r="I187" s="11"/>
      <c r="J187" s="11"/>
      <c r="K187" s="11"/>
      <c r="L187" s="8"/>
      <c r="M187" s="5"/>
      <c r="N187" s="11"/>
      <c r="O187" s="11"/>
      <c r="P187" s="8"/>
      <c r="Q187" s="5"/>
      <c r="R187" s="11"/>
      <c r="S187" s="11"/>
      <c r="T187" s="11"/>
      <c r="U187" s="71"/>
      <c r="V187" s="17"/>
      <c r="W187" s="11"/>
      <c r="X187" s="11"/>
      <c r="Y187" s="11"/>
      <c r="Z187" s="11"/>
      <c r="AA187" s="11"/>
      <c r="AB187" s="5"/>
      <c r="AC187" s="9"/>
      <c r="AD187" s="20"/>
      <c r="AE187" s="11"/>
      <c r="AF187" s="9"/>
    </row>
    <row r="188" spans="1:37" x14ac:dyDescent="0.3">
      <c r="A188" s="8">
        <v>0</v>
      </c>
      <c r="B188" s="8">
        <v>17.77</v>
      </c>
      <c r="C188" s="8">
        <v>32.700000000000003</v>
      </c>
      <c r="D188" s="8">
        <v>0</v>
      </c>
      <c r="E188" s="8">
        <v>19.48</v>
      </c>
      <c r="F188" s="8">
        <v>12.37</v>
      </c>
      <c r="G188" s="9">
        <v>26.63</v>
      </c>
      <c r="H188" s="11"/>
      <c r="I188" s="11"/>
      <c r="J188" s="11"/>
      <c r="K188" s="11"/>
      <c r="L188" s="8"/>
      <c r="M188" s="5"/>
      <c r="N188" s="11"/>
      <c r="O188" s="11"/>
      <c r="P188" s="8"/>
      <c r="Q188" s="5"/>
      <c r="R188" s="11"/>
      <c r="S188" s="11"/>
      <c r="T188" s="11"/>
      <c r="U188" s="71"/>
      <c r="V188" s="19"/>
      <c r="W188" s="11"/>
      <c r="X188" s="11"/>
      <c r="Y188" s="11"/>
      <c r="Z188" s="11"/>
      <c r="AA188" s="11"/>
      <c r="AB188" s="5"/>
      <c r="AC188" s="9"/>
      <c r="AD188" s="20"/>
      <c r="AE188" s="11"/>
      <c r="AF188" s="9"/>
    </row>
    <row r="189" spans="1:37" x14ac:dyDescent="0.3">
      <c r="A189" s="8">
        <v>0</v>
      </c>
      <c r="B189" s="8">
        <v>17.54</v>
      </c>
      <c r="C189" s="8">
        <v>31.52</v>
      </c>
      <c r="D189" s="8">
        <v>0</v>
      </c>
      <c r="E189" s="8">
        <v>19.309999999999999</v>
      </c>
      <c r="F189" s="8">
        <v>13.17</v>
      </c>
      <c r="G189" s="9">
        <v>27.69</v>
      </c>
      <c r="H189" s="11"/>
      <c r="I189" s="11"/>
      <c r="J189" s="11"/>
      <c r="K189" s="11"/>
      <c r="L189" s="8"/>
      <c r="M189" s="5"/>
      <c r="N189" s="11"/>
      <c r="O189" s="11"/>
      <c r="P189" s="8"/>
      <c r="Q189" s="5"/>
      <c r="R189" s="11"/>
      <c r="S189" s="11"/>
      <c r="T189" s="11"/>
      <c r="U189" s="71"/>
      <c r="V189" s="19"/>
      <c r="W189" s="11"/>
      <c r="X189" s="11"/>
      <c r="Y189" s="11"/>
      <c r="Z189" s="11"/>
      <c r="AA189" s="11"/>
      <c r="AB189" s="5"/>
      <c r="AC189" s="9"/>
      <c r="AD189" s="20"/>
      <c r="AE189" s="11"/>
      <c r="AF189" s="9"/>
      <c r="AJ189" t="s">
        <v>113</v>
      </c>
    </row>
    <row r="190" spans="1:37" x14ac:dyDescent="0.3">
      <c r="A190" s="8">
        <v>0</v>
      </c>
      <c r="B190" s="8">
        <v>17.7</v>
      </c>
      <c r="C190" s="8">
        <v>30.14</v>
      </c>
      <c r="D190" s="8">
        <v>0</v>
      </c>
      <c r="E190" s="8">
        <v>19.14</v>
      </c>
      <c r="F190" s="8">
        <v>12.64</v>
      </c>
      <c r="G190" s="9">
        <v>28.97</v>
      </c>
      <c r="H190" s="11"/>
      <c r="I190" s="11"/>
      <c r="J190" s="11"/>
      <c r="K190" s="11"/>
      <c r="L190" s="8"/>
      <c r="M190" s="5"/>
      <c r="N190" s="11"/>
      <c r="O190" s="11"/>
      <c r="P190" s="8"/>
      <c r="Q190" s="5"/>
      <c r="R190" s="11"/>
      <c r="S190" s="11"/>
      <c r="T190" s="11"/>
      <c r="U190" s="71"/>
      <c r="V190" s="19"/>
      <c r="W190" s="11"/>
      <c r="X190" s="11"/>
      <c r="Y190" s="11"/>
      <c r="Z190" s="11"/>
      <c r="AA190" s="11"/>
      <c r="AB190" s="5"/>
      <c r="AC190" s="9"/>
      <c r="AD190" s="20"/>
      <c r="AE190" s="11"/>
      <c r="AF190" s="9"/>
      <c r="AJ190" t="s">
        <v>18</v>
      </c>
    </row>
    <row r="191" spans="1:37" ht="15" thickBot="1" x14ac:dyDescent="0.35">
      <c r="A191" s="25">
        <v>3.54</v>
      </c>
      <c r="B191" s="25">
        <v>15.46</v>
      </c>
      <c r="C191" s="25">
        <v>29.94</v>
      </c>
      <c r="D191" s="25">
        <v>3.67</v>
      </c>
      <c r="E191" s="25">
        <v>23.77</v>
      </c>
      <c r="F191" s="25">
        <v>17.559999999999999</v>
      </c>
      <c r="G191" s="27">
        <v>28.43</v>
      </c>
      <c r="H191" s="67"/>
      <c r="I191" s="21"/>
      <c r="J191" s="21"/>
      <c r="K191" s="21"/>
      <c r="L191" s="25"/>
      <c r="M191" s="22"/>
      <c r="N191" s="21"/>
      <c r="O191" s="21"/>
      <c r="P191" s="25"/>
      <c r="Q191" s="22"/>
      <c r="R191" s="21"/>
      <c r="S191" s="21"/>
      <c r="T191" s="21"/>
      <c r="U191" s="82"/>
      <c r="V191" s="69"/>
      <c r="W191" s="21"/>
      <c r="X191" s="21"/>
      <c r="Y191" s="21"/>
      <c r="Z191" s="21"/>
      <c r="AA191" s="21"/>
      <c r="AB191" s="22"/>
      <c r="AC191" s="27"/>
      <c r="AD191" s="29"/>
      <c r="AE191" s="21"/>
      <c r="AF191" s="27"/>
      <c r="AI191" s="3" t="s">
        <v>9</v>
      </c>
      <c r="AJ191" s="3" t="s">
        <v>10</v>
      </c>
      <c r="AK191" s="6" t="s">
        <v>29</v>
      </c>
    </row>
    <row r="192" spans="1:37" x14ac:dyDescent="0.3">
      <c r="A192" s="8">
        <v>0</v>
      </c>
      <c r="B192" s="8">
        <v>18.850000000000001</v>
      </c>
      <c r="C192" s="8">
        <v>36.11</v>
      </c>
      <c r="D192" s="8">
        <v>0</v>
      </c>
      <c r="E192" s="8">
        <v>18.149999999999999</v>
      </c>
      <c r="F192" s="8">
        <v>11.91</v>
      </c>
      <c r="G192" s="9">
        <v>24.46</v>
      </c>
      <c r="H192" s="8">
        <v>18</v>
      </c>
      <c r="I192" s="7">
        <v>1</v>
      </c>
      <c r="J192" s="7">
        <v>200</v>
      </c>
      <c r="K192" s="8">
        <v>500</v>
      </c>
      <c r="L192" s="1">
        <v>1.7</v>
      </c>
      <c r="M192" s="9">
        <v>0.01</v>
      </c>
      <c r="N192" s="7">
        <v>0.7</v>
      </c>
      <c r="O192" s="7">
        <v>10</v>
      </c>
      <c r="P192" s="8">
        <v>0.25</v>
      </c>
      <c r="Q192" s="9">
        <v>0.22</v>
      </c>
      <c r="R192" s="7">
        <v>40</v>
      </c>
      <c r="S192" s="7">
        <v>2.5</v>
      </c>
      <c r="T192" s="10">
        <v>1.9999999999999999E-7</v>
      </c>
      <c r="U192" s="71" t="s">
        <v>30</v>
      </c>
      <c r="V192" s="8">
        <f>+AVERAGE(A192:A199)</f>
        <v>0</v>
      </c>
      <c r="W192" s="8">
        <f>+AVERAGE(B192:B199)</f>
        <v>18.285</v>
      </c>
      <c r="X192" s="8">
        <f>+AVERAGE(C192:C199)</f>
        <v>35.611249999999998</v>
      </c>
      <c r="Y192" s="8">
        <f>+AVERAGE(D192:D199)</f>
        <v>0</v>
      </c>
      <c r="Z192" s="7">
        <f>AVERAGE(E192:E199)</f>
        <v>19.495000000000001</v>
      </c>
      <c r="AA192" s="7">
        <f>AVERAGE(F192:F199)</f>
        <v>13.767499999999998</v>
      </c>
      <c r="AB192" s="9">
        <f>AVERAGE(G192:G199)</f>
        <v>24.730000000000004</v>
      </c>
      <c r="AC192" s="66">
        <f>V192^2+(W192-$B$7)^2+(AB192-$G$7)^2</f>
        <v>2.9981249999999844</v>
      </c>
      <c r="AD192" s="20">
        <f>_xlfn.STDEV.S(B192:B199)</f>
        <v>1.090714051828958</v>
      </c>
      <c r="AE192" s="8">
        <f>_xlfn.STDEV.S(C192:C199)</f>
        <v>1.2464399303616671</v>
      </c>
      <c r="AF192" s="5">
        <f>_xlfn.STDEV.S(G192:G199)</f>
        <v>0.81762722906853236</v>
      </c>
      <c r="AI192" s="90">
        <f t="shared" ref="AI192" si="6">(W201-W192)/W200/($L201-$L192)*$L200</f>
        <v>0.36381360889062198</v>
      </c>
      <c r="AJ192" s="90">
        <f>(X201-X192)/X200/($L201-$L192)*$L200</f>
        <v>-1.2447988645276964</v>
      </c>
      <c r="AK192" s="90">
        <f>(AB201-AB192)/AB200/($L201-$L192)*$L200</f>
        <v>1.2121067910341214</v>
      </c>
    </row>
    <row r="193" spans="1:37" x14ac:dyDescent="0.3">
      <c r="A193" s="8">
        <v>0</v>
      </c>
      <c r="B193" s="8">
        <v>18.52</v>
      </c>
      <c r="C193" s="8">
        <v>34.97</v>
      </c>
      <c r="D193" s="8">
        <v>0</v>
      </c>
      <c r="E193" s="8">
        <v>17.920000000000002</v>
      </c>
      <c r="F193" s="8">
        <v>11.31</v>
      </c>
      <c r="G193" s="9">
        <v>25.32</v>
      </c>
      <c r="H193" s="7"/>
      <c r="I193" s="7"/>
      <c r="L193" s="7"/>
      <c r="M193" s="5"/>
      <c r="N193" s="7"/>
      <c r="P193" s="8"/>
      <c r="Q193" s="5"/>
      <c r="U193" s="71"/>
      <c r="V193" s="17"/>
      <c r="W193" s="11"/>
      <c r="X193" s="11"/>
      <c r="Y193" s="11"/>
      <c r="AB193" s="5"/>
      <c r="AC193" s="9"/>
      <c r="AD193" s="20"/>
      <c r="AE193" s="8"/>
      <c r="AF193" s="5"/>
    </row>
    <row r="194" spans="1:37" x14ac:dyDescent="0.3">
      <c r="A194" s="8">
        <v>0</v>
      </c>
      <c r="B194" s="8">
        <v>17.55</v>
      </c>
      <c r="C194" s="8">
        <v>34.21</v>
      </c>
      <c r="D194" s="8">
        <v>0</v>
      </c>
      <c r="E194" s="8">
        <v>23.15</v>
      </c>
      <c r="F194" s="8">
        <v>19.27</v>
      </c>
      <c r="G194" s="9">
        <v>25.4</v>
      </c>
      <c r="L194" s="7"/>
      <c r="M194" s="5"/>
      <c r="N194" s="7"/>
      <c r="P194" s="8"/>
      <c r="Q194" s="5"/>
      <c r="U194" s="71"/>
      <c r="V194" s="17"/>
      <c r="W194" s="11"/>
      <c r="X194" s="11"/>
      <c r="Y194" s="11"/>
      <c r="AB194" s="5"/>
      <c r="AC194" s="9"/>
      <c r="AD194" s="20"/>
      <c r="AE194" s="11"/>
      <c r="AF194" s="9"/>
    </row>
    <row r="195" spans="1:37" x14ac:dyDescent="0.3">
      <c r="A195" s="8">
        <v>0</v>
      </c>
      <c r="B195" s="8">
        <v>18.21</v>
      </c>
      <c r="C195" s="8">
        <v>36.47</v>
      </c>
      <c r="D195" s="8">
        <v>0</v>
      </c>
      <c r="E195">
        <v>18.760000000000002</v>
      </c>
      <c r="F195">
        <v>12.63</v>
      </c>
      <c r="G195" s="9">
        <v>24.23</v>
      </c>
      <c r="H195" s="11"/>
      <c r="I195" s="11"/>
      <c r="J195" s="11"/>
      <c r="K195" s="11"/>
      <c r="L195" s="8"/>
      <c r="M195" s="5"/>
      <c r="N195" s="8"/>
      <c r="O195" s="11"/>
      <c r="P195" s="8"/>
      <c r="Q195" s="5"/>
      <c r="R195" s="11"/>
      <c r="S195" s="11"/>
      <c r="T195" s="11"/>
      <c r="U195" s="71"/>
      <c r="V195" s="17"/>
      <c r="W195" s="11"/>
      <c r="X195" s="11"/>
      <c r="Y195" s="11"/>
      <c r="Z195" s="11"/>
      <c r="AA195" s="11"/>
      <c r="AB195" s="5"/>
      <c r="AC195" s="9"/>
      <c r="AD195" s="20"/>
      <c r="AE195" s="11"/>
      <c r="AF195" s="9"/>
    </row>
    <row r="196" spans="1:37" x14ac:dyDescent="0.3">
      <c r="A196" s="8">
        <v>0</v>
      </c>
      <c r="B196" s="8">
        <v>17.52</v>
      </c>
      <c r="C196" s="8">
        <v>36.729999999999997</v>
      </c>
      <c r="D196" s="8">
        <v>0</v>
      </c>
      <c r="E196" s="8">
        <v>20.28</v>
      </c>
      <c r="F196" s="8">
        <v>14.78</v>
      </c>
      <c r="G196" s="9">
        <v>23.87</v>
      </c>
      <c r="H196" s="11"/>
      <c r="I196" s="11"/>
      <c r="J196" s="11"/>
      <c r="K196" s="11"/>
      <c r="L196" s="8"/>
      <c r="M196" s="5"/>
      <c r="N196" s="8"/>
      <c r="O196" s="11"/>
      <c r="P196" s="8"/>
      <c r="Q196" s="5"/>
      <c r="R196" s="11"/>
      <c r="S196" s="11"/>
      <c r="T196" s="11"/>
      <c r="U196" s="71"/>
      <c r="V196" s="19"/>
      <c r="W196" s="11"/>
      <c r="X196" s="11"/>
      <c r="Y196" s="11"/>
      <c r="Z196" s="11"/>
      <c r="AA196" s="11"/>
      <c r="AB196" s="5"/>
      <c r="AC196" s="9"/>
      <c r="AD196" s="20"/>
      <c r="AE196" s="11"/>
      <c r="AF196" s="9"/>
    </row>
    <row r="197" spans="1:37" x14ac:dyDescent="0.3">
      <c r="A197" s="8">
        <v>0</v>
      </c>
      <c r="B197" s="8">
        <v>20.57</v>
      </c>
      <c r="C197" s="8">
        <v>37.14</v>
      </c>
      <c r="D197" s="8">
        <v>0</v>
      </c>
      <c r="E197" s="8">
        <v>17.86</v>
      </c>
      <c r="F197" s="8">
        <v>12.19</v>
      </c>
      <c r="G197" s="9">
        <v>23.9</v>
      </c>
      <c r="H197" s="11"/>
      <c r="I197" s="11"/>
      <c r="J197" s="11"/>
      <c r="K197" s="11"/>
      <c r="L197" s="8"/>
      <c r="M197" s="5"/>
      <c r="N197" s="8"/>
      <c r="O197" s="11"/>
      <c r="P197" s="8"/>
      <c r="Q197" s="5"/>
      <c r="R197" s="11"/>
      <c r="S197" s="11"/>
      <c r="T197" s="11"/>
      <c r="U197" s="71"/>
      <c r="V197" s="19"/>
      <c r="W197" s="11"/>
      <c r="X197" s="11"/>
      <c r="Y197" s="11"/>
      <c r="Z197" s="11"/>
      <c r="AA197" s="11"/>
      <c r="AB197" s="5"/>
      <c r="AC197" s="9"/>
      <c r="AD197" s="20"/>
      <c r="AE197" s="11"/>
      <c r="AF197" s="9"/>
    </row>
    <row r="198" spans="1:37" x14ac:dyDescent="0.3">
      <c r="A198" s="8">
        <v>0</v>
      </c>
      <c r="B198" s="8">
        <v>17.05</v>
      </c>
      <c r="C198" s="8">
        <v>33.630000000000003</v>
      </c>
      <c r="D198" s="8">
        <v>0</v>
      </c>
      <c r="E198" s="8">
        <v>19.46</v>
      </c>
      <c r="F198" s="8">
        <v>12.08</v>
      </c>
      <c r="G198" s="9">
        <v>26.17</v>
      </c>
      <c r="H198" s="11"/>
      <c r="I198" s="11"/>
      <c r="J198" s="11"/>
      <c r="K198" s="11"/>
      <c r="L198" s="8"/>
      <c r="M198" s="5"/>
      <c r="N198" s="8"/>
      <c r="O198" s="11"/>
      <c r="P198" s="8"/>
      <c r="Q198" s="5"/>
      <c r="R198" s="11"/>
      <c r="S198" s="11"/>
      <c r="T198" s="11"/>
      <c r="U198" s="71"/>
      <c r="V198" s="19"/>
      <c r="W198" s="11"/>
      <c r="X198" s="11"/>
      <c r="Y198" s="11"/>
      <c r="Z198" s="11"/>
      <c r="AA198" s="11"/>
      <c r="AB198" s="5"/>
      <c r="AC198" s="9"/>
      <c r="AD198" s="20"/>
      <c r="AE198" s="11"/>
      <c r="AF198" s="9"/>
    </row>
    <row r="199" spans="1:37" x14ac:dyDescent="0.3">
      <c r="A199" s="12">
        <v>0</v>
      </c>
      <c r="B199" s="12">
        <v>18.010000000000002</v>
      </c>
      <c r="C199" s="12">
        <v>35.630000000000003</v>
      </c>
      <c r="D199" s="12">
        <v>0</v>
      </c>
      <c r="E199" s="12">
        <v>20.38</v>
      </c>
      <c r="F199" s="12">
        <v>15.97</v>
      </c>
      <c r="G199" s="13">
        <v>24.49</v>
      </c>
      <c r="H199" s="23"/>
      <c r="I199" s="3"/>
      <c r="J199" s="3"/>
      <c r="K199" s="3"/>
      <c r="L199" s="12"/>
      <c r="M199" s="6"/>
      <c r="N199" s="12"/>
      <c r="O199" s="3"/>
      <c r="P199" s="12"/>
      <c r="Q199" s="6"/>
      <c r="R199" s="3"/>
      <c r="S199" s="3"/>
      <c r="T199" s="3"/>
      <c r="U199" s="65"/>
      <c r="V199" s="16"/>
      <c r="W199" s="3"/>
      <c r="X199" s="3"/>
      <c r="Y199" s="3"/>
      <c r="Z199" s="3"/>
      <c r="AA199" s="3"/>
      <c r="AB199" s="6"/>
      <c r="AC199" s="13"/>
      <c r="AD199" s="33"/>
      <c r="AE199" s="3"/>
      <c r="AF199" s="13"/>
    </row>
    <row r="200" spans="1:37" x14ac:dyDescent="0.3">
      <c r="A200" s="55"/>
      <c r="B200" s="55"/>
      <c r="C200" s="55"/>
      <c r="D200" s="55"/>
      <c r="E200" s="55"/>
      <c r="F200" s="55"/>
      <c r="G200" s="56"/>
      <c r="H200" s="84">
        <v>18</v>
      </c>
      <c r="I200" s="84">
        <v>1</v>
      </c>
      <c r="J200" s="84">
        <v>200</v>
      </c>
      <c r="K200" s="84">
        <v>500</v>
      </c>
      <c r="L200" s="88">
        <v>1.8</v>
      </c>
      <c r="M200" s="85">
        <v>0.01</v>
      </c>
      <c r="N200" s="84">
        <v>0.7</v>
      </c>
      <c r="O200" s="84">
        <v>20</v>
      </c>
      <c r="P200" s="84">
        <v>0.25</v>
      </c>
      <c r="Q200" s="85">
        <v>0.22</v>
      </c>
      <c r="R200" s="84">
        <v>40</v>
      </c>
      <c r="S200" s="84">
        <v>2.5</v>
      </c>
      <c r="T200" s="86">
        <v>1.9999999999999999E-7</v>
      </c>
      <c r="U200" s="87" t="s">
        <v>30</v>
      </c>
      <c r="V200" s="55">
        <v>0</v>
      </c>
      <c r="W200" s="55">
        <v>19.233750000000001</v>
      </c>
      <c r="X200" s="55">
        <v>33.466249999999995</v>
      </c>
      <c r="Y200" s="55">
        <v>0</v>
      </c>
      <c r="Z200" s="76">
        <v>19.036249999999999</v>
      </c>
      <c r="AA200" s="76">
        <v>13.435</v>
      </c>
      <c r="AB200" s="77">
        <v>26.266249999999999</v>
      </c>
      <c r="AC200" s="78">
        <v>5.528125000000105E-3</v>
      </c>
      <c r="AD200" s="54">
        <v>1.8935600446928385</v>
      </c>
      <c r="AE200" s="55">
        <v>1.5526193305876004</v>
      </c>
      <c r="AF200" s="77">
        <v>1.06139985060162</v>
      </c>
    </row>
    <row r="201" spans="1:37" x14ac:dyDescent="0.3">
      <c r="A201" s="8">
        <v>0</v>
      </c>
      <c r="B201" s="8">
        <v>17.8</v>
      </c>
      <c r="C201" s="8">
        <v>29.75</v>
      </c>
      <c r="D201" s="8">
        <v>0</v>
      </c>
      <c r="E201" s="8">
        <v>18.68</v>
      </c>
      <c r="F201" s="8">
        <v>12.07</v>
      </c>
      <c r="G201" s="9">
        <v>29.39</v>
      </c>
      <c r="H201" s="8">
        <v>18</v>
      </c>
      <c r="I201" s="7">
        <v>1</v>
      </c>
      <c r="J201" s="7">
        <v>200</v>
      </c>
      <c r="K201" s="8">
        <v>500</v>
      </c>
      <c r="L201" s="1">
        <v>1.9</v>
      </c>
      <c r="M201" s="9">
        <v>0.01</v>
      </c>
      <c r="N201" s="7">
        <v>0.7</v>
      </c>
      <c r="O201" s="7">
        <v>30</v>
      </c>
      <c r="P201" s="8">
        <v>0.25</v>
      </c>
      <c r="Q201" s="9">
        <v>0.22</v>
      </c>
      <c r="R201" s="7">
        <v>40</v>
      </c>
      <c r="S201" s="7">
        <v>2.5</v>
      </c>
      <c r="T201" s="10">
        <v>1.9999999999999999E-7</v>
      </c>
      <c r="U201" s="71" t="s">
        <v>30</v>
      </c>
      <c r="V201" s="8">
        <f>+AVERAGE(A201:A208)</f>
        <v>1.6250000000000001E-2</v>
      </c>
      <c r="W201" s="8">
        <f>+AVERAGE(B201:B208)</f>
        <v>19.0625</v>
      </c>
      <c r="X201" s="8">
        <f>+AVERAGE(C201:C208)</f>
        <v>30.982499999999998</v>
      </c>
      <c r="Y201" s="8">
        <f>+AVERAGE(D201:D208)</f>
        <v>8.3750000000000005E-2</v>
      </c>
      <c r="Z201" s="7">
        <f>AVERAGE(E201:E208)</f>
        <v>18.671250000000001</v>
      </c>
      <c r="AA201" s="7">
        <f>AVERAGE(F201:F208)</f>
        <v>12.838750000000001</v>
      </c>
      <c r="AB201" s="9">
        <f>AVERAGE(G201:G208)</f>
        <v>28.267500000000002</v>
      </c>
      <c r="AC201" s="66">
        <f>V201^2+(W201-$B$7)^2+(AB201-$G$7)^2</f>
        <v>4.2937265625000105</v>
      </c>
      <c r="AD201" s="20">
        <f>_xlfn.STDEV.S(B201:B208)</f>
        <v>1.7968921583031712</v>
      </c>
      <c r="AE201" s="8">
        <f>_xlfn.STDEV.S(C201:C208)</f>
        <v>1.5702206396372633</v>
      </c>
      <c r="AF201" s="5">
        <f>_xlfn.STDEV.S(G201:G208)</f>
        <v>1.2933538903619088</v>
      </c>
    </row>
    <row r="202" spans="1:37" x14ac:dyDescent="0.3">
      <c r="A202" s="8">
        <v>0</v>
      </c>
      <c r="B202" s="8">
        <v>18.38</v>
      </c>
      <c r="C202" s="8">
        <v>29.28</v>
      </c>
      <c r="D202" s="8">
        <v>0</v>
      </c>
      <c r="E202" s="8">
        <v>18.25</v>
      </c>
      <c r="F202" s="8">
        <v>11.48</v>
      </c>
      <c r="G202" s="9">
        <v>29.81</v>
      </c>
      <c r="H202" s="7"/>
      <c r="I202" s="7"/>
      <c r="L202" s="7"/>
      <c r="M202" s="5"/>
      <c r="P202" s="8"/>
      <c r="Q202" s="5"/>
      <c r="U202" s="71"/>
      <c r="V202" s="17"/>
      <c r="W202" s="11"/>
      <c r="X202" s="11"/>
      <c r="Y202" s="11"/>
      <c r="AB202" s="5"/>
      <c r="AC202" s="9"/>
      <c r="AD202" s="20"/>
      <c r="AE202" s="8"/>
      <c r="AF202" s="5"/>
    </row>
    <row r="203" spans="1:37" x14ac:dyDescent="0.3">
      <c r="A203" s="8">
        <v>0</v>
      </c>
      <c r="B203" s="8">
        <v>23.09</v>
      </c>
      <c r="C203" s="8">
        <v>33.93</v>
      </c>
      <c r="D203" s="8">
        <v>0</v>
      </c>
      <c r="E203" s="8">
        <v>16.22</v>
      </c>
      <c r="F203" s="8">
        <v>11.09</v>
      </c>
      <c r="G203" s="9">
        <v>26.12</v>
      </c>
      <c r="L203" s="7"/>
      <c r="M203" s="5"/>
      <c r="P203" s="8"/>
      <c r="Q203" s="5"/>
      <c r="U203" s="71"/>
      <c r="V203" s="17"/>
      <c r="W203" s="11"/>
      <c r="X203" s="11"/>
      <c r="Y203" s="11"/>
      <c r="AB203" s="5"/>
      <c r="AC203" s="9"/>
      <c r="AD203" s="20"/>
      <c r="AE203" s="11"/>
      <c r="AF203" s="9"/>
    </row>
    <row r="204" spans="1:37" x14ac:dyDescent="0.3">
      <c r="A204" s="8">
        <v>0</v>
      </c>
      <c r="B204" s="8">
        <v>20.03</v>
      </c>
      <c r="C204" s="8">
        <v>32.39</v>
      </c>
      <c r="D204" s="8">
        <v>0</v>
      </c>
      <c r="E204">
        <v>17.25</v>
      </c>
      <c r="F204">
        <v>10.89</v>
      </c>
      <c r="G204" s="9">
        <v>27.18</v>
      </c>
      <c r="H204" s="11"/>
      <c r="I204" s="11"/>
      <c r="J204" s="11"/>
      <c r="K204" s="11"/>
      <c r="L204" s="8"/>
      <c r="M204" s="5"/>
      <c r="N204" s="11"/>
      <c r="O204" s="11"/>
      <c r="P204" s="8"/>
      <c r="Q204" s="5"/>
      <c r="R204" s="11"/>
      <c r="S204" s="11"/>
      <c r="T204" s="11"/>
      <c r="U204" s="71"/>
      <c r="V204" s="17"/>
      <c r="W204" s="11"/>
      <c r="X204" s="11"/>
      <c r="Y204" s="11"/>
      <c r="Z204" s="11"/>
      <c r="AA204" s="11"/>
      <c r="AB204" s="5"/>
      <c r="AC204" s="9"/>
      <c r="AD204" s="20"/>
      <c r="AE204" s="11"/>
      <c r="AF204" s="9"/>
    </row>
    <row r="205" spans="1:37" x14ac:dyDescent="0.3">
      <c r="A205" s="8">
        <v>0</v>
      </c>
      <c r="B205" s="8">
        <v>17.690000000000001</v>
      </c>
      <c r="C205" s="8">
        <v>31.62</v>
      </c>
      <c r="D205" s="8">
        <v>0</v>
      </c>
      <c r="E205" s="8">
        <v>19.53</v>
      </c>
      <c r="F205" s="8">
        <v>14.55</v>
      </c>
      <c r="G205" s="9">
        <v>27.47</v>
      </c>
      <c r="H205" s="11"/>
      <c r="I205" s="11"/>
      <c r="J205" s="11"/>
      <c r="K205" s="11"/>
      <c r="L205" s="8"/>
      <c r="M205" s="5"/>
      <c r="N205" s="11"/>
      <c r="O205" s="11"/>
      <c r="P205" s="8"/>
      <c r="Q205" s="5"/>
      <c r="R205" s="11"/>
      <c r="S205" s="11"/>
      <c r="T205" s="11"/>
      <c r="U205" s="71"/>
      <c r="V205" s="19"/>
      <c r="W205" s="11"/>
      <c r="X205" s="11"/>
      <c r="Y205" s="11"/>
      <c r="Z205" s="11"/>
      <c r="AA205" s="11"/>
      <c r="AB205" s="5"/>
      <c r="AC205" s="9"/>
      <c r="AD205" s="20"/>
      <c r="AE205" s="11"/>
      <c r="AF205" s="9"/>
    </row>
    <row r="206" spans="1:37" x14ac:dyDescent="0.3">
      <c r="A206" s="8">
        <v>0</v>
      </c>
      <c r="B206" s="8">
        <v>18.47</v>
      </c>
      <c r="C206" s="8">
        <v>29.82</v>
      </c>
      <c r="D206" s="8">
        <v>0</v>
      </c>
      <c r="E206" s="8">
        <v>18.190000000000001</v>
      </c>
      <c r="F206" s="8">
        <v>11.79</v>
      </c>
      <c r="G206" s="9">
        <v>29.47</v>
      </c>
      <c r="H206" s="11"/>
      <c r="I206" s="11"/>
      <c r="J206" s="11"/>
      <c r="K206" s="11"/>
      <c r="L206" s="8"/>
      <c r="M206" s="5"/>
      <c r="N206" s="11"/>
      <c r="O206" s="11"/>
      <c r="P206" s="8"/>
      <c r="Q206" s="5"/>
      <c r="R206" s="11"/>
      <c r="S206" s="11"/>
      <c r="T206" s="11"/>
      <c r="U206" s="71"/>
      <c r="V206" s="19"/>
      <c r="W206" s="11"/>
      <c r="X206" s="11"/>
      <c r="Y206" s="11"/>
      <c r="Z206" s="11"/>
      <c r="AA206" s="11"/>
      <c r="AB206" s="5"/>
      <c r="AC206" s="9"/>
      <c r="AD206" s="20"/>
      <c r="AE206" s="11"/>
      <c r="AF206" s="9"/>
      <c r="AJ206" t="s">
        <v>113</v>
      </c>
    </row>
    <row r="207" spans="1:37" x14ac:dyDescent="0.3">
      <c r="A207" s="8">
        <v>0.13</v>
      </c>
      <c r="B207" s="8">
        <v>19.05</v>
      </c>
      <c r="C207" s="8">
        <v>30.62</v>
      </c>
      <c r="D207" s="8">
        <v>0.67</v>
      </c>
      <c r="E207" s="8">
        <v>21.9</v>
      </c>
      <c r="F207" s="8">
        <v>18.14</v>
      </c>
      <c r="G207" s="9">
        <v>28.05</v>
      </c>
      <c r="H207" s="11"/>
      <c r="I207" s="11"/>
      <c r="J207" s="11"/>
      <c r="K207" s="11"/>
      <c r="L207" s="8"/>
      <c r="M207" s="5"/>
      <c r="N207" s="11"/>
      <c r="O207" s="11"/>
      <c r="P207" s="8"/>
      <c r="Q207" s="5"/>
      <c r="R207" s="11"/>
      <c r="S207" s="11"/>
      <c r="T207" s="11"/>
      <c r="U207" s="71"/>
      <c r="V207" s="19"/>
      <c r="W207" s="11"/>
      <c r="X207" s="11"/>
      <c r="Y207" s="11"/>
      <c r="Z207" s="11"/>
      <c r="AA207" s="11"/>
      <c r="AB207" s="5"/>
      <c r="AC207" s="9"/>
      <c r="AD207" s="20"/>
      <c r="AE207" s="11"/>
      <c r="AF207" s="9"/>
      <c r="AJ207" t="s">
        <v>14</v>
      </c>
    </row>
    <row r="208" spans="1:37" ht="15" thickBot="1" x14ac:dyDescent="0.35">
      <c r="A208" s="25">
        <v>0</v>
      </c>
      <c r="B208" s="25">
        <v>17.989999999999998</v>
      </c>
      <c r="C208" s="25">
        <v>30.45</v>
      </c>
      <c r="D208" s="25">
        <v>0</v>
      </c>
      <c r="E208" s="25">
        <v>19.350000000000001</v>
      </c>
      <c r="F208" s="25">
        <v>12.7</v>
      </c>
      <c r="G208" s="27">
        <v>28.65</v>
      </c>
      <c r="H208" s="67"/>
      <c r="I208" s="21"/>
      <c r="J208" s="21"/>
      <c r="K208" s="21"/>
      <c r="L208" s="25"/>
      <c r="M208" s="22"/>
      <c r="N208" s="21"/>
      <c r="O208" s="21"/>
      <c r="P208" s="25"/>
      <c r="Q208" s="22"/>
      <c r="R208" s="21"/>
      <c r="S208" s="21"/>
      <c r="T208" s="21"/>
      <c r="U208" s="82"/>
      <c r="V208" s="69"/>
      <c r="W208" s="21"/>
      <c r="X208" s="21"/>
      <c r="Y208" s="21"/>
      <c r="Z208" s="21"/>
      <c r="AA208" s="21"/>
      <c r="AB208" s="22"/>
      <c r="AC208" s="27"/>
      <c r="AD208" s="29"/>
      <c r="AE208" s="21"/>
      <c r="AF208" s="27"/>
      <c r="AI208" s="3" t="s">
        <v>9</v>
      </c>
      <c r="AJ208" s="3" t="s">
        <v>10</v>
      </c>
      <c r="AK208" s="6" t="s">
        <v>29</v>
      </c>
    </row>
    <row r="209" spans="1:37" x14ac:dyDescent="0.3">
      <c r="A209" s="8">
        <v>0</v>
      </c>
      <c r="B209" s="8">
        <v>21.39</v>
      </c>
      <c r="C209" s="8">
        <v>31.43</v>
      </c>
      <c r="D209" s="8">
        <v>0</v>
      </c>
      <c r="E209" s="8">
        <v>16.95</v>
      </c>
      <c r="F209" s="8">
        <v>11.29</v>
      </c>
      <c r="G209" s="9">
        <v>28</v>
      </c>
      <c r="H209" s="89">
        <v>16</v>
      </c>
      <c r="I209" s="7">
        <v>1</v>
      </c>
      <c r="J209" s="7">
        <v>200</v>
      </c>
      <c r="K209" s="8">
        <v>500</v>
      </c>
      <c r="L209" s="7">
        <v>1.8</v>
      </c>
      <c r="M209" s="9">
        <v>0.01</v>
      </c>
      <c r="N209" s="7">
        <v>0.7</v>
      </c>
      <c r="O209" s="7">
        <v>10</v>
      </c>
      <c r="P209" s="8">
        <v>0.25</v>
      </c>
      <c r="Q209" s="9">
        <v>0.22</v>
      </c>
      <c r="R209" s="7">
        <v>40</v>
      </c>
      <c r="S209" s="7">
        <v>2.5</v>
      </c>
      <c r="T209" s="10">
        <v>1.9999999999999999E-7</v>
      </c>
      <c r="U209" s="71" t="s">
        <v>30</v>
      </c>
      <c r="V209" s="8">
        <f>+AVERAGE(A209:A216)</f>
        <v>0</v>
      </c>
      <c r="W209" s="8">
        <f>+AVERAGE(B209:B216)</f>
        <v>19.68</v>
      </c>
      <c r="X209" s="8">
        <f>+AVERAGE(C209:C216)</f>
        <v>29.816249999999997</v>
      </c>
      <c r="Y209" s="8">
        <f>+AVERAGE(D209:D216)</f>
        <v>0</v>
      </c>
      <c r="Z209" s="7">
        <f>AVERAGE(E209:E216)</f>
        <v>18.727499999999999</v>
      </c>
      <c r="AA209" s="7">
        <f>AVERAGE(F209:F216)</f>
        <v>13.05</v>
      </c>
      <c r="AB209" s="9">
        <f>AVERAGE(G209:G216)</f>
        <v>29.214999999999996</v>
      </c>
      <c r="AC209" s="66">
        <f>V209^2+(W209-$B$7)^2+(AB209-$G$7)^2</f>
        <v>9.3206249999999837</v>
      </c>
      <c r="AD209" s="20">
        <f>_xlfn.STDEV.S(B209:B216)</f>
        <v>1.7457785819349645</v>
      </c>
      <c r="AE209" s="8">
        <f>_xlfn.STDEV.S(C209:C216)</f>
        <v>1.0418930230251906</v>
      </c>
      <c r="AF209" s="5">
        <f>_xlfn.STDEV.S(G209:G216)</f>
        <v>0.82997418204251572</v>
      </c>
      <c r="AI209" s="90">
        <f t="shared" ref="AI209" si="7">(W218-W209)/W217/($H218-$H209)*$H217</f>
        <v>-0.22226554883992966</v>
      </c>
      <c r="AJ209" s="90">
        <f>(X218-X209)/X217/($H218-$H209)*$H217</f>
        <v>0.94847420909124891</v>
      </c>
      <c r="AK209" s="90">
        <f>(AB218-AB209)/AB217/($H218-$H209)*$H217</f>
        <v>-0.88787893208965785</v>
      </c>
    </row>
    <row r="210" spans="1:37" x14ac:dyDescent="0.3">
      <c r="A210" s="8">
        <v>0</v>
      </c>
      <c r="B210" s="8">
        <v>19.09</v>
      </c>
      <c r="C210" s="8">
        <v>29.5</v>
      </c>
      <c r="D210" s="8">
        <v>0</v>
      </c>
      <c r="E210" s="8">
        <v>18.010000000000002</v>
      </c>
      <c r="F210" s="8">
        <v>11.39</v>
      </c>
      <c r="G210" s="9">
        <v>29.46</v>
      </c>
      <c r="H210" s="7"/>
      <c r="I210" s="7"/>
      <c r="L210" s="7"/>
      <c r="M210" s="5"/>
      <c r="N210" s="7"/>
      <c r="P210" s="8"/>
      <c r="Q210" s="5"/>
      <c r="U210" s="71"/>
      <c r="V210" s="17"/>
      <c r="W210" s="11"/>
      <c r="X210" s="11"/>
      <c r="Y210" s="11"/>
      <c r="AB210" s="5"/>
      <c r="AC210" s="9"/>
      <c r="AD210" s="20"/>
      <c r="AE210" s="8"/>
      <c r="AF210" s="5"/>
    </row>
    <row r="211" spans="1:37" x14ac:dyDescent="0.3">
      <c r="A211" s="8">
        <v>0</v>
      </c>
      <c r="B211" s="8">
        <v>21.5</v>
      </c>
      <c r="C211" s="8">
        <v>29.99</v>
      </c>
      <c r="D211" s="8">
        <v>0</v>
      </c>
      <c r="E211" s="8">
        <v>19.440000000000001</v>
      </c>
      <c r="F211" s="8">
        <v>14.8</v>
      </c>
      <c r="G211" s="9">
        <v>29.07</v>
      </c>
      <c r="L211" s="7"/>
      <c r="M211" s="5"/>
      <c r="N211" s="7"/>
      <c r="P211" s="8"/>
      <c r="Q211" s="5"/>
      <c r="U211" s="71"/>
      <c r="V211" s="17"/>
      <c r="W211" s="11"/>
      <c r="X211" s="11"/>
      <c r="Y211" s="11"/>
      <c r="AB211" s="5"/>
      <c r="AC211" s="9"/>
      <c r="AD211" s="20"/>
      <c r="AE211" s="11"/>
      <c r="AF211" s="9"/>
    </row>
    <row r="212" spans="1:37" x14ac:dyDescent="0.3">
      <c r="A212" s="8">
        <v>0</v>
      </c>
      <c r="B212" s="8">
        <v>20.18</v>
      </c>
      <c r="C212" s="8">
        <v>29.16</v>
      </c>
      <c r="D212" s="8">
        <v>0</v>
      </c>
      <c r="E212">
        <v>17.420000000000002</v>
      </c>
      <c r="F212">
        <v>11.42</v>
      </c>
      <c r="G212" s="9">
        <v>30.1</v>
      </c>
      <c r="H212" s="11"/>
      <c r="I212" s="11"/>
      <c r="J212" s="11"/>
      <c r="K212" s="11"/>
      <c r="L212" s="8"/>
      <c r="M212" s="5"/>
      <c r="N212" s="8"/>
      <c r="O212" s="11"/>
      <c r="P212" s="8"/>
      <c r="Q212" s="5"/>
      <c r="R212" s="11"/>
      <c r="S212" s="11"/>
      <c r="T212" s="11"/>
      <c r="U212" s="71"/>
      <c r="V212" s="17"/>
      <c r="W212" s="11"/>
      <c r="X212" s="11"/>
      <c r="Y212" s="11"/>
      <c r="Z212" s="11"/>
      <c r="AA212" s="11"/>
      <c r="AB212" s="5"/>
      <c r="AC212" s="9"/>
      <c r="AD212" s="20"/>
      <c r="AE212" s="11"/>
      <c r="AF212" s="9"/>
    </row>
    <row r="213" spans="1:37" x14ac:dyDescent="0.3">
      <c r="A213" s="8">
        <v>0</v>
      </c>
      <c r="B213" s="8">
        <v>18.21</v>
      </c>
      <c r="C213" s="8">
        <v>29.12</v>
      </c>
      <c r="D213" s="8">
        <v>0</v>
      </c>
      <c r="E213" s="8">
        <v>21.55</v>
      </c>
      <c r="F213" s="8">
        <v>17.3</v>
      </c>
      <c r="G213" s="9">
        <v>29.54</v>
      </c>
      <c r="H213" s="11"/>
      <c r="I213" s="11"/>
      <c r="J213" s="11"/>
      <c r="K213" s="11"/>
      <c r="L213" s="8"/>
      <c r="M213" s="5"/>
      <c r="N213" s="8"/>
      <c r="O213" s="11"/>
      <c r="P213" s="8"/>
      <c r="Q213" s="5"/>
      <c r="R213" s="11"/>
      <c r="S213" s="11"/>
      <c r="T213" s="11"/>
      <c r="U213" s="71"/>
      <c r="V213" s="19"/>
      <c r="W213" s="11"/>
      <c r="X213" s="11"/>
      <c r="Y213" s="11"/>
      <c r="Z213" s="11"/>
      <c r="AA213" s="11"/>
      <c r="AB213" s="5"/>
      <c r="AC213" s="9"/>
      <c r="AD213" s="20"/>
      <c r="AE213" s="11"/>
      <c r="AF213" s="9"/>
    </row>
    <row r="214" spans="1:37" x14ac:dyDescent="0.3">
      <c r="A214" s="8">
        <v>0</v>
      </c>
      <c r="B214" s="8">
        <v>19.03</v>
      </c>
      <c r="C214" s="8">
        <v>30.39</v>
      </c>
      <c r="D214" s="8">
        <v>0</v>
      </c>
      <c r="E214" s="8">
        <v>18.79</v>
      </c>
      <c r="F214" s="8">
        <v>13.32</v>
      </c>
      <c r="G214" s="9">
        <v>28.6</v>
      </c>
      <c r="H214" s="11"/>
      <c r="I214" s="11"/>
      <c r="J214" s="11"/>
      <c r="K214" s="11"/>
      <c r="L214" s="8"/>
      <c r="M214" s="5"/>
      <c r="N214" s="8"/>
      <c r="O214" s="11"/>
      <c r="P214" s="8"/>
      <c r="Q214" s="5"/>
      <c r="R214" s="11"/>
      <c r="S214" s="11"/>
      <c r="T214" s="11"/>
      <c r="U214" s="71"/>
      <c r="V214" s="19"/>
      <c r="W214" s="11"/>
      <c r="X214" s="11"/>
      <c r="Y214" s="11"/>
      <c r="Z214" s="11"/>
      <c r="AA214" s="11"/>
      <c r="AB214" s="5"/>
      <c r="AC214" s="9"/>
      <c r="AD214" s="20"/>
      <c r="AE214" s="11"/>
      <c r="AF214" s="9"/>
    </row>
    <row r="215" spans="1:37" x14ac:dyDescent="0.3">
      <c r="A215" s="8">
        <v>0</v>
      </c>
      <c r="B215" s="8">
        <v>21.37</v>
      </c>
      <c r="C215" s="8">
        <v>30.77</v>
      </c>
      <c r="D215" s="8">
        <v>0</v>
      </c>
      <c r="E215" s="8">
        <v>17.350000000000001</v>
      </c>
      <c r="F215" s="8">
        <v>11.64</v>
      </c>
      <c r="G215" s="9">
        <v>28.51</v>
      </c>
      <c r="H215" s="11"/>
      <c r="I215" s="11"/>
      <c r="J215" s="11"/>
      <c r="K215" s="11"/>
      <c r="L215" s="8"/>
      <c r="M215" s="5"/>
      <c r="N215" s="8"/>
      <c r="O215" s="11"/>
      <c r="P215" s="8"/>
      <c r="Q215" s="5"/>
      <c r="R215" s="11"/>
      <c r="S215" s="11"/>
      <c r="T215" s="11"/>
      <c r="U215" s="71"/>
      <c r="V215" s="19"/>
      <c r="W215" s="11"/>
      <c r="X215" s="11"/>
      <c r="Y215" s="11"/>
      <c r="Z215" s="11"/>
      <c r="AA215" s="11"/>
      <c r="AB215" s="5"/>
      <c r="AC215" s="9"/>
      <c r="AD215" s="20"/>
      <c r="AE215" s="11"/>
      <c r="AF215" s="9"/>
    </row>
    <row r="216" spans="1:37" x14ac:dyDescent="0.3">
      <c r="A216" s="12">
        <v>0</v>
      </c>
      <c r="B216" s="12">
        <v>16.670000000000002</v>
      </c>
      <c r="C216" s="12">
        <v>28.17</v>
      </c>
      <c r="D216" s="12">
        <v>0</v>
      </c>
      <c r="E216" s="12">
        <v>20.309999999999999</v>
      </c>
      <c r="F216" s="12">
        <v>13.24</v>
      </c>
      <c r="G216" s="13">
        <v>30.44</v>
      </c>
      <c r="H216" s="23"/>
      <c r="I216" s="3"/>
      <c r="J216" s="3"/>
      <c r="K216" s="3"/>
      <c r="L216" s="12"/>
      <c r="M216" s="6"/>
      <c r="N216" s="12"/>
      <c r="O216" s="3"/>
      <c r="P216" s="12"/>
      <c r="Q216" s="6"/>
      <c r="R216" s="3"/>
      <c r="S216" s="3"/>
      <c r="T216" s="3"/>
      <c r="U216" s="65"/>
      <c r="V216" s="16"/>
      <c r="W216" s="3"/>
      <c r="X216" s="3"/>
      <c r="Y216" s="3"/>
      <c r="Z216" s="3"/>
      <c r="AA216" s="3"/>
      <c r="AB216" s="6"/>
      <c r="AC216" s="13"/>
      <c r="AD216" s="33"/>
      <c r="AE216" s="3"/>
      <c r="AF216" s="13"/>
    </row>
    <row r="217" spans="1:37" x14ac:dyDescent="0.3">
      <c r="A217" s="55"/>
      <c r="B217" s="55"/>
      <c r="C217" s="55"/>
      <c r="D217" s="55"/>
      <c r="E217" s="55"/>
      <c r="F217" s="55"/>
      <c r="G217" s="56"/>
      <c r="H217" s="88">
        <v>18</v>
      </c>
      <c r="I217" s="84">
        <v>1</v>
      </c>
      <c r="J217" s="84">
        <v>200</v>
      </c>
      <c r="K217" s="84">
        <v>500</v>
      </c>
      <c r="L217" s="84">
        <v>1.8</v>
      </c>
      <c r="M217" s="85">
        <v>0.01</v>
      </c>
      <c r="N217" s="84">
        <v>0.7</v>
      </c>
      <c r="O217" s="84">
        <v>20</v>
      </c>
      <c r="P217" s="84">
        <v>0.25</v>
      </c>
      <c r="Q217" s="85">
        <v>0.22</v>
      </c>
      <c r="R217" s="84">
        <v>40</v>
      </c>
      <c r="S217" s="84">
        <v>2.5</v>
      </c>
      <c r="T217" s="86">
        <v>1.9999999999999999E-7</v>
      </c>
      <c r="U217" s="87" t="s">
        <v>30</v>
      </c>
      <c r="V217" s="55">
        <v>0</v>
      </c>
      <c r="W217" s="55">
        <v>19.233750000000001</v>
      </c>
      <c r="X217" s="55">
        <v>33.466249999999995</v>
      </c>
      <c r="Y217" s="55">
        <v>0</v>
      </c>
      <c r="Z217" s="76">
        <v>19.036249999999999</v>
      </c>
      <c r="AA217" s="76">
        <v>13.435</v>
      </c>
      <c r="AB217" s="77">
        <v>26.266249999999999</v>
      </c>
      <c r="AC217" s="78">
        <v>5.528125000000105E-3</v>
      </c>
      <c r="AD217" s="54">
        <v>1.8935600446928385</v>
      </c>
      <c r="AE217" s="55">
        <v>1.5526193305876004</v>
      </c>
      <c r="AF217" s="77">
        <v>1.06139985060162</v>
      </c>
    </row>
    <row r="218" spans="1:37" x14ac:dyDescent="0.3">
      <c r="A218" s="8">
        <v>0</v>
      </c>
      <c r="B218" s="8">
        <v>16.54</v>
      </c>
      <c r="C218" s="8">
        <v>35.229999999999997</v>
      </c>
      <c r="D218" s="8">
        <v>0</v>
      </c>
      <c r="E218" s="8">
        <v>19.21</v>
      </c>
      <c r="F218" s="8">
        <v>11.74</v>
      </c>
      <c r="G218" s="9">
        <v>25.04</v>
      </c>
      <c r="H218" s="89">
        <v>20</v>
      </c>
      <c r="I218" s="7">
        <v>1</v>
      </c>
      <c r="J218" s="7">
        <v>200</v>
      </c>
      <c r="K218" s="8">
        <v>500</v>
      </c>
      <c r="L218" s="7">
        <v>1.8</v>
      </c>
      <c r="M218" s="9">
        <v>0.01</v>
      </c>
      <c r="N218" s="7">
        <v>0.7</v>
      </c>
      <c r="O218" s="7">
        <v>30</v>
      </c>
      <c r="P218" s="8">
        <v>0.25</v>
      </c>
      <c r="Q218" s="9">
        <v>0.22</v>
      </c>
      <c r="R218" s="7">
        <v>40</v>
      </c>
      <c r="S218" s="7">
        <v>2.5</v>
      </c>
      <c r="T218" s="10">
        <v>1.9999999999999999E-7</v>
      </c>
      <c r="U218" s="71" t="s">
        <v>30</v>
      </c>
      <c r="V218" s="8">
        <f>+AVERAGE(A218:A225)</f>
        <v>0</v>
      </c>
      <c r="W218" s="8">
        <f>+AVERAGE(B218:B225)</f>
        <v>18.73</v>
      </c>
      <c r="X218" s="8">
        <f>+AVERAGE(C218:C225)</f>
        <v>36.869999999999997</v>
      </c>
      <c r="Y218" s="8">
        <f>+AVERAGE(D218:D225)</f>
        <v>0</v>
      </c>
      <c r="Z218" s="7">
        <f>AVERAGE(E218:E225)</f>
        <v>18.708749999999998</v>
      </c>
      <c r="AA218" s="7">
        <f>AVERAGE(F218:F225)</f>
        <v>12.516249999999999</v>
      </c>
      <c r="AB218" s="9">
        <f>AVERAGE(G218:G225)</f>
        <v>24.032500000000002</v>
      </c>
      <c r="AC218" s="66">
        <f>V218^2+(W218-$B$7)^2+(AB218-$G$7)^2</f>
        <v>4.9189562499999848</v>
      </c>
      <c r="AD218" s="20">
        <f>_xlfn.STDEV.S(B218:B225)</f>
        <v>1.6815893842263805</v>
      </c>
      <c r="AE218" s="8">
        <f>_xlfn.STDEV.S(C218:C225)</f>
        <v>1.7084245039551167</v>
      </c>
      <c r="AF218" s="5">
        <f>_xlfn.STDEV.S(G218:G225)</f>
        <v>0.99963922063340982</v>
      </c>
    </row>
    <row r="219" spans="1:37" x14ac:dyDescent="0.3">
      <c r="A219" s="8">
        <v>0</v>
      </c>
      <c r="B219" s="8">
        <v>17.12</v>
      </c>
      <c r="C219" s="8">
        <v>34.83</v>
      </c>
      <c r="D219" s="8">
        <v>0</v>
      </c>
      <c r="E219" s="8">
        <v>19.649999999999999</v>
      </c>
      <c r="F219" s="8">
        <v>12.66</v>
      </c>
      <c r="G219" s="9">
        <v>25.24</v>
      </c>
      <c r="H219" s="7"/>
      <c r="I219" s="7"/>
      <c r="L219" s="7"/>
      <c r="M219" s="5"/>
      <c r="P219" s="8"/>
      <c r="Q219" s="5"/>
      <c r="U219" s="71"/>
      <c r="V219" s="17"/>
      <c r="W219" s="11"/>
      <c r="X219" s="11"/>
      <c r="Y219" s="11"/>
      <c r="AB219" s="5"/>
      <c r="AC219" s="9"/>
      <c r="AD219" s="20"/>
      <c r="AE219" s="8"/>
      <c r="AF219" s="5"/>
    </row>
    <row r="220" spans="1:37" x14ac:dyDescent="0.3">
      <c r="A220" s="8">
        <v>0</v>
      </c>
      <c r="B220" s="8">
        <v>20.079999999999998</v>
      </c>
      <c r="C220" s="8">
        <v>37.07</v>
      </c>
      <c r="D220" s="8">
        <v>0</v>
      </c>
      <c r="E220" s="8">
        <v>20.059999999999999</v>
      </c>
      <c r="F220" s="8">
        <v>16.04</v>
      </c>
      <c r="G220" s="9">
        <v>23.81</v>
      </c>
      <c r="L220" s="7"/>
      <c r="M220" s="5"/>
      <c r="P220" s="8"/>
      <c r="Q220" s="5"/>
      <c r="U220" s="71"/>
      <c r="V220" s="17"/>
      <c r="W220" s="11"/>
      <c r="X220" s="11"/>
      <c r="Y220" s="11"/>
      <c r="AB220" s="5"/>
      <c r="AC220" s="9"/>
      <c r="AD220" s="20"/>
      <c r="AE220" s="11"/>
      <c r="AF220" s="9"/>
    </row>
    <row r="221" spans="1:37" x14ac:dyDescent="0.3">
      <c r="A221" s="8">
        <v>0</v>
      </c>
      <c r="B221" s="8">
        <v>18.48</v>
      </c>
      <c r="C221" s="8">
        <v>36.76</v>
      </c>
      <c r="D221" s="8">
        <v>0</v>
      </c>
      <c r="E221">
        <v>19.829999999999998</v>
      </c>
      <c r="F221">
        <v>14.21</v>
      </c>
      <c r="G221" s="9">
        <v>23.92</v>
      </c>
      <c r="H221" s="11"/>
      <c r="I221" s="11"/>
      <c r="J221" s="11"/>
      <c r="K221" s="11"/>
      <c r="L221" s="8"/>
      <c r="M221" s="5"/>
      <c r="N221" s="11"/>
      <c r="O221" s="11"/>
      <c r="P221" s="8"/>
      <c r="Q221" s="5"/>
      <c r="R221" s="11"/>
      <c r="S221" s="11"/>
      <c r="T221" s="11"/>
      <c r="U221" s="71"/>
      <c r="V221" s="17"/>
      <c r="W221" s="11"/>
      <c r="X221" s="11"/>
      <c r="Y221" s="11"/>
      <c r="Z221" s="11"/>
      <c r="AA221" s="11"/>
      <c r="AB221" s="5"/>
      <c r="AC221" s="9"/>
      <c r="AD221" s="20"/>
      <c r="AE221" s="11"/>
      <c r="AF221" s="9"/>
    </row>
    <row r="222" spans="1:37" x14ac:dyDescent="0.3">
      <c r="A222" s="8">
        <v>0</v>
      </c>
      <c r="B222" s="8">
        <v>17.420000000000002</v>
      </c>
      <c r="C222" s="8">
        <v>35.15</v>
      </c>
      <c r="D222" s="8">
        <v>0</v>
      </c>
      <c r="E222" s="8">
        <v>18.739999999999998</v>
      </c>
      <c r="F222" s="8">
        <v>11.78</v>
      </c>
      <c r="G222" s="9">
        <v>25.14</v>
      </c>
      <c r="H222" s="11"/>
      <c r="I222" s="11"/>
      <c r="J222" s="11"/>
      <c r="K222" s="11"/>
      <c r="L222" s="8"/>
      <c r="M222" s="5"/>
      <c r="N222" s="11"/>
      <c r="O222" s="11"/>
      <c r="P222" s="8"/>
      <c r="Q222" s="5"/>
      <c r="R222" s="11"/>
      <c r="S222" s="11"/>
      <c r="T222" s="11"/>
      <c r="U222" s="71"/>
      <c r="V222" s="19"/>
      <c r="W222" s="11"/>
      <c r="X222" s="11"/>
      <c r="Y222" s="11"/>
      <c r="Z222" s="11"/>
      <c r="AA222" s="11"/>
      <c r="AB222" s="5"/>
      <c r="AC222" s="9"/>
      <c r="AD222" s="20"/>
      <c r="AE222" s="11"/>
      <c r="AF222" s="9"/>
    </row>
    <row r="223" spans="1:37" x14ac:dyDescent="0.3">
      <c r="A223" s="8">
        <v>0</v>
      </c>
      <c r="B223" s="8">
        <v>20.51</v>
      </c>
      <c r="C223" s="8">
        <v>39.4</v>
      </c>
      <c r="D223" s="8">
        <v>0</v>
      </c>
      <c r="E223" s="8">
        <v>16.86</v>
      </c>
      <c r="F223" s="8">
        <v>10.43</v>
      </c>
      <c r="G223" s="9">
        <v>22.64</v>
      </c>
      <c r="H223" s="11"/>
      <c r="I223" s="11"/>
      <c r="J223" s="11"/>
      <c r="K223" s="11"/>
      <c r="L223" s="8"/>
      <c r="M223" s="5"/>
      <c r="N223" s="11"/>
      <c r="O223" s="11"/>
      <c r="P223" s="8"/>
      <c r="Q223" s="5"/>
      <c r="R223" s="11"/>
      <c r="S223" s="11"/>
      <c r="T223" s="11"/>
      <c r="U223" s="71"/>
      <c r="V223" s="19"/>
      <c r="W223" s="11"/>
      <c r="X223" s="11"/>
      <c r="Y223" s="11"/>
      <c r="Z223" s="11"/>
      <c r="AA223" s="11"/>
      <c r="AB223" s="5"/>
      <c r="AC223" s="9"/>
      <c r="AD223" s="20"/>
      <c r="AE223" s="11"/>
      <c r="AF223" s="9"/>
      <c r="AJ223" t="s">
        <v>113</v>
      </c>
    </row>
    <row r="224" spans="1:37" x14ac:dyDescent="0.3">
      <c r="A224" s="8">
        <v>0</v>
      </c>
      <c r="B224" s="8">
        <v>21.1</v>
      </c>
      <c r="C224" s="8">
        <v>38.65</v>
      </c>
      <c r="D224" s="8">
        <v>0</v>
      </c>
      <c r="E224" s="8">
        <v>16.95</v>
      </c>
      <c r="F224" s="8">
        <v>11.21</v>
      </c>
      <c r="G224" s="9">
        <v>23.13</v>
      </c>
      <c r="H224" s="11"/>
      <c r="I224" s="11"/>
      <c r="J224" s="11"/>
      <c r="K224" s="11"/>
      <c r="L224" s="8"/>
      <c r="M224" s="5"/>
      <c r="N224" s="11"/>
      <c r="O224" s="11"/>
      <c r="P224" s="8"/>
      <c r="Q224" s="5"/>
      <c r="R224" s="11"/>
      <c r="S224" s="11"/>
      <c r="T224" s="11"/>
      <c r="U224" s="71"/>
      <c r="V224" s="19"/>
      <c r="W224" s="11"/>
      <c r="X224" s="11"/>
      <c r="Y224" s="11"/>
      <c r="Z224" s="11"/>
      <c r="AA224" s="11"/>
      <c r="AB224" s="5"/>
      <c r="AC224" s="9"/>
      <c r="AD224" s="20"/>
      <c r="AE224" s="11"/>
      <c r="AF224" s="9"/>
      <c r="AJ224" t="s">
        <v>114</v>
      </c>
    </row>
    <row r="225" spans="1:37" ht="15" thickBot="1" x14ac:dyDescent="0.35">
      <c r="A225" s="25">
        <v>0</v>
      </c>
      <c r="B225" s="25">
        <v>18.59</v>
      </c>
      <c r="C225" s="25">
        <v>37.869999999999997</v>
      </c>
      <c r="D225" s="25">
        <v>0</v>
      </c>
      <c r="E225" s="25">
        <v>18.37</v>
      </c>
      <c r="F225" s="25">
        <v>12.06</v>
      </c>
      <c r="G225" s="27">
        <v>23.34</v>
      </c>
      <c r="H225" s="67"/>
      <c r="I225" s="21"/>
      <c r="J225" s="21"/>
      <c r="K225" s="21"/>
      <c r="L225" s="25"/>
      <c r="M225" s="22"/>
      <c r="N225" s="21"/>
      <c r="O225" s="21"/>
      <c r="P225" s="25"/>
      <c r="Q225" s="22"/>
      <c r="R225" s="21"/>
      <c r="S225" s="21"/>
      <c r="T225" s="21"/>
      <c r="U225" s="82"/>
      <c r="V225" s="69"/>
      <c r="W225" s="21"/>
      <c r="X225" s="21"/>
      <c r="Y225" s="21"/>
      <c r="Z225" s="21"/>
      <c r="AA225" s="21"/>
      <c r="AB225" s="22"/>
      <c r="AC225" s="27"/>
      <c r="AD225" s="29"/>
      <c r="AE225" s="21"/>
      <c r="AF225" s="27"/>
      <c r="AI225" s="3" t="s">
        <v>9</v>
      </c>
      <c r="AJ225" s="3" t="s">
        <v>10</v>
      </c>
      <c r="AK225" s="6" t="s">
        <v>29</v>
      </c>
    </row>
    <row r="226" spans="1:37" x14ac:dyDescent="0.3">
      <c r="A226" s="8">
        <v>0</v>
      </c>
      <c r="B226" s="8">
        <v>14.53</v>
      </c>
      <c r="C226" s="8">
        <v>30.06</v>
      </c>
      <c r="D226" s="8">
        <v>0</v>
      </c>
      <c r="E226" s="8">
        <v>22.29</v>
      </c>
      <c r="F226" s="8">
        <v>14.72</v>
      </c>
      <c r="G226" s="9">
        <v>28.7</v>
      </c>
      <c r="H226" s="8">
        <v>18</v>
      </c>
      <c r="I226" s="7">
        <v>1</v>
      </c>
      <c r="J226" s="7">
        <v>200</v>
      </c>
      <c r="K226" s="8">
        <v>500</v>
      </c>
      <c r="L226" s="7">
        <v>1.8</v>
      </c>
      <c r="M226" s="9">
        <v>0.01</v>
      </c>
      <c r="N226" s="7">
        <v>0.7</v>
      </c>
      <c r="O226" s="7">
        <v>10</v>
      </c>
      <c r="P226" s="89">
        <v>0.2</v>
      </c>
      <c r="Q226" s="9">
        <v>0.22</v>
      </c>
      <c r="R226" s="7">
        <v>40</v>
      </c>
      <c r="S226" s="7">
        <v>2.5</v>
      </c>
      <c r="T226" s="10">
        <v>1.9999999999999999E-7</v>
      </c>
      <c r="U226" s="71" t="s">
        <v>30</v>
      </c>
      <c r="V226" s="8">
        <f>+AVERAGE(A226:A233)</f>
        <v>0</v>
      </c>
      <c r="W226" s="8">
        <f>+AVERAGE(B226:B233)</f>
        <v>17.880000000000003</v>
      </c>
      <c r="X226" s="8">
        <f>+AVERAGE(C226:C233)</f>
        <v>32.46875</v>
      </c>
      <c r="Y226" s="8">
        <f>+AVERAGE(D226:D233)</f>
        <v>0</v>
      </c>
      <c r="Z226" s="7">
        <f>AVERAGE(E226:E233)</f>
        <v>19.296249999999997</v>
      </c>
      <c r="AA226" s="7">
        <f>AVERAGE(F226:F233)</f>
        <v>12.837499999999999</v>
      </c>
      <c r="AB226" s="9">
        <f>AVERAGE(G226:G233)</f>
        <v>26.9925</v>
      </c>
      <c r="AC226" s="66">
        <f>V226^2+(W226-$B$7)^2+(AB226-$G$7)^2</f>
        <v>2.3704562499999922</v>
      </c>
      <c r="AD226" s="20">
        <f>_xlfn.STDEV.S(B226:B233)</f>
        <v>2.0254875956173874</v>
      </c>
      <c r="AE226" s="8">
        <f>_xlfn.STDEV.S(C226:C233)</f>
        <v>1.1174644449441269</v>
      </c>
      <c r="AF226" s="5">
        <f>_xlfn.STDEV.S(G226:G233)</f>
        <v>0.74954748253291359</v>
      </c>
      <c r="AI226" s="90">
        <f t="shared" ref="AI226" si="8">(W235-W226)/W234/($P235-$P226)*$P234</f>
        <v>0.17092350685643698</v>
      </c>
      <c r="AJ226" s="90">
        <f>(X235-X226)/X234/($P235-$P226)*$P234</f>
        <v>0.10411608710267789</v>
      </c>
      <c r="AK226" s="90">
        <f>(AB235-AB226)/AB234/($P235-$P226)*$P234</f>
        <v>-0.10564888402417548</v>
      </c>
    </row>
    <row r="227" spans="1:37" x14ac:dyDescent="0.3">
      <c r="A227" s="8">
        <v>0</v>
      </c>
      <c r="B227" s="8">
        <v>18.91</v>
      </c>
      <c r="C227" s="8">
        <v>33.409999999999997</v>
      </c>
      <c r="D227" s="8">
        <v>0</v>
      </c>
      <c r="E227" s="8">
        <v>18.23</v>
      </c>
      <c r="F227" s="8">
        <v>11.93</v>
      </c>
      <c r="G227" s="9">
        <v>26.37</v>
      </c>
      <c r="H227" s="7"/>
      <c r="I227" s="7"/>
      <c r="L227" s="7"/>
      <c r="M227" s="5"/>
      <c r="N227" s="7"/>
      <c r="P227" s="8"/>
      <c r="Q227" s="5"/>
      <c r="U227" s="71"/>
      <c r="V227" s="17"/>
      <c r="W227" s="11"/>
      <c r="X227" s="11"/>
      <c r="Y227" s="11"/>
      <c r="AB227" s="5"/>
      <c r="AC227" s="9"/>
      <c r="AD227" s="20"/>
      <c r="AE227" s="8"/>
      <c r="AF227" s="5"/>
    </row>
    <row r="228" spans="1:37" x14ac:dyDescent="0.3">
      <c r="A228" s="8">
        <v>0</v>
      </c>
      <c r="B228" s="8">
        <v>19.43</v>
      </c>
      <c r="C228" s="8">
        <v>33.159999999999997</v>
      </c>
      <c r="D228" s="8">
        <v>0</v>
      </c>
      <c r="E228" s="8">
        <v>17.22</v>
      </c>
      <c r="F228" s="8">
        <v>10.77</v>
      </c>
      <c r="G228" s="9">
        <v>26.74</v>
      </c>
      <c r="L228" s="7"/>
      <c r="M228" s="5"/>
      <c r="N228" s="7"/>
      <c r="P228" s="8"/>
      <c r="Q228" s="5"/>
      <c r="U228" s="71"/>
      <c r="V228" s="17"/>
      <c r="W228" s="11"/>
      <c r="X228" s="11"/>
      <c r="Y228" s="11"/>
      <c r="AB228" s="5"/>
      <c r="AC228" s="9"/>
      <c r="AD228" s="20"/>
      <c r="AE228" s="11"/>
      <c r="AF228" s="9"/>
    </row>
    <row r="229" spans="1:37" x14ac:dyDescent="0.3">
      <c r="A229" s="8">
        <v>0</v>
      </c>
      <c r="B229" s="8">
        <v>19.97</v>
      </c>
      <c r="C229" s="8">
        <v>33.49</v>
      </c>
      <c r="D229" s="8">
        <v>0</v>
      </c>
      <c r="E229">
        <v>17.850000000000001</v>
      </c>
      <c r="F229">
        <v>12.04</v>
      </c>
      <c r="G229" s="9">
        <v>26.38</v>
      </c>
      <c r="H229" s="11"/>
      <c r="I229" s="11"/>
      <c r="J229" s="11"/>
      <c r="K229" s="11"/>
      <c r="L229" s="8"/>
      <c r="M229" s="5"/>
      <c r="N229" s="8"/>
      <c r="O229" s="11"/>
      <c r="P229" s="8"/>
      <c r="Q229" s="5"/>
      <c r="R229" s="11"/>
      <c r="S229" s="11"/>
      <c r="T229" s="11"/>
      <c r="U229" s="71"/>
      <c r="V229" s="17"/>
      <c r="W229" s="11"/>
      <c r="X229" s="11"/>
      <c r="Y229" s="11"/>
      <c r="Z229" s="11"/>
      <c r="AA229" s="11"/>
      <c r="AB229" s="5"/>
      <c r="AC229" s="9"/>
      <c r="AD229" s="20"/>
      <c r="AE229" s="11"/>
      <c r="AF229" s="9"/>
    </row>
    <row r="230" spans="1:37" x14ac:dyDescent="0.3">
      <c r="A230" s="8">
        <v>0</v>
      </c>
      <c r="B230" s="8">
        <v>16.21</v>
      </c>
      <c r="C230" s="8">
        <v>32.409999999999997</v>
      </c>
      <c r="D230" s="8">
        <v>0</v>
      </c>
      <c r="E230" s="8">
        <v>20.190000000000001</v>
      </c>
      <c r="F230" s="8">
        <v>13.95</v>
      </c>
      <c r="G230" s="9">
        <v>26.65</v>
      </c>
      <c r="H230" s="11"/>
      <c r="I230" s="11"/>
      <c r="J230" s="11"/>
      <c r="K230" s="11"/>
      <c r="L230" s="8"/>
      <c r="M230" s="5"/>
      <c r="N230" s="8"/>
      <c r="O230" s="11"/>
      <c r="P230" s="8"/>
      <c r="Q230" s="5"/>
      <c r="R230" s="11"/>
      <c r="S230" s="11"/>
      <c r="T230" s="11"/>
      <c r="U230" s="71"/>
      <c r="V230" s="19"/>
      <c r="W230" s="11"/>
      <c r="X230" s="11"/>
      <c r="Y230" s="11"/>
      <c r="Z230" s="11"/>
      <c r="AA230" s="11"/>
      <c r="AB230" s="5"/>
      <c r="AC230" s="9"/>
      <c r="AD230" s="20"/>
      <c r="AE230" s="11"/>
      <c r="AF230" s="9"/>
    </row>
    <row r="231" spans="1:37" x14ac:dyDescent="0.3">
      <c r="A231" s="8">
        <v>0</v>
      </c>
      <c r="B231" s="8">
        <v>17.2</v>
      </c>
      <c r="C231" s="8">
        <v>32.01</v>
      </c>
      <c r="D231" s="8">
        <v>0</v>
      </c>
      <c r="E231" s="8">
        <v>21.04</v>
      </c>
      <c r="F231" s="8">
        <v>15.17</v>
      </c>
      <c r="G231" s="9">
        <v>27.13</v>
      </c>
      <c r="H231" s="11"/>
      <c r="I231" s="11"/>
      <c r="J231" s="11"/>
      <c r="K231" s="11"/>
      <c r="L231" s="8"/>
      <c r="M231" s="5"/>
      <c r="N231" s="8"/>
      <c r="O231" s="11"/>
      <c r="P231" s="8"/>
      <c r="Q231" s="5"/>
      <c r="R231" s="11"/>
      <c r="S231" s="11"/>
      <c r="T231" s="11"/>
      <c r="U231" s="71"/>
      <c r="V231" s="19"/>
      <c r="W231" s="11"/>
      <c r="X231" s="11"/>
      <c r="Y231" s="11"/>
      <c r="Z231" s="11"/>
      <c r="AA231" s="11"/>
      <c r="AB231" s="5"/>
      <c r="AC231" s="9"/>
      <c r="AD231" s="20"/>
      <c r="AE231" s="11"/>
      <c r="AF231" s="9"/>
    </row>
    <row r="232" spans="1:37" x14ac:dyDescent="0.3">
      <c r="A232" s="8">
        <v>0</v>
      </c>
      <c r="B232" s="8">
        <v>20.11</v>
      </c>
      <c r="C232" s="8">
        <v>32.979999999999997</v>
      </c>
      <c r="D232" s="8">
        <v>0</v>
      </c>
      <c r="E232" s="8">
        <v>17.57</v>
      </c>
      <c r="F232" s="8">
        <v>10.94</v>
      </c>
      <c r="G232" s="9">
        <v>26.82</v>
      </c>
      <c r="H232" s="11"/>
      <c r="I232" s="11"/>
      <c r="J232" s="11"/>
      <c r="K232" s="11"/>
      <c r="L232" s="8"/>
      <c r="M232" s="5"/>
      <c r="N232" s="8"/>
      <c r="O232" s="11"/>
      <c r="P232" s="8"/>
      <c r="Q232" s="5"/>
      <c r="R232" s="11"/>
      <c r="S232" s="11"/>
      <c r="T232" s="11"/>
      <c r="U232" s="71"/>
      <c r="V232" s="19"/>
      <c r="W232" s="11"/>
      <c r="X232" s="11"/>
      <c r="Y232" s="11"/>
      <c r="Z232" s="11"/>
      <c r="AA232" s="11"/>
      <c r="AB232" s="5"/>
      <c r="AC232" s="9"/>
      <c r="AD232" s="20"/>
      <c r="AE232" s="11"/>
      <c r="AF232" s="9"/>
    </row>
    <row r="233" spans="1:37" x14ac:dyDescent="0.3">
      <c r="A233" s="12">
        <v>0</v>
      </c>
      <c r="B233" s="12">
        <v>16.68</v>
      </c>
      <c r="C233" s="12">
        <v>32.229999999999997</v>
      </c>
      <c r="D233" s="12">
        <v>0</v>
      </c>
      <c r="E233" s="12">
        <v>19.98</v>
      </c>
      <c r="F233" s="12">
        <v>13.18</v>
      </c>
      <c r="G233" s="13">
        <v>27.15</v>
      </c>
      <c r="H233" s="23"/>
      <c r="I233" s="3"/>
      <c r="J233" s="3"/>
      <c r="K233" s="3"/>
      <c r="L233" s="12"/>
      <c r="M233" s="6"/>
      <c r="N233" s="12"/>
      <c r="O233" s="3"/>
      <c r="P233" s="12"/>
      <c r="Q233" s="6"/>
      <c r="R233" s="3"/>
      <c r="S233" s="3"/>
      <c r="T233" s="3"/>
      <c r="U233" s="65"/>
      <c r="V233" s="16"/>
      <c r="W233" s="3"/>
      <c r="X233" s="3"/>
      <c r="Y233" s="3"/>
      <c r="Z233" s="3"/>
      <c r="AA233" s="3"/>
      <c r="AB233" s="6"/>
      <c r="AC233" s="13"/>
      <c r="AD233" s="33"/>
      <c r="AE233" s="3"/>
      <c r="AF233" s="13"/>
    </row>
    <row r="234" spans="1:37" x14ac:dyDescent="0.3">
      <c r="A234" s="55"/>
      <c r="B234" s="55"/>
      <c r="C234" s="55"/>
      <c r="D234" s="55"/>
      <c r="E234" s="55"/>
      <c r="F234" s="55"/>
      <c r="G234" s="56"/>
      <c r="H234" s="84">
        <v>18</v>
      </c>
      <c r="I234" s="84">
        <v>1</v>
      </c>
      <c r="J234" s="84">
        <v>200</v>
      </c>
      <c r="K234" s="84">
        <v>500</v>
      </c>
      <c r="L234" s="84">
        <v>1.8</v>
      </c>
      <c r="M234" s="85">
        <v>0.01</v>
      </c>
      <c r="N234" s="84">
        <v>0.7</v>
      </c>
      <c r="O234" s="84">
        <v>20</v>
      </c>
      <c r="P234" s="88">
        <v>0.25</v>
      </c>
      <c r="Q234" s="85">
        <v>0.22</v>
      </c>
      <c r="R234" s="84">
        <v>40</v>
      </c>
      <c r="S234" s="84">
        <v>2.5</v>
      </c>
      <c r="T234" s="86">
        <v>1.9999999999999999E-7</v>
      </c>
      <c r="U234" s="87" t="s">
        <v>30</v>
      </c>
      <c r="V234" s="55">
        <v>0</v>
      </c>
      <c r="W234" s="55">
        <v>19.233750000000001</v>
      </c>
      <c r="X234" s="55">
        <v>33.466249999999995</v>
      </c>
      <c r="Y234" s="55">
        <v>0</v>
      </c>
      <c r="Z234" s="76">
        <v>19.036249999999999</v>
      </c>
      <c r="AA234" s="76">
        <v>13.435</v>
      </c>
      <c r="AB234" s="77">
        <v>26.266249999999999</v>
      </c>
      <c r="AC234" s="78">
        <v>5.528125000000105E-3</v>
      </c>
      <c r="AD234" s="54">
        <v>1.8935600446928385</v>
      </c>
      <c r="AE234" s="55">
        <v>1.5526193305876004</v>
      </c>
      <c r="AF234" s="77">
        <v>1.06139985060162</v>
      </c>
    </row>
    <row r="235" spans="1:37" x14ac:dyDescent="0.3">
      <c r="A235" s="8">
        <v>0</v>
      </c>
      <c r="B235" s="8">
        <v>16.84</v>
      </c>
      <c r="C235" s="8">
        <v>31.77</v>
      </c>
      <c r="D235" s="8">
        <v>0</v>
      </c>
      <c r="E235" s="8">
        <v>20.86</v>
      </c>
      <c r="F235" s="8">
        <v>15.02</v>
      </c>
      <c r="G235" s="9">
        <v>27.46</v>
      </c>
      <c r="H235" s="8">
        <v>18</v>
      </c>
      <c r="I235" s="7">
        <v>1</v>
      </c>
      <c r="J235" s="7">
        <v>200</v>
      </c>
      <c r="K235" s="8">
        <v>500</v>
      </c>
      <c r="L235" s="7">
        <v>1.8</v>
      </c>
      <c r="M235" s="9">
        <v>0.01</v>
      </c>
      <c r="N235" s="7">
        <v>0.7</v>
      </c>
      <c r="O235" s="7">
        <v>30</v>
      </c>
      <c r="P235" s="89">
        <v>0.3</v>
      </c>
      <c r="Q235" s="9">
        <v>0.22</v>
      </c>
      <c r="R235" s="7">
        <v>40</v>
      </c>
      <c r="S235" s="7">
        <v>2.5</v>
      </c>
      <c r="T235" s="10">
        <v>1.9999999999999999E-7</v>
      </c>
      <c r="U235" s="71" t="s">
        <v>30</v>
      </c>
      <c r="V235" s="8">
        <f>+AVERAGE(A235:A242)</f>
        <v>0</v>
      </c>
      <c r="W235" s="8">
        <f>+AVERAGE(B235:B242)</f>
        <v>19.195</v>
      </c>
      <c r="X235" s="8">
        <f>+AVERAGE(C235:C242)</f>
        <v>33.862499999999997</v>
      </c>
      <c r="Y235" s="8">
        <f>+AVERAGE(D235:D242)</f>
        <v>0</v>
      </c>
      <c r="Z235" s="7">
        <f>AVERAGE(E235:E242)</f>
        <v>19.426249999999996</v>
      </c>
      <c r="AA235" s="7">
        <f>AVERAGE(F235:F242)</f>
        <v>14.29125</v>
      </c>
      <c r="AB235" s="9">
        <f>AVERAGE(G235:G242)</f>
        <v>25.8825</v>
      </c>
      <c r="AC235" s="66">
        <f>V235^2+(W235-$B$7)^2+(AB235-$G$7)^2</f>
        <v>0.10083124999999935</v>
      </c>
      <c r="AD235" s="20">
        <f>_xlfn.STDEV.S(B235:B242)</f>
        <v>1.4388686031541784</v>
      </c>
      <c r="AE235" s="8">
        <f>_xlfn.STDEV.S(C235:C242)</f>
        <v>1.3054473781592502</v>
      </c>
      <c r="AF235" s="5">
        <f>_xlfn.STDEV.S(G235:G242)</f>
        <v>0.97171056831313141</v>
      </c>
    </row>
    <row r="236" spans="1:37" x14ac:dyDescent="0.3">
      <c r="A236" s="8">
        <v>0</v>
      </c>
      <c r="B236" s="8">
        <v>19.309999999999999</v>
      </c>
      <c r="C236" s="8">
        <v>33.04</v>
      </c>
      <c r="D236" s="8">
        <v>0</v>
      </c>
      <c r="E236" s="8">
        <v>19.13</v>
      </c>
      <c r="F236" s="8">
        <v>13.71</v>
      </c>
      <c r="G236" s="9">
        <v>26.5</v>
      </c>
      <c r="H236" s="7"/>
      <c r="I236" s="7"/>
      <c r="L236" s="7"/>
      <c r="M236" s="5"/>
      <c r="P236" s="8"/>
      <c r="Q236" s="5"/>
      <c r="U236" s="71"/>
      <c r="V236" s="17"/>
      <c r="W236" s="11"/>
      <c r="X236" s="11"/>
      <c r="Y236" s="11"/>
      <c r="AB236" s="5"/>
      <c r="AC236" s="9"/>
      <c r="AD236" s="20"/>
      <c r="AE236" s="8"/>
      <c r="AF236" s="5"/>
    </row>
    <row r="237" spans="1:37" x14ac:dyDescent="0.3">
      <c r="A237" s="8">
        <v>0</v>
      </c>
      <c r="B237" s="8">
        <v>20.62</v>
      </c>
      <c r="C237" s="8">
        <v>34.64</v>
      </c>
      <c r="D237" s="8">
        <v>0</v>
      </c>
      <c r="E237" s="8">
        <v>18.93</v>
      </c>
      <c r="F237" s="8">
        <v>14.82</v>
      </c>
      <c r="G237" s="9">
        <v>25.22</v>
      </c>
      <c r="L237" s="7"/>
      <c r="M237" s="5"/>
      <c r="P237" s="8"/>
      <c r="Q237" s="5"/>
      <c r="U237" s="71"/>
      <c r="V237" s="17"/>
      <c r="W237" s="11"/>
      <c r="X237" s="11"/>
      <c r="Y237" s="11"/>
      <c r="AB237" s="5"/>
      <c r="AC237" s="9"/>
      <c r="AD237" s="20"/>
      <c r="AE237" s="11"/>
      <c r="AF237" s="9"/>
    </row>
    <row r="238" spans="1:37" x14ac:dyDescent="0.3">
      <c r="A238" s="8">
        <v>0</v>
      </c>
      <c r="B238" s="8">
        <v>20.86</v>
      </c>
      <c r="C238" s="8">
        <v>35.42</v>
      </c>
      <c r="D238" s="8">
        <v>0</v>
      </c>
      <c r="E238">
        <v>18.73</v>
      </c>
      <c r="F238">
        <v>14.5</v>
      </c>
      <c r="G238" s="9">
        <v>24.75</v>
      </c>
      <c r="H238" s="11"/>
      <c r="I238" s="11"/>
      <c r="J238" s="11"/>
      <c r="K238" s="11"/>
      <c r="L238" s="8"/>
      <c r="M238" s="5"/>
      <c r="N238" s="11"/>
      <c r="O238" s="11"/>
      <c r="P238" s="8"/>
      <c r="Q238" s="5"/>
      <c r="R238" s="11"/>
      <c r="S238" s="11"/>
      <c r="T238" s="11"/>
      <c r="U238" s="71"/>
      <c r="V238" s="17"/>
      <c r="W238" s="11"/>
      <c r="X238" s="11"/>
      <c r="Y238" s="11"/>
      <c r="Z238" s="11"/>
      <c r="AA238" s="11"/>
      <c r="AB238" s="5"/>
      <c r="AC238" s="9"/>
      <c r="AD238" s="20"/>
      <c r="AE238" s="11"/>
      <c r="AF238" s="9"/>
    </row>
    <row r="239" spans="1:37" x14ac:dyDescent="0.3">
      <c r="A239" s="8">
        <v>0</v>
      </c>
      <c r="B239" s="8">
        <v>17.899999999999999</v>
      </c>
      <c r="C239" s="8">
        <v>32.659999999999997</v>
      </c>
      <c r="D239" s="8">
        <v>0</v>
      </c>
      <c r="E239" s="8">
        <v>19.38</v>
      </c>
      <c r="F239" s="8">
        <v>14.23</v>
      </c>
      <c r="G239" s="9">
        <v>26.79</v>
      </c>
      <c r="H239" s="11"/>
      <c r="I239" s="11"/>
      <c r="J239" s="11"/>
      <c r="K239" s="11"/>
      <c r="L239" s="8"/>
      <c r="M239" s="5"/>
      <c r="N239" s="11"/>
      <c r="O239" s="11"/>
      <c r="P239" s="8"/>
      <c r="Q239" s="5"/>
      <c r="R239" s="11"/>
      <c r="S239" s="11"/>
      <c r="T239" s="11"/>
      <c r="U239" s="71"/>
      <c r="V239" s="19"/>
      <c r="W239" s="11"/>
      <c r="X239" s="11"/>
      <c r="Y239" s="11"/>
      <c r="Z239" s="11"/>
      <c r="AA239" s="11"/>
      <c r="AB239" s="5"/>
      <c r="AC239" s="9"/>
      <c r="AD239" s="20"/>
      <c r="AE239" s="11"/>
      <c r="AF239" s="9"/>
    </row>
    <row r="240" spans="1:37" x14ac:dyDescent="0.3">
      <c r="A240" s="8">
        <v>0</v>
      </c>
      <c r="B240" s="8">
        <v>18.100000000000001</v>
      </c>
      <c r="C240" s="8">
        <v>33.549999999999997</v>
      </c>
      <c r="D240" s="8">
        <v>0</v>
      </c>
      <c r="E240" s="8">
        <v>20.86</v>
      </c>
      <c r="F240" s="8">
        <v>15.49</v>
      </c>
      <c r="G240" s="9">
        <v>26.04</v>
      </c>
      <c r="H240" s="11"/>
      <c r="I240" s="11"/>
      <c r="J240" s="11"/>
      <c r="K240" s="11"/>
      <c r="L240" s="8"/>
      <c r="M240" s="5"/>
      <c r="N240" s="11"/>
      <c r="O240" s="11"/>
      <c r="P240" s="8"/>
      <c r="Q240" s="5"/>
      <c r="R240" s="11"/>
      <c r="S240" s="11"/>
      <c r="T240" s="11"/>
      <c r="U240" s="71"/>
      <c r="V240" s="19"/>
      <c r="W240" s="11"/>
      <c r="X240" s="11"/>
      <c r="Y240" s="11"/>
      <c r="Z240" s="11"/>
      <c r="AA240" s="11"/>
      <c r="AB240" s="5"/>
      <c r="AC240" s="9"/>
      <c r="AD240" s="20"/>
      <c r="AE240" s="11"/>
      <c r="AF240" s="9"/>
    </row>
    <row r="241" spans="1:32" x14ac:dyDescent="0.3">
      <c r="A241" s="8">
        <v>0</v>
      </c>
      <c r="B241" s="8">
        <v>20.149999999999999</v>
      </c>
      <c r="C241" s="8">
        <v>34.68</v>
      </c>
      <c r="D241" s="8">
        <v>0</v>
      </c>
      <c r="E241" s="8">
        <v>18.510000000000002</v>
      </c>
      <c r="F241" s="8">
        <v>13.05</v>
      </c>
      <c r="G241" s="9">
        <v>25.37</v>
      </c>
      <c r="H241" s="11"/>
      <c r="I241" s="11"/>
      <c r="J241" s="11"/>
      <c r="K241" s="11"/>
      <c r="L241" s="8"/>
      <c r="M241" s="5"/>
      <c r="N241" s="11"/>
      <c r="O241" s="11"/>
      <c r="P241" s="8"/>
      <c r="Q241" s="5"/>
      <c r="R241" s="11"/>
      <c r="S241" s="11"/>
      <c r="T241" s="11"/>
      <c r="U241" s="71"/>
      <c r="V241" s="19"/>
      <c r="W241" s="11"/>
      <c r="X241" s="11"/>
      <c r="Y241" s="11"/>
      <c r="Z241" s="11"/>
      <c r="AA241" s="11"/>
      <c r="AB241" s="5"/>
      <c r="AC241" s="9"/>
      <c r="AD241" s="20"/>
      <c r="AE241" s="11"/>
      <c r="AF241" s="9"/>
    </row>
    <row r="242" spans="1:32" ht="15" thickBot="1" x14ac:dyDescent="0.35">
      <c r="A242" s="25">
        <v>0</v>
      </c>
      <c r="B242" s="25">
        <v>19.78</v>
      </c>
      <c r="C242" s="25">
        <v>35.14</v>
      </c>
      <c r="D242" s="25">
        <v>0</v>
      </c>
      <c r="E242" s="25">
        <v>19.010000000000002</v>
      </c>
      <c r="F242" s="25">
        <v>13.51</v>
      </c>
      <c r="G242" s="27">
        <v>24.93</v>
      </c>
      <c r="H242" s="67"/>
      <c r="I242" s="21"/>
      <c r="J242" s="21"/>
      <c r="K242" s="21"/>
      <c r="L242" s="25"/>
      <c r="M242" s="22"/>
      <c r="N242" s="21"/>
      <c r="O242" s="21"/>
      <c r="P242" s="25"/>
      <c r="Q242" s="22"/>
      <c r="R242" s="21"/>
      <c r="S242" s="21"/>
      <c r="T242" s="21"/>
      <c r="U242" s="82"/>
      <c r="V242" s="69"/>
      <c r="W242" s="21"/>
      <c r="X242" s="21"/>
      <c r="Y242" s="21"/>
      <c r="Z242" s="21"/>
      <c r="AA242" s="21"/>
      <c r="AB242" s="22"/>
      <c r="AC242" s="27"/>
      <c r="AD242" s="29"/>
      <c r="AE242" s="21"/>
      <c r="AF242" s="27"/>
    </row>
    <row r="264" spans="1:47" s="8" customForma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11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s="7"/>
      <c r="AE264"/>
      <c r="AF264"/>
    </row>
    <row r="265" spans="1:47" s="8" customForma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11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s="7"/>
      <c r="AE265"/>
      <c r="AF265"/>
    </row>
    <row r="266" spans="1:47" s="8" customForma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11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s="7"/>
      <c r="AE266"/>
      <c r="AF266"/>
    </row>
    <row r="267" spans="1:47" s="8" customForma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11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s="7"/>
      <c r="AE267"/>
      <c r="AF267"/>
    </row>
    <row r="268" spans="1:47" s="8" customForma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11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s="7"/>
      <c r="AE268"/>
      <c r="AF268"/>
    </row>
    <row r="269" spans="1:47" s="8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11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s="7"/>
      <c r="AE269"/>
      <c r="AF269"/>
      <c r="AU269" s="63"/>
    </row>
    <row r="270" spans="1:47" s="8" customForma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11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s="7"/>
      <c r="AE270"/>
      <c r="AF270"/>
      <c r="AS270" s="26"/>
      <c r="AT270" s="26"/>
      <c r="AU270" s="58"/>
    </row>
    <row r="271" spans="1:47" s="8" customForma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1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s="7"/>
      <c r="AE271"/>
      <c r="AF271"/>
    </row>
    <row r="272" spans="1:47" s="8" customForma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11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s="7"/>
      <c r="AE272"/>
      <c r="AF272"/>
    </row>
    <row r="273" spans="1:32" s="8" customForma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11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s="7"/>
      <c r="AE273"/>
      <c r="AF273"/>
    </row>
    <row r="274" spans="1:32" s="8" customForma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11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s="7"/>
      <c r="AE274"/>
      <c r="AF274"/>
    </row>
    <row r="275" spans="1:32" s="8" customForma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11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s="7"/>
      <c r="AE275"/>
      <c r="AF275"/>
    </row>
    <row r="276" spans="1:32" s="8" customForma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11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s="7"/>
      <c r="AE276"/>
      <c r="AF276"/>
    </row>
    <row r="277" spans="1:32" s="8" customForma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11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s="7"/>
      <c r="AE277"/>
      <c r="AF277"/>
    </row>
    <row r="278" spans="1:32" s="8" customForma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11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s="7"/>
      <c r="AE278"/>
      <c r="AF278"/>
    </row>
    <row r="279" spans="1:32" s="8" customForma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11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s="7"/>
      <c r="AE279"/>
      <c r="AF279"/>
    </row>
    <row r="280" spans="1:32" s="8" customFormat="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11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s="7"/>
      <c r="AE280"/>
      <c r="AF280"/>
    </row>
    <row r="281" spans="1:32" s="8" customFormat="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1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s="7"/>
      <c r="AE281"/>
      <c r="AF281"/>
    </row>
    <row r="282" spans="1:32" s="8" customFormat="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11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s="7"/>
      <c r="AE282"/>
      <c r="AF282"/>
    </row>
    <row r="283" spans="1:32" s="8" customFormat="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11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s="7"/>
      <c r="AE283"/>
      <c r="AF283"/>
    </row>
    <row r="284" spans="1:32" s="8" customFormat="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11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s="7"/>
      <c r="AE284"/>
      <c r="AF284"/>
    </row>
    <row r="285" spans="1:32" s="8" customFormat="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11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s="7"/>
      <c r="AE285"/>
      <c r="AF285"/>
    </row>
    <row r="286" spans="1:32" s="8" customFormat="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11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s="7"/>
      <c r="AE286"/>
      <c r="AF286"/>
    </row>
    <row r="287" spans="1:32" s="8" customFormat="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11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s="7"/>
      <c r="AE287"/>
      <c r="AF287"/>
    </row>
    <row r="288" spans="1:32" s="8" customFormat="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11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s="7"/>
      <c r="AE288"/>
      <c r="AF288"/>
    </row>
    <row r="289" spans="1:32" s="8" customFormat="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11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s="7"/>
      <c r="AE289"/>
      <c r="AF289"/>
    </row>
    <row r="290" spans="1:32" s="8" customFormat="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11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s="7"/>
      <c r="AE290"/>
      <c r="AF290"/>
    </row>
    <row r="291" spans="1:32" s="8" customFormat="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1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s="7"/>
      <c r="AE291"/>
      <c r="AF291"/>
    </row>
    <row r="292" spans="1:32" s="8" customFormat="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11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s="7"/>
      <c r="AE292"/>
      <c r="AF292"/>
    </row>
    <row r="293" spans="1:32" s="8" customFormat="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11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s="7"/>
      <c r="AE293"/>
      <c r="AF293"/>
    </row>
    <row r="294" spans="1:32" s="8" customFormat="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11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s="7"/>
      <c r="AE294"/>
      <c r="AF294"/>
    </row>
    <row r="295" spans="1:32" s="8" customFormat="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11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s="7"/>
      <c r="AE295"/>
      <c r="AF295"/>
    </row>
    <row r="296" spans="1:32" s="8" customFormat="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11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s="7"/>
      <c r="AE296"/>
      <c r="AF296"/>
    </row>
    <row r="297" spans="1:32" s="8" customFormat="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11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s="7"/>
      <c r="AE297"/>
      <c r="AF297"/>
    </row>
    <row r="298" spans="1:32" s="8" customFormat="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11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s="7"/>
      <c r="AE298"/>
      <c r="AF298"/>
    </row>
    <row r="299" spans="1:32" s="8" customFormat="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11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s="7"/>
      <c r="AE299"/>
      <c r="AF299"/>
    </row>
    <row r="300" spans="1:32" s="8" customFormat="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11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s="7"/>
      <c r="AE300"/>
      <c r="AF300"/>
    </row>
    <row r="301" spans="1:32" s="8" customFormat="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1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s="7"/>
      <c r="AE301"/>
      <c r="AF301"/>
    </row>
    <row r="302" spans="1:32" s="8" customFormat="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11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s="7"/>
      <c r="AE302"/>
      <c r="AF302"/>
    </row>
    <row r="303" spans="1:32" s="8" customFormat="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11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s="7"/>
      <c r="AE303"/>
      <c r="AF303"/>
    </row>
    <row r="304" spans="1:32" s="8" customFormat="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11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s="7"/>
      <c r="AE304"/>
      <c r="AF304"/>
    </row>
    <row r="305" spans="1:34" s="8" customFormat="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11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s="7"/>
      <c r="AE305"/>
      <c r="AF305"/>
      <c r="AH305" s="26"/>
    </row>
    <row r="306" spans="1:34" s="8" customFormat="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11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s="7"/>
      <c r="AE306"/>
      <c r="AF306"/>
      <c r="AH306" s="26"/>
    </row>
    <row r="307" spans="1:34" s="8" customFormat="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11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s="7"/>
      <c r="AE307"/>
      <c r="AF307"/>
      <c r="AG307" s="63"/>
      <c r="AH307" s="58"/>
    </row>
    <row r="308" spans="1:34" s="8" customFormat="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11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s="7"/>
      <c r="AE308"/>
      <c r="AF308"/>
    </row>
    <row r="309" spans="1:34" s="8" customFormat="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11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s="7"/>
      <c r="AE309"/>
      <c r="AF309"/>
    </row>
    <row r="310" spans="1:34" s="8" customFormat="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11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s="7"/>
      <c r="AE310"/>
      <c r="AF310"/>
    </row>
    <row r="311" spans="1:34" s="8" customFormat="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s="7"/>
      <c r="AE311"/>
      <c r="AF311"/>
    </row>
    <row r="312" spans="1:34" s="8" customFormat="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11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s="7"/>
      <c r="AE312"/>
      <c r="AF312"/>
    </row>
    <row r="313" spans="1:34" s="8" customFormat="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11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s="7"/>
      <c r="AE313"/>
      <c r="AF313"/>
    </row>
    <row r="314" spans="1:34" s="8" customFormat="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11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s="7"/>
      <c r="AE314"/>
      <c r="AF314"/>
    </row>
    <row r="315" spans="1:34" s="8" customFormat="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11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s="7"/>
      <c r="AE315"/>
      <c r="AF315"/>
    </row>
    <row r="316" spans="1:34" s="8" customFormat="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11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s="7"/>
      <c r="AE316"/>
      <c r="AF316"/>
    </row>
    <row r="317" spans="1:34" s="8" customFormat="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11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s="7"/>
      <c r="AE317"/>
      <c r="AF317"/>
    </row>
    <row r="318" spans="1:34" s="8" customFormat="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11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s="7"/>
      <c r="AE318"/>
      <c r="AF318"/>
    </row>
    <row r="319" spans="1:34" s="8" customFormat="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11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s="7"/>
      <c r="AE319"/>
      <c r="AF319"/>
    </row>
    <row r="320" spans="1:34" s="8" customFormat="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11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s="7"/>
      <c r="AE320"/>
      <c r="AF320"/>
    </row>
    <row r="321" spans="1:32" s="8" customFormat="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1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s="7"/>
      <c r="AE321"/>
      <c r="AF321"/>
    </row>
    <row r="322" spans="1:32" s="8" customFormat="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11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s="7"/>
      <c r="AE322"/>
      <c r="AF322"/>
    </row>
    <row r="323" spans="1:32" s="8" customFormat="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11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s="7"/>
      <c r="AE323"/>
      <c r="AF323"/>
    </row>
    <row r="324" spans="1:32" s="8" customFormat="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11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s="7"/>
      <c r="AE324"/>
      <c r="AF324"/>
    </row>
    <row r="325" spans="1:32" s="8" customFormat="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11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s="7"/>
      <c r="AE325"/>
      <c r="AF325"/>
    </row>
    <row r="326" spans="1:32" s="8" customFormat="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11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s="7"/>
      <c r="AE326"/>
      <c r="AF326"/>
    </row>
    <row r="327" spans="1:32" s="8" customFormat="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11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s="7"/>
      <c r="AE327"/>
      <c r="AF327"/>
    </row>
    <row r="328" spans="1:32" s="8" customFormat="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11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s="7"/>
      <c r="AE328"/>
      <c r="AF328"/>
    </row>
    <row r="329" spans="1:32" s="8" customFormat="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11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s="7"/>
      <c r="AE329"/>
      <c r="AF329"/>
    </row>
    <row r="330" spans="1:32" s="8" customFormat="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11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s="7"/>
      <c r="AE330"/>
      <c r="AF330"/>
    </row>
    <row r="331" spans="1:32" s="8" customFormat="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1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s="7"/>
      <c r="AE331"/>
      <c r="AF331"/>
    </row>
    <row r="332" spans="1:32" s="8" customFormat="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11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s="7"/>
      <c r="AE332"/>
      <c r="AF332"/>
    </row>
    <row r="333" spans="1:32" s="8" customFormat="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11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s="7"/>
      <c r="AE333"/>
      <c r="AF333"/>
    </row>
    <row r="334" spans="1:32" s="8" customFormat="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11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s="7"/>
      <c r="AE334"/>
      <c r="AF334"/>
    </row>
    <row r="335" spans="1:32" s="8" customFormat="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11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s="7"/>
      <c r="AE335"/>
      <c r="AF335"/>
    </row>
    <row r="336" spans="1:32" s="8" customFormat="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11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s="7"/>
      <c r="AE336"/>
      <c r="AF336"/>
    </row>
    <row r="337" spans="1:32" s="8" customFormat="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11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s="7"/>
      <c r="AE337"/>
      <c r="AF337"/>
    </row>
    <row r="338" spans="1:32" s="8" customFormat="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11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s="7"/>
      <c r="AE338"/>
      <c r="AF338"/>
    </row>
    <row r="339" spans="1:32" s="8" customFormat="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11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s="7"/>
      <c r="AE339"/>
      <c r="AF339"/>
    </row>
    <row r="340" spans="1:32" s="8" customFormat="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11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s="7"/>
      <c r="AE340"/>
      <c r="AF340"/>
    </row>
    <row r="341" spans="1:32" s="8" customFormat="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1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s="7"/>
      <c r="AE341"/>
      <c r="AF341"/>
    </row>
    <row r="342" spans="1:32" s="8" customFormat="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11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s="7"/>
      <c r="AE342"/>
      <c r="AF342"/>
    </row>
    <row r="343" spans="1:32" s="8" customFormat="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11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s="7"/>
      <c r="AE343"/>
      <c r="AF343"/>
    </row>
    <row r="344" spans="1:32" s="8" customFormat="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11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s="7"/>
      <c r="AE344"/>
      <c r="AF344"/>
    </row>
    <row r="345" spans="1:32" s="8" customFormat="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11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s="7"/>
      <c r="AE345"/>
      <c r="AF345"/>
    </row>
    <row r="346" spans="1:32" s="8" customFormat="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11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s="7"/>
      <c r="AE346"/>
      <c r="AF346"/>
    </row>
    <row r="347" spans="1:32" s="8" customFormat="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11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s="7"/>
      <c r="AE347"/>
      <c r="AF347"/>
    </row>
    <row r="348" spans="1:32" s="8" customFormat="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11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s="7"/>
      <c r="AE348"/>
      <c r="AF348"/>
    </row>
    <row r="349" spans="1:32" s="8" customFormat="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11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s="7"/>
      <c r="AE349"/>
      <c r="AF349"/>
    </row>
    <row r="350" spans="1:32" s="8" customFormat="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11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s="7"/>
      <c r="AE350"/>
      <c r="AF350"/>
    </row>
    <row r="351" spans="1:32" s="8" customFormat="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1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s="7"/>
      <c r="AE351"/>
      <c r="AF351"/>
    </row>
    <row r="352" spans="1:32" s="8" customFormat="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11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s="7"/>
      <c r="AE352"/>
      <c r="AF352"/>
    </row>
    <row r="353" spans="1:32" s="8" customFormat="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11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s="7"/>
      <c r="AE353"/>
      <c r="AF353"/>
    </row>
    <row r="354" spans="1:32" s="8" customFormat="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11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s="7"/>
      <c r="AE354"/>
      <c r="AF354"/>
    </row>
    <row r="355" spans="1:32" s="8" customFormat="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11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s="7"/>
      <c r="AE355"/>
      <c r="AF355"/>
    </row>
    <row r="356" spans="1:32" s="8" customFormat="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11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s="7"/>
      <c r="AE356"/>
      <c r="AF356"/>
    </row>
    <row r="357" spans="1:32" s="8" customFormat="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11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s="7"/>
      <c r="AE357"/>
      <c r="AF357"/>
    </row>
    <row r="358" spans="1:32" s="8" customFormat="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11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s="7"/>
      <c r="AE358"/>
      <c r="AF358"/>
    </row>
    <row r="359" spans="1:32" s="8" customFormat="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11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s="7"/>
      <c r="AE359"/>
      <c r="AF359"/>
    </row>
    <row r="360" spans="1:32" s="8" customFormat="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11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s="7"/>
      <c r="AE360"/>
      <c r="AF360"/>
    </row>
    <row r="361" spans="1:32" s="8" customFormat="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1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s="7"/>
      <c r="AE361"/>
      <c r="AF361"/>
    </row>
    <row r="362" spans="1:32" s="8" customFormat="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11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s="7"/>
      <c r="AE362"/>
      <c r="AF362"/>
    </row>
    <row r="363" spans="1:32" s="8" customFormat="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11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s="7"/>
      <c r="AE363"/>
      <c r="AF363"/>
    </row>
    <row r="364" spans="1:32" s="8" customFormat="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11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s="7"/>
      <c r="AE364"/>
      <c r="AF364"/>
    </row>
    <row r="365" spans="1:32" s="8" customFormat="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11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s="7"/>
      <c r="AE365"/>
      <c r="AF365"/>
    </row>
    <row r="366" spans="1:32" s="8" customFormat="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11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s="7"/>
      <c r="AE366"/>
      <c r="AF366"/>
    </row>
    <row r="367" spans="1:32" s="8" customFormat="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11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s="7"/>
      <c r="AE367"/>
      <c r="AF367"/>
    </row>
    <row r="368" spans="1:32" s="8" customFormat="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11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s="7"/>
      <c r="AE368"/>
      <c r="AF368"/>
    </row>
    <row r="369" spans="1:32" s="8" customFormat="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11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s="7"/>
      <c r="AE369"/>
      <c r="AF369"/>
    </row>
    <row r="370" spans="1:32" s="8" customFormat="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11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s="7"/>
      <c r="AE370"/>
      <c r="AF370"/>
    </row>
    <row r="371" spans="1:32" s="8" customFormat="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1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s="7"/>
      <c r="AE371"/>
      <c r="AF371"/>
    </row>
    <row r="372" spans="1:32" s="8" customFormat="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11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s="7"/>
      <c r="AE372"/>
      <c r="AF372"/>
    </row>
    <row r="373" spans="1:32" s="8" customFormat="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11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s="7"/>
      <c r="AE373"/>
      <c r="AF373"/>
    </row>
    <row r="374" spans="1:32" s="8" customFormat="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11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s="7"/>
      <c r="AE374"/>
      <c r="AF374"/>
    </row>
    <row r="375" spans="1:32" s="8" customFormat="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11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s="7"/>
      <c r="AE375"/>
      <c r="AF375"/>
    </row>
    <row r="376" spans="1:32" s="8" customFormat="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11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s="7"/>
      <c r="AE376"/>
      <c r="AF376"/>
    </row>
    <row r="377" spans="1:32" s="8" customFormat="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11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s="7"/>
      <c r="AE377"/>
      <c r="AF377"/>
    </row>
    <row r="378" spans="1:32" s="8" customFormat="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11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s="7"/>
      <c r="AE378"/>
      <c r="AF378"/>
    </row>
    <row r="379" spans="1:32" s="8" customFormat="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11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s="7"/>
      <c r="AE379"/>
      <c r="AF379"/>
    </row>
    <row r="380" spans="1:32" s="8" customFormat="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11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s="7"/>
      <c r="AE380"/>
      <c r="AF380"/>
    </row>
    <row r="381" spans="1:32" s="8" customFormat="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1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s="7"/>
      <c r="AE381"/>
      <c r="AF381"/>
    </row>
    <row r="382" spans="1:32" s="8" customFormat="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11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s="7"/>
      <c r="AE382"/>
      <c r="AF38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1"/>
  <sheetViews>
    <sheetView topLeftCell="A28" workbookViewId="0">
      <selection activeCell="O3" sqref="O3:O10"/>
    </sheetView>
  </sheetViews>
  <sheetFormatPr defaultRowHeight="14.4" x14ac:dyDescent="0.3"/>
  <cols>
    <col min="1" max="17" width="8.88671875" style="7"/>
    <col min="18" max="18" width="9" style="7" customWidth="1"/>
    <col min="19" max="16384" width="8.88671875" style="7"/>
  </cols>
  <sheetData>
    <row r="1" spans="1:21" x14ac:dyDescent="0.3">
      <c r="A1" s="1" t="s">
        <v>33</v>
      </c>
      <c r="B1" s="1"/>
      <c r="C1" s="1"/>
      <c r="D1" s="28">
        <v>44041</v>
      </c>
    </row>
    <row r="2" spans="1:21" x14ac:dyDescent="0.3">
      <c r="D2" s="28"/>
    </row>
    <row r="3" spans="1:21" x14ac:dyDescent="0.3">
      <c r="A3" s="7" t="s">
        <v>34</v>
      </c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9" t="s">
        <v>47</v>
      </c>
      <c r="O3" s="30" t="s">
        <v>48</v>
      </c>
      <c r="P3" s="31">
        <v>1</v>
      </c>
      <c r="Q3" s="18">
        <f>+A25</f>
        <v>17.842105263157894</v>
      </c>
      <c r="R3" s="18">
        <f>B25</f>
        <v>1.7921052631578946</v>
      </c>
      <c r="S3" s="18">
        <f>+C25</f>
        <v>321.10526315789474</v>
      </c>
      <c r="T3" s="18">
        <f>D25</f>
        <v>32.205263157894734</v>
      </c>
      <c r="U3" s="15">
        <f>E25</f>
        <v>3.2332894736842106</v>
      </c>
    </row>
    <row r="4" spans="1:21" ht="15" thickBot="1" x14ac:dyDescent="0.35">
      <c r="A4" s="25" t="s">
        <v>14</v>
      </c>
      <c r="B4" s="25" t="s">
        <v>18</v>
      </c>
      <c r="C4" s="29"/>
      <c r="D4" s="25"/>
      <c r="E4" s="25"/>
      <c r="F4" s="25"/>
      <c r="G4" s="25"/>
      <c r="H4" s="25"/>
      <c r="I4" s="25"/>
      <c r="J4" s="25"/>
      <c r="K4" s="25"/>
      <c r="L4" s="25"/>
      <c r="M4" s="25"/>
      <c r="N4" s="27"/>
      <c r="P4" s="20">
        <f>A25</f>
        <v>17.842105263157894</v>
      </c>
      <c r="Q4" s="8">
        <f>C25</f>
        <v>321.10526315789474</v>
      </c>
      <c r="R4" s="8">
        <f>D25</f>
        <v>32.205263157894734</v>
      </c>
      <c r="S4" s="8">
        <f>F25</f>
        <v>5826.7894736842109</v>
      </c>
      <c r="T4" s="8">
        <f>G25</f>
        <v>583.56842105263149</v>
      </c>
      <c r="U4" s="9">
        <f>H25</f>
        <v>58.505000000000003</v>
      </c>
    </row>
    <row r="5" spans="1:21" x14ac:dyDescent="0.3">
      <c r="A5" s="36">
        <v>15</v>
      </c>
      <c r="B5" s="37">
        <v>1.5</v>
      </c>
      <c r="C5" s="7">
        <f t="shared" ref="C5:C12" si="0">+A5^2</f>
        <v>225</v>
      </c>
      <c r="D5" s="7">
        <f t="shared" ref="D5:D12" si="1">+A5*B5</f>
        <v>22.5</v>
      </c>
      <c r="E5" s="7">
        <f t="shared" ref="E5:E12" si="2">+B5^2</f>
        <v>2.25</v>
      </c>
      <c r="F5" s="7">
        <f t="shared" ref="F5:F12" si="3">+A5^3</f>
        <v>3375</v>
      </c>
      <c r="G5" s="7">
        <f t="shared" ref="G5:G23" si="4">+A5^2*B5</f>
        <v>337.5</v>
      </c>
      <c r="H5" s="7">
        <f t="shared" ref="H5:H23" si="5">+A5*B5^2</f>
        <v>33.75</v>
      </c>
      <c r="I5" s="7">
        <f t="shared" ref="I5:I12" si="6">+B5^3</f>
        <v>3.375</v>
      </c>
      <c r="J5" s="7">
        <f t="shared" ref="J5:J12" si="7">+A5^4</f>
        <v>50625</v>
      </c>
      <c r="K5" s="7">
        <f t="shared" ref="K5:K23" si="8">+A5^3*B5</f>
        <v>5062.5</v>
      </c>
      <c r="L5" s="7">
        <f t="shared" ref="L5:L23" si="9">+A5^2*B5^2</f>
        <v>506.25</v>
      </c>
      <c r="M5" s="7">
        <f t="shared" ref="M5:M23" si="10">+A5*B5^3</f>
        <v>50.625</v>
      </c>
      <c r="N5" s="9">
        <f t="shared" ref="N5:N12" si="11">+B5^4</f>
        <v>5.0625</v>
      </c>
      <c r="P5" s="20">
        <f>B25</f>
        <v>1.7921052631578946</v>
      </c>
      <c r="Q5" s="8">
        <f>D25</f>
        <v>32.205263157894734</v>
      </c>
      <c r="R5" s="8">
        <f>E25</f>
        <v>3.2332894736842106</v>
      </c>
      <c r="S5" s="8">
        <f>G25</f>
        <v>583.56842105263149</v>
      </c>
      <c r="T5" s="8">
        <f>H25</f>
        <v>58.505000000000003</v>
      </c>
      <c r="U5" s="9">
        <f>I25</f>
        <v>5.8712565789473672</v>
      </c>
    </row>
    <row r="6" spans="1:21" x14ac:dyDescent="0.3">
      <c r="A6" s="34">
        <v>15</v>
      </c>
      <c r="B6" s="40">
        <v>1.55</v>
      </c>
      <c r="C6" s="12">
        <f t="shared" si="0"/>
        <v>225</v>
      </c>
      <c r="D6" s="12">
        <f t="shared" si="1"/>
        <v>23.25</v>
      </c>
      <c r="E6" s="12">
        <f t="shared" si="2"/>
        <v>2.4025000000000003</v>
      </c>
      <c r="F6" s="12">
        <f t="shared" si="3"/>
        <v>3375</v>
      </c>
      <c r="G6" s="12">
        <f t="shared" si="4"/>
        <v>348.75</v>
      </c>
      <c r="H6" s="12">
        <f t="shared" si="5"/>
        <v>36.037500000000001</v>
      </c>
      <c r="I6" s="12">
        <f t="shared" si="6"/>
        <v>3.7238750000000005</v>
      </c>
      <c r="J6" s="12">
        <f t="shared" si="7"/>
        <v>50625</v>
      </c>
      <c r="K6" s="12">
        <f t="shared" si="8"/>
        <v>5231.25</v>
      </c>
      <c r="L6" s="12">
        <f t="shared" si="9"/>
        <v>540.56250000000011</v>
      </c>
      <c r="M6" s="12">
        <f t="shared" si="10"/>
        <v>55.858125000000008</v>
      </c>
      <c r="N6" s="13">
        <f t="shared" si="11"/>
        <v>5.7720062500000013</v>
      </c>
      <c r="P6" s="20">
        <f>C25</f>
        <v>321.10526315789474</v>
      </c>
      <c r="Q6" s="8">
        <f>F25</f>
        <v>5826.7894736842109</v>
      </c>
      <c r="R6" s="8">
        <f>G25</f>
        <v>583.56842105263149</v>
      </c>
      <c r="S6" s="8">
        <f>J25</f>
        <v>106559.63157894737</v>
      </c>
      <c r="T6" s="8">
        <f>K25</f>
        <v>10657.763157894737</v>
      </c>
      <c r="U6" s="9">
        <f>L25</f>
        <v>1067.0305263157893</v>
      </c>
    </row>
    <row r="7" spans="1:21" x14ac:dyDescent="0.3">
      <c r="A7" s="48">
        <v>16</v>
      </c>
      <c r="B7" s="49">
        <v>1.6</v>
      </c>
      <c r="C7" s="18">
        <f t="shared" si="0"/>
        <v>256</v>
      </c>
      <c r="D7" s="18">
        <f t="shared" si="1"/>
        <v>25.6</v>
      </c>
      <c r="E7" s="18">
        <f t="shared" si="2"/>
        <v>2.5600000000000005</v>
      </c>
      <c r="F7" s="18">
        <f t="shared" si="3"/>
        <v>4096</v>
      </c>
      <c r="G7" s="18">
        <f t="shared" si="4"/>
        <v>409.6</v>
      </c>
      <c r="H7" s="18">
        <f t="shared" si="5"/>
        <v>40.960000000000008</v>
      </c>
      <c r="I7" s="18">
        <f t="shared" si="6"/>
        <v>4.096000000000001</v>
      </c>
      <c r="J7" s="18">
        <f t="shared" si="7"/>
        <v>65536</v>
      </c>
      <c r="K7" s="18">
        <f t="shared" si="8"/>
        <v>6553.6</v>
      </c>
      <c r="L7" s="18">
        <f t="shared" si="9"/>
        <v>655.36000000000013</v>
      </c>
      <c r="M7" s="18">
        <f t="shared" si="10"/>
        <v>65.536000000000016</v>
      </c>
      <c r="N7" s="15">
        <f t="shared" si="11"/>
        <v>6.553600000000003</v>
      </c>
      <c r="P7" s="20">
        <f>D25</f>
        <v>32.205263157894734</v>
      </c>
      <c r="Q7" s="8">
        <f>G25</f>
        <v>583.56842105263149</v>
      </c>
      <c r="R7" s="8">
        <f>H25</f>
        <v>58.505000000000003</v>
      </c>
      <c r="S7" s="8">
        <f>K25</f>
        <v>10657.763157894737</v>
      </c>
      <c r="T7" s="8">
        <f>L25</f>
        <v>1067.0305263157893</v>
      </c>
      <c r="U7" s="9">
        <f>M25</f>
        <v>106.93589473684209</v>
      </c>
    </row>
    <row r="8" spans="1:21" x14ac:dyDescent="0.3">
      <c r="A8" s="8">
        <v>16</v>
      </c>
      <c r="B8" s="9">
        <v>1.65</v>
      </c>
      <c r="C8" s="7">
        <f t="shared" si="0"/>
        <v>256</v>
      </c>
      <c r="D8" s="7">
        <f t="shared" si="1"/>
        <v>26.4</v>
      </c>
      <c r="E8" s="7">
        <f t="shared" si="2"/>
        <v>2.7224999999999997</v>
      </c>
      <c r="F8" s="7">
        <f t="shared" si="3"/>
        <v>4096</v>
      </c>
      <c r="G8" s="7">
        <f t="shared" si="4"/>
        <v>422.4</v>
      </c>
      <c r="H8" s="7">
        <f t="shared" si="5"/>
        <v>43.559999999999995</v>
      </c>
      <c r="I8" s="7">
        <f t="shared" si="6"/>
        <v>4.4921249999999997</v>
      </c>
      <c r="J8" s="7">
        <f t="shared" si="7"/>
        <v>65536</v>
      </c>
      <c r="K8" s="7">
        <f t="shared" si="8"/>
        <v>6758.4</v>
      </c>
      <c r="L8" s="7">
        <f t="shared" si="9"/>
        <v>696.95999999999992</v>
      </c>
      <c r="M8" s="7">
        <f t="shared" si="10"/>
        <v>71.873999999999995</v>
      </c>
      <c r="N8" s="9">
        <f t="shared" si="11"/>
        <v>7.4120062499999984</v>
      </c>
      <c r="P8" s="33">
        <f>E25</f>
        <v>3.2332894736842106</v>
      </c>
      <c r="Q8" s="12">
        <f>H25</f>
        <v>58.505000000000003</v>
      </c>
      <c r="R8" s="12">
        <f>I25</f>
        <v>5.8712565789473672</v>
      </c>
      <c r="S8" s="12">
        <f>L25</f>
        <v>1067.0305263157893</v>
      </c>
      <c r="T8" s="12">
        <f>M25</f>
        <v>106.93589473684209</v>
      </c>
      <c r="U8" s="13">
        <f>N25</f>
        <v>10.727639802631577</v>
      </c>
    </row>
    <row r="9" spans="1:21" x14ac:dyDescent="0.3">
      <c r="A9" s="12">
        <v>16</v>
      </c>
      <c r="B9" s="13">
        <v>1.7</v>
      </c>
      <c r="C9" s="12">
        <f t="shared" si="0"/>
        <v>256</v>
      </c>
      <c r="D9" s="12">
        <f t="shared" si="1"/>
        <v>27.2</v>
      </c>
      <c r="E9" s="12">
        <f t="shared" si="2"/>
        <v>2.8899999999999997</v>
      </c>
      <c r="F9" s="12">
        <f t="shared" si="3"/>
        <v>4096</v>
      </c>
      <c r="G9" s="12">
        <f t="shared" si="4"/>
        <v>435.2</v>
      </c>
      <c r="H9" s="12">
        <f t="shared" si="5"/>
        <v>46.239999999999995</v>
      </c>
      <c r="I9" s="12">
        <f t="shared" si="6"/>
        <v>4.9129999999999994</v>
      </c>
      <c r="J9" s="12">
        <f t="shared" si="7"/>
        <v>65536</v>
      </c>
      <c r="K9" s="12">
        <f t="shared" si="8"/>
        <v>6963.2</v>
      </c>
      <c r="L9" s="12">
        <f t="shared" si="9"/>
        <v>739.83999999999992</v>
      </c>
      <c r="M9" s="12">
        <f t="shared" si="10"/>
        <v>78.60799999999999</v>
      </c>
      <c r="N9" s="13">
        <f t="shared" si="11"/>
        <v>8.3520999999999983</v>
      </c>
    </row>
    <row r="10" spans="1:21" x14ac:dyDescent="0.3">
      <c r="A10" s="8">
        <v>17</v>
      </c>
      <c r="B10" s="9">
        <v>1.7</v>
      </c>
      <c r="C10" s="7">
        <f t="shared" si="0"/>
        <v>289</v>
      </c>
      <c r="D10" s="7">
        <f t="shared" si="1"/>
        <v>28.9</v>
      </c>
      <c r="E10" s="7">
        <f t="shared" si="2"/>
        <v>2.8899999999999997</v>
      </c>
      <c r="F10" s="7">
        <f t="shared" si="3"/>
        <v>4913</v>
      </c>
      <c r="G10" s="7">
        <f t="shared" si="4"/>
        <v>491.3</v>
      </c>
      <c r="H10" s="7">
        <f t="shared" si="5"/>
        <v>49.129999999999995</v>
      </c>
      <c r="I10" s="7">
        <f t="shared" si="6"/>
        <v>4.9129999999999994</v>
      </c>
      <c r="J10" s="7">
        <f t="shared" si="7"/>
        <v>83521</v>
      </c>
      <c r="K10" s="7">
        <f t="shared" si="8"/>
        <v>8352.1</v>
      </c>
      <c r="L10" s="7">
        <f t="shared" si="9"/>
        <v>835.20999999999992</v>
      </c>
      <c r="M10" s="7">
        <f t="shared" si="10"/>
        <v>83.520999999999987</v>
      </c>
      <c r="N10" s="9">
        <f t="shared" si="11"/>
        <v>8.3520999999999983</v>
      </c>
      <c r="O10" s="30" t="s">
        <v>49</v>
      </c>
      <c r="P10" s="31">
        <f t="array" ref="P10:U15">+MINVERSE(P3:U8)</f>
        <v>19879.5778112564</v>
      </c>
      <c r="Q10" s="18">
        <v>-179.8072311723682</v>
      </c>
      <c r="R10" s="18">
        <v>-20691.803841310306</v>
      </c>
      <c r="S10" s="18">
        <v>146.8135926444736</v>
      </c>
      <c r="T10" s="18">
        <v>-2819.6795994489712</v>
      </c>
      <c r="U10" s="15">
        <v>19818.008577366381</v>
      </c>
    </row>
    <row r="11" spans="1:21" x14ac:dyDescent="0.3">
      <c r="A11" s="8">
        <v>17</v>
      </c>
      <c r="B11" s="9">
        <v>1.75</v>
      </c>
      <c r="C11" s="7">
        <f t="shared" si="0"/>
        <v>289</v>
      </c>
      <c r="D11" s="7">
        <f t="shared" si="1"/>
        <v>29.75</v>
      </c>
      <c r="E11" s="7">
        <f t="shared" si="2"/>
        <v>3.0625</v>
      </c>
      <c r="F11" s="7">
        <f t="shared" si="3"/>
        <v>4913</v>
      </c>
      <c r="G11" s="7">
        <f t="shared" si="4"/>
        <v>505.75</v>
      </c>
      <c r="H11" s="7">
        <f t="shared" si="5"/>
        <v>52.0625</v>
      </c>
      <c r="I11" s="7">
        <f t="shared" si="6"/>
        <v>5.359375</v>
      </c>
      <c r="J11" s="7">
        <f t="shared" si="7"/>
        <v>83521</v>
      </c>
      <c r="K11" s="7">
        <f t="shared" si="8"/>
        <v>8597.75</v>
      </c>
      <c r="L11" s="7">
        <f t="shared" si="9"/>
        <v>885.0625</v>
      </c>
      <c r="M11" s="7">
        <f t="shared" si="10"/>
        <v>91.109375</v>
      </c>
      <c r="N11" s="9">
        <f t="shared" si="11"/>
        <v>9.37890625</v>
      </c>
      <c r="P11" s="20">
        <v>-179.80723094590806</v>
      </c>
      <c r="Q11" s="8">
        <v>1433.0221617378527</v>
      </c>
      <c r="R11" s="8">
        <v>-13966.223053650438</v>
      </c>
      <c r="S11" s="8">
        <v>41.393873920859193</v>
      </c>
      <c r="T11" s="8">
        <v>-1615.1555037088617</v>
      </c>
      <c r="U11" s="9">
        <v>11865.728197028086</v>
      </c>
    </row>
    <row r="12" spans="1:21" x14ac:dyDescent="0.3">
      <c r="A12" s="12">
        <v>17</v>
      </c>
      <c r="B12" s="13">
        <v>1.8</v>
      </c>
      <c r="C12" s="12">
        <f t="shared" si="0"/>
        <v>289</v>
      </c>
      <c r="D12" s="12">
        <f t="shared" si="1"/>
        <v>30.6</v>
      </c>
      <c r="E12" s="12">
        <f t="shared" si="2"/>
        <v>3.24</v>
      </c>
      <c r="F12" s="12">
        <f t="shared" si="3"/>
        <v>4913</v>
      </c>
      <c r="G12" s="12">
        <f t="shared" si="4"/>
        <v>520.20000000000005</v>
      </c>
      <c r="H12" s="12">
        <f t="shared" si="5"/>
        <v>55.080000000000005</v>
      </c>
      <c r="I12" s="12">
        <f t="shared" si="6"/>
        <v>5.8320000000000007</v>
      </c>
      <c r="J12" s="12">
        <f t="shared" si="7"/>
        <v>83521</v>
      </c>
      <c r="K12" s="12">
        <f t="shared" si="8"/>
        <v>8843.4</v>
      </c>
      <c r="L12" s="12">
        <f t="shared" si="9"/>
        <v>936.36</v>
      </c>
      <c r="M12" s="12">
        <f t="shared" si="10"/>
        <v>99.144000000000005</v>
      </c>
      <c r="N12" s="13">
        <f t="shared" si="11"/>
        <v>10.497600000000002</v>
      </c>
      <c r="P12" s="20">
        <v>-20691.803843542995</v>
      </c>
      <c r="Q12" s="8">
        <v>-13966.223053391446</v>
      </c>
      <c r="R12" s="8">
        <v>161534.92733660334</v>
      </c>
      <c r="S12" s="8">
        <v>-577.21669681211506</v>
      </c>
      <c r="T12" s="8">
        <v>19198.058508570084</v>
      </c>
      <c r="U12" s="9">
        <v>-139962.77738701241</v>
      </c>
    </row>
    <row r="13" spans="1:21" x14ac:dyDescent="0.3">
      <c r="A13" s="32">
        <v>18</v>
      </c>
      <c r="B13" s="9">
        <v>1.75</v>
      </c>
      <c r="C13" s="7">
        <f>+A13^2</f>
        <v>324</v>
      </c>
      <c r="D13" s="7">
        <f>+A13*B13</f>
        <v>31.5</v>
      </c>
      <c r="E13" s="7">
        <f>+B13^2</f>
        <v>3.0625</v>
      </c>
      <c r="F13" s="7">
        <f>+A13^3</f>
        <v>5832</v>
      </c>
      <c r="G13" s="7">
        <f t="shared" si="4"/>
        <v>567</v>
      </c>
      <c r="H13" s="7">
        <f t="shared" si="5"/>
        <v>55.125</v>
      </c>
      <c r="I13" s="7">
        <f>+B13^3</f>
        <v>5.359375</v>
      </c>
      <c r="J13" s="7">
        <f>+A13^4</f>
        <v>104976</v>
      </c>
      <c r="K13" s="7">
        <f t="shared" si="8"/>
        <v>10206</v>
      </c>
      <c r="L13" s="7">
        <f t="shared" si="9"/>
        <v>992.25</v>
      </c>
      <c r="M13" s="7">
        <f t="shared" si="10"/>
        <v>96.46875</v>
      </c>
      <c r="N13" s="9">
        <f>+B13^4</f>
        <v>9.37890625</v>
      </c>
      <c r="P13" s="20">
        <v>146.81359262071666</v>
      </c>
      <c r="Q13" s="8">
        <v>41.393873907907128</v>
      </c>
      <c r="R13" s="8">
        <v>-577.21669665725506</v>
      </c>
      <c r="S13" s="8">
        <v>10.011543249524417</v>
      </c>
      <c r="T13" s="8">
        <v>-222.94795847732979</v>
      </c>
      <c r="U13" s="9">
        <v>1272.5133672491756</v>
      </c>
    </row>
    <row r="14" spans="1:21" x14ac:dyDescent="0.3">
      <c r="A14" s="32">
        <v>18</v>
      </c>
      <c r="B14" s="9">
        <v>1.8</v>
      </c>
      <c r="C14" s="7">
        <f t="shared" ref="C14:C23" si="12">+A14^2</f>
        <v>324</v>
      </c>
      <c r="D14" s="7">
        <f t="shared" ref="D14:D23" si="13">+A14*B14</f>
        <v>32.4</v>
      </c>
      <c r="E14" s="7">
        <f t="shared" ref="E14:E23" si="14">+B14^2</f>
        <v>3.24</v>
      </c>
      <c r="F14" s="7">
        <f t="shared" ref="F14:F23" si="15">+A14^3</f>
        <v>5832</v>
      </c>
      <c r="G14" s="7">
        <f t="shared" si="4"/>
        <v>583.20000000000005</v>
      </c>
      <c r="H14" s="7">
        <f t="shared" si="5"/>
        <v>58.320000000000007</v>
      </c>
      <c r="I14" s="7">
        <f t="shared" ref="I14:I23" si="16">+B14^3</f>
        <v>5.8320000000000007</v>
      </c>
      <c r="J14" s="7">
        <f t="shared" ref="J14:J23" si="17">+A14^4</f>
        <v>104976</v>
      </c>
      <c r="K14" s="7">
        <f t="shared" si="8"/>
        <v>10497.6</v>
      </c>
      <c r="L14" s="7">
        <f t="shared" si="9"/>
        <v>1049.76</v>
      </c>
      <c r="M14" s="7">
        <f t="shared" si="10"/>
        <v>104.97600000000001</v>
      </c>
      <c r="N14" s="9">
        <f t="shared" ref="N14:N23" si="18">+B14^4</f>
        <v>10.497600000000002</v>
      </c>
      <c r="P14" s="20">
        <v>-2819.6795990976907</v>
      </c>
      <c r="Q14" s="8">
        <v>-1615.1555034497985</v>
      </c>
      <c r="R14" s="8">
        <v>19198.058505614317</v>
      </c>
      <c r="S14" s="8">
        <v>-222.94795848441717</v>
      </c>
      <c r="T14" s="8">
        <v>5346.7943751949861</v>
      </c>
      <c r="U14" s="9">
        <v>-31971.354698770378</v>
      </c>
    </row>
    <row r="15" spans="1:21" x14ac:dyDescent="0.3">
      <c r="A15" s="34">
        <v>18</v>
      </c>
      <c r="B15" s="13">
        <v>1.85</v>
      </c>
      <c r="C15" s="12">
        <f t="shared" si="12"/>
        <v>324</v>
      </c>
      <c r="D15" s="12">
        <f t="shared" si="13"/>
        <v>33.300000000000004</v>
      </c>
      <c r="E15" s="12">
        <f t="shared" si="14"/>
        <v>3.4225000000000003</v>
      </c>
      <c r="F15" s="12">
        <f t="shared" si="15"/>
        <v>5832</v>
      </c>
      <c r="G15" s="12">
        <f t="shared" si="4"/>
        <v>599.4</v>
      </c>
      <c r="H15" s="12">
        <f t="shared" si="5"/>
        <v>61.605000000000004</v>
      </c>
      <c r="I15" s="12">
        <f t="shared" si="16"/>
        <v>6.3316250000000007</v>
      </c>
      <c r="J15" s="12">
        <f t="shared" si="17"/>
        <v>104976</v>
      </c>
      <c r="K15" s="12">
        <f t="shared" si="8"/>
        <v>10789.2</v>
      </c>
      <c r="L15" s="12">
        <f t="shared" si="9"/>
        <v>1108.8900000000001</v>
      </c>
      <c r="M15" s="12">
        <f t="shared" si="10"/>
        <v>113.96925000000002</v>
      </c>
      <c r="N15" s="13">
        <f t="shared" si="18"/>
        <v>11.713506250000002</v>
      </c>
      <c r="P15" s="33">
        <v>19818.008576214783</v>
      </c>
      <c r="Q15" s="12">
        <v>11865.728195660471</v>
      </c>
      <c r="R15" s="12">
        <v>-139962.77737221238</v>
      </c>
      <c r="S15" s="12">
        <v>1272.5133673267837</v>
      </c>
      <c r="T15" s="12">
        <v>-31971.354699574316</v>
      </c>
      <c r="U15" s="13">
        <v>198044.62515534382</v>
      </c>
    </row>
    <row r="16" spans="1:21" x14ac:dyDescent="0.3">
      <c r="A16" s="32">
        <v>19</v>
      </c>
      <c r="B16" s="9">
        <v>1.8</v>
      </c>
      <c r="C16" s="7">
        <f t="shared" si="12"/>
        <v>361</v>
      </c>
      <c r="D16" s="7">
        <f t="shared" si="13"/>
        <v>34.200000000000003</v>
      </c>
      <c r="E16" s="7">
        <f t="shared" si="14"/>
        <v>3.24</v>
      </c>
      <c r="F16" s="7">
        <f t="shared" si="15"/>
        <v>6859</v>
      </c>
      <c r="G16" s="7">
        <f t="shared" si="4"/>
        <v>649.80000000000007</v>
      </c>
      <c r="H16" s="7">
        <f t="shared" si="5"/>
        <v>61.56</v>
      </c>
      <c r="I16" s="7">
        <f t="shared" si="16"/>
        <v>5.8320000000000007</v>
      </c>
      <c r="J16" s="7">
        <f t="shared" si="17"/>
        <v>130321</v>
      </c>
      <c r="K16" s="7">
        <f t="shared" si="8"/>
        <v>12346.2</v>
      </c>
      <c r="L16" s="7">
        <f t="shared" si="9"/>
        <v>1169.6400000000001</v>
      </c>
      <c r="M16" s="7">
        <f t="shared" si="10"/>
        <v>110.80800000000002</v>
      </c>
      <c r="N16" s="9">
        <f t="shared" si="18"/>
        <v>10.497600000000002</v>
      </c>
    </row>
    <row r="17" spans="1:22" x14ac:dyDescent="0.3">
      <c r="A17" s="32">
        <v>19</v>
      </c>
      <c r="B17" s="9">
        <v>1.85</v>
      </c>
      <c r="C17" s="7">
        <f t="shared" si="12"/>
        <v>361</v>
      </c>
      <c r="D17" s="7">
        <f t="shared" si="13"/>
        <v>35.15</v>
      </c>
      <c r="E17" s="7">
        <f t="shared" si="14"/>
        <v>3.4225000000000003</v>
      </c>
      <c r="F17" s="7">
        <f t="shared" si="15"/>
        <v>6859</v>
      </c>
      <c r="G17" s="7">
        <f t="shared" si="4"/>
        <v>667.85</v>
      </c>
      <c r="H17" s="7">
        <f t="shared" si="5"/>
        <v>65.027500000000003</v>
      </c>
      <c r="I17" s="7">
        <f t="shared" si="16"/>
        <v>6.3316250000000007</v>
      </c>
      <c r="J17" s="7">
        <f t="shared" si="17"/>
        <v>130321</v>
      </c>
      <c r="K17" s="7">
        <f t="shared" si="8"/>
        <v>12689.150000000001</v>
      </c>
      <c r="L17" s="7">
        <f t="shared" si="9"/>
        <v>1235.5225</v>
      </c>
      <c r="M17" s="7">
        <f t="shared" si="10"/>
        <v>120.30087500000002</v>
      </c>
      <c r="N17" s="9">
        <f t="shared" si="18"/>
        <v>11.713506250000002</v>
      </c>
      <c r="O17" s="30" t="s">
        <v>50</v>
      </c>
      <c r="P17" s="31">
        <f t="shared" ref="P17:V17" si="19">A76</f>
        <v>2.631578947368421E-4</v>
      </c>
      <c r="Q17" s="18">
        <f t="shared" si="19"/>
        <v>18.790526315789474</v>
      </c>
      <c r="R17" s="18">
        <f t="shared" si="19"/>
        <v>33.472631578947372</v>
      </c>
      <c r="S17" s="18">
        <f t="shared" si="19"/>
        <v>0.81855263157894742</v>
      </c>
      <c r="T17" s="18">
        <f t="shared" si="19"/>
        <v>19.180921052631575</v>
      </c>
      <c r="U17" s="18">
        <f t="shared" si="19"/>
        <v>12.80421052631579</v>
      </c>
      <c r="V17" s="15">
        <f t="shared" si="19"/>
        <v>26.386447368421052</v>
      </c>
    </row>
    <row r="18" spans="1:22" x14ac:dyDescent="0.3">
      <c r="A18" s="32">
        <v>19</v>
      </c>
      <c r="B18" s="9">
        <v>1.9</v>
      </c>
      <c r="C18" s="7">
        <f t="shared" si="12"/>
        <v>361</v>
      </c>
      <c r="D18" s="7">
        <f t="shared" si="13"/>
        <v>36.1</v>
      </c>
      <c r="E18" s="7">
        <f t="shared" si="14"/>
        <v>3.61</v>
      </c>
      <c r="F18" s="7">
        <f t="shared" si="15"/>
        <v>6859</v>
      </c>
      <c r="G18" s="7">
        <f t="shared" si="4"/>
        <v>685.9</v>
      </c>
      <c r="H18" s="7">
        <f t="shared" si="5"/>
        <v>68.59</v>
      </c>
      <c r="I18" s="7">
        <f t="shared" si="16"/>
        <v>6.8589999999999991</v>
      </c>
      <c r="J18" s="7">
        <f t="shared" si="17"/>
        <v>130321</v>
      </c>
      <c r="K18" s="7">
        <f t="shared" si="8"/>
        <v>13032.099999999999</v>
      </c>
      <c r="L18" s="7">
        <f t="shared" si="9"/>
        <v>1303.21</v>
      </c>
      <c r="M18" s="7">
        <f t="shared" si="10"/>
        <v>130.32099999999997</v>
      </c>
      <c r="N18" s="9">
        <f t="shared" si="18"/>
        <v>13.0321</v>
      </c>
      <c r="P18" s="20">
        <f t="shared" ref="P18:V18" si="20">J76</f>
        <v>5.263157894736842E-3</v>
      </c>
      <c r="Q18" s="8">
        <f t="shared" si="20"/>
        <v>335.85157894736841</v>
      </c>
      <c r="R18" s="8">
        <f t="shared" si="20"/>
        <v>596.30710526315784</v>
      </c>
      <c r="S18" s="8">
        <f t="shared" si="20"/>
        <v>15.228289473684208</v>
      </c>
      <c r="T18" s="8">
        <f t="shared" si="20"/>
        <v>342.17578947368423</v>
      </c>
      <c r="U18" s="8">
        <f t="shared" si="20"/>
        <v>228.69394736842102</v>
      </c>
      <c r="V18" s="9">
        <f t="shared" si="20"/>
        <v>471.51578947368415</v>
      </c>
    </row>
    <row r="19" spans="1:22" x14ac:dyDescent="0.3">
      <c r="A19" s="34">
        <v>19</v>
      </c>
      <c r="B19" s="13">
        <v>1.95</v>
      </c>
      <c r="C19" s="12">
        <f t="shared" si="12"/>
        <v>361</v>
      </c>
      <c r="D19" s="12">
        <f t="shared" si="13"/>
        <v>37.049999999999997</v>
      </c>
      <c r="E19" s="12">
        <f t="shared" si="14"/>
        <v>3.8024999999999998</v>
      </c>
      <c r="F19" s="12">
        <f t="shared" si="15"/>
        <v>6859</v>
      </c>
      <c r="G19" s="12">
        <f t="shared" si="4"/>
        <v>703.94999999999993</v>
      </c>
      <c r="H19" s="12">
        <f t="shared" si="5"/>
        <v>72.247500000000002</v>
      </c>
      <c r="I19" s="12">
        <f t="shared" si="16"/>
        <v>7.4148749999999994</v>
      </c>
      <c r="J19" s="12">
        <f t="shared" si="17"/>
        <v>130321</v>
      </c>
      <c r="K19" s="12">
        <f t="shared" si="8"/>
        <v>13375.05</v>
      </c>
      <c r="L19" s="12">
        <f t="shared" si="9"/>
        <v>1372.7024999999999</v>
      </c>
      <c r="M19" s="12">
        <f t="shared" si="10"/>
        <v>140.88262499999999</v>
      </c>
      <c r="N19" s="13">
        <f t="shared" si="18"/>
        <v>14.459006249999998</v>
      </c>
      <c r="P19" s="20">
        <f t="shared" ref="P19:V19" si="21">Q76</f>
        <v>5.0000000000000001E-4</v>
      </c>
      <c r="Q19" s="8">
        <f t="shared" si="21"/>
        <v>33.732243421052637</v>
      </c>
      <c r="R19" s="8">
        <f t="shared" si="21"/>
        <v>59.845855263157894</v>
      </c>
      <c r="S19" s="8">
        <f t="shared" si="21"/>
        <v>1.513736842105263</v>
      </c>
      <c r="T19" s="8">
        <f t="shared" si="21"/>
        <v>34.366190789473691</v>
      </c>
      <c r="U19" s="8">
        <f t="shared" si="21"/>
        <v>22.968684210526316</v>
      </c>
      <c r="V19" s="9">
        <f t="shared" si="21"/>
        <v>47.394381578947367</v>
      </c>
    </row>
    <row r="20" spans="1:22" x14ac:dyDescent="0.3">
      <c r="A20" s="48">
        <v>20</v>
      </c>
      <c r="B20" s="15">
        <v>1.9</v>
      </c>
      <c r="C20" s="18">
        <f t="shared" si="12"/>
        <v>400</v>
      </c>
      <c r="D20" s="18">
        <f t="shared" si="13"/>
        <v>38</v>
      </c>
      <c r="E20" s="18">
        <f t="shared" si="14"/>
        <v>3.61</v>
      </c>
      <c r="F20" s="18">
        <f t="shared" si="15"/>
        <v>8000</v>
      </c>
      <c r="G20" s="18">
        <f t="shared" si="4"/>
        <v>760</v>
      </c>
      <c r="H20" s="18">
        <f t="shared" si="5"/>
        <v>72.2</v>
      </c>
      <c r="I20" s="18">
        <f t="shared" si="16"/>
        <v>6.8589999999999991</v>
      </c>
      <c r="J20" s="18">
        <f t="shared" si="17"/>
        <v>160000</v>
      </c>
      <c r="K20" s="18">
        <f t="shared" si="8"/>
        <v>15200</v>
      </c>
      <c r="L20" s="18">
        <f t="shared" si="9"/>
        <v>1444</v>
      </c>
      <c r="M20" s="18">
        <f t="shared" si="10"/>
        <v>137.17999999999998</v>
      </c>
      <c r="N20" s="15">
        <f t="shared" si="18"/>
        <v>13.0321</v>
      </c>
      <c r="P20" s="20">
        <f t="shared" ref="P20:V20" si="22">A99</f>
        <v>0.10526315789473684</v>
      </c>
      <c r="Q20" s="8">
        <f t="shared" si="22"/>
        <v>6054.140263157894</v>
      </c>
      <c r="R20" s="8">
        <f t="shared" si="22"/>
        <v>10716.363421052632</v>
      </c>
      <c r="S20" s="8">
        <f t="shared" si="22"/>
        <v>285.62460526315789</v>
      </c>
      <c r="T20" s="8">
        <f t="shared" si="22"/>
        <v>6157.6713157894737</v>
      </c>
      <c r="U20" s="8">
        <f t="shared" si="22"/>
        <v>4120.3578947368424</v>
      </c>
      <c r="V20" s="9">
        <f t="shared" si="22"/>
        <v>8498.153684210527</v>
      </c>
    </row>
    <row r="21" spans="1:22" x14ac:dyDescent="0.3">
      <c r="A21" s="35">
        <v>20</v>
      </c>
      <c r="B21" s="9">
        <v>1.95</v>
      </c>
      <c r="C21" s="7">
        <f t="shared" si="12"/>
        <v>400</v>
      </c>
      <c r="D21" s="7">
        <f t="shared" si="13"/>
        <v>39</v>
      </c>
      <c r="E21" s="7">
        <f t="shared" si="14"/>
        <v>3.8024999999999998</v>
      </c>
      <c r="F21" s="7">
        <f t="shared" si="15"/>
        <v>8000</v>
      </c>
      <c r="G21" s="7">
        <f t="shared" si="4"/>
        <v>780</v>
      </c>
      <c r="H21" s="7">
        <f t="shared" si="5"/>
        <v>76.05</v>
      </c>
      <c r="I21" s="7">
        <f t="shared" si="16"/>
        <v>7.4148749999999994</v>
      </c>
      <c r="J21" s="7">
        <f t="shared" si="17"/>
        <v>160000</v>
      </c>
      <c r="K21" s="7">
        <f t="shared" si="8"/>
        <v>15600</v>
      </c>
      <c r="L21" s="7">
        <f t="shared" si="9"/>
        <v>1521</v>
      </c>
      <c r="M21" s="7">
        <f t="shared" si="10"/>
        <v>148.29749999999999</v>
      </c>
      <c r="N21" s="9">
        <f t="shared" si="18"/>
        <v>14.459006249999998</v>
      </c>
      <c r="P21" s="20">
        <f t="shared" ref="P21:V21" si="23">H99</f>
        <v>0.01</v>
      </c>
      <c r="Q21" s="8">
        <f t="shared" si="23"/>
        <v>607.19776315789477</v>
      </c>
      <c r="R21" s="8">
        <f t="shared" si="23"/>
        <v>1073.9175592105262</v>
      </c>
      <c r="S21" s="8">
        <f t="shared" si="23"/>
        <v>28.357730263157894</v>
      </c>
      <c r="T21" s="8">
        <f t="shared" si="23"/>
        <v>617.51095394736842</v>
      </c>
      <c r="U21" s="8">
        <f t="shared" si="23"/>
        <v>413.2</v>
      </c>
      <c r="V21" s="9">
        <f t="shared" si="23"/>
        <v>852.93951315789468</v>
      </c>
    </row>
    <row r="22" spans="1:22" x14ac:dyDescent="0.3">
      <c r="A22" s="32">
        <v>20</v>
      </c>
      <c r="B22" s="9">
        <v>2</v>
      </c>
      <c r="C22" s="7">
        <f t="shared" si="12"/>
        <v>400</v>
      </c>
      <c r="D22" s="7">
        <f t="shared" si="13"/>
        <v>40</v>
      </c>
      <c r="E22" s="7">
        <f t="shared" si="14"/>
        <v>4</v>
      </c>
      <c r="F22" s="7">
        <f t="shared" si="15"/>
        <v>8000</v>
      </c>
      <c r="G22" s="7">
        <f t="shared" si="4"/>
        <v>800</v>
      </c>
      <c r="H22" s="7">
        <f t="shared" si="5"/>
        <v>80</v>
      </c>
      <c r="I22" s="7">
        <f t="shared" si="16"/>
        <v>8</v>
      </c>
      <c r="J22" s="7">
        <f t="shared" si="17"/>
        <v>160000</v>
      </c>
      <c r="K22" s="7">
        <f t="shared" si="8"/>
        <v>16000</v>
      </c>
      <c r="L22" s="7">
        <f t="shared" si="9"/>
        <v>1600</v>
      </c>
      <c r="M22" s="7">
        <f t="shared" si="10"/>
        <v>160</v>
      </c>
      <c r="N22" s="9">
        <f t="shared" si="18"/>
        <v>16</v>
      </c>
      <c r="P22" s="33">
        <f t="shared" ref="P22:U22" si="24">O99</f>
        <v>9.5E-4</v>
      </c>
      <c r="Q22" s="12">
        <f t="shared" si="24"/>
        <v>60.959352302631579</v>
      </c>
      <c r="R22" s="12">
        <f t="shared" si="24"/>
        <v>107.72859671052632</v>
      </c>
      <c r="S22" s="12">
        <f t="shared" si="24"/>
        <v>2.8179190789473685</v>
      </c>
      <c r="T22" s="12">
        <f t="shared" si="24"/>
        <v>61.98920296052632</v>
      </c>
      <c r="U22" s="12">
        <f t="shared" si="24"/>
        <v>41.479105921052621</v>
      </c>
      <c r="V22" s="13">
        <f>U99</f>
        <v>85.694333552631576</v>
      </c>
    </row>
    <row r="23" spans="1:22" x14ac:dyDescent="0.3">
      <c r="A23" s="34">
        <v>20</v>
      </c>
      <c r="B23" s="13">
        <v>2.0499999999999998</v>
      </c>
      <c r="C23" s="12">
        <f t="shared" si="12"/>
        <v>400</v>
      </c>
      <c r="D23" s="12">
        <f t="shared" si="13"/>
        <v>41</v>
      </c>
      <c r="E23" s="12">
        <f t="shared" si="14"/>
        <v>4.2024999999999997</v>
      </c>
      <c r="F23" s="12">
        <f t="shared" si="15"/>
        <v>8000</v>
      </c>
      <c r="G23" s="12">
        <f t="shared" si="4"/>
        <v>819.99999999999989</v>
      </c>
      <c r="H23" s="12">
        <f t="shared" si="5"/>
        <v>84.05</v>
      </c>
      <c r="I23" s="12">
        <f t="shared" si="16"/>
        <v>8.615124999999999</v>
      </c>
      <c r="J23" s="12">
        <f t="shared" si="17"/>
        <v>160000</v>
      </c>
      <c r="K23" s="12">
        <f t="shared" si="8"/>
        <v>16400</v>
      </c>
      <c r="L23" s="12">
        <f t="shared" si="9"/>
        <v>1680.9999999999998</v>
      </c>
      <c r="M23" s="12">
        <f t="shared" si="10"/>
        <v>172.30249999999998</v>
      </c>
      <c r="N23" s="13">
        <f t="shared" si="18"/>
        <v>17.661006249999996</v>
      </c>
    </row>
    <row r="24" spans="1:22" x14ac:dyDescent="0.3">
      <c r="A24" s="7" t="s">
        <v>34</v>
      </c>
      <c r="B24" s="9" t="s">
        <v>35</v>
      </c>
      <c r="C24" s="7" t="s">
        <v>36</v>
      </c>
      <c r="D24" s="7" t="s">
        <v>37</v>
      </c>
      <c r="E24" s="7" t="s">
        <v>38</v>
      </c>
      <c r="F24" s="7" t="s">
        <v>39</v>
      </c>
      <c r="G24" s="7" t="s">
        <v>40</v>
      </c>
      <c r="H24" s="7" t="s">
        <v>41</v>
      </c>
      <c r="I24" s="7" t="s">
        <v>42</v>
      </c>
      <c r="J24" s="7" t="s">
        <v>43</v>
      </c>
      <c r="K24" s="7" t="s">
        <v>44</v>
      </c>
      <c r="L24" s="7" t="s">
        <v>45</v>
      </c>
      <c r="M24" s="7" t="s">
        <v>46</v>
      </c>
      <c r="N24" s="9" t="s">
        <v>47</v>
      </c>
      <c r="O24" s="30" t="s">
        <v>51</v>
      </c>
      <c r="P24" s="31">
        <f t="array" ref="P24:V29">MMULT(P10:U15,P17:V22)</f>
        <v>2.3586613773847631E-2</v>
      </c>
      <c r="Q24" s="18">
        <v>-1.8728772904723883</v>
      </c>
      <c r="R24" s="18">
        <v>53.391044172924012</v>
      </c>
      <c r="S24" s="18">
        <v>31.783775665411667</v>
      </c>
      <c r="T24" s="18">
        <v>33.817578062415123</v>
      </c>
      <c r="U24" s="18">
        <v>24.177770126378164</v>
      </c>
      <c r="V24" s="15">
        <v>13.60403835400939</v>
      </c>
    </row>
    <row r="25" spans="1:22" x14ac:dyDescent="0.3">
      <c r="A25" s="7">
        <f t="shared" ref="A25:N25" si="25">+AVERAGE(A5:A23)</f>
        <v>17.842105263157894</v>
      </c>
      <c r="B25" s="7">
        <f t="shared" si="25"/>
        <v>1.7921052631578946</v>
      </c>
      <c r="C25" s="7">
        <f t="shared" si="25"/>
        <v>321.10526315789474</v>
      </c>
      <c r="D25" s="7">
        <f t="shared" si="25"/>
        <v>32.205263157894734</v>
      </c>
      <c r="E25" s="7">
        <f t="shared" si="25"/>
        <v>3.2332894736842106</v>
      </c>
      <c r="F25" s="7">
        <f t="shared" si="25"/>
        <v>5826.7894736842109</v>
      </c>
      <c r="G25" s="7">
        <f t="shared" si="25"/>
        <v>583.56842105263149</v>
      </c>
      <c r="H25" s="7">
        <f t="shared" si="25"/>
        <v>58.505000000000003</v>
      </c>
      <c r="I25" s="7">
        <f t="shared" si="25"/>
        <v>5.8712565789473672</v>
      </c>
      <c r="J25" s="7">
        <f t="shared" si="25"/>
        <v>106559.63157894737</v>
      </c>
      <c r="K25" s="7">
        <f t="shared" si="25"/>
        <v>10657.763157894737</v>
      </c>
      <c r="L25" s="7">
        <f t="shared" si="25"/>
        <v>1067.0305263157893</v>
      </c>
      <c r="M25" s="7">
        <f t="shared" si="25"/>
        <v>106.93589473684209</v>
      </c>
      <c r="N25" s="7">
        <f t="shared" si="25"/>
        <v>10.727639802631577</v>
      </c>
      <c r="P25" s="20">
        <v>-1.0070678801675115E-2</v>
      </c>
      <c r="Q25" s="8">
        <v>4.6627009930089116</v>
      </c>
      <c r="R25" s="8">
        <v>8.300072476034984</v>
      </c>
      <c r="S25" s="8">
        <v>-8.2650985527943703</v>
      </c>
      <c r="T25" s="8">
        <v>-8.5771423340775073</v>
      </c>
      <c r="U25" s="8">
        <v>-9.4439519966254011</v>
      </c>
      <c r="V25" s="9">
        <v>-5.1796145517146215</v>
      </c>
    </row>
    <row r="26" spans="1:22" x14ac:dyDescent="0.3">
      <c r="P26" s="20">
        <v>7.2109279441292529E-2</v>
      </c>
      <c r="Q26" s="8">
        <v>-25.376484317705035</v>
      </c>
      <c r="R26" s="8">
        <v>-96.646099457517266</v>
      </c>
      <c r="S26" s="8">
        <v>44.645639642840251</v>
      </c>
      <c r="T26" s="8">
        <v>68.589041475206614</v>
      </c>
      <c r="U26" s="8">
        <v>79.376291711814702</v>
      </c>
      <c r="V26" s="9">
        <v>59.651377217844129</v>
      </c>
    </row>
    <row r="27" spans="1:22" x14ac:dyDescent="0.3">
      <c r="A27" s="7" t="s">
        <v>97</v>
      </c>
      <c r="C27" s="7">
        <f>Q25+2*Q27*A25+Q28*B25</f>
        <v>5.4512204188473135E-2</v>
      </c>
      <c r="P27" s="20">
        <v>1.1440738344299373E-3</v>
      </c>
      <c r="Q27" s="8">
        <v>-0.53547277535835747</v>
      </c>
      <c r="R27" s="8">
        <v>-0.64064371457789093</v>
      </c>
      <c r="S27" s="8">
        <v>-0.13691742473247359</v>
      </c>
      <c r="T27" s="8">
        <v>0.33785595040535554</v>
      </c>
      <c r="U27" s="8">
        <v>0.21411227522912668</v>
      </c>
      <c r="V27" s="9">
        <v>0.62082521484990139</v>
      </c>
    </row>
    <row r="28" spans="1:22" x14ac:dyDescent="0.3">
      <c r="A28" s="7" t="s">
        <v>98</v>
      </c>
      <c r="C28" s="7">
        <f>Q26+Q28*A25+2*Q29*B25</f>
        <v>1.8345588471250238</v>
      </c>
      <c r="P28" s="20">
        <v>-1.6859501669717503E-2</v>
      </c>
      <c r="Q28" s="8">
        <v>8.0908944113180041</v>
      </c>
      <c r="R28" s="8">
        <v>9.2727335290983319</v>
      </c>
      <c r="S28" s="8">
        <v>7.536391794186784</v>
      </c>
      <c r="T28" s="8">
        <v>-1.9689395816531032</v>
      </c>
      <c r="U28" s="8">
        <v>0.93135329382494092</v>
      </c>
      <c r="V28" s="9">
        <v>-10.296412565745413</v>
      </c>
    </row>
    <row r="29" spans="1:22" x14ac:dyDescent="0.3">
      <c r="A29" s="7" t="s">
        <v>99</v>
      </c>
      <c r="C29" s="7">
        <f>V25+2*V27*A25+V28*B25</f>
        <v>-1.4782120356829473</v>
      </c>
      <c r="P29" s="33">
        <v>6.2700168395082301E-2</v>
      </c>
      <c r="Q29" s="12">
        <v>-32.684337522834539</v>
      </c>
      <c r="R29" s="12">
        <v>-27.13210541754961</v>
      </c>
      <c r="S29" s="12">
        <v>-50.182554651983082</v>
      </c>
      <c r="T29" s="12">
        <v>-9.1542280968278646</v>
      </c>
      <c r="U29" s="12">
        <v>-25.939929355867207</v>
      </c>
      <c r="V29" s="13">
        <v>40.375142201781273</v>
      </c>
    </row>
    <row r="30" spans="1:22" x14ac:dyDescent="0.3">
      <c r="A30" s="7" t="s">
        <v>100</v>
      </c>
      <c r="C30" s="7">
        <f>V26+V28*A25+2*V29*B25</f>
        <v>20.65471006803412</v>
      </c>
      <c r="P30" s="8"/>
      <c r="Q30" s="8"/>
      <c r="R30" s="8"/>
      <c r="S30" s="8"/>
      <c r="T30" s="8"/>
      <c r="U30" s="8"/>
      <c r="V30" s="8"/>
    </row>
    <row r="31" spans="1:22" x14ac:dyDescent="0.3">
      <c r="B31" s="8"/>
      <c r="C31" s="30" t="s">
        <v>52</v>
      </c>
      <c r="J31" s="30" t="s">
        <v>53</v>
      </c>
      <c r="N31" s="8"/>
      <c r="P31" s="8"/>
      <c r="Q31" s="8"/>
      <c r="R31" s="8"/>
      <c r="S31" s="8"/>
      <c r="T31" s="8"/>
    </row>
    <row r="32" spans="1:22" x14ac:dyDescent="0.3">
      <c r="A32" s="7" t="s">
        <v>34</v>
      </c>
      <c r="B32" s="9" t="s">
        <v>35</v>
      </c>
      <c r="C32" s="7" t="s">
        <v>54</v>
      </c>
      <c r="D32" s="7" t="s">
        <v>55</v>
      </c>
      <c r="E32" s="7" t="s">
        <v>56</v>
      </c>
      <c r="F32" s="7" t="s">
        <v>57</v>
      </c>
      <c r="G32" s="7" t="s">
        <v>58</v>
      </c>
      <c r="H32" s="7" t="s">
        <v>59</v>
      </c>
      <c r="I32" s="9" t="s">
        <v>60</v>
      </c>
      <c r="J32" s="7" t="s">
        <v>54</v>
      </c>
      <c r="K32" s="7" t="s">
        <v>55</v>
      </c>
      <c r="L32" s="7" t="s">
        <v>56</v>
      </c>
      <c r="M32" s="7" t="s">
        <v>57</v>
      </c>
      <c r="N32" s="7" t="s">
        <v>58</v>
      </c>
      <c r="O32" s="7" t="s">
        <v>59</v>
      </c>
      <c r="P32" s="8" t="s">
        <v>60</v>
      </c>
      <c r="Q32" s="8"/>
      <c r="R32" s="8"/>
      <c r="S32" s="8"/>
      <c r="T32" s="8"/>
    </row>
    <row r="33" spans="1:20" ht="15" thickBot="1" x14ac:dyDescent="0.35">
      <c r="A33" s="25" t="s">
        <v>14</v>
      </c>
      <c r="B33" s="27" t="s">
        <v>18</v>
      </c>
      <c r="C33" s="25" t="s">
        <v>8</v>
      </c>
      <c r="D33" s="25" t="s">
        <v>9</v>
      </c>
      <c r="E33" s="25" t="s">
        <v>10</v>
      </c>
      <c r="F33" s="25" t="s">
        <v>11</v>
      </c>
      <c r="G33" s="25" t="s">
        <v>12</v>
      </c>
      <c r="H33" s="25" t="s">
        <v>13</v>
      </c>
      <c r="I33" s="27" t="s">
        <v>61</v>
      </c>
      <c r="J33" s="25" t="s">
        <v>8</v>
      </c>
      <c r="K33" s="25" t="s">
        <v>9</v>
      </c>
      <c r="L33" s="25" t="s">
        <v>10</v>
      </c>
      <c r="M33" s="25" t="s">
        <v>11</v>
      </c>
      <c r="N33" s="25" t="s">
        <v>12</v>
      </c>
      <c r="O33" s="25" t="s">
        <v>13</v>
      </c>
      <c r="P33" s="25" t="s">
        <v>61</v>
      </c>
      <c r="Q33" s="8"/>
      <c r="R33" s="8"/>
      <c r="S33" s="8"/>
      <c r="T33" s="8"/>
    </row>
    <row r="34" spans="1:20" x14ac:dyDescent="0.3">
      <c r="A34" s="36">
        <v>15</v>
      </c>
      <c r="B34" s="37">
        <v>1.5</v>
      </c>
      <c r="C34" s="39">
        <v>0</v>
      </c>
      <c r="D34" s="39">
        <v>17.727499999999999</v>
      </c>
      <c r="E34" s="39">
        <v>36.397500000000001</v>
      </c>
      <c r="F34" s="39">
        <v>0</v>
      </c>
      <c r="G34" s="39">
        <v>19.177500000000002</v>
      </c>
      <c r="H34" s="39">
        <v>12.129999999999999</v>
      </c>
      <c r="I34" s="53">
        <v>24.295000000000002</v>
      </c>
      <c r="J34" s="38">
        <f t="shared" ref="J34:J52" si="26">+P$24+P$25*$A34+P$26*$B34+P$27*$A34^2+P$28*$A34*$B34+P$29*$B34^2</f>
        <v>-1.5644502231304536E-4</v>
      </c>
      <c r="K34" s="38">
        <f t="shared" ref="K34:K52" si="27">+Q$24+Q$25*$A34+Q$26*$B34+Q$27*$A34^2+Q$28*$A34*$B34+Q$29*$B34^2</f>
        <v>18.026901500750682</v>
      </c>
      <c r="L34" s="38">
        <f t="shared" ref="L34:L52" si="28">+R$24+R$25*$A34+R$26*$B34+R$27*$A34^2+R$28*$A34*$B34+R$29*$B34^2</f>
        <v>36.367413562373258</v>
      </c>
      <c r="M34" s="38">
        <f t="shared" ref="M34:M52" si="29">+S$24+S$25*$A34+S$26*$B34+S$27*$A34^2+S$28*$A34*$B34+S$29*$B34^2</f>
        <v>0.62740367519063511</v>
      </c>
      <c r="N34" s="38">
        <f t="shared" ref="N34:N52" si="30">+T$24+T$25*$A34+T$26*$B34+T$27*$A34^2+T$28*$A34*$B34+T$29*$B34^2</f>
        <v>19.163440300209913</v>
      </c>
      <c r="O34" s="38">
        <f t="shared" ref="O34:O52" si="31">+U$24+U$25*$A34+U$26*$B34+U$27*$A34^2+U$28*$A34*$B34+U$29*$B34^2</f>
        <v>12.348797731632658</v>
      </c>
      <c r="P34" s="39">
        <f t="shared" ref="P34:P52" si="32">+V$24+V$25*$A34+V$26*$B34+V$27*$A34^2+V$28*$A34*$B34+V$29*$B34^2</f>
        <v>24.247346471020137</v>
      </c>
      <c r="Q34" s="8"/>
      <c r="R34" s="8"/>
      <c r="S34" s="8"/>
      <c r="T34" s="8"/>
    </row>
    <row r="35" spans="1:20" x14ac:dyDescent="0.3">
      <c r="A35" s="34">
        <v>15</v>
      </c>
      <c r="B35" s="40">
        <v>1.55</v>
      </c>
      <c r="C35" s="44">
        <v>0</v>
      </c>
      <c r="D35" s="41">
        <v>18.34</v>
      </c>
      <c r="E35" s="41">
        <v>34.254999999999995</v>
      </c>
      <c r="F35" s="41">
        <v>0.38250000000000001</v>
      </c>
      <c r="G35" s="41">
        <v>19.285000000000004</v>
      </c>
      <c r="H35" s="41">
        <v>12.795</v>
      </c>
      <c r="I35" s="43">
        <v>25.752500000000001</v>
      </c>
      <c r="J35" s="41">
        <f t="shared" si="26"/>
        <v>3.6616837771352717E-4</v>
      </c>
      <c r="K35" s="41">
        <f t="shared" si="27"/>
        <v>17.84188662112166</v>
      </c>
      <c r="L35" s="41">
        <f t="shared" si="28"/>
        <v>34.352012660144808</v>
      </c>
      <c r="M35" s="41">
        <f t="shared" si="29"/>
        <v>0.8591399185452957</v>
      </c>
      <c r="N35" s="41">
        <f t="shared" si="30"/>
        <v>19.720167902964164</v>
      </c>
      <c r="O35" s="41">
        <f t="shared" si="31"/>
        <v>13.060288060822344</v>
      </c>
      <c r="P35" s="41">
        <f t="shared" si="32"/>
        <v>25.664815093374969</v>
      </c>
      <c r="Q35" s="8"/>
      <c r="R35" s="8"/>
      <c r="S35" s="8"/>
      <c r="T35" s="8"/>
    </row>
    <row r="36" spans="1:20" x14ac:dyDescent="0.3">
      <c r="A36" s="48">
        <v>16</v>
      </c>
      <c r="B36" s="49">
        <v>1.6</v>
      </c>
      <c r="C36" s="50">
        <v>0</v>
      </c>
      <c r="D36" s="39">
        <v>17.63</v>
      </c>
      <c r="E36" s="39">
        <v>34.68</v>
      </c>
      <c r="F36" s="39">
        <v>2.3525</v>
      </c>
      <c r="G36" s="39">
        <v>20.227499999999999</v>
      </c>
      <c r="H36" s="39">
        <v>13.605</v>
      </c>
      <c r="I36" s="42">
        <v>25.267500000000002</v>
      </c>
      <c r="J36" s="39">
        <f t="shared" si="26"/>
        <v>-3.7730998617957479E-4</v>
      </c>
      <c r="K36" s="39">
        <f t="shared" si="27"/>
        <v>18.501926068887116</v>
      </c>
      <c r="L36" s="39">
        <f t="shared" si="28"/>
        <v>35.477442201506321</v>
      </c>
      <c r="M36" s="39">
        <f t="shared" si="29"/>
        <v>0.38865153983786627</v>
      </c>
      <c r="N36" s="39">
        <f t="shared" si="30"/>
        <v>18.977213163077824</v>
      </c>
      <c r="O36" s="39">
        <f t="shared" si="31"/>
        <v>12.325772548830116</v>
      </c>
      <c r="P36" s="39">
        <f t="shared" si="32"/>
        <v>24.875866430178277</v>
      </c>
      <c r="Q36" s="8"/>
      <c r="R36" s="8"/>
      <c r="S36" s="8"/>
      <c r="T36" s="8"/>
    </row>
    <row r="37" spans="1:20" x14ac:dyDescent="0.3">
      <c r="A37" s="8">
        <v>16</v>
      </c>
      <c r="B37" s="9">
        <v>1.65</v>
      </c>
      <c r="C37" s="38">
        <v>0</v>
      </c>
      <c r="D37" s="38">
        <v>18.420000000000002</v>
      </c>
      <c r="E37" s="38">
        <v>34.464999999999996</v>
      </c>
      <c r="F37" s="38">
        <v>0.72750000000000004</v>
      </c>
      <c r="G37" s="38">
        <v>19.267500000000002</v>
      </c>
      <c r="H37" s="38">
        <v>12.522500000000001</v>
      </c>
      <c r="I37" s="42">
        <v>25.552499999999998</v>
      </c>
      <c r="J37" s="38">
        <f t="shared" si="26"/>
        <v>-7.0669985688109893E-5</v>
      </c>
      <c r="K37" s="38">
        <f t="shared" si="27"/>
        <v>18.394612534595652</v>
      </c>
      <c r="L37" s="38">
        <f t="shared" si="28"/>
        <v>33.654356921557351</v>
      </c>
      <c r="M37" s="38">
        <f t="shared" si="29"/>
        <v>0.49538182638207218</v>
      </c>
      <c r="N37" s="38">
        <f t="shared" si="30"/>
        <v>19.343951505781156</v>
      </c>
      <c r="O37" s="38">
        <f t="shared" si="31"/>
        <v>12.824431249152411</v>
      </c>
      <c r="P37" s="39">
        <f t="shared" si="32"/>
        <v>26.182265846263633</v>
      </c>
      <c r="Q37" s="8"/>
      <c r="R37" s="8"/>
      <c r="S37" s="8"/>
      <c r="T37" s="8"/>
    </row>
    <row r="38" spans="1:20" x14ac:dyDescent="0.3">
      <c r="A38" s="12">
        <v>16</v>
      </c>
      <c r="B38" s="13">
        <v>1.7</v>
      </c>
      <c r="C38" s="44">
        <v>0</v>
      </c>
      <c r="D38" s="41">
        <v>18.137499999999999</v>
      </c>
      <c r="E38" s="41">
        <v>31.83</v>
      </c>
      <c r="F38" s="41">
        <v>0</v>
      </c>
      <c r="G38" s="41">
        <v>19.55</v>
      </c>
      <c r="H38" s="41">
        <v>13.16</v>
      </c>
      <c r="I38" s="43">
        <v>27.560000000000002</v>
      </c>
      <c r="J38" s="41">
        <f t="shared" si="26"/>
        <v>5.4947085677881091E-4</v>
      </c>
      <c r="K38" s="41">
        <f t="shared" si="27"/>
        <v>18.123877312690027</v>
      </c>
      <c r="L38" s="41">
        <f t="shared" si="28"/>
        <v>31.695611114520602</v>
      </c>
      <c r="M38" s="41">
        <f t="shared" si="29"/>
        <v>0.35119933966635131</v>
      </c>
      <c r="N38" s="41">
        <f t="shared" si="30"/>
        <v>19.664918708000339</v>
      </c>
      <c r="O38" s="41">
        <f t="shared" si="31"/>
        <v>13.193390302695335</v>
      </c>
      <c r="P38" s="41">
        <f t="shared" si="32"/>
        <v>27.690540973357827</v>
      </c>
      <c r="Q38" s="8"/>
      <c r="R38" s="8"/>
      <c r="S38" s="8"/>
      <c r="T38" s="8"/>
    </row>
    <row r="39" spans="1:20" x14ac:dyDescent="0.3">
      <c r="A39" s="8">
        <v>17</v>
      </c>
      <c r="B39" s="9">
        <v>1.7</v>
      </c>
      <c r="C39" s="38">
        <v>0</v>
      </c>
      <c r="D39" s="38">
        <v>20.005000000000003</v>
      </c>
      <c r="E39" s="38">
        <v>35.157499999999999</v>
      </c>
      <c r="F39" s="38">
        <v>0</v>
      </c>
      <c r="G39" s="38">
        <v>17.802499999999998</v>
      </c>
      <c r="H39" s="38">
        <v>11.565</v>
      </c>
      <c r="I39" s="42">
        <v>25.265000000000001</v>
      </c>
      <c r="J39" s="38">
        <f t="shared" si="26"/>
        <v>-4.2792424722815081E-4</v>
      </c>
      <c r="K39" s="38">
        <f t="shared" si="27"/>
        <v>18.870497218113726</v>
      </c>
      <c r="L39" s="38">
        <f t="shared" si="28"/>
        <v>34.618088008952355</v>
      </c>
      <c r="M39" s="38">
        <f t="shared" si="29"/>
        <v>0.37969182081789654</v>
      </c>
      <c r="N39" s="38">
        <f t="shared" si="30"/>
        <v>18.889825448489287</v>
      </c>
      <c r="O39" s="38">
        <f t="shared" si="31"/>
        <v>12.398443988133522</v>
      </c>
      <c r="P39" s="39">
        <f t="shared" si="32"/>
        <v>25.49425714992276</v>
      </c>
      <c r="Q39" s="8"/>
      <c r="R39" s="8"/>
      <c r="S39" s="8"/>
      <c r="T39" s="8"/>
    </row>
    <row r="40" spans="1:20" x14ac:dyDescent="0.3">
      <c r="A40" s="8">
        <v>17</v>
      </c>
      <c r="B40" s="9">
        <v>1.75</v>
      </c>
      <c r="C40" s="38">
        <v>0</v>
      </c>
      <c r="D40" s="38">
        <v>18.9725</v>
      </c>
      <c r="E40" s="38">
        <v>32.650000000000006</v>
      </c>
      <c r="F40" s="38">
        <v>0.33249999999999996</v>
      </c>
      <c r="G40" s="38">
        <v>19.197500000000002</v>
      </c>
      <c r="H40" s="38">
        <v>13.07</v>
      </c>
      <c r="I40" s="42">
        <v>26.934999999999999</v>
      </c>
      <c r="J40" s="38">
        <f t="shared" si="26"/>
        <v>-3.3725764627168253E-4</v>
      </c>
      <c r="K40" s="38">
        <f t="shared" si="27"/>
        <v>18.840885029159836</v>
      </c>
      <c r="L40" s="38">
        <f t="shared" si="28"/>
        <v>32.987318351282738</v>
      </c>
      <c r="M40" s="38">
        <f t="shared" si="29"/>
        <v>0.36141615055157672</v>
      </c>
      <c r="N40" s="38">
        <f t="shared" si="30"/>
        <v>19.066574531141669</v>
      </c>
      <c r="O40" s="38">
        <f t="shared" si="31"/>
        <v>12.684271059588355</v>
      </c>
      <c r="P40" s="39">
        <f t="shared" si="32"/>
        <v>26.689587359738653</v>
      </c>
      <c r="Q40" s="8"/>
      <c r="R40" s="8"/>
      <c r="S40" s="8"/>
      <c r="T40" s="8"/>
    </row>
    <row r="41" spans="1:20" x14ac:dyDescent="0.3">
      <c r="A41" s="12">
        <v>17</v>
      </c>
      <c r="B41" s="13">
        <v>1.8</v>
      </c>
      <c r="C41" s="41">
        <v>0</v>
      </c>
      <c r="D41" s="41">
        <v>18.254999999999999</v>
      </c>
      <c r="E41" s="41">
        <v>30.799999999999997</v>
      </c>
      <c r="F41" s="41">
        <v>0.98750000000000004</v>
      </c>
      <c r="G41" s="41">
        <v>19.664999999999999</v>
      </c>
      <c r="H41" s="41">
        <v>13.244999999999999</v>
      </c>
      <c r="I41" s="43">
        <v>28.415000000000003</v>
      </c>
      <c r="J41" s="41">
        <f t="shared" si="26"/>
        <v>6.6909796660130638E-5</v>
      </c>
      <c r="K41" s="41">
        <f t="shared" si="27"/>
        <v>18.64785115259177</v>
      </c>
      <c r="L41" s="41">
        <f t="shared" si="28"/>
        <v>31.22088816652537</v>
      </c>
      <c r="M41" s="41">
        <f t="shared" si="29"/>
        <v>9.2227707025358541E-2</v>
      </c>
      <c r="N41" s="41">
        <f t="shared" si="30"/>
        <v>19.197552473309912</v>
      </c>
      <c r="O41" s="41">
        <f t="shared" si="31"/>
        <v>12.840398484263858</v>
      </c>
      <c r="P41" s="41">
        <f t="shared" si="32"/>
        <v>28.086793280563455</v>
      </c>
      <c r="Q41" s="8"/>
      <c r="R41" s="8"/>
      <c r="S41" s="8"/>
      <c r="T41" s="8"/>
    </row>
    <row r="42" spans="1:20" x14ac:dyDescent="0.3">
      <c r="A42" s="32">
        <v>18</v>
      </c>
      <c r="B42" s="9">
        <v>1.75</v>
      </c>
      <c r="C42" s="38">
        <v>0</v>
      </c>
      <c r="D42" s="38">
        <v>19.592500000000001</v>
      </c>
      <c r="E42" s="38">
        <v>35.97</v>
      </c>
      <c r="F42" s="38">
        <v>2.75E-2</v>
      </c>
      <c r="G42" s="38">
        <v>18.392499999999998</v>
      </c>
      <c r="H42" s="38">
        <v>12.2475</v>
      </c>
      <c r="I42" s="42">
        <v>24.634999999999998</v>
      </c>
      <c r="J42" s="38">
        <f t="shared" si="26"/>
        <v>1.3051983509537735E-4</v>
      </c>
      <c r="K42" s="38">
        <f t="shared" si="27"/>
        <v>18.921104104432743</v>
      </c>
      <c r="L42" s="38">
        <f t="shared" si="28"/>
        <v>35.09214449301362</v>
      </c>
      <c r="M42" s="38">
        <f t="shared" si="29"/>
        <v>0.4928933719475026</v>
      </c>
      <c r="N42" s="38">
        <f t="shared" si="30"/>
        <v>18.868746193358675</v>
      </c>
      <c r="O42" s="38">
        <f t="shared" si="31"/>
        <v>12.364116960176034</v>
      </c>
      <c r="P42" s="39">
        <f t="shared" si="32"/>
        <v>25.220133337716106</v>
      </c>
      <c r="Q42" s="8"/>
      <c r="R42" s="8"/>
      <c r="S42" s="8"/>
      <c r="T42" s="8"/>
    </row>
    <row r="43" spans="1:20" x14ac:dyDescent="0.3">
      <c r="A43" s="32">
        <v>18</v>
      </c>
      <c r="B43" s="9">
        <v>1.8</v>
      </c>
      <c r="C43" s="38">
        <v>0</v>
      </c>
      <c r="D43" s="38">
        <v>18.687500000000004</v>
      </c>
      <c r="E43" s="38">
        <v>33.127499999999998</v>
      </c>
      <c r="F43" s="38">
        <v>0</v>
      </c>
      <c r="G43" s="38">
        <v>18.677500000000002</v>
      </c>
      <c r="H43" s="38">
        <v>11.957500000000001</v>
      </c>
      <c r="I43" s="42">
        <v>26.704999999999998</v>
      </c>
      <c r="J43" s="38">
        <f t="shared" si="26"/>
        <v>-3.0828780545866241E-4</v>
      </c>
      <c r="K43" s="38">
        <f t="shared" si="27"/>
        <v>19.132614948430572</v>
      </c>
      <c r="L43" s="38">
        <f t="shared" si="28"/>
        <v>33.789350984711191</v>
      </c>
      <c r="M43" s="38">
        <f t="shared" si="29"/>
        <v>0.60052451813061225</v>
      </c>
      <c r="N43" s="38">
        <f t="shared" si="30"/>
        <v>18.901277156444266</v>
      </c>
      <c r="O43" s="38">
        <f t="shared" si="31"/>
        <v>12.56681204954279</v>
      </c>
      <c r="P43" s="39">
        <f t="shared" si="32"/>
        <v>26.102518630253627</v>
      </c>
      <c r="Q43" s="8"/>
      <c r="R43" s="8"/>
      <c r="S43" s="8"/>
      <c r="T43" s="8"/>
    </row>
    <row r="44" spans="1:20" x14ac:dyDescent="0.3">
      <c r="A44" s="34">
        <v>18</v>
      </c>
      <c r="B44" s="13">
        <v>1.85</v>
      </c>
      <c r="C44" s="44">
        <v>0</v>
      </c>
      <c r="D44" s="41">
        <v>19.344999999999999</v>
      </c>
      <c r="E44" s="41">
        <v>32.574999999999996</v>
      </c>
      <c r="F44" s="41">
        <v>3.5000000000000003E-2</v>
      </c>
      <c r="G44" s="41">
        <v>18.912500000000001</v>
      </c>
      <c r="H44" s="41">
        <v>12.672499999999999</v>
      </c>
      <c r="I44" s="43">
        <v>26.995000000000001</v>
      </c>
      <c r="J44" s="41">
        <f t="shared" si="26"/>
        <v>-4.3359460403719075E-4</v>
      </c>
      <c r="K44" s="41">
        <f t="shared" si="27"/>
        <v>19.180704104814239</v>
      </c>
      <c r="L44" s="41">
        <f t="shared" si="28"/>
        <v>32.350896949321026</v>
      </c>
      <c r="M44" s="41">
        <f t="shared" si="29"/>
        <v>0.45724289105382354</v>
      </c>
      <c r="N44" s="41">
        <f t="shared" si="30"/>
        <v>18.888036979045719</v>
      </c>
      <c r="O44" s="41">
        <f t="shared" si="31"/>
        <v>12.639807492130203</v>
      </c>
      <c r="P44" s="41">
        <f t="shared" si="32"/>
        <v>27.186779633800029</v>
      </c>
      <c r="Q44" s="8"/>
      <c r="R44" s="8"/>
      <c r="S44" s="8"/>
      <c r="T44" s="8"/>
    </row>
    <row r="45" spans="1:20" x14ac:dyDescent="0.3">
      <c r="A45" s="32">
        <v>19</v>
      </c>
      <c r="B45" s="9">
        <v>1.8</v>
      </c>
      <c r="C45" s="38">
        <v>0</v>
      </c>
      <c r="D45" s="38">
        <v>18.8825</v>
      </c>
      <c r="E45" s="38">
        <v>35.027499999999996</v>
      </c>
      <c r="F45" s="38">
        <v>0</v>
      </c>
      <c r="G45" s="38">
        <v>18.802500000000002</v>
      </c>
      <c r="H45" s="38">
        <v>12.24</v>
      </c>
      <c r="I45" s="42">
        <v>25.307500000000001</v>
      </c>
      <c r="J45" s="38">
        <f t="shared" si="26"/>
        <v>1.6046622612824191E-3</v>
      </c>
      <c r="K45" s="38">
        <f t="shared" si="27"/>
        <v>18.546433193552687</v>
      </c>
      <c r="L45" s="38">
        <f t="shared" si="28"/>
        <v>35.076526373741231</v>
      </c>
      <c r="M45" s="38">
        <f t="shared" si="29"/>
        <v>0.8349864797709472</v>
      </c>
      <c r="N45" s="38">
        <f t="shared" si="30"/>
        <v>19.280713740389324</v>
      </c>
      <c r="O45" s="38">
        <f t="shared" si="31"/>
        <v>12.721450165279961</v>
      </c>
      <c r="P45" s="39">
        <f t="shared" si="32"/>
        <v>25.359894409643658</v>
      </c>
      <c r="Q45" s="8"/>
      <c r="R45" s="8"/>
      <c r="S45" s="8"/>
      <c r="T45" s="8"/>
    </row>
    <row r="46" spans="1:20" x14ac:dyDescent="0.3">
      <c r="A46" s="32">
        <v>19</v>
      </c>
      <c r="B46" s="9">
        <v>1.85</v>
      </c>
      <c r="C46" s="38">
        <v>0</v>
      </c>
      <c r="D46" s="38">
        <v>18.324999999999999</v>
      </c>
      <c r="E46" s="38">
        <v>33.542500000000004</v>
      </c>
      <c r="F46" s="38">
        <v>3.0825</v>
      </c>
      <c r="G46" s="38">
        <v>20.177499999999998</v>
      </c>
      <c r="H46" s="38">
        <v>13.7575</v>
      </c>
      <c r="I46" s="42">
        <v>26.184999999999999</v>
      </c>
      <c r="J46" s="38">
        <f t="shared" si="26"/>
        <v>6.3638037921792678E-4</v>
      </c>
      <c r="K46" s="38">
        <f t="shared" si="27"/>
        <v>18.999067070502221</v>
      </c>
      <c r="L46" s="38">
        <f t="shared" si="28"/>
        <v>34.101709014805948</v>
      </c>
      <c r="M46" s="38">
        <f t="shared" si="29"/>
        <v>1.0685244424034863</v>
      </c>
      <c r="N46" s="38">
        <f t="shared" si="30"/>
        <v>19.169026583908117</v>
      </c>
      <c r="O46" s="38">
        <f t="shared" si="31"/>
        <v>12.841013272558627</v>
      </c>
      <c r="P46" s="39">
        <f t="shared" si="32"/>
        <v>25.929334784902721</v>
      </c>
      <c r="Q46" s="8"/>
      <c r="R46" s="8"/>
      <c r="S46" s="8"/>
      <c r="T46" s="8"/>
    </row>
    <row r="47" spans="1:20" x14ac:dyDescent="0.3">
      <c r="A47" s="32">
        <v>19</v>
      </c>
      <c r="B47" s="9">
        <v>1.9</v>
      </c>
      <c r="C47" s="38">
        <v>0</v>
      </c>
      <c r="D47" s="38">
        <v>18.29</v>
      </c>
      <c r="E47" s="38">
        <v>32.765000000000001</v>
      </c>
      <c r="F47" s="38">
        <v>0.29249999999999998</v>
      </c>
      <c r="G47" s="38">
        <v>19.914999999999999</v>
      </c>
      <c r="H47" s="38">
        <v>13.684999999999999</v>
      </c>
      <c r="I47" s="42">
        <v>26.827500000000001</v>
      </c>
      <c r="J47" s="38">
        <f t="shared" si="26"/>
        <v>-1.8400660871081831E-5</v>
      </c>
      <c r="K47" s="38">
        <f t="shared" si="27"/>
        <v>19.288279259837566</v>
      </c>
      <c r="L47" s="38">
        <f t="shared" si="28"/>
        <v>32.991231128782985</v>
      </c>
      <c r="M47" s="38">
        <f t="shared" si="29"/>
        <v>1.0511496317760987</v>
      </c>
      <c r="N47" s="38">
        <f t="shared" si="30"/>
        <v>19.01156828694279</v>
      </c>
      <c r="O47" s="38">
        <f t="shared" si="31"/>
        <v>12.830876733057963</v>
      </c>
      <c r="P47" s="39">
        <f t="shared" si="32"/>
        <v>26.700650871170836</v>
      </c>
      <c r="Q47" s="8"/>
      <c r="R47" s="8"/>
      <c r="S47" s="8"/>
      <c r="T47" s="8"/>
    </row>
    <row r="48" spans="1:20" x14ac:dyDescent="0.3">
      <c r="A48" s="34">
        <v>19</v>
      </c>
      <c r="B48" s="13">
        <v>1.95</v>
      </c>
      <c r="C48" s="44">
        <v>0</v>
      </c>
      <c r="D48" s="41">
        <v>19.6875</v>
      </c>
      <c r="E48" s="41">
        <v>32.099999999999994</v>
      </c>
      <c r="F48" s="41">
        <v>0.02</v>
      </c>
      <c r="G48" s="41">
        <v>18.0625</v>
      </c>
      <c r="H48" s="41">
        <v>11.5625</v>
      </c>
      <c r="I48" s="43">
        <v>27.4575</v>
      </c>
      <c r="J48" s="41">
        <f t="shared" si="26"/>
        <v>-3.5968085898477331E-4</v>
      </c>
      <c r="K48" s="41">
        <f t="shared" si="27"/>
        <v>19.41406976155875</v>
      </c>
      <c r="L48" s="41">
        <f t="shared" si="28"/>
        <v>31.7450927156722</v>
      </c>
      <c r="M48" s="41">
        <f t="shared" si="29"/>
        <v>0.78286204788884106</v>
      </c>
      <c r="N48" s="41">
        <f t="shared" si="30"/>
        <v>18.80833884949331</v>
      </c>
      <c r="O48" s="41">
        <f t="shared" si="31"/>
        <v>12.691040546777955</v>
      </c>
      <c r="P48" s="41">
        <f t="shared" si="32"/>
        <v>27.673842668447719</v>
      </c>
      <c r="Q48" s="8"/>
      <c r="R48" s="8"/>
      <c r="S48" s="8"/>
      <c r="T48" s="8"/>
    </row>
    <row r="49" spans="1:24" x14ac:dyDescent="0.3">
      <c r="A49" s="48">
        <v>20</v>
      </c>
      <c r="B49" s="15">
        <v>1.9</v>
      </c>
      <c r="C49" s="50">
        <v>5.0000000000000001E-3</v>
      </c>
      <c r="D49" s="39">
        <v>18.397500000000001</v>
      </c>
      <c r="E49" s="39">
        <v>34.130000000000003</v>
      </c>
      <c r="F49" s="39">
        <v>1.345</v>
      </c>
      <c r="G49" s="39">
        <v>19.7775</v>
      </c>
      <c r="H49" s="39">
        <v>13.245000000000001</v>
      </c>
      <c r="I49" s="42">
        <v>26.202500000000001</v>
      </c>
      <c r="J49" s="50">
        <f t="shared" si="26"/>
        <v>2.4967469077580573E-3</v>
      </c>
      <c r="K49" s="39">
        <f t="shared" si="27"/>
        <v>18.440241395374755</v>
      </c>
      <c r="L49" s="39">
        <f t="shared" si="28"/>
        <v>33.924392441567065</v>
      </c>
      <c r="M49" s="39">
        <f t="shared" si="29"/>
        <v>1.7654159233701705</v>
      </c>
      <c r="N49" s="39">
        <f t="shared" si="30"/>
        <v>19.869822813533247</v>
      </c>
      <c r="O49" s="39">
        <f t="shared" si="31"/>
        <v>13.506874728635893</v>
      </c>
      <c r="P49" s="39">
        <f t="shared" si="32"/>
        <v>26.17003582368605</v>
      </c>
      <c r="Q49" s="8"/>
      <c r="R49" s="8"/>
      <c r="S49" s="8"/>
      <c r="T49" s="8"/>
    </row>
    <row r="50" spans="1:24" x14ac:dyDescent="0.3">
      <c r="A50" s="35">
        <v>20</v>
      </c>
      <c r="B50" s="9">
        <v>1.95</v>
      </c>
      <c r="C50" s="39">
        <v>0</v>
      </c>
      <c r="D50" s="39">
        <v>18.4725</v>
      </c>
      <c r="E50" s="39">
        <v>32.64</v>
      </c>
      <c r="F50" s="39">
        <v>3.5475000000000003</v>
      </c>
      <c r="G50" s="39">
        <v>20.395</v>
      </c>
      <c r="H50" s="39">
        <v>14.4725</v>
      </c>
      <c r="I50" s="42">
        <v>26.82</v>
      </c>
      <c r="J50" s="38">
        <f t="shared" si="26"/>
        <v>1.3124916261585129E-3</v>
      </c>
      <c r="K50" s="38">
        <f t="shared" si="27"/>
        <v>18.970576617661862</v>
      </c>
      <c r="L50" s="38">
        <f t="shared" si="28"/>
        <v>33.141890704911219</v>
      </c>
      <c r="M50" s="38">
        <f t="shared" si="29"/>
        <v>1.8739479291922407</v>
      </c>
      <c r="N50" s="38">
        <f t="shared" si="30"/>
        <v>19.568146397001115</v>
      </c>
      <c r="O50" s="38">
        <f t="shared" si="31"/>
        <v>13.413606207047124</v>
      </c>
      <c r="P50" s="39">
        <f t="shared" si="32"/>
        <v>26.628406992675707</v>
      </c>
      <c r="Q50" s="8"/>
      <c r="R50" s="8"/>
      <c r="S50" s="8"/>
      <c r="T50" s="8"/>
    </row>
    <row r="51" spans="1:24" x14ac:dyDescent="0.3">
      <c r="A51" s="32">
        <v>20</v>
      </c>
      <c r="B51" s="9">
        <v>2</v>
      </c>
      <c r="C51" s="38">
        <v>0</v>
      </c>
      <c r="D51" s="38">
        <v>20.560000000000002</v>
      </c>
      <c r="E51" s="38">
        <v>32.950000000000003</v>
      </c>
      <c r="F51" s="38">
        <v>0</v>
      </c>
      <c r="G51" s="38">
        <v>17.71</v>
      </c>
      <c r="H51" s="38">
        <v>11.602499999999999</v>
      </c>
      <c r="I51" s="42">
        <v>26.8825</v>
      </c>
      <c r="J51" s="38">
        <f t="shared" si="26"/>
        <v>4.4173718653439664E-4</v>
      </c>
      <c r="K51" s="38">
        <f t="shared" si="27"/>
        <v>19.337490152334794</v>
      </c>
      <c r="L51" s="38">
        <f t="shared" si="28"/>
        <v>32.223728441167623</v>
      </c>
      <c r="M51" s="38">
        <f t="shared" si="29"/>
        <v>1.7315671617543558</v>
      </c>
      <c r="N51" s="38">
        <f t="shared" si="30"/>
        <v>19.220698839984834</v>
      </c>
      <c r="O51" s="38">
        <f t="shared" si="31"/>
        <v>13.190638038679026</v>
      </c>
      <c r="P51" s="39">
        <f t="shared" si="32"/>
        <v>27.288653872674331</v>
      </c>
      <c r="Q51" s="8"/>
      <c r="R51" s="8"/>
      <c r="S51" s="8"/>
      <c r="T51" s="8"/>
    </row>
    <row r="52" spans="1:24" x14ac:dyDescent="0.3">
      <c r="A52" s="34">
        <v>20</v>
      </c>
      <c r="B52" s="13">
        <v>2.0499999999999998</v>
      </c>
      <c r="C52" s="44">
        <v>0</v>
      </c>
      <c r="D52" s="41">
        <v>19.2925</v>
      </c>
      <c r="E52" s="41">
        <v>30.9175</v>
      </c>
      <c r="F52" s="41">
        <v>2.42</v>
      </c>
      <c r="G52" s="41">
        <v>19.442499999999999</v>
      </c>
      <c r="H52" s="41">
        <v>13.745000000000001</v>
      </c>
      <c r="I52" s="43">
        <v>28.282499999999999</v>
      </c>
      <c r="J52" s="41">
        <f t="shared" si="26"/>
        <v>-1.1551641111423594E-4</v>
      </c>
      <c r="K52" s="41">
        <f t="shared" si="27"/>
        <v>19.540981999393523</v>
      </c>
      <c r="L52" s="41">
        <f t="shared" si="28"/>
        <v>31.169905650336261</v>
      </c>
      <c r="M52" s="41">
        <f t="shared" si="29"/>
        <v>1.3382736210566009</v>
      </c>
      <c r="N52" s="41">
        <f t="shared" si="30"/>
        <v>18.827480142484418</v>
      </c>
      <c r="O52" s="41">
        <f t="shared" si="31"/>
        <v>12.837970223531599</v>
      </c>
      <c r="P52" s="41">
        <f t="shared" si="32"/>
        <v>28.150776463681893</v>
      </c>
      <c r="Q52" s="12"/>
      <c r="R52" s="8"/>
      <c r="S52" s="8"/>
      <c r="T52" s="8"/>
    </row>
    <row r="53" spans="1:24" x14ac:dyDescent="0.3">
      <c r="D53" s="32"/>
      <c r="U53" s="8"/>
      <c r="V53" s="8"/>
      <c r="W53" s="8"/>
      <c r="X53" s="8"/>
    </row>
    <row r="54" spans="1:24" x14ac:dyDescent="0.3">
      <c r="A54" s="7" t="s">
        <v>54</v>
      </c>
      <c r="B54" s="7" t="s">
        <v>55</v>
      </c>
      <c r="C54" s="7" t="s">
        <v>56</v>
      </c>
      <c r="D54" s="7" t="s">
        <v>57</v>
      </c>
      <c r="E54" s="7" t="s">
        <v>58</v>
      </c>
      <c r="F54" s="7" t="s">
        <v>59</v>
      </c>
      <c r="G54" s="9" t="s">
        <v>60</v>
      </c>
      <c r="H54" s="7" t="s">
        <v>34</v>
      </c>
      <c r="I54" s="9" t="s">
        <v>35</v>
      </c>
      <c r="J54" s="8" t="s">
        <v>62</v>
      </c>
      <c r="K54" s="8" t="s">
        <v>63</v>
      </c>
      <c r="L54" s="8" t="s">
        <v>64</v>
      </c>
      <c r="M54" s="8" t="s">
        <v>65</v>
      </c>
      <c r="N54" s="8" t="s">
        <v>66</v>
      </c>
      <c r="O54" s="8" t="s">
        <v>67</v>
      </c>
      <c r="P54" s="9" t="s">
        <v>68</v>
      </c>
      <c r="Q54" s="8" t="s">
        <v>69</v>
      </c>
      <c r="R54" s="8" t="s">
        <v>70</v>
      </c>
      <c r="S54" s="8" t="s">
        <v>71</v>
      </c>
      <c r="T54" s="8" t="s">
        <v>72</v>
      </c>
      <c r="U54" s="8" t="s">
        <v>73</v>
      </c>
      <c r="V54" s="8" t="s">
        <v>74</v>
      </c>
      <c r="W54" s="9" t="s">
        <v>75</v>
      </c>
      <c r="X54" s="8"/>
    </row>
    <row r="55" spans="1:24" ht="15" thickBot="1" x14ac:dyDescent="0.35">
      <c r="A55" s="25" t="s">
        <v>8</v>
      </c>
      <c r="B55" s="25" t="s">
        <v>9</v>
      </c>
      <c r="C55" s="25" t="s">
        <v>10</v>
      </c>
      <c r="D55" s="25" t="s">
        <v>11</v>
      </c>
      <c r="E55" s="25" t="s">
        <v>12</v>
      </c>
      <c r="F55" s="25" t="s">
        <v>13</v>
      </c>
      <c r="G55" s="27" t="s">
        <v>61</v>
      </c>
      <c r="H55" s="25" t="s">
        <v>14</v>
      </c>
      <c r="I55" s="27" t="s">
        <v>18</v>
      </c>
      <c r="J55" s="25"/>
      <c r="K55" s="25"/>
      <c r="L55" s="25"/>
      <c r="M55" s="25"/>
      <c r="N55" s="25"/>
      <c r="O55" s="25"/>
      <c r="P55" s="27"/>
      <c r="Q55" s="29"/>
      <c r="R55" s="25"/>
      <c r="S55" s="25"/>
      <c r="T55" s="25"/>
      <c r="U55" s="25"/>
      <c r="V55" s="25"/>
      <c r="W55" s="27"/>
      <c r="X55" s="8"/>
    </row>
    <row r="56" spans="1:24" x14ac:dyDescent="0.3">
      <c r="A56" s="38">
        <f t="shared" ref="A56:A74" si="33">C34</f>
        <v>0</v>
      </c>
      <c r="B56" s="38">
        <f t="shared" ref="B56:B74" si="34">D34</f>
        <v>17.727499999999999</v>
      </c>
      <c r="C56" s="38">
        <f t="shared" ref="C56:C74" si="35">E34</f>
        <v>36.397500000000001</v>
      </c>
      <c r="D56" s="38">
        <f t="shared" ref="D56:D74" si="36">F34</f>
        <v>0</v>
      </c>
      <c r="E56" s="38">
        <f t="shared" ref="E56:E74" si="37">G34</f>
        <v>19.177500000000002</v>
      </c>
      <c r="F56" s="38">
        <f t="shared" ref="F56:F74" si="38">H34</f>
        <v>12.129999999999999</v>
      </c>
      <c r="G56" s="42">
        <f t="shared" ref="G56:G74" si="39">I34</f>
        <v>24.295000000000002</v>
      </c>
      <c r="H56" s="32">
        <f t="shared" ref="H56:H74" si="40">A5</f>
        <v>15</v>
      </c>
      <c r="I56" s="46">
        <f t="shared" ref="I56:I74" si="41">B5</f>
        <v>1.5</v>
      </c>
      <c r="J56" s="7">
        <f t="shared" ref="J56:J74" si="42">$H56*A56</f>
        <v>0</v>
      </c>
      <c r="K56" s="7">
        <f t="shared" ref="K56:K74" si="43">$H56*B56</f>
        <v>265.91249999999997</v>
      </c>
      <c r="L56" s="7">
        <f t="shared" ref="L56:N71" si="44">$H56*C56</f>
        <v>545.96249999999998</v>
      </c>
      <c r="M56" s="7">
        <f t="shared" si="44"/>
        <v>0</v>
      </c>
      <c r="N56" s="7">
        <f t="shared" si="44"/>
        <v>287.66250000000002</v>
      </c>
      <c r="O56" s="7">
        <f t="shared" ref="O56:O74" si="45">$H56*F56</f>
        <v>181.95</v>
      </c>
      <c r="P56" s="9">
        <f t="shared" ref="P56:P74" si="46">$H56*G56</f>
        <v>364.42500000000001</v>
      </c>
      <c r="Q56" s="8">
        <f t="shared" ref="Q56:Q74" si="47">+$I56*A56</f>
        <v>0</v>
      </c>
      <c r="R56" s="8">
        <f t="shared" ref="R56:R74" si="48">+$I56*B56</f>
        <v>26.591249999999999</v>
      </c>
      <c r="S56" s="8">
        <f t="shared" ref="S56:S74" si="49">+$I56*C56</f>
        <v>54.596249999999998</v>
      </c>
      <c r="T56" s="8">
        <f t="shared" ref="T56:T74" si="50">+$I56*D56</f>
        <v>0</v>
      </c>
      <c r="U56" s="8">
        <f t="shared" ref="U56:U74" si="51">+$I56*E56</f>
        <v>28.766250000000003</v>
      </c>
      <c r="V56" s="8">
        <f t="shared" ref="V56:V74" si="52">+$I56*F56</f>
        <v>18.195</v>
      </c>
      <c r="W56" s="9">
        <f t="shared" ref="W56:W74" si="53">+$I56*G56</f>
        <v>36.442500000000003</v>
      </c>
      <c r="X56" s="8"/>
    </row>
    <row r="57" spans="1:24" x14ac:dyDescent="0.3">
      <c r="A57" s="41">
        <f t="shared" si="33"/>
        <v>0</v>
      </c>
      <c r="B57" s="41">
        <f t="shared" si="34"/>
        <v>18.34</v>
      </c>
      <c r="C57" s="41">
        <f t="shared" si="35"/>
        <v>34.254999999999995</v>
      </c>
      <c r="D57" s="41">
        <f t="shared" si="36"/>
        <v>0.38250000000000001</v>
      </c>
      <c r="E57" s="41">
        <f t="shared" si="37"/>
        <v>19.285000000000004</v>
      </c>
      <c r="F57" s="41">
        <f t="shared" si="38"/>
        <v>12.795</v>
      </c>
      <c r="G57" s="43">
        <f t="shared" si="39"/>
        <v>25.752500000000001</v>
      </c>
      <c r="H57" s="34">
        <f t="shared" si="40"/>
        <v>15</v>
      </c>
      <c r="I57" s="40">
        <f t="shared" si="41"/>
        <v>1.55</v>
      </c>
      <c r="J57" s="12">
        <f t="shared" si="42"/>
        <v>0</v>
      </c>
      <c r="K57" s="12">
        <f t="shared" si="43"/>
        <v>275.10000000000002</v>
      </c>
      <c r="L57" s="12">
        <f t="shared" si="44"/>
        <v>513.82499999999993</v>
      </c>
      <c r="M57" s="12">
        <f t="shared" si="44"/>
        <v>5.7374999999999998</v>
      </c>
      <c r="N57" s="12">
        <f t="shared" si="44"/>
        <v>289.27500000000003</v>
      </c>
      <c r="O57" s="12">
        <f t="shared" si="45"/>
        <v>191.92500000000001</v>
      </c>
      <c r="P57" s="13">
        <f t="shared" si="46"/>
        <v>386.28750000000002</v>
      </c>
      <c r="Q57" s="12">
        <f t="shared" si="47"/>
        <v>0</v>
      </c>
      <c r="R57" s="12">
        <f t="shared" si="48"/>
        <v>28.427</v>
      </c>
      <c r="S57" s="12">
        <f t="shared" si="49"/>
        <v>53.095249999999993</v>
      </c>
      <c r="T57" s="12">
        <f t="shared" si="50"/>
        <v>0.59287500000000004</v>
      </c>
      <c r="U57" s="12">
        <f t="shared" si="51"/>
        <v>29.891750000000005</v>
      </c>
      <c r="V57" s="12">
        <f t="shared" si="52"/>
        <v>19.832250000000002</v>
      </c>
      <c r="W57" s="13">
        <f t="shared" si="53"/>
        <v>39.916375000000002</v>
      </c>
      <c r="X57" s="8"/>
    </row>
    <row r="58" spans="1:24" x14ac:dyDescent="0.3">
      <c r="A58" s="45">
        <f t="shared" si="33"/>
        <v>0</v>
      </c>
      <c r="B58" s="45">
        <f t="shared" si="34"/>
        <v>17.63</v>
      </c>
      <c r="C58" s="45">
        <f t="shared" si="35"/>
        <v>34.68</v>
      </c>
      <c r="D58" s="45">
        <f t="shared" si="36"/>
        <v>2.3525</v>
      </c>
      <c r="E58" s="45">
        <f t="shared" si="37"/>
        <v>20.227499999999999</v>
      </c>
      <c r="F58" s="45">
        <f t="shared" si="38"/>
        <v>13.605</v>
      </c>
      <c r="G58" s="51">
        <f t="shared" si="39"/>
        <v>25.267500000000002</v>
      </c>
      <c r="H58" s="48">
        <f t="shared" si="40"/>
        <v>16</v>
      </c>
      <c r="I58" s="49">
        <f t="shared" si="41"/>
        <v>1.6</v>
      </c>
      <c r="J58" s="18">
        <f t="shared" si="42"/>
        <v>0</v>
      </c>
      <c r="K58" s="18">
        <f t="shared" si="43"/>
        <v>282.08</v>
      </c>
      <c r="L58" s="18">
        <f t="shared" si="44"/>
        <v>554.88</v>
      </c>
      <c r="M58" s="18">
        <f t="shared" si="44"/>
        <v>37.64</v>
      </c>
      <c r="N58" s="18">
        <f t="shared" si="44"/>
        <v>323.64</v>
      </c>
      <c r="O58" s="18">
        <f t="shared" si="45"/>
        <v>217.68</v>
      </c>
      <c r="P58" s="15">
        <f t="shared" si="46"/>
        <v>404.28000000000003</v>
      </c>
      <c r="Q58" s="18">
        <f t="shared" si="47"/>
        <v>0</v>
      </c>
      <c r="R58" s="18">
        <f t="shared" si="48"/>
        <v>28.207999999999998</v>
      </c>
      <c r="S58" s="18">
        <f t="shared" si="49"/>
        <v>55.488</v>
      </c>
      <c r="T58" s="18">
        <f t="shared" si="50"/>
        <v>3.7640000000000002</v>
      </c>
      <c r="U58" s="18">
        <f t="shared" si="51"/>
        <v>32.363999999999997</v>
      </c>
      <c r="V58" s="18">
        <f t="shared" si="52"/>
        <v>21.768000000000001</v>
      </c>
      <c r="W58" s="15">
        <f t="shared" si="53"/>
        <v>40.428000000000004</v>
      </c>
      <c r="X58" s="8"/>
    </row>
    <row r="59" spans="1:24" x14ac:dyDescent="0.3">
      <c r="A59" s="38">
        <f t="shared" si="33"/>
        <v>0</v>
      </c>
      <c r="B59" s="38">
        <f t="shared" si="34"/>
        <v>18.420000000000002</v>
      </c>
      <c r="C59" s="38">
        <f t="shared" si="35"/>
        <v>34.464999999999996</v>
      </c>
      <c r="D59" s="38">
        <f t="shared" si="36"/>
        <v>0.72750000000000004</v>
      </c>
      <c r="E59" s="38">
        <f t="shared" si="37"/>
        <v>19.267500000000002</v>
      </c>
      <c r="F59" s="38">
        <f t="shared" si="38"/>
        <v>12.522500000000001</v>
      </c>
      <c r="G59" s="42">
        <f t="shared" si="39"/>
        <v>25.552499999999998</v>
      </c>
      <c r="H59" s="32">
        <f t="shared" si="40"/>
        <v>16</v>
      </c>
      <c r="I59" s="37">
        <f t="shared" si="41"/>
        <v>1.65</v>
      </c>
      <c r="J59" s="7">
        <f t="shared" si="42"/>
        <v>0</v>
      </c>
      <c r="K59" s="7">
        <f t="shared" si="43"/>
        <v>294.72000000000003</v>
      </c>
      <c r="L59" s="7">
        <f t="shared" si="44"/>
        <v>551.43999999999994</v>
      </c>
      <c r="M59" s="7">
        <f t="shared" si="44"/>
        <v>11.64</v>
      </c>
      <c r="N59" s="7">
        <f t="shared" si="44"/>
        <v>308.28000000000003</v>
      </c>
      <c r="O59" s="7">
        <f t="shared" si="45"/>
        <v>200.36</v>
      </c>
      <c r="P59" s="9">
        <f t="shared" si="46"/>
        <v>408.84</v>
      </c>
      <c r="Q59" s="8">
        <f t="shared" si="47"/>
        <v>0</v>
      </c>
      <c r="R59" s="8">
        <f t="shared" si="48"/>
        <v>30.393000000000001</v>
      </c>
      <c r="S59" s="8">
        <f t="shared" si="49"/>
        <v>56.867249999999991</v>
      </c>
      <c r="T59" s="8">
        <f t="shared" si="50"/>
        <v>1.200375</v>
      </c>
      <c r="U59" s="8">
        <f t="shared" si="51"/>
        <v>31.791375000000002</v>
      </c>
      <c r="V59" s="8">
        <f t="shared" si="52"/>
        <v>20.662125</v>
      </c>
      <c r="W59" s="9">
        <f t="shared" si="53"/>
        <v>42.161624999999994</v>
      </c>
    </row>
    <row r="60" spans="1:24" x14ac:dyDescent="0.3">
      <c r="A60" s="41">
        <f t="shared" si="33"/>
        <v>0</v>
      </c>
      <c r="B60" s="41">
        <f t="shared" si="34"/>
        <v>18.137499999999999</v>
      </c>
      <c r="C60" s="41">
        <f t="shared" si="35"/>
        <v>31.83</v>
      </c>
      <c r="D60" s="41">
        <f t="shared" si="36"/>
        <v>0</v>
      </c>
      <c r="E60" s="41">
        <f t="shared" si="37"/>
        <v>19.55</v>
      </c>
      <c r="F60" s="41">
        <f t="shared" si="38"/>
        <v>13.16</v>
      </c>
      <c r="G60" s="43">
        <f t="shared" si="39"/>
        <v>27.560000000000002</v>
      </c>
      <c r="H60" s="34">
        <f t="shared" si="40"/>
        <v>16</v>
      </c>
      <c r="I60" s="40">
        <f t="shared" si="41"/>
        <v>1.7</v>
      </c>
      <c r="J60" s="12">
        <f t="shared" si="42"/>
        <v>0</v>
      </c>
      <c r="K60" s="12">
        <f t="shared" si="43"/>
        <v>290.2</v>
      </c>
      <c r="L60" s="12">
        <f t="shared" si="44"/>
        <v>509.28</v>
      </c>
      <c r="M60" s="12">
        <f t="shared" si="44"/>
        <v>0</v>
      </c>
      <c r="N60" s="12">
        <f t="shared" si="44"/>
        <v>312.8</v>
      </c>
      <c r="O60" s="12">
        <f t="shared" si="45"/>
        <v>210.56</v>
      </c>
      <c r="P60" s="13">
        <f t="shared" si="46"/>
        <v>440.96000000000004</v>
      </c>
      <c r="Q60" s="12">
        <f t="shared" si="47"/>
        <v>0</v>
      </c>
      <c r="R60" s="12">
        <f t="shared" si="48"/>
        <v>30.833749999999998</v>
      </c>
      <c r="S60" s="12">
        <f t="shared" si="49"/>
        <v>54.110999999999997</v>
      </c>
      <c r="T60" s="12">
        <f t="shared" si="50"/>
        <v>0</v>
      </c>
      <c r="U60" s="12">
        <f t="shared" si="51"/>
        <v>33.234999999999999</v>
      </c>
      <c r="V60" s="12">
        <f t="shared" si="52"/>
        <v>22.372</v>
      </c>
      <c r="W60" s="13">
        <f t="shared" si="53"/>
        <v>46.852000000000004</v>
      </c>
    </row>
    <row r="61" spans="1:24" x14ac:dyDescent="0.3">
      <c r="A61" s="38">
        <f t="shared" si="33"/>
        <v>0</v>
      </c>
      <c r="B61" s="38">
        <f t="shared" si="34"/>
        <v>20.005000000000003</v>
      </c>
      <c r="C61" s="38">
        <f t="shared" si="35"/>
        <v>35.157499999999999</v>
      </c>
      <c r="D61" s="38">
        <f t="shared" si="36"/>
        <v>0</v>
      </c>
      <c r="E61" s="38">
        <f t="shared" si="37"/>
        <v>17.802499999999998</v>
      </c>
      <c r="F61" s="38">
        <f t="shared" si="38"/>
        <v>11.565</v>
      </c>
      <c r="G61" s="42">
        <f t="shared" si="39"/>
        <v>25.265000000000001</v>
      </c>
      <c r="H61" s="32">
        <f t="shared" si="40"/>
        <v>17</v>
      </c>
      <c r="I61" s="37">
        <f t="shared" si="41"/>
        <v>1.7</v>
      </c>
      <c r="J61" s="7">
        <f t="shared" si="42"/>
        <v>0</v>
      </c>
      <c r="K61" s="7">
        <f t="shared" si="43"/>
        <v>340.08500000000004</v>
      </c>
      <c r="L61" s="7">
        <f t="shared" si="44"/>
        <v>597.67750000000001</v>
      </c>
      <c r="M61" s="7">
        <f t="shared" si="44"/>
        <v>0</v>
      </c>
      <c r="N61" s="7">
        <f t="shared" si="44"/>
        <v>302.64249999999998</v>
      </c>
      <c r="O61" s="7">
        <f t="shared" si="45"/>
        <v>196.60499999999999</v>
      </c>
      <c r="P61" s="9">
        <f t="shared" si="46"/>
        <v>429.505</v>
      </c>
      <c r="Q61" s="8">
        <f t="shared" si="47"/>
        <v>0</v>
      </c>
      <c r="R61" s="8">
        <f t="shared" si="48"/>
        <v>34.008500000000005</v>
      </c>
      <c r="S61" s="8">
        <f t="shared" si="49"/>
        <v>59.767749999999999</v>
      </c>
      <c r="T61" s="8">
        <f t="shared" si="50"/>
        <v>0</v>
      </c>
      <c r="U61" s="8">
        <f t="shared" si="51"/>
        <v>30.264249999999997</v>
      </c>
      <c r="V61" s="8">
        <f t="shared" si="52"/>
        <v>19.660499999999999</v>
      </c>
      <c r="W61" s="9">
        <f t="shared" si="53"/>
        <v>42.950499999999998</v>
      </c>
    </row>
    <row r="62" spans="1:24" x14ac:dyDescent="0.3">
      <c r="A62" s="38">
        <f t="shared" si="33"/>
        <v>0</v>
      </c>
      <c r="B62" s="38">
        <f t="shared" si="34"/>
        <v>18.9725</v>
      </c>
      <c r="C62" s="38">
        <f t="shared" si="35"/>
        <v>32.650000000000006</v>
      </c>
      <c r="D62" s="38">
        <f t="shared" si="36"/>
        <v>0.33249999999999996</v>
      </c>
      <c r="E62" s="38">
        <f t="shared" si="37"/>
        <v>19.197500000000002</v>
      </c>
      <c r="F62" s="38">
        <f t="shared" si="38"/>
        <v>13.07</v>
      </c>
      <c r="G62" s="42">
        <f t="shared" si="39"/>
        <v>26.934999999999999</v>
      </c>
      <c r="H62" s="32">
        <f t="shared" si="40"/>
        <v>17</v>
      </c>
      <c r="I62" s="37">
        <f t="shared" si="41"/>
        <v>1.75</v>
      </c>
      <c r="J62" s="7">
        <f t="shared" si="42"/>
        <v>0</v>
      </c>
      <c r="K62" s="7">
        <f t="shared" si="43"/>
        <v>322.53250000000003</v>
      </c>
      <c r="L62" s="7">
        <f t="shared" si="44"/>
        <v>555.05000000000007</v>
      </c>
      <c r="M62" s="7">
        <f t="shared" si="44"/>
        <v>5.652499999999999</v>
      </c>
      <c r="N62" s="7">
        <f t="shared" si="44"/>
        <v>326.35750000000002</v>
      </c>
      <c r="O62" s="7">
        <f t="shared" si="45"/>
        <v>222.19</v>
      </c>
      <c r="P62" s="9">
        <f t="shared" si="46"/>
        <v>457.89499999999998</v>
      </c>
      <c r="Q62" s="8">
        <f t="shared" si="47"/>
        <v>0</v>
      </c>
      <c r="R62" s="8">
        <f t="shared" si="48"/>
        <v>33.201875000000001</v>
      </c>
      <c r="S62" s="8">
        <f t="shared" si="49"/>
        <v>57.13750000000001</v>
      </c>
      <c r="T62" s="8">
        <f t="shared" si="50"/>
        <v>0.58187499999999992</v>
      </c>
      <c r="U62" s="8">
        <f t="shared" si="51"/>
        <v>33.595625000000005</v>
      </c>
      <c r="V62" s="8">
        <f t="shared" si="52"/>
        <v>22.872500000000002</v>
      </c>
      <c r="W62" s="9">
        <f t="shared" si="53"/>
        <v>47.136249999999997</v>
      </c>
    </row>
    <row r="63" spans="1:24" x14ac:dyDescent="0.3">
      <c r="A63" s="41">
        <f t="shared" si="33"/>
        <v>0</v>
      </c>
      <c r="B63" s="41">
        <f t="shared" si="34"/>
        <v>18.254999999999999</v>
      </c>
      <c r="C63" s="41">
        <f t="shared" si="35"/>
        <v>30.799999999999997</v>
      </c>
      <c r="D63" s="41">
        <f t="shared" si="36"/>
        <v>0.98750000000000004</v>
      </c>
      <c r="E63" s="41">
        <f t="shared" si="37"/>
        <v>19.664999999999999</v>
      </c>
      <c r="F63" s="41">
        <f t="shared" si="38"/>
        <v>13.244999999999999</v>
      </c>
      <c r="G63" s="43">
        <f t="shared" si="39"/>
        <v>28.415000000000003</v>
      </c>
      <c r="H63" s="34">
        <f t="shared" si="40"/>
        <v>17</v>
      </c>
      <c r="I63" s="40">
        <f t="shared" si="41"/>
        <v>1.8</v>
      </c>
      <c r="J63" s="12">
        <f t="shared" si="42"/>
        <v>0</v>
      </c>
      <c r="K63" s="12">
        <f t="shared" si="43"/>
        <v>310.33499999999998</v>
      </c>
      <c r="L63" s="12">
        <f t="shared" si="44"/>
        <v>523.59999999999991</v>
      </c>
      <c r="M63" s="12">
        <f t="shared" si="44"/>
        <v>16.787500000000001</v>
      </c>
      <c r="N63" s="12">
        <f t="shared" si="44"/>
        <v>334.30500000000001</v>
      </c>
      <c r="O63" s="12">
        <f t="shared" si="45"/>
        <v>225.16499999999999</v>
      </c>
      <c r="P63" s="13">
        <f t="shared" si="46"/>
        <v>483.05500000000006</v>
      </c>
      <c r="Q63" s="12">
        <f t="shared" si="47"/>
        <v>0</v>
      </c>
      <c r="R63" s="12">
        <f t="shared" si="48"/>
        <v>32.859000000000002</v>
      </c>
      <c r="S63" s="12">
        <f t="shared" si="49"/>
        <v>55.44</v>
      </c>
      <c r="T63" s="12">
        <f t="shared" si="50"/>
        <v>1.7775000000000001</v>
      </c>
      <c r="U63" s="12">
        <f t="shared" si="51"/>
        <v>35.396999999999998</v>
      </c>
      <c r="V63" s="12">
        <f t="shared" si="52"/>
        <v>23.840999999999998</v>
      </c>
      <c r="W63" s="13">
        <f t="shared" si="53"/>
        <v>51.147000000000006</v>
      </c>
    </row>
    <row r="64" spans="1:24" x14ac:dyDescent="0.3">
      <c r="A64" s="38">
        <f t="shared" si="33"/>
        <v>0</v>
      </c>
      <c r="B64" s="38">
        <f t="shared" si="34"/>
        <v>19.592500000000001</v>
      </c>
      <c r="C64" s="38">
        <f t="shared" si="35"/>
        <v>35.97</v>
      </c>
      <c r="D64" s="38">
        <f t="shared" si="36"/>
        <v>2.75E-2</v>
      </c>
      <c r="E64" s="38">
        <f t="shared" si="37"/>
        <v>18.392499999999998</v>
      </c>
      <c r="F64" s="38">
        <f t="shared" si="38"/>
        <v>12.2475</v>
      </c>
      <c r="G64" s="42">
        <f t="shared" si="39"/>
        <v>24.634999999999998</v>
      </c>
      <c r="H64" s="32">
        <f t="shared" si="40"/>
        <v>18</v>
      </c>
      <c r="I64" s="37">
        <f t="shared" si="41"/>
        <v>1.75</v>
      </c>
      <c r="J64" s="7">
        <f t="shared" si="42"/>
        <v>0</v>
      </c>
      <c r="K64" s="7">
        <f t="shared" si="43"/>
        <v>352.66500000000002</v>
      </c>
      <c r="L64" s="7">
        <f t="shared" si="44"/>
        <v>647.46</v>
      </c>
      <c r="M64" s="7">
        <f t="shared" si="44"/>
        <v>0.495</v>
      </c>
      <c r="N64" s="7">
        <f t="shared" si="44"/>
        <v>331.06499999999994</v>
      </c>
      <c r="O64" s="7">
        <f t="shared" si="45"/>
        <v>220.45500000000001</v>
      </c>
      <c r="P64" s="9">
        <f t="shared" si="46"/>
        <v>443.42999999999995</v>
      </c>
      <c r="Q64" s="8">
        <f t="shared" si="47"/>
        <v>0</v>
      </c>
      <c r="R64" s="8">
        <f t="shared" si="48"/>
        <v>34.286875000000002</v>
      </c>
      <c r="S64" s="8">
        <f t="shared" si="49"/>
        <v>62.947499999999998</v>
      </c>
      <c r="T64" s="8">
        <f t="shared" si="50"/>
        <v>4.8125000000000001E-2</v>
      </c>
      <c r="U64" s="8">
        <f t="shared" si="51"/>
        <v>32.186875000000001</v>
      </c>
      <c r="V64" s="8">
        <f t="shared" si="52"/>
        <v>21.433125</v>
      </c>
      <c r="W64" s="9">
        <f t="shared" si="53"/>
        <v>43.111249999999998</v>
      </c>
    </row>
    <row r="65" spans="1:23" x14ac:dyDescent="0.3">
      <c r="A65" s="38">
        <f t="shared" si="33"/>
        <v>0</v>
      </c>
      <c r="B65" s="38">
        <f t="shared" si="34"/>
        <v>18.687500000000004</v>
      </c>
      <c r="C65" s="38">
        <f t="shared" si="35"/>
        <v>33.127499999999998</v>
      </c>
      <c r="D65" s="38">
        <f t="shared" si="36"/>
        <v>0</v>
      </c>
      <c r="E65" s="38">
        <f t="shared" si="37"/>
        <v>18.677500000000002</v>
      </c>
      <c r="F65" s="38">
        <f t="shared" si="38"/>
        <v>11.957500000000001</v>
      </c>
      <c r="G65" s="42">
        <f t="shared" si="39"/>
        <v>26.704999999999998</v>
      </c>
      <c r="H65" s="32">
        <f t="shared" si="40"/>
        <v>18</v>
      </c>
      <c r="I65" s="37">
        <f t="shared" si="41"/>
        <v>1.8</v>
      </c>
      <c r="J65" s="7">
        <f t="shared" si="42"/>
        <v>0</v>
      </c>
      <c r="K65" s="7">
        <f t="shared" si="43"/>
        <v>336.37500000000006</v>
      </c>
      <c r="L65" s="7">
        <f t="shared" si="44"/>
        <v>596.29499999999996</v>
      </c>
      <c r="M65" s="7">
        <f t="shared" si="44"/>
        <v>0</v>
      </c>
      <c r="N65" s="7">
        <f t="shared" si="44"/>
        <v>336.19500000000005</v>
      </c>
      <c r="O65" s="7">
        <f t="shared" si="45"/>
        <v>215.23500000000001</v>
      </c>
      <c r="P65" s="9">
        <f t="shared" si="46"/>
        <v>480.68999999999994</v>
      </c>
      <c r="Q65" s="8">
        <f t="shared" si="47"/>
        <v>0</v>
      </c>
      <c r="R65" s="8">
        <f t="shared" si="48"/>
        <v>33.63750000000001</v>
      </c>
      <c r="S65" s="8">
        <f t="shared" si="49"/>
        <v>59.6295</v>
      </c>
      <c r="T65" s="8">
        <f t="shared" si="50"/>
        <v>0</v>
      </c>
      <c r="U65" s="8">
        <f t="shared" si="51"/>
        <v>33.619500000000002</v>
      </c>
      <c r="V65" s="8">
        <f t="shared" si="52"/>
        <v>21.523500000000002</v>
      </c>
      <c r="W65" s="9">
        <f t="shared" si="53"/>
        <v>48.068999999999996</v>
      </c>
    </row>
    <row r="66" spans="1:23" x14ac:dyDescent="0.3">
      <c r="A66" s="41">
        <f t="shared" si="33"/>
        <v>0</v>
      </c>
      <c r="B66" s="41">
        <f t="shared" si="34"/>
        <v>19.344999999999999</v>
      </c>
      <c r="C66" s="41">
        <f t="shared" si="35"/>
        <v>32.574999999999996</v>
      </c>
      <c r="D66" s="41">
        <f t="shared" si="36"/>
        <v>3.5000000000000003E-2</v>
      </c>
      <c r="E66" s="41">
        <f t="shared" si="37"/>
        <v>18.912500000000001</v>
      </c>
      <c r="F66" s="41">
        <f t="shared" si="38"/>
        <v>12.672499999999999</v>
      </c>
      <c r="G66" s="43">
        <f t="shared" si="39"/>
        <v>26.995000000000001</v>
      </c>
      <c r="H66" s="34">
        <f t="shared" si="40"/>
        <v>18</v>
      </c>
      <c r="I66" s="40">
        <f t="shared" si="41"/>
        <v>1.85</v>
      </c>
      <c r="J66" s="12">
        <f t="shared" si="42"/>
        <v>0</v>
      </c>
      <c r="K66" s="12">
        <f t="shared" si="43"/>
        <v>348.21</v>
      </c>
      <c r="L66" s="12">
        <f t="shared" si="44"/>
        <v>586.34999999999991</v>
      </c>
      <c r="M66" s="12">
        <f t="shared" si="44"/>
        <v>0.63000000000000012</v>
      </c>
      <c r="N66" s="12">
        <f t="shared" si="44"/>
        <v>340.42500000000001</v>
      </c>
      <c r="O66" s="12">
        <f t="shared" si="45"/>
        <v>228.10499999999999</v>
      </c>
      <c r="P66" s="13">
        <f t="shared" si="46"/>
        <v>485.91</v>
      </c>
      <c r="Q66" s="12">
        <f t="shared" si="47"/>
        <v>0</v>
      </c>
      <c r="R66" s="12">
        <f t="shared" si="48"/>
        <v>35.788249999999998</v>
      </c>
      <c r="S66" s="12">
        <f t="shared" si="49"/>
        <v>60.263749999999995</v>
      </c>
      <c r="T66" s="12">
        <f t="shared" si="50"/>
        <v>6.4750000000000016E-2</v>
      </c>
      <c r="U66" s="12">
        <f t="shared" si="51"/>
        <v>34.988125000000004</v>
      </c>
      <c r="V66" s="12">
        <f t="shared" si="52"/>
        <v>23.444125</v>
      </c>
      <c r="W66" s="13">
        <f t="shared" si="53"/>
        <v>49.940750000000001</v>
      </c>
    </row>
    <row r="67" spans="1:23" x14ac:dyDescent="0.3">
      <c r="A67" s="38">
        <f t="shared" si="33"/>
        <v>0</v>
      </c>
      <c r="B67" s="38">
        <f t="shared" si="34"/>
        <v>18.8825</v>
      </c>
      <c r="C67" s="38">
        <f t="shared" si="35"/>
        <v>35.027499999999996</v>
      </c>
      <c r="D67" s="38">
        <f t="shared" si="36"/>
        <v>0</v>
      </c>
      <c r="E67" s="38">
        <f t="shared" si="37"/>
        <v>18.802500000000002</v>
      </c>
      <c r="F67" s="38">
        <f t="shared" si="38"/>
        <v>12.24</v>
      </c>
      <c r="G67" s="42">
        <f t="shared" si="39"/>
        <v>25.307500000000001</v>
      </c>
      <c r="H67" s="32">
        <f t="shared" si="40"/>
        <v>19</v>
      </c>
      <c r="I67" s="37">
        <f t="shared" si="41"/>
        <v>1.8</v>
      </c>
      <c r="J67" s="7">
        <f t="shared" si="42"/>
        <v>0</v>
      </c>
      <c r="K67" s="7">
        <f t="shared" si="43"/>
        <v>358.76749999999998</v>
      </c>
      <c r="L67" s="7">
        <f t="shared" si="44"/>
        <v>665.52249999999992</v>
      </c>
      <c r="M67" s="7">
        <f t="shared" si="44"/>
        <v>0</v>
      </c>
      <c r="N67" s="7">
        <f t="shared" si="44"/>
        <v>357.24750000000006</v>
      </c>
      <c r="O67" s="7">
        <f t="shared" si="45"/>
        <v>232.56</v>
      </c>
      <c r="P67" s="9">
        <f t="shared" si="46"/>
        <v>480.84250000000003</v>
      </c>
      <c r="Q67" s="8">
        <f t="shared" si="47"/>
        <v>0</v>
      </c>
      <c r="R67" s="8">
        <f t="shared" si="48"/>
        <v>33.988500000000002</v>
      </c>
      <c r="S67" s="8">
        <f t="shared" si="49"/>
        <v>63.049499999999995</v>
      </c>
      <c r="T67" s="8">
        <f t="shared" si="50"/>
        <v>0</v>
      </c>
      <c r="U67" s="8">
        <f t="shared" si="51"/>
        <v>33.844500000000004</v>
      </c>
      <c r="V67" s="8">
        <f t="shared" si="52"/>
        <v>22.032</v>
      </c>
      <c r="W67" s="9">
        <f t="shared" si="53"/>
        <v>45.5535</v>
      </c>
    </row>
    <row r="68" spans="1:23" x14ac:dyDescent="0.3">
      <c r="A68" s="38">
        <f t="shared" si="33"/>
        <v>0</v>
      </c>
      <c r="B68" s="38">
        <f t="shared" si="34"/>
        <v>18.324999999999999</v>
      </c>
      <c r="C68" s="38">
        <f t="shared" si="35"/>
        <v>33.542500000000004</v>
      </c>
      <c r="D68" s="38">
        <f t="shared" si="36"/>
        <v>3.0825</v>
      </c>
      <c r="E68" s="38">
        <f t="shared" si="37"/>
        <v>20.177499999999998</v>
      </c>
      <c r="F68" s="38">
        <f t="shared" si="38"/>
        <v>13.7575</v>
      </c>
      <c r="G68" s="42">
        <f t="shared" si="39"/>
        <v>26.184999999999999</v>
      </c>
      <c r="H68" s="32">
        <f t="shared" si="40"/>
        <v>19</v>
      </c>
      <c r="I68" s="37">
        <f t="shared" si="41"/>
        <v>1.85</v>
      </c>
      <c r="J68" s="7">
        <f t="shared" si="42"/>
        <v>0</v>
      </c>
      <c r="K68" s="7">
        <f t="shared" si="43"/>
        <v>348.17500000000001</v>
      </c>
      <c r="L68" s="7">
        <f t="shared" si="44"/>
        <v>637.30750000000012</v>
      </c>
      <c r="M68" s="7">
        <f t="shared" si="44"/>
        <v>58.567500000000003</v>
      </c>
      <c r="N68" s="7">
        <f t="shared" si="44"/>
        <v>383.37249999999995</v>
      </c>
      <c r="O68" s="7">
        <f t="shared" si="45"/>
        <v>261.39249999999998</v>
      </c>
      <c r="P68" s="9">
        <f t="shared" si="46"/>
        <v>497.51499999999999</v>
      </c>
      <c r="Q68" s="8">
        <f t="shared" si="47"/>
        <v>0</v>
      </c>
      <c r="R68" s="8">
        <f t="shared" si="48"/>
        <v>33.901249999999997</v>
      </c>
      <c r="S68" s="8">
        <f t="shared" si="49"/>
        <v>62.053625000000011</v>
      </c>
      <c r="T68" s="8">
        <f t="shared" si="50"/>
        <v>5.7026250000000003</v>
      </c>
      <c r="U68" s="8">
        <f t="shared" si="51"/>
        <v>37.328375000000001</v>
      </c>
      <c r="V68" s="8">
        <f t="shared" si="52"/>
        <v>25.451375000000002</v>
      </c>
      <c r="W68" s="9">
        <f t="shared" si="53"/>
        <v>48.442250000000001</v>
      </c>
    </row>
    <row r="69" spans="1:23" x14ac:dyDescent="0.3">
      <c r="A69" s="38">
        <f t="shared" si="33"/>
        <v>0</v>
      </c>
      <c r="B69" s="38">
        <f t="shared" si="34"/>
        <v>18.29</v>
      </c>
      <c r="C69" s="38">
        <f t="shared" si="35"/>
        <v>32.765000000000001</v>
      </c>
      <c r="D69" s="38">
        <f t="shared" si="36"/>
        <v>0.29249999999999998</v>
      </c>
      <c r="E69" s="38">
        <f t="shared" si="37"/>
        <v>19.914999999999999</v>
      </c>
      <c r="F69" s="38">
        <f t="shared" si="38"/>
        <v>13.684999999999999</v>
      </c>
      <c r="G69" s="42">
        <f t="shared" si="39"/>
        <v>26.827500000000001</v>
      </c>
      <c r="H69" s="32">
        <f t="shared" si="40"/>
        <v>19</v>
      </c>
      <c r="I69" s="37">
        <f t="shared" si="41"/>
        <v>1.9</v>
      </c>
      <c r="J69" s="7">
        <f t="shared" si="42"/>
        <v>0</v>
      </c>
      <c r="K69" s="7">
        <f t="shared" si="43"/>
        <v>347.51</v>
      </c>
      <c r="L69" s="7">
        <f t="shared" si="44"/>
        <v>622.53499999999997</v>
      </c>
      <c r="M69" s="7">
        <f t="shared" si="44"/>
        <v>5.5574999999999992</v>
      </c>
      <c r="N69" s="7">
        <f t="shared" si="44"/>
        <v>378.38499999999999</v>
      </c>
      <c r="O69" s="7">
        <f t="shared" si="45"/>
        <v>260.01499999999999</v>
      </c>
      <c r="P69" s="9">
        <f t="shared" si="46"/>
        <v>509.72250000000003</v>
      </c>
      <c r="Q69" s="8">
        <f t="shared" si="47"/>
        <v>0</v>
      </c>
      <c r="R69" s="8">
        <f t="shared" si="48"/>
        <v>34.750999999999998</v>
      </c>
      <c r="S69" s="8">
        <f t="shared" si="49"/>
        <v>62.253499999999995</v>
      </c>
      <c r="T69" s="8">
        <f t="shared" si="50"/>
        <v>0.55574999999999997</v>
      </c>
      <c r="U69" s="8">
        <f t="shared" si="51"/>
        <v>37.838499999999996</v>
      </c>
      <c r="V69" s="8">
        <f t="shared" si="52"/>
        <v>26.001499999999997</v>
      </c>
      <c r="W69" s="9">
        <f t="shared" si="53"/>
        <v>50.972249999999995</v>
      </c>
    </row>
    <row r="70" spans="1:23" x14ac:dyDescent="0.3">
      <c r="A70" s="41">
        <f t="shared" si="33"/>
        <v>0</v>
      </c>
      <c r="B70" s="41">
        <f t="shared" si="34"/>
        <v>19.6875</v>
      </c>
      <c r="C70" s="41">
        <f t="shared" si="35"/>
        <v>32.099999999999994</v>
      </c>
      <c r="D70" s="41">
        <f t="shared" si="36"/>
        <v>0.02</v>
      </c>
      <c r="E70" s="41">
        <f t="shared" si="37"/>
        <v>18.0625</v>
      </c>
      <c r="F70" s="41">
        <f t="shared" si="38"/>
        <v>11.5625</v>
      </c>
      <c r="G70" s="43">
        <f t="shared" si="39"/>
        <v>27.4575</v>
      </c>
      <c r="H70" s="34">
        <f t="shared" si="40"/>
        <v>19</v>
      </c>
      <c r="I70" s="40">
        <f t="shared" si="41"/>
        <v>1.95</v>
      </c>
      <c r="J70" s="12">
        <f t="shared" si="42"/>
        <v>0</v>
      </c>
      <c r="K70" s="12">
        <f t="shared" si="43"/>
        <v>374.0625</v>
      </c>
      <c r="L70" s="12">
        <f t="shared" si="44"/>
        <v>609.89999999999986</v>
      </c>
      <c r="M70" s="12">
        <f t="shared" si="44"/>
        <v>0.38</v>
      </c>
      <c r="N70" s="12">
        <f t="shared" si="44"/>
        <v>343.1875</v>
      </c>
      <c r="O70" s="12">
        <f t="shared" si="45"/>
        <v>219.6875</v>
      </c>
      <c r="P70" s="13">
        <f t="shared" si="46"/>
        <v>521.6925</v>
      </c>
      <c r="Q70" s="12">
        <f t="shared" si="47"/>
        <v>0</v>
      </c>
      <c r="R70" s="12">
        <f t="shared" si="48"/>
        <v>38.390625</v>
      </c>
      <c r="S70" s="12">
        <f t="shared" si="49"/>
        <v>62.594999999999985</v>
      </c>
      <c r="T70" s="12">
        <f t="shared" si="50"/>
        <v>3.9E-2</v>
      </c>
      <c r="U70" s="12">
        <f t="shared" si="51"/>
        <v>35.221874999999997</v>
      </c>
      <c r="V70" s="12">
        <f t="shared" si="52"/>
        <v>22.546875</v>
      </c>
      <c r="W70" s="13">
        <f t="shared" si="53"/>
        <v>53.542124999999999</v>
      </c>
    </row>
    <row r="71" spans="1:23" x14ac:dyDescent="0.3">
      <c r="A71" s="45">
        <f t="shared" si="33"/>
        <v>5.0000000000000001E-3</v>
      </c>
      <c r="B71" s="45">
        <f t="shared" si="34"/>
        <v>18.397500000000001</v>
      </c>
      <c r="C71" s="45">
        <f t="shared" si="35"/>
        <v>34.130000000000003</v>
      </c>
      <c r="D71" s="45">
        <f t="shared" si="36"/>
        <v>1.345</v>
      </c>
      <c r="E71" s="45">
        <f t="shared" si="37"/>
        <v>19.7775</v>
      </c>
      <c r="F71" s="45">
        <f t="shared" si="38"/>
        <v>13.245000000000001</v>
      </c>
      <c r="G71" s="51">
        <f t="shared" si="39"/>
        <v>26.202500000000001</v>
      </c>
      <c r="H71" s="52">
        <f t="shared" si="40"/>
        <v>20</v>
      </c>
      <c r="I71" s="49">
        <f t="shared" si="41"/>
        <v>1.9</v>
      </c>
      <c r="J71" s="18">
        <f t="shared" si="42"/>
        <v>0.1</v>
      </c>
      <c r="K71" s="18">
        <f t="shared" si="43"/>
        <v>367.95000000000005</v>
      </c>
      <c r="L71" s="18">
        <f t="shared" si="44"/>
        <v>682.6</v>
      </c>
      <c r="M71" s="18">
        <f t="shared" si="44"/>
        <v>26.9</v>
      </c>
      <c r="N71" s="18">
        <f t="shared" si="44"/>
        <v>395.55</v>
      </c>
      <c r="O71" s="18">
        <f t="shared" si="45"/>
        <v>264.90000000000003</v>
      </c>
      <c r="P71" s="15">
        <f t="shared" si="46"/>
        <v>524.04999999999995</v>
      </c>
      <c r="Q71" s="18">
        <f t="shared" si="47"/>
        <v>9.4999999999999998E-3</v>
      </c>
      <c r="R71" s="18">
        <f t="shared" si="48"/>
        <v>34.955249999999999</v>
      </c>
      <c r="S71" s="18">
        <f t="shared" si="49"/>
        <v>64.847000000000008</v>
      </c>
      <c r="T71" s="18">
        <f t="shared" si="50"/>
        <v>2.5554999999999999</v>
      </c>
      <c r="U71" s="18">
        <f t="shared" si="51"/>
        <v>37.577249999999999</v>
      </c>
      <c r="V71" s="18">
        <f t="shared" si="52"/>
        <v>25.165500000000002</v>
      </c>
      <c r="W71" s="15">
        <f t="shared" si="53"/>
        <v>49.784749999999995</v>
      </c>
    </row>
    <row r="72" spans="1:23" x14ac:dyDescent="0.3">
      <c r="A72" s="38">
        <f t="shared" si="33"/>
        <v>0</v>
      </c>
      <c r="B72" s="38">
        <f t="shared" si="34"/>
        <v>18.4725</v>
      </c>
      <c r="C72" s="38">
        <f t="shared" si="35"/>
        <v>32.64</v>
      </c>
      <c r="D72" s="38">
        <f t="shared" si="36"/>
        <v>3.5475000000000003</v>
      </c>
      <c r="E72" s="38">
        <f t="shared" si="37"/>
        <v>20.395</v>
      </c>
      <c r="F72" s="38">
        <f t="shared" si="38"/>
        <v>14.4725</v>
      </c>
      <c r="G72" s="42">
        <f t="shared" si="39"/>
        <v>26.82</v>
      </c>
      <c r="H72" s="32">
        <f t="shared" si="40"/>
        <v>20</v>
      </c>
      <c r="I72" s="37">
        <f t="shared" si="41"/>
        <v>1.95</v>
      </c>
      <c r="J72" s="7">
        <f t="shared" si="42"/>
        <v>0</v>
      </c>
      <c r="K72" s="7">
        <f t="shared" si="43"/>
        <v>369.45</v>
      </c>
      <c r="L72" s="7">
        <f t="shared" ref="L72:N74" si="54">$H72*C72</f>
        <v>652.79999999999995</v>
      </c>
      <c r="M72" s="7">
        <f t="shared" si="54"/>
        <v>70.95</v>
      </c>
      <c r="N72" s="7">
        <f t="shared" si="54"/>
        <v>407.9</v>
      </c>
      <c r="O72" s="7">
        <f t="shared" si="45"/>
        <v>289.45</v>
      </c>
      <c r="P72" s="9">
        <f t="shared" si="46"/>
        <v>536.4</v>
      </c>
      <c r="Q72" s="8">
        <f t="shared" si="47"/>
        <v>0</v>
      </c>
      <c r="R72" s="8">
        <f t="shared" si="48"/>
        <v>36.021374999999999</v>
      </c>
      <c r="S72" s="8">
        <f t="shared" si="49"/>
        <v>63.647999999999996</v>
      </c>
      <c r="T72" s="8">
        <f t="shared" si="50"/>
        <v>6.9176250000000001</v>
      </c>
      <c r="U72" s="8">
        <f t="shared" si="51"/>
        <v>39.770249999999997</v>
      </c>
      <c r="V72" s="8">
        <f t="shared" si="52"/>
        <v>28.221374999999998</v>
      </c>
      <c r="W72" s="9">
        <f t="shared" si="53"/>
        <v>52.298999999999999</v>
      </c>
    </row>
    <row r="73" spans="1:23" x14ac:dyDescent="0.3">
      <c r="A73" s="38">
        <f t="shared" si="33"/>
        <v>0</v>
      </c>
      <c r="B73" s="38">
        <f t="shared" si="34"/>
        <v>20.560000000000002</v>
      </c>
      <c r="C73" s="38">
        <f t="shared" si="35"/>
        <v>32.950000000000003</v>
      </c>
      <c r="D73" s="38">
        <f t="shared" si="36"/>
        <v>0</v>
      </c>
      <c r="E73" s="38">
        <f t="shared" si="37"/>
        <v>17.71</v>
      </c>
      <c r="F73" s="38">
        <f t="shared" si="38"/>
        <v>11.602499999999999</v>
      </c>
      <c r="G73" s="42">
        <f t="shared" si="39"/>
        <v>26.8825</v>
      </c>
      <c r="H73" s="32">
        <f t="shared" si="40"/>
        <v>20</v>
      </c>
      <c r="I73" s="37">
        <f t="shared" si="41"/>
        <v>2</v>
      </c>
      <c r="J73" s="7">
        <f t="shared" si="42"/>
        <v>0</v>
      </c>
      <c r="K73" s="7">
        <f t="shared" si="43"/>
        <v>411.20000000000005</v>
      </c>
      <c r="L73" s="7">
        <f t="shared" si="54"/>
        <v>659</v>
      </c>
      <c r="M73" s="7">
        <f t="shared" si="54"/>
        <v>0</v>
      </c>
      <c r="N73" s="7">
        <f t="shared" si="54"/>
        <v>354.20000000000005</v>
      </c>
      <c r="O73" s="7">
        <f t="shared" si="45"/>
        <v>232.04999999999998</v>
      </c>
      <c r="P73" s="9">
        <f t="shared" si="46"/>
        <v>537.65</v>
      </c>
      <c r="Q73" s="8">
        <f t="shared" si="47"/>
        <v>0</v>
      </c>
      <c r="R73" s="8">
        <f t="shared" si="48"/>
        <v>41.120000000000005</v>
      </c>
      <c r="S73" s="8">
        <f t="shared" si="49"/>
        <v>65.900000000000006</v>
      </c>
      <c r="T73" s="8">
        <f t="shared" si="50"/>
        <v>0</v>
      </c>
      <c r="U73" s="8">
        <f t="shared" si="51"/>
        <v>35.42</v>
      </c>
      <c r="V73" s="8">
        <f t="shared" si="52"/>
        <v>23.204999999999998</v>
      </c>
      <c r="W73" s="9">
        <f t="shared" si="53"/>
        <v>53.765000000000001</v>
      </c>
    </row>
    <row r="74" spans="1:23" x14ac:dyDescent="0.3">
      <c r="A74" s="41">
        <f t="shared" si="33"/>
        <v>0</v>
      </c>
      <c r="B74" s="41">
        <f t="shared" si="34"/>
        <v>19.2925</v>
      </c>
      <c r="C74" s="41">
        <f t="shared" si="35"/>
        <v>30.9175</v>
      </c>
      <c r="D74" s="41">
        <f t="shared" si="36"/>
        <v>2.42</v>
      </c>
      <c r="E74" s="41">
        <f t="shared" si="37"/>
        <v>19.442499999999999</v>
      </c>
      <c r="F74" s="41">
        <f t="shared" si="38"/>
        <v>13.745000000000001</v>
      </c>
      <c r="G74" s="43">
        <f t="shared" si="39"/>
        <v>28.282499999999999</v>
      </c>
      <c r="H74" s="34">
        <f t="shared" si="40"/>
        <v>20</v>
      </c>
      <c r="I74" s="40">
        <f t="shared" si="41"/>
        <v>2.0499999999999998</v>
      </c>
      <c r="J74" s="12">
        <f t="shared" si="42"/>
        <v>0</v>
      </c>
      <c r="K74" s="12">
        <f t="shared" si="43"/>
        <v>385.85</v>
      </c>
      <c r="L74" s="12">
        <f t="shared" si="54"/>
        <v>618.35</v>
      </c>
      <c r="M74" s="12">
        <f t="shared" si="54"/>
        <v>48.4</v>
      </c>
      <c r="N74" s="12">
        <f t="shared" si="54"/>
        <v>388.84999999999997</v>
      </c>
      <c r="O74" s="12">
        <f t="shared" si="45"/>
        <v>274.90000000000003</v>
      </c>
      <c r="P74" s="13">
        <f t="shared" si="46"/>
        <v>565.65</v>
      </c>
      <c r="Q74" s="12">
        <f t="shared" si="47"/>
        <v>0</v>
      </c>
      <c r="R74" s="12">
        <f t="shared" si="48"/>
        <v>39.549624999999999</v>
      </c>
      <c r="S74" s="12">
        <f t="shared" si="49"/>
        <v>63.380874999999996</v>
      </c>
      <c r="T74" s="12">
        <f t="shared" si="50"/>
        <v>4.9609999999999994</v>
      </c>
      <c r="U74" s="12">
        <f t="shared" si="51"/>
        <v>39.857124999999996</v>
      </c>
      <c r="V74" s="12">
        <f t="shared" si="52"/>
        <v>28.177250000000001</v>
      </c>
      <c r="W74" s="13">
        <f t="shared" si="53"/>
        <v>57.979124999999989</v>
      </c>
    </row>
    <row r="75" spans="1:23" x14ac:dyDescent="0.3">
      <c r="A75" s="7" t="s">
        <v>54</v>
      </c>
      <c r="B75" s="7" t="s">
        <v>55</v>
      </c>
      <c r="C75" s="7" t="s">
        <v>56</v>
      </c>
      <c r="D75" s="7" t="s">
        <v>57</v>
      </c>
      <c r="E75" s="7" t="s">
        <v>58</v>
      </c>
      <c r="F75" s="7" t="s">
        <v>59</v>
      </c>
      <c r="G75" s="9" t="s">
        <v>60</v>
      </c>
      <c r="I75" s="9"/>
      <c r="J75" s="8" t="s">
        <v>62</v>
      </c>
      <c r="K75" s="8" t="s">
        <v>63</v>
      </c>
      <c r="L75" s="8" t="s">
        <v>64</v>
      </c>
      <c r="M75" s="8" t="s">
        <v>65</v>
      </c>
      <c r="N75" s="8" t="s">
        <v>66</v>
      </c>
      <c r="O75" s="8" t="s">
        <v>67</v>
      </c>
      <c r="P75" s="9" t="s">
        <v>68</v>
      </c>
      <c r="Q75" s="8" t="s">
        <v>69</v>
      </c>
      <c r="R75" s="8" t="s">
        <v>70</v>
      </c>
      <c r="S75" s="8" t="s">
        <v>71</v>
      </c>
      <c r="T75" s="8" t="s">
        <v>72</v>
      </c>
      <c r="U75" s="8" t="s">
        <v>73</v>
      </c>
      <c r="V75" s="8" t="s">
        <v>74</v>
      </c>
      <c r="W75" s="9" t="s">
        <v>75</v>
      </c>
    </row>
    <row r="76" spans="1:23" x14ac:dyDescent="0.3">
      <c r="A76" s="38">
        <f t="shared" ref="A76:W76" si="55">+AVERAGE(A56:A74)</f>
        <v>2.631578947368421E-4</v>
      </c>
      <c r="B76" s="38">
        <f t="shared" si="55"/>
        <v>18.790526315789474</v>
      </c>
      <c r="C76" s="38">
        <f t="shared" si="55"/>
        <v>33.472631578947372</v>
      </c>
      <c r="D76" s="38">
        <f t="shared" si="55"/>
        <v>0.81855263157894742</v>
      </c>
      <c r="E76" s="38">
        <f t="shared" si="55"/>
        <v>19.180921052631575</v>
      </c>
      <c r="F76" s="38">
        <f t="shared" si="55"/>
        <v>12.80421052631579</v>
      </c>
      <c r="G76" s="38">
        <f t="shared" si="55"/>
        <v>26.386447368421052</v>
      </c>
      <c r="H76" s="38">
        <f t="shared" si="55"/>
        <v>17.842105263157894</v>
      </c>
      <c r="I76" s="38">
        <f t="shared" si="55"/>
        <v>1.7921052631578946</v>
      </c>
      <c r="J76" s="38">
        <f t="shared" si="55"/>
        <v>5.263157894736842E-3</v>
      </c>
      <c r="K76" s="38">
        <f t="shared" si="55"/>
        <v>335.85157894736841</v>
      </c>
      <c r="L76" s="38">
        <f t="shared" si="55"/>
        <v>596.30710526315784</v>
      </c>
      <c r="M76" s="38">
        <f t="shared" si="55"/>
        <v>15.228289473684208</v>
      </c>
      <c r="N76" s="38">
        <f t="shared" si="55"/>
        <v>342.17578947368423</v>
      </c>
      <c r="O76" s="38">
        <f t="shared" si="55"/>
        <v>228.69394736842102</v>
      </c>
      <c r="P76" s="38">
        <f t="shared" si="55"/>
        <v>471.51578947368415</v>
      </c>
      <c r="Q76" s="38">
        <f t="shared" si="55"/>
        <v>5.0000000000000001E-4</v>
      </c>
      <c r="R76" s="38">
        <f t="shared" si="55"/>
        <v>33.732243421052637</v>
      </c>
      <c r="S76" s="38">
        <f t="shared" si="55"/>
        <v>59.845855263157894</v>
      </c>
      <c r="T76" s="38">
        <f t="shared" si="55"/>
        <v>1.513736842105263</v>
      </c>
      <c r="U76" s="38">
        <f t="shared" si="55"/>
        <v>34.366190789473691</v>
      </c>
      <c r="V76" s="38">
        <f t="shared" si="55"/>
        <v>22.968684210526316</v>
      </c>
      <c r="W76" s="38">
        <f t="shared" si="55"/>
        <v>47.394381578947367</v>
      </c>
    </row>
    <row r="78" spans="1:23" x14ac:dyDescent="0.3">
      <c r="A78" s="12" t="s">
        <v>76</v>
      </c>
      <c r="B78" s="12" t="s">
        <v>77</v>
      </c>
      <c r="C78" s="12" t="s">
        <v>78</v>
      </c>
      <c r="D78" s="12" t="s">
        <v>79</v>
      </c>
      <c r="E78" s="12" t="s">
        <v>80</v>
      </c>
      <c r="F78" s="12" t="s">
        <v>81</v>
      </c>
      <c r="G78" s="13" t="s">
        <v>82</v>
      </c>
      <c r="H78" s="12" t="s">
        <v>83</v>
      </c>
      <c r="I78" s="12" t="s">
        <v>84</v>
      </c>
      <c r="J78" s="12" t="s">
        <v>85</v>
      </c>
      <c r="K78" s="12" t="s">
        <v>86</v>
      </c>
      <c r="L78" s="12" t="s">
        <v>87</v>
      </c>
      <c r="M78" s="12" t="s">
        <v>88</v>
      </c>
      <c r="N78" s="13" t="s">
        <v>89</v>
      </c>
      <c r="O78" s="12" t="s">
        <v>90</v>
      </c>
      <c r="P78" s="12" t="s">
        <v>91</v>
      </c>
      <c r="Q78" s="12" t="s">
        <v>92</v>
      </c>
      <c r="R78" s="12" t="s">
        <v>93</v>
      </c>
      <c r="S78" s="12" t="s">
        <v>94</v>
      </c>
      <c r="T78" s="12" t="s">
        <v>95</v>
      </c>
      <c r="U78" s="13" t="s">
        <v>96</v>
      </c>
    </row>
    <row r="79" spans="1:23" x14ac:dyDescent="0.3">
      <c r="A79" s="7">
        <f t="shared" ref="A79:G88" si="56">+$H56^2*A56</f>
        <v>0</v>
      </c>
      <c r="B79" s="7">
        <f t="shared" si="56"/>
        <v>3988.6875</v>
      </c>
      <c r="C79" s="7">
        <f t="shared" si="56"/>
        <v>8189.4375</v>
      </c>
      <c r="D79" s="7">
        <f t="shared" si="56"/>
        <v>0</v>
      </c>
      <c r="E79" s="7">
        <f t="shared" si="56"/>
        <v>4314.9375</v>
      </c>
      <c r="F79" s="7">
        <f t="shared" si="56"/>
        <v>2729.25</v>
      </c>
      <c r="G79" s="9">
        <f t="shared" si="56"/>
        <v>5466.375</v>
      </c>
      <c r="H79" s="8">
        <f t="shared" ref="H79:H97" si="57">$H56*$I56*A56</f>
        <v>0</v>
      </c>
      <c r="I79" s="8">
        <f t="shared" ref="I79:I97" si="58">$H56*$I56*B56</f>
        <v>398.86874999999998</v>
      </c>
      <c r="J79" s="8">
        <f t="shared" ref="J79:J97" si="59">$H56*$I56*C56</f>
        <v>818.94375000000002</v>
      </c>
      <c r="K79" s="8">
        <f t="shared" ref="K79:K97" si="60">$H56*$I56*D56</f>
        <v>0</v>
      </c>
      <c r="L79" s="8">
        <f t="shared" ref="L79:L97" si="61">$H56*$I56*E56</f>
        <v>431.49375000000003</v>
      </c>
      <c r="M79" s="8">
        <f t="shared" ref="M79:M97" si="62">$H56*$I56*F56</f>
        <v>272.92499999999995</v>
      </c>
      <c r="N79" s="9">
        <f t="shared" ref="N79:N97" si="63">$H56*$I56*G56</f>
        <v>546.63750000000005</v>
      </c>
      <c r="O79" s="8">
        <f t="shared" ref="O79:O97" si="64">$I56^2*A56</f>
        <v>0</v>
      </c>
      <c r="P79" s="8">
        <f t="shared" ref="P79:P97" si="65">$I56^2*B56</f>
        <v>39.886874999999996</v>
      </c>
      <c r="Q79" s="8">
        <f t="shared" ref="Q79:Q97" si="66">$I56^2*C56</f>
        <v>81.894374999999997</v>
      </c>
      <c r="R79" s="8">
        <f t="shared" ref="R79:R97" si="67">$I56^2*D56</f>
        <v>0</v>
      </c>
      <c r="S79" s="8">
        <f t="shared" ref="S79:S97" si="68">$I56^2*E56</f>
        <v>43.149375000000006</v>
      </c>
      <c r="T79" s="8">
        <f t="shared" ref="T79:T97" si="69">$I56^2*F56</f>
        <v>27.292499999999997</v>
      </c>
      <c r="U79" s="9">
        <f t="shared" ref="U79:U97" si="70">$I56^2*G56</f>
        <v>54.663750000000007</v>
      </c>
    </row>
    <row r="80" spans="1:23" x14ac:dyDescent="0.3">
      <c r="A80" s="12">
        <f t="shared" si="56"/>
        <v>0</v>
      </c>
      <c r="B80" s="12">
        <f t="shared" si="56"/>
        <v>4126.5</v>
      </c>
      <c r="C80" s="12">
        <f t="shared" si="56"/>
        <v>7707.3749999999991</v>
      </c>
      <c r="D80" s="12">
        <f t="shared" si="56"/>
        <v>86.0625</v>
      </c>
      <c r="E80" s="12">
        <f t="shared" si="56"/>
        <v>4339.1250000000009</v>
      </c>
      <c r="F80" s="12">
        <f t="shared" si="56"/>
        <v>2878.875</v>
      </c>
      <c r="G80" s="13">
        <f t="shared" si="56"/>
        <v>5794.3125</v>
      </c>
      <c r="H80" s="12">
        <f t="shared" si="57"/>
        <v>0</v>
      </c>
      <c r="I80" s="12">
        <f t="shared" si="58"/>
        <v>426.40499999999997</v>
      </c>
      <c r="J80" s="12">
        <f t="shared" si="59"/>
        <v>796.42874999999992</v>
      </c>
      <c r="K80" s="12">
        <f t="shared" si="60"/>
        <v>8.8931249999999995</v>
      </c>
      <c r="L80" s="12">
        <f t="shared" si="61"/>
        <v>448.37625000000008</v>
      </c>
      <c r="M80" s="12">
        <f t="shared" si="62"/>
        <v>297.48374999999999</v>
      </c>
      <c r="N80" s="13">
        <f t="shared" si="63"/>
        <v>598.74562500000002</v>
      </c>
      <c r="O80" s="12">
        <f t="shared" si="64"/>
        <v>0</v>
      </c>
      <c r="P80" s="12">
        <f t="shared" si="65"/>
        <v>44.061850000000007</v>
      </c>
      <c r="Q80" s="12">
        <f t="shared" si="66"/>
        <v>82.297637499999993</v>
      </c>
      <c r="R80" s="12">
        <f t="shared" si="67"/>
        <v>0.91895625000000014</v>
      </c>
      <c r="S80" s="12">
        <f t="shared" si="68"/>
        <v>46.332212500000011</v>
      </c>
      <c r="T80" s="12">
        <f t="shared" si="69"/>
        <v>30.739987500000005</v>
      </c>
      <c r="U80" s="13">
        <f t="shared" si="70"/>
        <v>61.870381250000008</v>
      </c>
    </row>
    <row r="81" spans="1:21" x14ac:dyDescent="0.3">
      <c r="A81" s="8">
        <f t="shared" si="56"/>
        <v>0</v>
      </c>
      <c r="B81" s="8">
        <f t="shared" si="56"/>
        <v>4513.28</v>
      </c>
      <c r="C81" s="8">
        <f t="shared" si="56"/>
        <v>8878.08</v>
      </c>
      <c r="D81" s="8">
        <f t="shared" si="56"/>
        <v>602.24</v>
      </c>
      <c r="E81" s="8">
        <f t="shared" si="56"/>
        <v>5178.24</v>
      </c>
      <c r="F81" s="8">
        <f t="shared" si="56"/>
        <v>3482.88</v>
      </c>
      <c r="G81" s="9">
        <f t="shared" si="56"/>
        <v>6468.4800000000005</v>
      </c>
      <c r="H81" s="8">
        <f t="shared" si="57"/>
        <v>0</v>
      </c>
      <c r="I81" s="8">
        <f t="shared" si="58"/>
        <v>451.32799999999997</v>
      </c>
      <c r="J81" s="8">
        <f t="shared" si="59"/>
        <v>887.80799999999999</v>
      </c>
      <c r="K81" s="8">
        <f t="shared" si="60"/>
        <v>60.224000000000004</v>
      </c>
      <c r="L81" s="8">
        <f t="shared" si="61"/>
        <v>517.82399999999996</v>
      </c>
      <c r="M81" s="8">
        <f t="shared" si="62"/>
        <v>348.28800000000001</v>
      </c>
      <c r="N81" s="9">
        <f t="shared" si="63"/>
        <v>646.84800000000007</v>
      </c>
      <c r="O81" s="8">
        <f t="shared" si="64"/>
        <v>0</v>
      </c>
      <c r="P81" s="8">
        <f t="shared" si="65"/>
        <v>45.132800000000003</v>
      </c>
      <c r="Q81" s="8">
        <f t="shared" si="66"/>
        <v>88.780800000000013</v>
      </c>
      <c r="R81" s="8">
        <f t="shared" si="67"/>
        <v>6.0224000000000011</v>
      </c>
      <c r="S81" s="8">
        <f t="shared" si="68"/>
        <v>51.78240000000001</v>
      </c>
      <c r="T81" s="8">
        <f t="shared" si="69"/>
        <v>34.828800000000008</v>
      </c>
      <c r="U81" s="9">
        <f t="shared" si="70"/>
        <v>64.684800000000024</v>
      </c>
    </row>
    <row r="82" spans="1:21" x14ac:dyDescent="0.3">
      <c r="A82" s="7">
        <f t="shared" si="56"/>
        <v>0</v>
      </c>
      <c r="B82" s="7">
        <f t="shared" si="56"/>
        <v>4715.5200000000004</v>
      </c>
      <c r="C82" s="7">
        <f t="shared" si="56"/>
        <v>8823.0399999999991</v>
      </c>
      <c r="D82" s="7">
        <f t="shared" si="56"/>
        <v>186.24</v>
      </c>
      <c r="E82" s="7">
        <f t="shared" si="56"/>
        <v>4932.4800000000005</v>
      </c>
      <c r="F82" s="7">
        <f t="shared" si="56"/>
        <v>3205.76</v>
      </c>
      <c r="G82" s="9">
        <f t="shared" si="56"/>
        <v>6541.44</v>
      </c>
      <c r="H82" s="8">
        <f t="shared" si="57"/>
        <v>0</v>
      </c>
      <c r="I82" s="8">
        <f t="shared" si="58"/>
        <v>486.28800000000001</v>
      </c>
      <c r="J82" s="8">
        <f t="shared" si="59"/>
        <v>909.87599999999986</v>
      </c>
      <c r="K82" s="8">
        <f t="shared" si="60"/>
        <v>19.206</v>
      </c>
      <c r="L82" s="8">
        <f t="shared" si="61"/>
        <v>508.66200000000003</v>
      </c>
      <c r="M82" s="8">
        <f t="shared" si="62"/>
        <v>330.59399999999999</v>
      </c>
      <c r="N82" s="9">
        <f t="shared" si="63"/>
        <v>674.5859999999999</v>
      </c>
      <c r="O82" s="8">
        <f t="shared" si="64"/>
        <v>0</v>
      </c>
      <c r="P82" s="8">
        <f t="shared" si="65"/>
        <v>50.148449999999997</v>
      </c>
      <c r="Q82" s="8">
        <f t="shared" si="66"/>
        <v>93.830962499999984</v>
      </c>
      <c r="R82" s="8">
        <f t="shared" si="67"/>
        <v>1.9806187499999999</v>
      </c>
      <c r="S82" s="8">
        <f t="shared" si="68"/>
        <v>52.455768749999997</v>
      </c>
      <c r="T82" s="8">
        <f t="shared" si="69"/>
        <v>34.09250625</v>
      </c>
      <c r="U82" s="9">
        <f t="shared" si="70"/>
        <v>69.566681249999988</v>
      </c>
    </row>
    <row r="83" spans="1:21" x14ac:dyDescent="0.3">
      <c r="A83" s="12">
        <f t="shared" si="56"/>
        <v>0</v>
      </c>
      <c r="B83" s="12">
        <f t="shared" si="56"/>
        <v>4643.2</v>
      </c>
      <c r="C83" s="12">
        <f t="shared" si="56"/>
        <v>8148.48</v>
      </c>
      <c r="D83" s="12">
        <f t="shared" si="56"/>
        <v>0</v>
      </c>
      <c r="E83" s="12">
        <f t="shared" si="56"/>
        <v>5004.8</v>
      </c>
      <c r="F83" s="12">
        <f t="shared" si="56"/>
        <v>3368.96</v>
      </c>
      <c r="G83" s="13">
        <f t="shared" si="56"/>
        <v>7055.3600000000006</v>
      </c>
      <c r="H83" s="12">
        <f t="shared" si="57"/>
        <v>0</v>
      </c>
      <c r="I83" s="12">
        <f t="shared" si="58"/>
        <v>493.34</v>
      </c>
      <c r="J83" s="12">
        <f t="shared" si="59"/>
        <v>865.77599999999995</v>
      </c>
      <c r="K83" s="12">
        <f t="shared" si="60"/>
        <v>0</v>
      </c>
      <c r="L83" s="12">
        <f t="shared" si="61"/>
        <v>531.76</v>
      </c>
      <c r="M83" s="12">
        <f t="shared" si="62"/>
        <v>357.952</v>
      </c>
      <c r="N83" s="13">
        <f t="shared" si="63"/>
        <v>749.63200000000006</v>
      </c>
      <c r="O83" s="12">
        <f t="shared" si="64"/>
        <v>0</v>
      </c>
      <c r="P83" s="12">
        <f t="shared" si="65"/>
        <v>52.417374999999993</v>
      </c>
      <c r="Q83" s="12">
        <f t="shared" si="66"/>
        <v>91.98869999999998</v>
      </c>
      <c r="R83" s="12">
        <f t="shared" si="67"/>
        <v>0</v>
      </c>
      <c r="S83" s="12">
        <f t="shared" si="68"/>
        <v>56.499499999999998</v>
      </c>
      <c r="T83" s="12">
        <f t="shared" si="69"/>
        <v>38.032399999999996</v>
      </c>
      <c r="U83" s="13">
        <f t="shared" si="70"/>
        <v>79.648399999999995</v>
      </c>
    </row>
    <row r="84" spans="1:21" x14ac:dyDescent="0.3">
      <c r="A84" s="7">
        <f t="shared" si="56"/>
        <v>0</v>
      </c>
      <c r="B84" s="7">
        <f t="shared" si="56"/>
        <v>5781.4450000000006</v>
      </c>
      <c r="C84" s="7">
        <f t="shared" si="56"/>
        <v>10160.5175</v>
      </c>
      <c r="D84" s="7">
        <f t="shared" si="56"/>
        <v>0</v>
      </c>
      <c r="E84" s="7">
        <f t="shared" si="56"/>
        <v>5144.9224999999997</v>
      </c>
      <c r="F84" s="7">
        <f t="shared" si="56"/>
        <v>3342.2849999999999</v>
      </c>
      <c r="G84" s="9">
        <f t="shared" si="56"/>
        <v>7301.585</v>
      </c>
      <c r="H84" s="8">
        <f t="shared" si="57"/>
        <v>0</v>
      </c>
      <c r="I84" s="8">
        <f t="shared" si="58"/>
        <v>578.14449999999999</v>
      </c>
      <c r="J84" s="8">
        <f t="shared" si="59"/>
        <v>1016.05175</v>
      </c>
      <c r="K84" s="8">
        <f t="shared" si="60"/>
        <v>0</v>
      </c>
      <c r="L84" s="8">
        <f t="shared" si="61"/>
        <v>514.4922499999999</v>
      </c>
      <c r="M84" s="8">
        <f t="shared" si="62"/>
        <v>334.2285</v>
      </c>
      <c r="N84" s="9">
        <f t="shared" si="63"/>
        <v>730.1585</v>
      </c>
      <c r="O84" s="8">
        <f t="shared" si="64"/>
        <v>0</v>
      </c>
      <c r="P84" s="8">
        <f t="shared" si="65"/>
        <v>57.814450000000001</v>
      </c>
      <c r="Q84" s="8">
        <f t="shared" si="66"/>
        <v>101.60517499999999</v>
      </c>
      <c r="R84" s="8">
        <f t="shared" si="67"/>
        <v>0</v>
      </c>
      <c r="S84" s="8">
        <f t="shared" si="68"/>
        <v>51.449224999999991</v>
      </c>
      <c r="T84" s="8">
        <f t="shared" si="69"/>
        <v>33.422849999999997</v>
      </c>
      <c r="U84" s="9">
        <f t="shared" si="70"/>
        <v>73.01585</v>
      </c>
    </row>
    <row r="85" spans="1:21" x14ac:dyDescent="0.3">
      <c r="A85" s="7">
        <f t="shared" si="56"/>
        <v>0</v>
      </c>
      <c r="B85" s="7">
        <f t="shared" si="56"/>
        <v>5483.0524999999998</v>
      </c>
      <c r="C85" s="7">
        <f t="shared" si="56"/>
        <v>9435.8500000000022</v>
      </c>
      <c r="D85" s="7">
        <f t="shared" si="56"/>
        <v>96.092499999999987</v>
      </c>
      <c r="E85" s="7">
        <f t="shared" si="56"/>
        <v>5548.0775000000003</v>
      </c>
      <c r="F85" s="7">
        <f t="shared" si="56"/>
        <v>3777.23</v>
      </c>
      <c r="G85" s="9">
        <f t="shared" si="56"/>
        <v>7784.2149999999992</v>
      </c>
      <c r="H85" s="8">
        <f t="shared" si="57"/>
        <v>0</v>
      </c>
      <c r="I85" s="8">
        <f t="shared" si="58"/>
        <v>564.43187499999999</v>
      </c>
      <c r="J85" s="8">
        <f t="shared" si="59"/>
        <v>971.3375000000002</v>
      </c>
      <c r="K85" s="8">
        <f t="shared" si="60"/>
        <v>9.8918749999999989</v>
      </c>
      <c r="L85" s="8">
        <f t="shared" si="61"/>
        <v>571.12562500000001</v>
      </c>
      <c r="M85" s="8">
        <f t="shared" si="62"/>
        <v>388.83249999999998</v>
      </c>
      <c r="N85" s="9">
        <f t="shared" si="63"/>
        <v>801.31624999999997</v>
      </c>
      <c r="O85" s="8">
        <f t="shared" si="64"/>
        <v>0</v>
      </c>
      <c r="P85" s="8">
        <f t="shared" si="65"/>
        <v>58.103281250000002</v>
      </c>
      <c r="Q85" s="8">
        <f t="shared" si="66"/>
        <v>99.990625000000023</v>
      </c>
      <c r="R85" s="8">
        <f t="shared" si="67"/>
        <v>1.0182812499999998</v>
      </c>
      <c r="S85" s="8">
        <f t="shared" si="68"/>
        <v>58.792343750000008</v>
      </c>
      <c r="T85" s="8">
        <f t="shared" si="69"/>
        <v>40.026875000000004</v>
      </c>
      <c r="U85" s="9">
        <f t="shared" si="70"/>
        <v>82.488437499999989</v>
      </c>
    </row>
    <row r="86" spans="1:21" x14ac:dyDescent="0.3">
      <c r="A86" s="12">
        <f t="shared" si="56"/>
        <v>0</v>
      </c>
      <c r="B86" s="12">
        <f t="shared" si="56"/>
        <v>5275.6949999999997</v>
      </c>
      <c r="C86" s="12">
        <f t="shared" si="56"/>
        <v>8901.1999999999989</v>
      </c>
      <c r="D86" s="12">
        <f t="shared" si="56"/>
        <v>285.38749999999999</v>
      </c>
      <c r="E86" s="12">
        <f t="shared" si="56"/>
        <v>5683.1849999999995</v>
      </c>
      <c r="F86" s="12">
        <f t="shared" si="56"/>
        <v>3827.8049999999998</v>
      </c>
      <c r="G86" s="13">
        <f t="shared" si="56"/>
        <v>8211.9350000000013</v>
      </c>
      <c r="H86" s="12">
        <f t="shared" si="57"/>
        <v>0</v>
      </c>
      <c r="I86" s="12">
        <f t="shared" si="58"/>
        <v>558.60299999999995</v>
      </c>
      <c r="J86" s="12">
        <f t="shared" si="59"/>
        <v>942.4799999999999</v>
      </c>
      <c r="K86" s="12">
        <f t="shared" si="60"/>
        <v>30.217500000000001</v>
      </c>
      <c r="L86" s="12">
        <f t="shared" si="61"/>
        <v>601.74900000000002</v>
      </c>
      <c r="M86" s="12">
        <f t="shared" si="62"/>
        <v>405.29699999999997</v>
      </c>
      <c r="N86" s="13">
        <f t="shared" si="63"/>
        <v>869.49900000000014</v>
      </c>
      <c r="O86" s="12">
        <f t="shared" si="64"/>
        <v>0</v>
      </c>
      <c r="P86" s="12">
        <f t="shared" si="65"/>
        <v>59.1462</v>
      </c>
      <c r="Q86" s="12">
        <f t="shared" si="66"/>
        <v>99.792000000000002</v>
      </c>
      <c r="R86" s="12">
        <f t="shared" si="67"/>
        <v>3.1995000000000005</v>
      </c>
      <c r="S86" s="12">
        <f t="shared" si="68"/>
        <v>63.714600000000004</v>
      </c>
      <c r="T86" s="12">
        <f t="shared" si="69"/>
        <v>42.913800000000002</v>
      </c>
      <c r="U86" s="13">
        <f t="shared" si="70"/>
        <v>92.064600000000013</v>
      </c>
    </row>
    <row r="87" spans="1:21" x14ac:dyDescent="0.3">
      <c r="A87" s="7">
        <f t="shared" si="56"/>
        <v>0</v>
      </c>
      <c r="B87" s="7">
        <f t="shared" si="56"/>
        <v>6347.97</v>
      </c>
      <c r="C87" s="7">
        <f t="shared" si="56"/>
        <v>11654.279999999999</v>
      </c>
      <c r="D87" s="7">
        <f t="shared" si="56"/>
        <v>8.91</v>
      </c>
      <c r="E87" s="7">
        <f t="shared" si="56"/>
        <v>5959.1699999999992</v>
      </c>
      <c r="F87" s="7">
        <f t="shared" si="56"/>
        <v>3968.19</v>
      </c>
      <c r="G87" s="9">
        <f t="shared" si="56"/>
        <v>7981.74</v>
      </c>
      <c r="H87" s="8">
        <f t="shared" si="57"/>
        <v>0</v>
      </c>
      <c r="I87" s="8">
        <f t="shared" si="58"/>
        <v>617.16375000000005</v>
      </c>
      <c r="J87" s="8">
        <f t="shared" si="59"/>
        <v>1133.0550000000001</v>
      </c>
      <c r="K87" s="8">
        <f t="shared" si="60"/>
        <v>0.86624999999999996</v>
      </c>
      <c r="L87" s="8">
        <f t="shared" si="61"/>
        <v>579.36374999999998</v>
      </c>
      <c r="M87" s="8">
        <f t="shared" si="62"/>
        <v>385.79625000000004</v>
      </c>
      <c r="N87" s="9">
        <f t="shared" si="63"/>
        <v>776.00249999999994</v>
      </c>
      <c r="O87" s="8">
        <f t="shared" si="64"/>
        <v>0</v>
      </c>
      <c r="P87" s="8">
        <f t="shared" si="65"/>
        <v>60.002031250000002</v>
      </c>
      <c r="Q87" s="8">
        <f t="shared" si="66"/>
        <v>110.158125</v>
      </c>
      <c r="R87" s="8">
        <f t="shared" si="67"/>
        <v>8.4218749999999995E-2</v>
      </c>
      <c r="S87" s="8">
        <f t="shared" si="68"/>
        <v>56.327031249999997</v>
      </c>
      <c r="T87" s="8">
        <f t="shared" si="69"/>
        <v>37.507968750000003</v>
      </c>
      <c r="U87" s="9">
        <f t="shared" si="70"/>
        <v>75.444687500000001</v>
      </c>
    </row>
    <row r="88" spans="1:21" x14ac:dyDescent="0.3">
      <c r="A88" s="7">
        <f t="shared" si="56"/>
        <v>0</v>
      </c>
      <c r="B88" s="7">
        <f t="shared" si="56"/>
        <v>6054.7500000000009</v>
      </c>
      <c r="C88" s="7">
        <f t="shared" si="56"/>
        <v>10733.31</v>
      </c>
      <c r="D88" s="7">
        <f t="shared" si="56"/>
        <v>0</v>
      </c>
      <c r="E88" s="7">
        <f t="shared" si="56"/>
        <v>6051.51</v>
      </c>
      <c r="F88" s="7">
        <f t="shared" si="56"/>
        <v>3874.2300000000005</v>
      </c>
      <c r="G88" s="9">
        <f t="shared" si="56"/>
        <v>8652.42</v>
      </c>
      <c r="H88" s="8">
        <f t="shared" si="57"/>
        <v>0</v>
      </c>
      <c r="I88" s="8">
        <f t="shared" si="58"/>
        <v>605.47500000000014</v>
      </c>
      <c r="J88" s="8">
        <f t="shared" si="59"/>
        <v>1073.3309999999999</v>
      </c>
      <c r="K88" s="8">
        <f t="shared" si="60"/>
        <v>0</v>
      </c>
      <c r="L88" s="8">
        <f t="shared" si="61"/>
        <v>605.15100000000007</v>
      </c>
      <c r="M88" s="8">
        <f t="shared" si="62"/>
        <v>387.423</v>
      </c>
      <c r="N88" s="9">
        <f t="shared" si="63"/>
        <v>865.24199999999996</v>
      </c>
      <c r="O88" s="8">
        <f t="shared" si="64"/>
        <v>0</v>
      </c>
      <c r="P88" s="8">
        <f t="shared" si="65"/>
        <v>60.547500000000014</v>
      </c>
      <c r="Q88" s="8">
        <f t="shared" si="66"/>
        <v>107.3331</v>
      </c>
      <c r="R88" s="8">
        <f t="shared" si="67"/>
        <v>0</v>
      </c>
      <c r="S88" s="8">
        <f t="shared" si="68"/>
        <v>60.515100000000011</v>
      </c>
      <c r="T88" s="8">
        <f t="shared" si="69"/>
        <v>38.742300000000007</v>
      </c>
      <c r="U88" s="9">
        <f t="shared" si="70"/>
        <v>86.524199999999993</v>
      </c>
    </row>
    <row r="89" spans="1:21" x14ac:dyDescent="0.3">
      <c r="A89" s="12">
        <f t="shared" ref="A89:G97" si="71">+$H66^2*A66</f>
        <v>0</v>
      </c>
      <c r="B89" s="12">
        <f t="shared" si="71"/>
        <v>6267.78</v>
      </c>
      <c r="C89" s="12">
        <f t="shared" si="71"/>
        <v>10554.3</v>
      </c>
      <c r="D89" s="12">
        <f t="shared" si="71"/>
        <v>11.340000000000002</v>
      </c>
      <c r="E89" s="12">
        <f t="shared" si="71"/>
        <v>6127.6500000000005</v>
      </c>
      <c r="F89" s="12">
        <f t="shared" si="71"/>
        <v>4105.8899999999994</v>
      </c>
      <c r="G89" s="13">
        <f t="shared" si="71"/>
        <v>8746.380000000001</v>
      </c>
      <c r="H89" s="12">
        <f t="shared" si="57"/>
        <v>0</v>
      </c>
      <c r="I89" s="12">
        <f t="shared" si="58"/>
        <v>644.18850000000009</v>
      </c>
      <c r="J89" s="12">
        <f t="shared" si="59"/>
        <v>1084.7474999999999</v>
      </c>
      <c r="K89" s="12">
        <f t="shared" si="60"/>
        <v>1.1655000000000002</v>
      </c>
      <c r="L89" s="12">
        <f t="shared" si="61"/>
        <v>629.78625000000011</v>
      </c>
      <c r="M89" s="12">
        <f t="shared" si="62"/>
        <v>421.99425000000002</v>
      </c>
      <c r="N89" s="13">
        <f t="shared" si="63"/>
        <v>898.93350000000009</v>
      </c>
      <c r="O89" s="12">
        <f t="shared" si="64"/>
        <v>0</v>
      </c>
      <c r="P89" s="12">
        <f t="shared" si="65"/>
        <v>66.208262500000004</v>
      </c>
      <c r="Q89" s="12">
        <f t="shared" si="66"/>
        <v>111.4879375</v>
      </c>
      <c r="R89" s="12">
        <f t="shared" si="67"/>
        <v>0.11978750000000002</v>
      </c>
      <c r="S89" s="12">
        <f t="shared" si="68"/>
        <v>64.728031250000015</v>
      </c>
      <c r="T89" s="12">
        <f t="shared" si="69"/>
        <v>43.37163125</v>
      </c>
      <c r="U89" s="13">
        <f t="shared" si="70"/>
        <v>92.390387500000017</v>
      </c>
    </row>
    <row r="90" spans="1:21" x14ac:dyDescent="0.3">
      <c r="A90" s="7">
        <f t="shared" si="71"/>
        <v>0</v>
      </c>
      <c r="B90" s="7">
        <f t="shared" si="71"/>
        <v>6816.5825000000004</v>
      </c>
      <c r="C90" s="7">
        <f t="shared" si="71"/>
        <v>12644.927499999998</v>
      </c>
      <c r="D90" s="7">
        <f t="shared" si="71"/>
        <v>0</v>
      </c>
      <c r="E90" s="7">
        <f t="shared" si="71"/>
        <v>6787.7025000000003</v>
      </c>
      <c r="F90" s="7">
        <f t="shared" si="71"/>
        <v>4418.6400000000003</v>
      </c>
      <c r="G90" s="9">
        <f t="shared" si="71"/>
        <v>9136.0074999999997</v>
      </c>
      <c r="H90" s="8">
        <f t="shared" si="57"/>
        <v>0</v>
      </c>
      <c r="I90" s="8">
        <f t="shared" si="58"/>
        <v>645.78150000000005</v>
      </c>
      <c r="J90" s="8">
        <f t="shared" si="59"/>
        <v>1197.9404999999999</v>
      </c>
      <c r="K90" s="8">
        <f t="shared" si="60"/>
        <v>0</v>
      </c>
      <c r="L90" s="8">
        <f t="shared" si="61"/>
        <v>643.04550000000017</v>
      </c>
      <c r="M90" s="8">
        <f t="shared" si="62"/>
        <v>418.60800000000006</v>
      </c>
      <c r="N90" s="9">
        <f t="shared" si="63"/>
        <v>865.51650000000006</v>
      </c>
      <c r="O90" s="8">
        <f t="shared" si="64"/>
        <v>0</v>
      </c>
      <c r="P90" s="8">
        <f t="shared" si="65"/>
        <v>61.179300000000005</v>
      </c>
      <c r="Q90" s="8">
        <f t="shared" si="66"/>
        <v>113.48909999999999</v>
      </c>
      <c r="R90" s="8">
        <f t="shared" si="67"/>
        <v>0</v>
      </c>
      <c r="S90" s="8">
        <f t="shared" si="68"/>
        <v>60.920100000000012</v>
      </c>
      <c r="T90" s="8">
        <f t="shared" si="69"/>
        <v>39.657600000000002</v>
      </c>
      <c r="U90" s="9">
        <f t="shared" si="70"/>
        <v>81.996300000000005</v>
      </c>
    </row>
    <row r="91" spans="1:21" x14ac:dyDescent="0.3">
      <c r="A91" s="7">
        <f t="shared" si="71"/>
        <v>0</v>
      </c>
      <c r="B91" s="7">
        <f t="shared" si="71"/>
        <v>6615.3249999999998</v>
      </c>
      <c r="C91" s="7">
        <f t="shared" si="71"/>
        <v>12108.842500000001</v>
      </c>
      <c r="D91" s="7">
        <f t="shared" si="71"/>
        <v>1112.7825</v>
      </c>
      <c r="E91" s="7">
        <f t="shared" si="71"/>
        <v>7284.0774999999994</v>
      </c>
      <c r="F91" s="7">
        <f t="shared" si="71"/>
        <v>4966.4575000000004</v>
      </c>
      <c r="G91" s="9">
        <f t="shared" si="71"/>
        <v>9452.7849999999999</v>
      </c>
      <c r="H91" s="8">
        <f t="shared" si="57"/>
        <v>0</v>
      </c>
      <c r="I91" s="8">
        <f t="shared" si="58"/>
        <v>644.12374999999997</v>
      </c>
      <c r="J91" s="8">
        <f t="shared" si="59"/>
        <v>1179.018875</v>
      </c>
      <c r="K91" s="8">
        <f t="shared" si="60"/>
        <v>108.349875</v>
      </c>
      <c r="L91" s="8">
        <f t="shared" si="61"/>
        <v>709.23912499999994</v>
      </c>
      <c r="M91" s="8">
        <f t="shared" si="62"/>
        <v>483.57612499999999</v>
      </c>
      <c r="N91" s="9">
        <f t="shared" si="63"/>
        <v>920.40274999999997</v>
      </c>
      <c r="O91" s="8">
        <f t="shared" si="64"/>
        <v>0</v>
      </c>
      <c r="P91" s="8">
        <f t="shared" si="65"/>
        <v>62.717312500000006</v>
      </c>
      <c r="Q91" s="8">
        <f t="shared" si="66"/>
        <v>114.79920625000003</v>
      </c>
      <c r="R91" s="8">
        <f t="shared" si="67"/>
        <v>10.549856250000001</v>
      </c>
      <c r="S91" s="8">
        <f t="shared" si="68"/>
        <v>69.057493750000006</v>
      </c>
      <c r="T91" s="8">
        <f t="shared" si="69"/>
        <v>47.085043750000004</v>
      </c>
      <c r="U91" s="9">
        <f t="shared" si="70"/>
        <v>89.618162500000011</v>
      </c>
    </row>
    <row r="92" spans="1:21" x14ac:dyDescent="0.3">
      <c r="A92" s="7">
        <f t="shared" si="71"/>
        <v>0</v>
      </c>
      <c r="B92" s="7">
        <f t="shared" si="71"/>
        <v>6602.69</v>
      </c>
      <c r="C92" s="7">
        <f t="shared" si="71"/>
        <v>11828.165000000001</v>
      </c>
      <c r="D92" s="7">
        <f t="shared" si="71"/>
        <v>105.59249999999999</v>
      </c>
      <c r="E92" s="7">
        <f t="shared" si="71"/>
        <v>7189.3149999999996</v>
      </c>
      <c r="F92" s="7">
        <f t="shared" si="71"/>
        <v>4940.2849999999999</v>
      </c>
      <c r="G92" s="9">
        <f t="shared" si="71"/>
        <v>9684.7275000000009</v>
      </c>
      <c r="H92" s="8">
        <f t="shared" si="57"/>
        <v>0</v>
      </c>
      <c r="I92" s="8">
        <f t="shared" si="58"/>
        <v>660.26900000000001</v>
      </c>
      <c r="J92" s="8">
        <f t="shared" si="59"/>
        <v>1182.8165000000001</v>
      </c>
      <c r="K92" s="8">
        <f t="shared" si="60"/>
        <v>10.55925</v>
      </c>
      <c r="L92" s="8">
        <f t="shared" si="61"/>
        <v>718.93150000000003</v>
      </c>
      <c r="M92" s="8">
        <f t="shared" si="62"/>
        <v>494.02849999999995</v>
      </c>
      <c r="N92" s="9">
        <f t="shared" si="63"/>
        <v>968.47275000000002</v>
      </c>
      <c r="O92" s="8">
        <f t="shared" si="64"/>
        <v>0</v>
      </c>
      <c r="P92" s="8">
        <f t="shared" si="65"/>
        <v>66.026899999999998</v>
      </c>
      <c r="Q92" s="8">
        <f t="shared" si="66"/>
        <v>118.28165</v>
      </c>
      <c r="R92" s="8">
        <f t="shared" si="67"/>
        <v>1.055925</v>
      </c>
      <c r="S92" s="8">
        <f t="shared" si="68"/>
        <v>71.893149999999991</v>
      </c>
      <c r="T92" s="8">
        <f t="shared" si="69"/>
        <v>49.402849999999994</v>
      </c>
      <c r="U92" s="9">
        <f t="shared" si="70"/>
        <v>96.847274999999996</v>
      </c>
    </row>
    <row r="93" spans="1:21" x14ac:dyDescent="0.3">
      <c r="A93" s="12">
        <f t="shared" si="71"/>
        <v>0</v>
      </c>
      <c r="B93" s="12">
        <f t="shared" si="71"/>
        <v>7107.1875</v>
      </c>
      <c r="C93" s="12">
        <f t="shared" si="71"/>
        <v>11588.099999999999</v>
      </c>
      <c r="D93" s="12">
        <f t="shared" si="71"/>
        <v>7.22</v>
      </c>
      <c r="E93" s="12">
        <f t="shared" si="71"/>
        <v>6520.5625</v>
      </c>
      <c r="F93" s="12">
        <f t="shared" si="71"/>
        <v>4174.0625</v>
      </c>
      <c r="G93" s="13">
        <f t="shared" si="71"/>
        <v>9912.1574999999993</v>
      </c>
      <c r="H93" s="12">
        <f t="shared" si="57"/>
        <v>0</v>
      </c>
      <c r="I93" s="12">
        <f t="shared" si="58"/>
        <v>729.421875</v>
      </c>
      <c r="J93" s="12">
        <f t="shared" si="59"/>
        <v>1189.3049999999996</v>
      </c>
      <c r="K93" s="12">
        <f t="shared" si="60"/>
        <v>0.74099999999999999</v>
      </c>
      <c r="L93" s="12">
        <f t="shared" si="61"/>
        <v>669.21562499999993</v>
      </c>
      <c r="M93" s="12">
        <f t="shared" si="62"/>
        <v>428.39062499999994</v>
      </c>
      <c r="N93" s="13">
        <f t="shared" si="63"/>
        <v>1017.3003749999999</v>
      </c>
      <c r="O93" s="12">
        <f t="shared" si="64"/>
        <v>0</v>
      </c>
      <c r="P93" s="12">
        <f t="shared" si="65"/>
        <v>74.861718749999994</v>
      </c>
      <c r="Q93" s="12">
        <f t="shared" si="66"/>
        <v>122.06024999999997</v>
      </c>
      <c r="R93" s="12">
        <f t="shared" si="67"/>
        <v>7.6049999999999993E-2</v>
      </c>
      <c r="S93" s="12">
        <f t="shared" si="68"/>
        <v>68.682656249999994</v>
      </c>
      <c r="T93" s="12">
        <f t="shared" si="69"/>
        <v>43.966406249999999</v>
      </c>
      <c r="U93" s="13">
        <f t="shared" si="70"/>
        <v>104.40714374999999</v>
      </c>
    </row>
    <row r="94" spans="1:21" x14ac:dyDescent="0.3">
      <c r="A94" s="8">
        <f t="shared" si="71"/>
        <v>2</v>
      </c>
      <c r="B94" s="8">
        <f t="shared" si="71"/>
        <v>7359</v>
      </c>
      <c r="C94" s="8">
        <f t="shared" si="71"/>
        <v>13652.000000000002</v>
      </c>
      <c r="D94" s="8">
        <f t="shared" si="71"/>
        <v>538</v>
      </c>
      <c r="E94" s="8">
        <f t="shared" si="71"/>
        <v>7911</v>
      </c>
      <c r="F94" s="8">
        <f t="shared" si="71"/>
        <v>5298</v>
      </c>
      <c r="G94" s="9">
        <f t="shared" si="71"/>
        <v>10481</v>
      </c>
      <c r="H94" s="8">
        <f t="shared" si="57"/>
        <v>0.19</v>
      </c>
      <c r="I94" s="8">
        <f t="shared" si="58"/>
        <v>699.10500000000002</v>
      </c>
      <c r="J94" s="8">
        <f t="shared" si="59"/>
        <v>1296.94</v>
      </c>
      <c r="K94" s="8">
        <f t="shared" si="60"/>
        <v>51.11</v>
      </c>
      <c r="L94" s="8">
        <f t="shared" si="61"/>
        <v>751.54499999999996</v>
      </c>
      <c r="M94" s="8">
        <f t="shared" si="62"/>
        <v>503.31000000000006</v>
      </c>
      <c r="N94" s="9">
        <f t="shared" si="63"/>
        <v>995.69500000000005</v>
      </c>
      <c r="O94" s="8">
        <f t="shared" si="64"/>
        <v>1.805E-2</v>
      </c>
      <c r="P94" s="8">
        <f t="shared" si="65"/>
        <v>66.414974999999998</v>
      </c>
      <c r="Q94" s="8">
        <f t="shared" si="66"/>
        <v>123.2093</v>
      </c>
      <c r="R94" s="8">
        <f t="shared" si="67"/>
        <v>4.8554499999999994</v>
      </c>
      <c r="S94" s="8">
        <f t="shared" si="68"/>
        <v>71.396774999999991</v>
      </c>
      <c r="T94" s="8">
        <f t="shared" si="69"/>
        <v>47.814450000000001</v>
      </c>
      <c r="U94" s="9">
        <f t="shared" si="70"/>
        <v>94.591025000000002</v>
      </c>
    </row>
    <row r="95" spans="1:21" x14ac:dyDescent="0.3">
      <c r="A95" s="7">
        <f t="shared" si="71"/>
        <v>0</v>
      </c>
      <c r="B95" s="7">
        <f t="shared" si="71"/>
        <v>7389</v>
      </c>
      <c r="C95" s="7">
        <f t="shared" si="71"/>
        <v>13056</v>
      </c>
      <c r="D95" s="7">
        <f t="shared" si="71"/>
        <v>1419.0000000000002</v>
      </c>
      <c r="E95" s="7">
        <f t="shared" si="71"/>
        <v>8158</v>
      </c>
      <c r="F95" s="7">
        <f t="shared" si="71"/>
        <v>5789</v>
      </c>
      <c r="G95" s="9">
        <f t="shared" si="71"/>
        <v>10728</v>
      </c>
      <c r="H95" s="8">
        <f t="shared" si="57"/>
        <v>0</v>
      </c>
      <c r="I95" s="8">
        <f t="shared" si="58"/>
        <v>720.42750000000001</v>
      </c>
      <c r="J95" s="8">
        <f t="shared" si="59"/>
        <v>1272.96</v>
      </c>
      <c r="K95" s="8">
        <f t="shared" si="60"/>
        <v>138.35250000000002</v>
      </c>
      <c r="L95" s="8">
        <f t="shared" si="61"/>
        <v>795.40499999999997</v>
      </c>
      <c r="M95" s="8">
        <f t="shared" si="62"/>
        <v>564.42750000000001</v>
      </c>
      <c r="N95" s="9">
        <f t="shared" si="63"/>
        <v>1045.98</v>
      </c>
      <c r="O95" s="8">
        <f t="shared" si="64"/>
        <v>0</v>
      </c>
      <c r="P95" s="8">
        <f t="shared" si="65"/>
        <v>70.241681249999999</v>
      </c>
      <c r="Q95" s="8">
        <f t="shared" si="66"/>
        <v>124.11359999999999</v>
      </c>
      <c r="R95" s="8">
        <f t="shared" si="67"/>
        <v>13.489368750000001</v>
      </c>
      <c r="S95" s="8">
        <f t="shared" si="68"/>
        <v>77.551987499999996</v>
      </c>
      <c r="T95" s="8">
        <f t="shared" si="69"/>
        <v>55.031681249999998</v>
      </c>
      <c r="U95" s="9">
        <f t="shared" si="70"/>
        <v>101.98304999999999</v>
      </c>
    </row>
    <row r="96" spans="1:21" x14ac:dyDescent="0.3">
      <c r="A96" s="7">
        <f t="shared" si="71"/>
        <v>0</v>
      </c>
      <c r="B96" s="7">
        <f t="shared" si="71"/>
        <v>8224</v>
      </c>
      <c r="C96" s="7">
        <f t="shared" si="71"/>
        <v>13180.000000000002</v>
      </c>
      <c r="D96" s="7">
        <f t="shared" si="71"/>
        <v>0</v>
      </c>
      <c r="E96" s="7">
        <f t="shared" si="71"/>
        <v>7084</v>
      </c>
      <c r="F96" s="7">
        <f t="shared" si="71"/>
        <v>4641</v>
      </c>
      <c r="G96" s="9">
        <f t="shared" si="71"/>
        <v>10753</v>
      </c>
      <c r="H96" s="8">
        <f t="shared" si="57"/>
        <v>0</v>
      </c>
      <c r="I96" s="8">
        <f t="shared" si="58"/>
        <v>822.40000000000009</v>
      </c>
      <c r="J96" s="8">
        <f t="shared" si="59"/>
        <v>1318</v>
      </c>
      <c r="K96" s="8">
        <f t="shared" si="60"/>
        <v>0</v>
      </c>
      <c r="L96" s="8">
        <f t="shared" si="61"/>
        <v>708.40000000000009</v>
      </c>
      <c r="M96" s="8">
        <f t="shared" si="62"/>
        <v>464.09999999999997</v>
      </c>
      <c r="N96" s="9">
        <f t="shared" si="63"/>
        <v>1075.3</v>
      </c>
      <c r="O96" s="8">
        <f t="shared" si="64"/>
        <v>0</v>
      </c>
      <c r="P96" s="8">
        <f t="shared" si="65"/>
        <v>82.240000000000009</v>
      </c>
      <c r="Q96" s="8">
        <f t="shared" si="66"/>
        <v>131.80000000000001</v>
      </c>
      <c r="R96" s="8">
        <f t="shared" si="67"/>
        <v>0</v>
      </c>
      <c r="S96" s="8">
        <f t="shared" si="68"/>
        <v>70.84</v>
      </c>
      <c r="T96" s="8">
        <f t="shared" si="69"/>
        <v>46.41</v>
      </c>
      <c r="U96" s="9">
        <f t="shared" si="70"/>
        <v>107.53</v>
      </c>
    </row>
    <row r="97" spans="1:21" x14ac:dyDescent="0.3">
      <c r="A97" s="12">
        <f t="shared" si="71"/>
        <v>0</v>
      </c>
      <c r="B97" s="12">
        <f t="shared" si="71"/>
        <v>7717</v>
      </c>
      <c r="C97" s="12">
        <f t="shared" si="71"/>
        <v>12367</v>
      </c>
      <c r="D97" s="12">
        <f t="shared" si="71"/>
        <v>968</v>
      </c>
      <c r="E97" s="12">
        <f t="shared" si="71"/>
        <v>7777</v>
      </c>
      <c r="F97" s="12">
        <f t="shared" si="71"/>
        <v>5498</v>
      </c>
      <c r="G97" s="13">
        <f t="shared" si="71"/>
        <v>11313</v>
      </c>
      <c r="H97" s="12">
        <f t="shared" si="57"/>
        <v>0</v>
      </c>
      <c r="I97" s="12">
        <f t="shared" si="58"/>
        <v>790.99250000000006</v>
      </c>
      <c r="J97" s="12">
        <f t="shared" si="59"/>
        <v>1267.6175000000001</v>
      </c>
      <c r="K97" s="12">
        <f t="shared" si="60"/>
        <v>99.22</v>
      </c>
      <c r="L97" s="12">
        <f t="shared" si="61"/>
        <v>797.14249999999993</v>
      </c>
      <c r="M97" s="12">
        <f t="shared" si="62"/>
        <v>563.54500000000007</v>
      </c>
      <c r="N97" s="13">
        <f t="shared" si="63"/>
        <v>1159.5825</v>
      </c>
      <c r="O97" s="12">
        <f t="shared" si="64"/>
        <v>0</v>
      </c>
      <c r="P97" s="12">
        <f t="shared" si="65"/>
        <v>81.076731249999995</v>
      </c>
      <c r="Q97" s="12">
        <f t="shared" si="66"/>
        <v>129.93079374999999</v>
      </c>
      <c r="R97" s="12">
        <f t="shared" si="67"/>
        <v>10.17005</v>
      </c>
      <c r="S97" s="12">
        <f t="shared" si="68"/>
        <v>81.707106249999995</v>
      </c>
      <c r="T97" s="12">
        <f t="shared" si="69"/>
        <v>57.763362499999999</v>
      </c>
      <c r="U97" s="13">
        <f t="shared" si="70"/>
        <v>118.85720624999999</v>
      </c>
    </row>
    <row r="98" spans="1:21" x14ac:dyDescent="0.3">
      <c r="A98" s="7" t="s">
        <v>76</v>
      </c>
      <c r="B98" s="7" t="s">
        <v>77</v>
      </c>
      <c r="C98" s="7" t="s">
        <v>78</v>
      </c>
      <c r="D98" s="7" t="s">
        <v>79</v>
      </c>
      <c r="E98" s="7" t="s">
        <v>80</v>
      </c>
      <c r="F98" s="7" t="s">
        <v>81</v>
      </c>
      <c r="G98" s="9" t="s">
        <v>82</v>
      </c>
      <c r="H98" s="8" t="s">
        <v>83</v>
      </c>
      <c r="I98" s="7" t="s">
        <v>84</v>
      </c>
      <c r="J98" s="7" t="s">
        <v>85</v>
      </c>
      <c r="K98" s="7" t="s">
        <v>86</v>
      </c>
      <c r="L98" s="7" t="s">
        <v>87</v>
      </c>
      <c r="M98" s="7" t="s">
        <v>88</v>
      </c>
      <c r="N98" s="9" t="s">
        <v>89</v>
      </c>
      <c r="O98" s="7" t="s">
        <v>90</v>
      </c>
      <c r="P98" s="7" t="s">
        <v>91</v>
      </c>
      <c r="Q98" s="7" t="s">
        <v>92</v>
      </c>
      <c r="R98" s="7" t="s">
        <v>93</v>
      </c>
      <c r="S98" s="7" t="s">
        <v>94</v>
      </c>
      <c r="T98" s="7" t="s">
        <v>95</v>
      </c>
      <c r="U98" s="9" t="s">
        <v>96</v>
      </c>
    </row>
    <row r="99" spans="1:21" x14ac:dyDescent="0.3">
      <c r="A99" s="7">
        <f t="shared" ref="A99:U99" si="72">+AVERAGE(A79:A97)</f>
        <v>0.10526315789473684</v>
      </c>
      <c r="B99" s="7">
        <f t="shared" si="72"/>
        <v>6054.140263157894</v>
      </c>
      <c r="C99" s="7">
        <f t="shared" si="72"/>
        <v>10716.363421052632</v>
      </c>
      <c r="D99" s="7">
        <f t="shared" si="72"/>
        <v>285.62460526315789</v>
      </c>
      <c r="E99" s="7">
        <f t="shared" si="72"/>
        <v>6157.6713157894737</v>
      </c>
      <c r="F99" s="7">
        <f t="shared" si="72"/>
        <v>4120.3578947368424</v>
      </c>
      <c r="G99" s="7">
        <f t="shared" si="72"/>
        <v>8498.153684210527</v>
      </c>
      <c r="H99" s="7">
        <f t="shared" si="72"/>
        <v>0.01</v>
      </c>
      <c r="I99" s="7">
        <f t="shared" si="72"/>
        <v>607.19776315789477</v>
      </c>
      <c r="J99" s="7">
        <f t="shared" si="72"/>
        <v>1073.9175592105262</v>
      </c>
      <c r="K99" s="7">
        <f t="shared" si="72"/>
        <v>28.357730263157894</v>
      </c>
      <c r="L99" s="7">
        <f t="shared" si="72"/>
        <v>617.51095394736842</v>
      </c>
      <c r="M99" s="7">
        <f t="shared" si="72"/>
        <v>413.2</v>
      </c>
      <c r="N99" s="7">
        <f t="shared" si="72"/>
        <v>852.93951315789468</v>
      </c>
      <c r="O99" s="7">
        <f t="shared" si="72"/>
        <v>9.5E-4</v>
      </c>
      <c r="P99" s="7">
        <f t="shared" si="72"/>
        <v>60.959352302631579</v>
      </c>
      <c r="Q99" s="7">
        <f t="shared" si="72"/>
        <v>107.72859671052632</v>
      </c>
      <c r="R99" s="7">
        <f t="shared" si="72"/>
        <v>2.8179190789473685</v>
      </c>
      <c r="S99" s="7">
        <f t="shared" si="72"/>
        <v>61.98920296052632</v>
      </c>
      <c r="T99" s="7">
        <f t="shared" si="72"/>
        <v>41.479105921052621</v>
      </c>
      <c r="U99" s="7">
        <f t="shared" si="72"/>
        <v>85.694333552631576</v>
      </c>
    </row>
    <row r="101" spans="1:2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1" x14ac:dyDescent="0.3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1" x14ac:dyDescent="0.3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1" x14ac:dyDescent="0.3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1" x14ac:dyDescent="0.3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1" x14ac:dyDescent="0.3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1" x14ac:dyDescent="0.3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1" x14ac:dyDescent="0.3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1" x14ac:dyDescent="0.3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x14ac:dyDescent="0.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x14ac:dyDescent="0.3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x14ac:dyDescent="0.3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x14ac:dyDescent="0.3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x14ac:dyDescent="0.3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x14ac:dyDescent="0.3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x14ac:dyDescent="0.3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x14ac:dyDescent="0.3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x14ac:dyDescent="0.3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x14ac:dyDescent="0.3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x14ac:dyDescent="0.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x14ac:dyDescent="0.3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x14ac:dyDescent="0.3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x14ac:dyDescent="0.3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x14ac:dyDescent="0.3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x14ac:dyDescent="0.3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x14ac:dyDescent="0.3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 x14ac:dyDescent="0.3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x14ac:dyDescent="0.3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x14ac:dyDescent="0.3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x14ac:dyDescent="0.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x14ac:dyDescent="0.3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0" x14ac:dyDescent="0.3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 x14ac:dyDescent="0.3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1:20" x14ac:dyDescent="0.3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x14ac:dyDescent="0.3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x14ac:dyDescent="0.3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x14ac:dyDescent="0.3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x14ac:dyDescent="0.3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x14ac:dyDescent="0.3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1:20" x14ac:dyDescent="0.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 x14ac:dyDescent="0.3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1:20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1:20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1:20" x14ac:dyDescent="0.3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1:20" x14ac:dyDescent="0.3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spans="1:20" x14ac:dyDescent="0.3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1:20" x14ac:dyDescent="0.3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1:20" x14ac:dyDescent="0.3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1:20" x14ac:dyDescent="0.3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1:20" x14ac:dyDescent="0.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 x14ac:dyDescent="0.3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 x14ac:dyDescent="0.3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x14ac:dyDescent="0.3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x14ac:dyDescent="0.3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1:20" x14ac:dyDescent="0.3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1:20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spans="1:20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spans="1:20" x14ac:dyDescent="0.3">
      <c r="A172" s="8"/>
      <c r="B172" s="8"/>
      <c r="C172" s="8"/>
      <c r="D172" s="8"/>
      <c r="E172" s="8"/>
      <c r="F172" s="8"/>
      <c r="G172" s="8"/>
      <c r="H172" s="26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1:20" x14ac:dyDescent="0.3">
      <c r="A173" s="8"/>
      <c r="B173" s="8"/>
      <c r="C173" s="8"/>
      <c r="D173" s="8"/>
      <c r="E173" s="8"/>
      <c r="F173" s="8"/>
      <c r="G173" s="8"/>
      <c r="H173" s="26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1:20" x14ac:dyDescent="0.3">
      <c r="A174" s="8"/>
      <c r="B174" s="8"/>
      <c r="C174" s="8"/>
      <c r="D174" s="8"/>
      <c r="E174" s="8"/>
      <c r="F174" s="8"/>
      <c r="G174" s="8"/>
      <c r="H174" s="26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x14ac:dyDescent="0.3">
      <c r="A175" s="8"/>
      <c r="B175" s="8"/>
      <c r="C175" s="8"/>
      <c r="D175" s="8"/>
      <c r="E175" s="8"/>
      <c r="F175" s="8"/>
      <c r="G175" s="8"/>
      <c r="H175" s="26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x14ac:dyDescent="0.3">
      <c r="A176" s="8"/>
      <c r="B176" s="8"/>
      <c r="C176" s="8"/>
      <c r="D176" s="8"/>
      <c r="E176" s="8"/>
      <c r="F176" s="8"/>
      <c r="G176" s="8"/>
      <c r="H176" s="26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x14ac:dyDescent="0.3">
      <c r="A180" s="8"/>
      <c r="B180" s="8"/>
      <c r="C180" s="8"/>
      <c r="D180" s="8"/>
      <c r="E180" s="8"/>
      <c r="F180" s="8"/>
      <c r="G180" s="8"/>
      <c r="H180" s="26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 x14ac:dyDescent="0.3">
      <c r="A181" s="8"/>
      <c r="B181" s="8"/>
      <c r="C181" s="8"/>
      <c r="D181" s="8"/>
      <c r="E181" s="8"/>
      <c r="F181" s="8"/>
      <c r="G181" s="8"/>
      <c r="H181" s="26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 x14ac:dyDescent="0.3">
      <c r="A182" s="8"/>
      <c r="B182" s="8"/>
      <c r="C182" s="8"/>
      <c r="D182" s="8"/>
      <c r="E182" s="8"/>
      <c r="F182" s="8"/>
      <c r="G182" s="8"/>
      <c r="H182" s="26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1:20" x14ac:dyDescent="0.3">
      <c r="A183" s="8"/>
      <c r="B183" s="8"/>
      <c r="C183" s="8"/>
      <c r="D183" s="8"/>
      <c r="E183" s="8"/>
      <c r="F183" s="8"/>
      <c r="G183" s="8"/>
      <c r="H183" s="26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1:20" x14ac:dyDescent="0.3">
      <c r="A184" s="8"/>
      <c r="B184" s="8"/>
      <c r="C184" s="8"/>
      <c r="D184" s="8"/>
      <c r="E184" s="8"/>
      <c r="F184" s="8"/>
      <c r="G184" s="8"/>
      <c r="H184" s="26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spans="1:20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x14ac:dyDescent="0.3">
      <c r="A188" s="8"/>
      <c r="B188" s="8"/>
      <c r="C188" s="8"/>
      <c r="D188" s="8"/>
      <c r="E188" s="8"/>
      <c r="F188" s="8"/>
      <c r="G188" s="8"/>
      <c r="H188" s="26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x14ac:dyDescent="0.3">
      <c r="A189" s="8"/>
      <c r="B189" s="8"/>
      <c r="C189" s="8"/>
      <c r="D189" s="8"/>
      <c r="E189" s="8"/>
      <c r="F189" s="8"/>
      <c r="G189" s="8"/>
      <c r="H189" s="26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x14ac:dyDescent="0.3">
      <c r="A190" s="8"/>
      <c r="B190" s="8"/>
      <c r="C190" s="8"/>
      <c r="D190" s="8"/>
      <c r="E190" s="8"/>
      <c r="F190" s="8"/>
      <c r="G190" s="8"/>
      <c r="H190" s="26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x14ac:dyDescent="0.3">
      <c r="A191" s="8"/>
      <c r="B191" s="8"/>
      <c r="C191" s="8"/>
      <c r="D191" s="8"/>
      <c r="E191" s="8"/>
      <c r="F191" s="8"/>
      <c r="G191" s="8"/>
      <c r="H191" s="26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x14ac:dyDescent="0.3">
      <c r="A192" s="8"/>
      <c r="B192" s="8"/>
      <c r="C192" s="8"/>
      <c r="D192" s="8"/>
      <c r="E192" s="8"/>
      <c r="F192" s="8"/>
      <c r="G192" s="8"/>
      <c r="H192" s="26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20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1:20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spans="1:20" x14ac:dyDescent="0.3">
      <c r="A196" s="8"/>
      <c r="B196" s="8"/>
      <c r="C196" s="8"/>
      <c r="D196" s="8"/>
      <c r="E196" s="8"/>
      <c r="F196" s="8"/>
      <c r="G196" s="8"/>
      <c r="H196" s="2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spans="1:20" x14ac:dyDescent="0.3">
      <c r="A197" s="8"/>
      <c r="B197" s="8"/>
      <c r="C197" s="8"/>
      <c r="D197" s="8"/>
      <c r="E197" s="8"/>
      <c r="F197" s="8"/>
      <c r="G197" s="8"/>
      <c r="H197" s="26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1:20" x14ac:dyDescent="0.3">
      <c r="A198" s="8"/>
      <c r="B198" s="8"/>
      <c r="C198" s="8"/>
      <c r="D198" s="8"/>
      <c r="E198" s="8"/>
      <c r="F198" s="8"/>
      <c r="G198" s="8"/>
      <c r="H198" s="26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1:20" x14ac:dyDescent="0.3">
      <c r="A199" s="8"/>
      <c r="B199" s="8"/>
      <c r="C199" s="8"/>
      <c r="D199" s="8"/>
      <c r="E199" s="8"/>
      <c r="F199" s="8"/>
      <c r="G199" s="8"/>
      <c r="H199" s="26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1:20" x14ac:dyDescent="0.3">
      <c r="A200" s="8"/>
      <c r="B200" s="8"/>
      <c r="C200" s="8"/>
      <c r="D200" s="8"/>
      <c r="E200" s="8"/>
      <c r="F200" s="8"/>
      <c r="G200" s="8"/>
      <c r="H200" s="26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1:20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1:20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1:20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1:20" x14ac:dyDescent="0.3">
      <c r="A204" s="8"/>
      <c r="B204" s="8"/>
      <c r="C204" s="8"/>
      <c r="D204" s="8"/>
      <c r="E204" s="8"/>
      <c r="F204" s="8"/>
      <c r="G204" s="8"/>
      <c r="H204" s="26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1:20" x14ac:dyDescent="0.3">
      <c r="A205" s="8"/>
      <c r="B205" s="8"/>
      <c r="C205" s="8"/>
      <c r="D205" s="8"/>
      <c r="E205" s="8"/>
      <c r="F205" s="8"/>
      <c r="G205" s="8"/>
      <c r="H205" s="26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1:20" x14ac:dyDescent="0.3">
      <c r="A206" s="8"/>
      <c r="B206" s="8"/>
      <c r="C206" s="8"/>
      <c r="D206" s="8"/>
      <c r="E206" s="8"/>
      <c r="F206" s="8"/>
      <c r="G206" s="8"/>
      <c r="H206" s="26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1:20" x14ac:dyDescent="0.3">
      <c r="A207" s="8"/>
      <c r="B207" s="8"/>
      <c r="C207" s="8"/>
      <c r="D207" s="8"/>
      <c r="E207" s="8"/>
      <c r="F207" s="8"/>
      <c r="G207" s="8"/>
      <c r="H207" s="26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1:20" x14ac:dyDescent="0.3">
      <c r="A208" s="8"/>
      <c r="B208" s="8"/>
      <c r="C208" s="8"/>
      <c r="D208" s="8"/>
      <c r="E208" s="8"/>
      <c r="F208" s="8"/>
      <c r="G208" s="8"/>
      <c r="H208" s="26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1:20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1:20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 x14ac:dyDescent="0.3">
      <c r="A212" s="8"/>
      <c r="B212" s="8"/>
      <c r="C212" s="8"/>
      <c r="D212" s="8"/>
      <c r="E212" s="8"/>
      <c r="F212" s="8"/>
      <c r="G212" s="8"/>
      <c r="H212" s="26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1:20" x14ac:dyDescent="0.3">
      <c r="A213" s="8"/>
      <c r="B213" s="8"/>
      <c r="C213" s="8"/>
      <c r="D213" s="8"/>
      <c r="E213" s="8"/>
      <c r="F213" s="8"/>
      <c r="G213" s="8"/>
      <c r="H213" s="26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1:20" x14ac:dyDescent="0.3">
      <c r="A214" s="8"/>
      <c r="B214" s="8"/>
      <c r="C214" s="8"/>
      <c r="D214" s="8"/>
      <c r="E214" s="8"/>
      <c r="F214" s="8"/>
      <c r="G214" s="8"/>
      <c r="H214" s="26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1:20" x14ac:dyDescent="0.3">
      <c r="A215" s="8"/>
      <c r="B215" s="8"/>
      <c r="C215" s="8"/>
      <c r="D215" s="8"/>
      <c r="E215" s="8"/>
      <c r="F215" s="8"/>
      <c r="G215" s="8"/>
      <c r="H215" s="26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1:20" x14ac:dyDescent="0.3">
      <c r="A216" s="8"/>
      <c r="B216" s="8"/>
      <c r="C216" s="8"/>
      <c r="D216" s="8"/>
      <c r="E216" s="8"/>
      <c r="F216" s="8"/>
      <c r="G216" s="8"/>
      <c r="H216" s="26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1:20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1:20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1:20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1:20" x14ac:dyDescent="0.3">
      <c r="A220" s="8"/>
      <c r="B220" s="8"/>
      <c r="C220" s="8"/>
      <c r="D220" s="8"/>
      <c r="E220" s="8"/>
      <c r="F220" s="8"/>
      <c r="G220" s="8"/>
      <c r="H220" s="26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1:20" x14ac:dyDescent="0.3">
      <c r="A221" s="8"/>
      <c r="B221" s="8"/>
      <c r="C221" s="8"/>
      <c r="D221" s="8"/>
      <c r="E221" s="8"/>
      <c r="F221" s="8"/>
      <c r="G221" s="8"/>
      <c r="H221" s="26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1:20" x14ac:dyDescent="0.3">
      <c r="A222" s="8"/>
      <c r="B222" s="8"/>
      <c r="C222" s="8"/>
      <c r="D222" s="8"/>
      <c r="E222" s="8"/>
      <c r="F222" s="8"/>
      <c r="G222" s="8"/>
      <c r="H222" s="26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1:20" x14ac:dyDescent="0.3">
      <c r="A223" s="8"/>
      <c r="B223" s="8"/>
      <c r="C223" s="8"/>
      <c r="D223" s="8"/>
      <c r="E223" s="8"/>
      <c r="F223" s="8"/>
      <c r="G223" s="8"/>
      <c r="H223" s="26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1:20" x14ac:dyDescent="0.3">
      <c r="A224" s="8"/>
      <c r="B224" s="8"/>
      <c r="C224" s="8"/>
      <c r="D224" s="8"/>
      <c r="E224" s="8"/>
      <c r="F224" s="8"/>
      <c r="G224" s="8"/>
      <c r="H224" s="26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1:20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1:20" x14ac:dyDescent="0.3">
      <c r="A228" s="8"/>
      <c r="B228" s="8"/>
      <c r="C228" s="8"/>
      <c r="D228" s="8"/>
      <c r="E228" s="8"/>
      <c r="F228" s="8"/>
      <c r="G228" s="8"/>
      <c r="H228" s="26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1:20" x14ac:dyDescent="0.3">
      <c r="A229" s="8"/>
      <c r="B229" s="8"/>
      <c r="C229" s="8"/>
      <c r="D229" s="8"/>
      <c r="E229" s="8"/>
      <c r="F229" s="8"/>
      <c r="G229" s="8"/>
      <c r="H229" s="26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1:20" x14ac:dyDescent="0.3">
      <c r="A230" s="8"/>
      <c r="B230" s="8"/>
      <c r="C230" s="8"/>
      <c r="D230" s="8"/>
      <c r="E230" s="8"/>
      <c r="F230" s="8"/>
      <c r="G230" s="8"/>
      <c r="H230" s="26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1:20" x14ac:dyDescent="0.3">
      <c r="A231" s="8"/>
      <c r="B231" s="8"/>
      <c r="C231" s="8"/>
      <c r="D231" s="8"/>
      <c r="E231" s="8"/>
      <c r="F231" s="8"/>
      <c r="G231" s="8"/>
      <c r="H231" s="26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1:20" x14ac:dyDescent="0.3">
      <c r="A232" s="8"/>
      <c r="B232" s="8"/>
      <c r="C232" s="8"/>
      <c r="D232" s="8"/>
      <c r="E232" s="8"/>
      <c r="F232" s="8"/>
      <c r="G232" s="8"/>
      <c r="H232" s="26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1:20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1:20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1:20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1:20" x14ac:dyDescent="0.3">
      <c r="A236" s="8"/>
      <c r="B236" s="8"/>
      <c r="C236" s="8"/>
      <c r="D236" s="8"/>
      <c r="E236" s="8"/>
      <c r="F236" s="8"/>
      <c r="G236" s="8"/>
      <c r="H236" s="26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1:20" x14ac:dyDescent="0.3">
      <c r="A237" s="8"/>
      <c r="B237" s="8"/>
      <c r="C237" s="8"/>
      <c r="D237" s="8"/>
      <c r="E237" s="8"/>
      <c r="F237" s="8"/>
      <c r="G237" s="8"/>
      <c r="H237" s="26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1:20" x14ac:dyDescent="0.3">
      <c r="A238" s="8"/>
      <c r="B238" s="8"/>
      <c r="C238" s="8"/>
      <c r="D238" s="8"/>
      <c r="E238" s="8"/>
      <c r="F238" s="8"/>
      <c r="G238" s="8"/>
      <c r="H238" s="26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1:20" x14ac:dyDescent="0.3">
      <c r="A239" s="8"/>
      <c r="B239" s="8"/>
      <c r="C239" s="8"/>
      <c r="D239" s="8"/>
      <c r="E239" s="8"/>
      <c r="F239" s="8"/>
      <c r="G239" s="8"/>
      <c r="H239" s="26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1:20" x14ac:dyDescent="0.3">
      <c r="A240" s="8"/>
      <c r="B240" s="8"/>
      <c r="C240" s="8"/>
      <c r="D240" s="8"/>
      <c r="E240" s="8"/>
      <c r="F240" s="8"/>
      <c r="G240" s="8"/>
      <c r="H240" s="26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1:20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1:20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1:20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1:20" x14ac:dyDescent="0.3">
      <c r="A244" s="8"/>
      <c r="B244" s="8"/>
      <c r="C244" s="8"/>
      <c r="D244" s="8"/>
      <c r="E244" s="8"/>
      <c r="F244" s="8"/>
      <c r="G244" s="8"/>
      <c r="H244" s="26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1:20" x14ac:dyDescent="0.3">
      <c r="A245" s="8"/>
      <c r="B245" s="8"/>
      <c r="C245" s="8"/>
      <c r="D245" s="8"/>
      <c r="E245" s="8"/>
      <c r="F245" s="8"/>
      <c r="G245" s="8"/>
      <c r="H245" s="26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1:20" x14ac:dyDescent="0.3">
      <c r="A246" s="8"/>
      <c r="B246" s="8"/>
      <c r="C246" s="8"/>
      <c r="D246" s="8"/>
      <c r="E246" s="8"/>
      <c r="F246" s="8"/>
      <c r="G246" s="8"/>
      <c r="H246" s="26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1:20" x14ac:dyDescent="0.3">
      <c r="A247" s="8"/>
      <c r="B247" s="8"/>
      <c r="C247" s="8"/>
      <c r="D247" s="8"/>
      <c r="E247" s="8"/>
      <c r="F247" s="8"/>
      <c r="G247" s="8"/>
      <c r="H247" s="26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1:20" x14ac:dyDescent="0.3">
      <c r="A248" s="8"/>
      <c r="B248" s="8"/>
      <c r="C248" s="8"/>
      <c r="D248" s="8"/>
      <c r="E248" s="8"/>
      <c r="F248" s="8"/>
      <c r="G248" s="8"/>
      <c r="H248" s="26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1:20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1:20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1:20" x14ac:dyDescent="0.3">
      <c r="A252" s="8"/>
      <c r="B252" s="8"/>
      <c r="C252" s="8"/>
      <c r="D252" s="8"/>
      <c r="E252" s="8"/>
      <c r="F252" s="8"/>
      <c r="G252" s="8"/>
      <c r="H252" s="26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1:20" x14ac:dyDescent="0.3">
      <c r="A253" s="8"/>
      <c r="B253" s="8"/>
      <c r="C253" s="8"/>
      <c r="D253" s="8"/>
      <c r="E253" s="8"/>
      <c r="F253" s="8"/>
      <c r="G253" s="8"/>
      <c r="H253" s="26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 x14ac:dyDescent="0.3">
      <c r="A254" s="8"/>
      <c r="B254" s="8"/>
      <c r="C254" s="8"/>
      <c r="D254" s="8"/>
      <c r="E254" s="8"/>
      <c r="F254" s="8"/>
      <c r="G254" s="8"/>
      <c r="H254" s="26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1:20" x14ac:dyDescent="0.3">
      <c r="A255" s="8"/>
      <c r="B255" s="8"/>
      <c r="C255" s="8"/>
      <c r="D255" s="8"/>
      <c r="E255" s="8"/>
      <c r="F255" s="8"/>
      <c r="G255" s="8"/>
      <c r="H255" s="26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pans="1:20" x14ac:dyDescent="0.3">
      <c r="A256" s="8"/>
      <c r="B256" s="8"/>
      <c r="C256" s="8"/>
      <c r="D256" s="8"/>
      <c r="E256" s="8"/>
      <c r="F256" s="8"/>
      <c r="G256" s="8"/>
      <c r="H256" s="26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1:20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1:20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1:20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1:20" x14ac:dyDescent="0.3">
      <c r="A260" s="8"/>
      <c r="B260" s="8"/>
      <c r="C260" s="8"/>
      <c r="D260" s="8"/>
      <c r="E260" s="8"/>
      <c r="F260" s="8"/>
      <c r="G260" s="8"/>
      <c r="H260" s="26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1:20" x14ac:dyDescent="0.3">
      <c r="A261" s="8"/>
      <c r="B261" s="8"/>
      <c r="C261" s="8"/>
      <c r="D261" s="8"/>
      <c r="E261" s="8"/>
      <c r="F261" s="8"/>
      <c r="G261" s="8"/>
      <c r="H261" s="26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1:20" x14ac:dyDescent="0.3">
      <c r="A262" s="8"/>
      <c r="B262" s="8"/>
      <c r="C262" s="8"/>
      <c r="D262" s="8"/>
      <c r="E262" s="8"/>
      <c r="F262" s="8"/>
      <c r="G262" s="8"/>
      <c r="H262" s="26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1:20" x14ac:dyDescent="0.3">
      <c r="A263" s="8"/>
      <c r="B263" s="8"/>
      <c r="C263" s="8"/>
      <c r="D263" s="8"/>
      <c r="E263" s="8"/>
      <c r="F263" s="8"/>
      <c r="G263" s="8"/>
      <c r="H263" s="26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1:20" x14ac:dyDescent="0.3">
      <c r="A264" s="8"/>
      <c r="B264" s="8"/>
      <c r="C264" s="8"/>
      <c r="D264" s="8"/>
      <c r="E264" s="8"/>
      <c r="F264" s="8"/>
      <c r="G264" s="8"/>
      <c r="H264" s="26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1:20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1:20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1:20" x14ac:dyDescent="0.3">
      <c r="A268" s="8"/>
      <c r="B268" s="8"/>
      <c r="C268" s="8"/>
      <c r="D268" s="8"/>
      <c r="E268" s="8"/>
      <c r="F268" s="8"/>
      <c r="G268" s="8"/>
      <c r="H268" s="26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1:20" x14ac:dyDescent="0.3">
      <c r="A269" s="8"/>
      <c r="B269" s="8"/>
      <c r="C269" s="8"/>
      <c r="D269" s="8"/>
      <c r="E269" s="8"/>
      <c r="F269" s="8"/>
      <c r="G269" s="8"/>
      <c r="H269" s="26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1:20" x14ac:dyDescent="0.3">
      <c r="A270" s="8"/>
      <c r="B270" s="8"/>
      <c r="C270" s="8"/>
      <c r="D270" s="8"/>
      <c r="E270" s="8"/>
      <c r="F270" s="8"/>
      <c r="G270" s="8"/>
      <c r="H270" s="26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1:20" x14ac:dyDescent="0.3">
      <c r="A271" s="8"/>
      <c r="B271" s="8"/>
      <c r="C271" s="8"/>
      <c r="D271" s="8"/>
      <c r="E271" s="8"/>
      <c r="F271" s="8"/>
      <c r="G271" s="8"/>
      <c r="H271" s="26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1:20" x14ac:dyDescent="0.3">
      <c r="A272" s="8"/>
      <c r="B272" s="8"/>
      <c r="C272" s="8"/>
      <c r="D272" s="8"/>
      <c r="E272" s="8"/>
      <c r="F272" s="8"/>
      <c r="G272" s="8"/>
      <c r="H272" s="26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1:20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1:20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1:20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1:20" x14ac:dyDescent="0.3">
      <c r="A276" s="8"/>
      <c r="B276" s="8"/>
      <c r="C276" s="8"/>
      <c r="D276" s="8"/>
      <c r="E276" s="8"/>
      <c r="F276" s="8"/>
      <c r="G276" s="8"/>
      <c r="H276" s="26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1:20" x14ac:dyDescent="0.3">
      <c r="A277" s="8"/>
      <c r="B277" s="8"/>
      <c r="C277" s="8"/>
      <c r="D277" s="8"/>
      <c r="E277" s="8"/>
      <c r="F277" s="8"/>
      <c r="G277" s="8"/>
      <c r="H277" s="26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spans="1:20" x14ac:dyDescent="0.3">
      <c r="A278" s="8"/>
      <c r="B278" s="8"/>
      <c r="C278" s="8"/>
      <c r="D278" s="8"/>
      <c r="E278" s="8"/>
      <c r="F278" s="8"/>
      <c r="G278" s="8"/>
      <c r="H278" s="26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spans="1:20" x14ac:dyDescent="0.3">
      <c r="A279" s="8"/>
      <c r="B279" s="8"/>
      <c r="C279" s="8"/>
      <c r="D279" s="8"/>
      <c r="E279" s="8"/>
      <c r="F279" s="8"/>
      <c r="G279" s="8"/>
      <c r="H279" s="26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pans="1:20" x14ac:dyDescent="0.3">
      <c r="A280" s="8"/>
      <c r="B280" s="8"/>
      <c r="C280" s="8"/>
      <c r="D280" s="8"/>
      <c r="E280" s="8"/>
      <c r="F280" s="8"/>
      <c r="G280" s="8"/>
      <c r="H280" s="26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1:20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1:20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1:20" x14ac:dyDescent="0.3">
      <c r="A284" s="8"/>
      <c r="B284" s="8"/>
      <c r="C284" s="8"/>
      <c r="D284" s="8"/>
      <c r="E284" s="8"/>
      <c r="F284" s="8"/>
      <c r="G284" s="8"/>
      <c r="H284" s="26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spans="1:20" x14ac:dyDescent="0.3">
      <c r="A285" s="8"/>
      <c r="B285" s="8"/>
      <c r="C285" s="8"/>
      <c r="D285" s="8"/>
      <c r="E285" s="8"/>
      <c r="F285" s="8"/>
      <c r="G285" s="8"/>
      <c r="H285" s="26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1:20" x14ac:dyDescent="0.3">
      <c r="A286" s="8"/>
      <c r="B286" s="8"/>
      <c r="C286" s="8"/>
      <c r="D286" s="8"/>
      <c r="E286" s="8"/>
      <c r="F286" s="8"/>
      <c r="G286" s="8"/>
      <c r="H286" s="26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spans="1:20" x14ac:dyDescent="0.3">
      <c r="A287" s="8"/>
      <c r="B287" s="8"/>
      <c r="C287" s="8"/>
      <c r="D287" s="8"/>
      <c r="E287" s="8"/>
      <c r="F287" s="8"/>
      <c r="G287" s="8"/>
      <c r="H287" s="26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spans="1:20" x14ac:dyDescent="0.3">
      <c r="A288" s="8"/>
      <c r="B288" s="8"/>
      <c r="C288" s="8"/>
      <c r="D288" s="8"/>
      <c r="E288" s="8"/>
      <c r="F288" s="8"/>
      <c r="G288" s="8"/>
      <c r="H288" s="26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spans="1:20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spans="1:20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spans="1:20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1:20" x14ac:dyDescent="0.3">
      <c r="A292" s="8"/>
      <c r="B292" s="8"/>
      <c r="C292" s="8"/>
      <c r="D292" s="8"/>
      <c r="E292" s="8"/>
      <c r="F292" s="8"/>
      <c r="G292" s="8"/>
      <c r="H292" s="26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x14ac:dyDescent="0.3">
      <c r="A293" s="8"/>
      <c r="B293" s="8"/>
      <c r="C293" s="8"/>
      <c r="D293" s="8"/>
      <c r="E293" s="8"/>
      <c r="F293" s="8"/>
      <c r="G293" s="8"/>
      <c r="H293" s="26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x14ac:dyDescent="0.3">
      <c r="A294" s="8"/>
      <c r="B294" s="8"/>
      <c r="C294" s="8"/>
      <c r="D294" s="8"/>
      <c r="E294" s="8"/>
      <c r="F294" s="8"/>
      <c r="G294" s="8"/>
      <c r="H294" s="26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x14ac:dyDescent="0.3">
      <c r="A295" s="8"/>
      <c r="B295" s="8"/>
      <c r="C295" s="8"/>
      <c r="D295" s="8"/>
      <c r="E295" s="8"/>
      <c r="F295" s="8"/>
      <c r="G295" s="8"/>
      <c r="H295" s="26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 x14ac:dyDescent="0.3">
      <c r="A296" s="8"/>
      <c r="B296" s="8"/>
      <c r="C296" s="8"/>
      <c r="D296" s="8"/>
      <c r="E296" s="8"/>
      <c r="F296" s="8"/>
      <c r="G296" s="8"/>
      <c r="H296" s="26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1:20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spans="1:20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spans="1:20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spans="1:20" x14ac:dyDescent="0.3">
      <c r="A300" s="8"/>
      <c r="B300" s="8"/>
      <c r="C300" s="8"/>
      <c r="D300" s="8"/>
      <c r="E300" s="8"/>
      <c r="F300" s="8"/>
      <c r="G300" s="8"/>
      <c r="H300" s="26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spans="1:20" x14ac:dyDescent="0.3">
      <c r="A301" s="8"/>
      <c r="B301" s="8"/>
      <c r="C301" s="8"/>
      <c r="D301" s="8"/>
      <c r="E301" s="8"/>
      <c r="F301" s="8"/>
      <c r="G301" s="8"/>
      <c r="H301" s="26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spans="1:20" x14ac:dyDescent="0.3">
      <c r="A302" s="8"/>
      <c r="B302" s="8"/>
      <c r="C302" s="8"/>
      <c r="D302" s="8"/>
      <c r="E302" s="8"/>
      <c r="F302" s="8"/>
      <c r="G302" s="8"/>
      <c r="H302" s="26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spans="1:20" x14ac:dyDescent="0.3">
      <c r="A303" s="8"/>
      <c r="B303" s="8"/>
      <c r="C303" s="8"/>
      <c r="D303" s="8"/>
      <c r="E303" s="8"/>
      <c r="F303" s="8"/>
      <c r="G303" s="8"/>
      <c r="H303" s="26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spans="1:20" x14ac:dyDescent="0.3">
      <c r="A304" s="8"/>
      <c r="B304" s="8"/>
      <c r="C304" s="8"/>
      <c r="D304" s="8"/>
      <c r="E304" s="8"/>
      <c r="F304" s="8"/>
      <c r="G304" s="8"/>
      <c r="H304" s="26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1:20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1:20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1:20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1:20" x14ac:dyDescent="0.3">
      <c r="A308" s="8"/>
      <c r="B308" s="8"/>
      <c r="C308" s="8"/>
      <c r="D308" s="8"/>
      <c r="E308" s="8"/>
      <c r="F308" s="8"/>
      <c r="G308" s="8"/>
      <c r="H308" s="26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1:20" x14ac:dyDescent="0.3">
      <c r="A309" s="8"/>
      <c r="B309" s="8"/>
      <c r="C309" s="8"/>
      <c r="D309" s="8"/>
      <c r="E309" s="8"/>
      <c r="F309" s="8"/>
      <c r="G309" s="8"/>
      <c r="H309" s="26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1:20" x14ac:dyDescent="0.3">
      <c r="A310" s="8"/>
      <c r="B310" s="8"/>
      <c r="C310" s="8"/>
      <c r="D310" s="8"/>
      <c r="E310" s="8"/>
      <c r="F310" s="8"/>
      <c r="G310" s="8"/>
      <c r="H310" s="26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spans="1:20" x14ac:dyDescent="0.3">
      <c r="A311" s="8"/>
      <c r="B311" s="8"/>
      <c r="C311" s="8"/>
      <c r="D311" s="8"/>
      <c r="E311" s="8"/>
      <c r="F311" s="8"/>
      <c r="G311" s="8"/>
      <c r="H311" s="26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spans="1:20" x14ac:dyDescent="0.3">
      <c r="A312" s="8"/>
      <c r="B312" s="8"/>
      <c r="C312" s="8"/>
      <c r="D312" s="8"/>
      <c r="E312" s="8"/>
      <c r="F312" s="8"/>
      <c r="G312" s="8"/>
      <c r="H312" s="26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spans="1:20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1:20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spans="1:20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1:20" x14ac:dyDescent="0.3">
      <c r="A316" s="8"/>
      <c r="B316" s="8"/>
      <c r="C316" s="8"/>
      <c r="D316" s="8"/>
      <c r="E316" s="8"/>
      <c r="F316" s="8"/>
      <c r="G316" s="8"/>
      <c r="H316" s="26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spans="1:20" x14ac:dyDescent="0.3">
      <c r="A317" s="8"/>
      <c r="B317" s="8"/>
      <c r="C317" s="8"/>
      <c r="D317" s="8"/>
      <c r="E317" s="8"/>
      <c r="F317" s="8"/>
      <c r="G317" s="8"/>
      <c r="H317" s="26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1:20" x14ac:dyDescent="0.3">
      <c r="A318" s="8"/>
      <c r="B318" s="8"/>
      <c r="C318" s="8"/>
      <c r="D318" s="8"/>
      <c r="E318" s="8"/>
      <c r="F318" s="8"/>
      <c r="G318" s="8"/>
      <c r="H318" s="26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spans="1:20" x14ac:dyDescent="0.3">
      <c r="A319" s="8"/>
      <c r="B319" s="8"/>
      <c r="C319" s="8"/>
      <c r="D319" s="8"/>
      <c r="E319" s="8"/>
      <c r="F319" s="8"/>
      <c r="G319" s="8"/>
      <c r="H319" s="26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spans="1:20" x14ac:dyDescent="0.3">
      <c r="A320" s="8"/>
      <c r="B320" s="8"/>
      <c r="C320" s="8"/>
      <c r="D320" s="8"/>
      <c r="E320" s="8"/>
      <c r="F320" s="8"/>
      <c r="G320" s="8"/>
      <c r="H320" s="26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spans="1:20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1:20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1:20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1:20" x14ac:dyDescent="0.3">
      <c r="A324" s="8"/>
      <c r="B324" s="8"/>
      <c r="C324" s="8"/>
      <c r="D324" s="8"/>
      <c r="E324" s="8"/>
      <c r="F324" s="8"/>
      <c r="G324" s="8"/>
      <c r="H324" s="26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spans="1:20" x14ac:dyDescent="0.3">
      <c r="A325" s="8"/>
      <c r="B325" s="8"/>
      <c r="C325" s="8"/>
      <c r="D325" s="8"/>
      <c r="E325" s="8"/>
      <c r="F325" s="8"/>
      <c r="G325" s="8"/>
      <c r="H325" s="26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spans="1:20" x14ac:dyDescent="0.3">
      <c r="A326" s="8"/>
      <c r="B326" s="8"/>
      <c r="C326" s="8"/>
      <c r="D326" s="8"/>
      <c r="E326" s="8"/>
      <c r="F326" s="8"/>
      <c r="G326" s="8"/>
      <c r="H326" s="26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spans="1:20" x14ac:dyDescent="0.3">
      <c r="A327" s="8"/>
      <c r="B327" s="8"/>
      <c r="C327" s="8"/>
      <c r="D327" s="8"/>
      <c r="E327" s="8"/>
      <c r="F327" s="8"/>
      <c r="G327" s="8"/>
      <c r="H327" s="26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spans="1:20" x14ac:dyDescent="0.3">
      <c r="A328" s="8"/>
      <c r="B328" s="8"/>
      <c r="C328" s="8"/>
      <c r="D328" s="8"/>
      <c r="E328" s="8"/>
      <c r="F328" s="8"/>
      <c r="G328" s="8"/>
      <c r="H328" s="26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spans="1:20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1:20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1:20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1:20" x14ac:dyDescent="0.3">
      <c r="A332" s="8"/>
      <c r="B332" s="8"/>
      <c r="C332" s="8"/>
      <c r="D332" s="8"/>
      <c r="E332" s="8"/>
      <c r="F332" s="8"/>
      <c r="G332" s="8"/>
      <c r="H332" s="26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1:20" x14ac:dyDescent="0.3">
      <c r="A333" s="8"/>
      <c r="B333" s="8"/>
      <c r="C333" s="8"/>
      <c r="D333" s="8"/>
      <c r="E333" s="8"/>
      <c r="F333" s="8"/>
      <c r="G333" s="8"/>
      <c r="H333" s="26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1:20" x14ac:dyDescent="0.3">
      <c r="A334" s="8"/>
      <c r="B334" s="8"/>
      <c r="C334" s="8"/>
      <c r="D334" s="8"/>
      <c r="E334" s="8"/>
      <c r="F334" s="8"/>
      <c r="G334" s="8"/>
      <c r="H334" s="26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1:20" x14ac:dyDescent="0.3">
      <c r="A335" s="8"/>
      <c r="B335" s="8"/>
      <c r="C335" s="8"/>
      <c r="D335" s="8"/>
      <c r="E335" s="8"/>
      <c r="F335" s="8"/>
      <c r="G335" s="8"/>
      <c r="H335" s="26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1:20" x14ac:dyDescent="0.3">
      <c r="A336" s="8"/>
      <c r="B336" s="8"/>
      <c r="C336" s="8"/>
      <c r="D336" s="8"/>
      <c r="E336" s="8"/>
      <c r="F336" s="8"/>
      <c r="G336" s="8"/>
      <c r="H336" s="26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spans="1:20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spans="1:20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spans="1:20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spans="1:20" x14ac:dyDescent="0.3">
      <c r="A340" s="8"/>
      <c r="B340" s="8"/>
      <c r="C340" s="8"/>
      <c r="D340" s="8"/>
      <c r="E340" s="8"/>
      <c r="F340" s="8"/>
      <c r="G340" s="8"/>
      <c r="H340" s="26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spans="1:20" x14ac:dyDescent="0.3">
      <c r="A341" s="8"/>
      <c r="B341" s="8"/>
      <c r="C341" s="8"/>
      <c r="D341" s="8"/>
      <c r="E341" s="8"/>
      <c r="F341" s="8"/>
      <c r="G341" s="8"/>
      <c r="H341" s="26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1:20" x14ac:dyDescent="0.3">
      <c r="A342" s="8"/>
      <c r="B342" s="8"/>
      <c r="C342" s="8"/>
      <c r="D342" s="8"/>
      <c r="E342" s="8"/>
      <c r="F342" s="8"/>
      <c r="G342" s="8"/>
      <c r="H342" s="26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1:20" x14ac:dyDescent="0.3">
      <c r="A343" s="8"/>
      <c r="B343" s="8"/>
      <c r="C343" s="8"/>
      <c r="D343" s="8"/>
      <c r="E343" s="8"/>
      <c r="F343" s="8"/>
      <c r="G343" s="8"/>
      <c r="H343" s="26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1:20" x14ac:dyDescent="0.3">
      <c r="A344" s="8"/>
      <c r="B344" s="8"/>
      <c r="C344" s="8"/>
      <c r="D344" s="8"/>
      <c r="E344" s="8"/>
      <c r="F344" s="8"/>
      <c r="G344" s="8"/>
      <c r="H344" s="26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1:20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1:20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spans="1:20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spans="1:20" x14ac:dyDescent="0.3">
      <c r="A348" s="8"/>
      <c r="B348" s="8"/>
      <c r="C348" s="8"/>
      <c r="D348" s="8"/>
      <c r="E348" s="8"/>
      <c r="F348" s="8"/>
      <c r="G348" s="8"/>
      <c r="H348" s="26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1:20" x14ac:dyDescent="0.3">
      <c r="A349" s="8"/>
      <c r="B349" s="8"/>
      <c r="C349" s="8"/>
      <c r="D349" s="8"/>
      <c r="E349" s="8"/>
      <c r="F349" s="8"/>
      <c r="G349" s="8"/>
      <c r="H349" s="26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spans="1:20" x14ac:dyDescent="0.3">
      <c r="A350" s="8"/>
      <c r="B350" s="8"/>
      <c r="C350" s="8"/>
      <c r="D350" s="8"/>
      <c r="E350" s="8"/>
      <c r="F350" s="8"/>
      <c r="G350" s="8"/>
      <c r="H350" s="26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spans="1:20" x14ac:dyDescent="0.3">
      <c r="A351" s="8"/>
      <c r="B351" s="8"/>
      <c r="C351" s="8"/>
      <c r="D351" s="8"/>
      <c r="E351" s="8"/>
      <c r="F351" s="8"/>
      <c r="G351" s="8"/>
      <c r="H351" s="26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spans="1:20" x14ac:dyDescent="0.3">
      <c r="A352" s="8"/>
      <c r="B352" s="8"/>
      <c r="C352" s="8"/>
      <c r="D352" s="8"/>
      <c r="E352" s="8"/>
      <c r="F352" s="8"/>
      <c r="G352" s="8"/>
      <c r="H352" s="26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spans="1:20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spans="1:20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1:20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x14ac:dyDescent="0.3">
      <c r="A356" s="47"/>
      <c r="B356" s="47"/>
      <c r="C356" s="47"/>
      <c r="D356" s="47"/>
      <c r="E356" s="47"/>
      <c r="F356" s="47"/>
      <c r="G356" s="47"/>
      <c r="H356" s="26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1:20" x14ac:dyDescent="0.3">
      <c r="A357" s="47"/>
      <c r="B357" s="47"/>
      <c r="C357" s="47"/>
      <c r="D357" s="47"/>
      <c r="E357" s="47"/>
      <c r="F357" s="47"/>
      <c r="G357" s="47"/>
      <c r="H357" s="26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1:20" x14ac:dyDescent="0.3">
      <c r="A358" s="47"/>
      <c r="B358" s="47"/>
      <c r="C358" s="47"/>
      <c r="D358" s="47"/>
      <c r="E358" s="47"/>
      <c r="F358" s="47"/>
      <c r="G358" s="47"/>
      <c r="H358" s="26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spans="1:20" x14ac:dyDescent="0.3">
      <c r="A359" s="47"/>
      <c r="B359" s="47"/>
      <c r="C359" s="47"/>
      <c r="D359" s="47"/>
      <c r="E359" s="47"/>
      <c r="F359" s="47"/>
      <c r="G359" s="47"/>
      <c r="H359" s="26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spans="1:20" x14ac:dyDescent="0.3">
      <c r="A360" s="47"/>
      <c r="B360" s="47"/>
      <c r="C360" s="47"/>
      <c r="D360" s="47"/>
      <c r="E360" s="47"/>
      <c r="F360" s="47"/>
      <c r="G360" s="47"/>
      <c r="H360" s="26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spans="1:20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spans="1:20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1:20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1:20" x14ac:dyDescent="0.3">
      <c r="A364" s="8"/>
      <c r="B364" s="8"/>
      <c r="C364" s="8"/>
      <c r="D364" s="8"/>
      <c r="E364" s="8"/>
      <c r="F364" s="8"/>
      <c r="G364" s="8"/>
      <c r="H364" s="26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1:20" x14ac:dyDescent="0.3">
      <c r="A365" s="8"/>
      <c r="B365" s="8"/>
      <c r="C365" s="8"/>
      <c r="D365" s="8"/>
      <c r="E365" s="8"/>
      <c r="F365" s="8"/>
      <c r="G365" s="8"/>
      <c r="H365" s="26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 x14ac:dyDescent="0.3">
      <c r="A366" s="8"/>
      <c r="B366" s="8"/>
      <c r="C366" s="8"/>
      <c r="D366" s="8"/>
      <c r="E366" s="8"/>
      <c r="F366" s="8"/>
      <c r="G366" s="8"/>
      <c r="H366" s="26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spans="1:20" x14ac:dyDescent="0.3">
      <c r="A367" s="8"/>
      <c r="B367" s="8"/>
      <c r="C367" s="8"/>
      <c r="D367" s="8"/>
      <c r="E367" s="8"/>
      <c r="F367" s="8"/>
      <c r="G367" s="8"/>
      <c r="H367" s="26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spans="1:20" x14ac:dyDescent="0.3">
      <c r="A368" s="8"/>
      <c r="B368" s="8"/>
      <c r="C368" s="8"/>
      <c r="D368" s="8"/>
      <c r="E368" s="8"/>
      <c r="F368" s="8"/>
      <c r="G368" s="8"/>
      <c r="H368" s="26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spans="1:20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1:20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spans="1:20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spans="1:20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spans="1:20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1:20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1:20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1:20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1:20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1:20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1:20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spans="1:20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spans="1:20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spans="1:20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1:20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1:20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1:20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1:20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spans="1:20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1:20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1:20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1:20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1:20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1:20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1:20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1:20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1:20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spans="1:20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1:20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1:20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1:20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1:20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spans="1:20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1:20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1:20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1:20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1:20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spans="1:20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1:20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spans="1:20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spans="1:20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spans="1:20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spans="1:20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spans="1:20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spans="1:20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1:20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1:20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spans="1:20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1:20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spans="1:20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spans="1:20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spans="1:20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spans="1:20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spans="1:20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spans="1:20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spans="1:20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1:20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spans="1:20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spans="1:20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spans="1:20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1:20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spans="1:20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spans="1:20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spans="1:20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spans="1:20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1:20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spans="1:20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spans="1:20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spans="1:20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spans="1:20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spans="1:20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spans="1:20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1:20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1:20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1:20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1:20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spans="1:20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spans="1:20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spans="1:20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spans="1:20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spans="1:20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QuadFitting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W. Secomb</dc:creator>
  <cp:lastModifiedBy>Timothy W. Secomb</cp:lastModifiedBy>
  <cp:lastPrinted>2020-08-17T21:04:19Z</cp:lastPrinted>
  <dcterms:created xsi:type="dcterms:W3CDTF">2020-07-12T02:24:40Z</dcterms:created>
  <dcterms:modified xsi:type="dcterms:W3CDTF">2020-12-28T04:46:13Z</dcterms:modified>
</cp:coreProperties>
</file>