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https://univpm-my.sharepoint.com/personal/p018341_staff_univpm_it/Documents/Work/Risk Assessment/Articolo/"/>
    </mc:Choice>
  </mc:AlternateContent>
  <xr:revisionPtr revIDLastSave="242" documentId="8_{70441DE5-16BA-4744-BD2B-3708223FFD2C}" xr6:coauthVersionLast="47" xr6:coauthVersionMax="47" xr10:uidLastSave="{9B3CD43A-10E2-4DC7-89A0-FE58147454A3}"/>
  <workbookProtection workbookAlgorithmName="SHA-512" workbookHashValue="qQ4eg/CyR2D7OVaaKrq57EA7aUqN3/y0XVlDEdRGPB+369kq+eO2CzXSOj5o/zKiCR2SbZA4qDXAZxKtpuBfsw==" workbookSaltValue="YMlQ6l5eXgruUh3E3QXoEQ==" workbookSpinCount="100000" lockStructure="1"/>
  <bookViews>
    <workbookView xWindow="-110" yWindow="-110" windowWidth="19420" windowHeight="10420" activeTab="1" xr2:uid="{BF5CF3D9-01F8-4BC7-880E-B84541F3317E}"/>
  </bookViews>
  <sheets>
    <sheet name="Cover" sheetId="22" r:id="rId1"/>
    <sheet name="Complexity Evaluation" sheetId="19" r:id="rId2"/>
    <sheet name="Complexity Index" sheetId="20" r:id="rId3"/>
  </sheets>
  <definedNames>
    <definedName name="H">'Complexity Index'!$XFD$3</definedName>
    <definedName name="M">'Complexity Evaluation'!$XFB$44</definedName>
    <definedName name="Z_C3C353A6_71F9_4AD0_97A8_CA2D42A4FA0C_.wvu.Cols" localSheetId="1" hidden="1">'Complexity Evaluation'!$N:$XFD</definedName>
    <definedName name="Z_C3C353A6_71F9_4AD0_97A8_CA2D42A4FA0C_.wvu.Cols" localSheetId="2" hidden="1">'Complexity Index'!$H:$XFD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2" i="19" l="1"/>
  <c r="G62" i="19"/>
  <c r="G11" i="19"/>
  <c r="G68" i="19" s="1"/>
  <c r="G10" i="19"/>
  <c r="E52" i="19"/>
  <c r="G52" i="19" s="1"/>
  <c r="E39" i="19"/>
  <c r="E32" i="19"/>
  <c r="G32" i="19" s="1"/>
  <c r="E24" i="19"/>
  <c r="G24" i="19" s="1"/>
  <c r="B8" i="20"/>
  <c r="B7" i="20"/>
  <c r="B6" i="20"/>
  <c r="B5" i="20"/>
  <c r="B4" i="20"/>
  <c r="G39" i="19"/>
  <c r="L49" i="19"/>
  <c r="K49" i="19"/>
  <c r="J49" i="19"/>
  <c r="I49" i="19"/>
  <c r="H49" i="19"/>
  <c r="L43" i="19"/>
  <c r="K43" i="19"/>
  <c r="J43" i="19"/>
  <c r="I43" i="19"/>
  <c r="H43" i="19"/>
  <c r="L35" i="19"/>
  <c r="C36" i="19" s="1"/>
  <c r="K35" i="19"/>
  <c r="J35" i="19"/>
  <c r="I35" i="19"/>
  <c r="H35" i="19"/>
  <c r="L28" i="19"/>
  <c r="K28" i="19"/>
  <c r="J28" i="19"/>
  <c r="I28" i="19"/>
  <c r="H28" i="19"/>
  <c r="L14" i="19"/>
  <c r="K14" i="19"/>
  <c r="J14" i="19"/>
  <c r="I14" i="19"/>
  <c r="E29" i="19" s="1"/>
  <c r="H14" i="19"/>
  <c r="E51" i="19" s="1"/>
  <c r="G51" i="19" s="1"/>
  <c r="B16" i="19"/>
  <c r="C16" i="19" s="1"/>
  <c r="B15" i="19"/>
  <c r="F68" i="19" l="1"/>
  <c r="E50" i="19"/>
  <c r="G50" i="19" s="1"/>
  <c r="E20" i="19"/>
  <c r="G20" i="19" s="1"/>
  <c r="E16" i="19"/>
  <c r="E36" i="19"/>
  <c r="E25" i="19"/>
  <c r="G25" i="19" s="1"/>
  <c r="E37" i="19"/>
  <c r="G29" i="19"/>
  <c r="E23" i="19"/>
  <c r="G23" i="19" s="1"/>
  <c r="E18" i="19"/>
  <c r="E31" i="19"/>
  <c r="G31" i="19" s="1"/>
  <c r="E46" i="19"/>
  <c r="G46" i="19" s="1"/>
  <c r="E54" i="19"/>
  <c r="G54" i="19" s="1"/>
  <c r="E17" i="19"/>
  <c r="E22" i="19"/>
  <c r="G22" i="19" s="1"/>
  <c r="E21" i="19"/>
  <c r="G21" i="19" s="1"/>
  <c r="E30" i="19"/>
  <c r="G30" i="19" s="1"/>
  <c r="E38" i="19"/>
  <c r="G38" i="19" s="1"/>
  <c r="E45" i="19"/>
  <c r="E53" i="19"/>
  <c r="G53" i="19" s="1"/>
  <c r="E19" i="19"/>
  <c r="G19" i="19" s="1"/>
  <c r="E40" i="19"/>
  <c r="G40" i="19" s="1"/>
  <c r="E44" i="19"/>
  <c r="E55" i="19"/>
  <c r="G55" i="19" s="1"/>
  <c r="G37" i="19"/>
  <c r="C15" i="19"/>
  <c r="E15" i="19" s="1"/>
  <c r="B36" i="19"/>
  <c r="G18" i="19" l="1"/>
  <c r="C59" i="19"/>
  <c r="C35" i="19"/>
  <c r="E6" i="20" s="1"/>
  <c r="F35" i="19"/>
  <c r="C49" i="19"/>
  <c r="E35" i="19"/>
  <c r="F14" i="19"/>
  <c r="F43" i="19"/>
  <c r="E43" i="19"/>
  <c r="G44" i="19"/>
  <c r="C43" i="19"/>
  <c r="G45" i="19"/>
  <c r="E14" i="19"/>
  <c r="C14" i="19"/>
  <c r="F28" i="19"/>
  <c r="G28" i="19" s="1"/>
  <c r="G17" i="19"/>
  <c r="C28" i="19"/>
  <c r="F49" i="19"/>
  <c r="G49" i="19" s="1"/>
  <c r="D8" i="20" s="1"/>
  <c r="E49" i="19"/>
  <c r="E28" i="19"/>
  <c r="G16" i="19"/>
  <c r="G15" i="19"/>
  <c r="G36" i="19"/>
  <c r="C63" i="19" l="1"/>
  <c r="G43" i="19"/>
  <c r="G35" i="19"/>
  <c r="E41" i="19" s="1"/>
  <c r="C6" i="20" s="1"/>
  <c r="G14" i="19"/>
  <c r="E26" i="19" s="1"/>
  <c r="E47" i="19"/>
  <c r="C7" i="20" s="1"/>
  <c r="D7" i="20"/>
  <c r="D6" i="20"/>
  <c r="E33" i="19"/>
  <c r="D5" i="20"/>
  <c r="E56" i="19"/>
  <c r="C8" i="20" s="1"/>
  <c r="C58" i="19"/>
  <c r="B58" i="19" s="1"/>
  <c r="C62" i="19"/>
  <c r="B62" i="19" s="1"/>
  <c r="E4" i="20"/>
  <c r="E7" i="20"/>
  <c r="E5" i="20"/>
  <c r="E8" i="20"/>
  <c r="D4" i="20" l="1"/>
  <c r="D9" i="20" s="1"/>
  <c r="C10" i="20"/>
  <c r="E10" i="20"/>
  <c r="F6" i="20" s="1"/>
  <c r="C4" i="20"/>
  <c r="F4" i="20" l="1"/>
  <c r="F5" i="20"/>
  <c r="F7" i="20"/>
  <c r="F8" i="20"/>
  <c r="D10" i="20" l="1"/>
  <c r="F10" i="20"/>
  <c r="C9" i="20" l="1"/>
  <c r="C5" i="20"/>
</calcChain>
</file>

<file path=xl/sharedStrings.xml><?xml version="1.0" encoding="utf-8"?>
<sst xmlns="http://schemas.openxmlformats.org/spreadsheetml/2006/main" count="260" uniqueCount="219">
  <si>
    <t>N/A</t>
  </si>
  <si>
    <t>Active directory + LDAP</t>
  </si>
  <si>
    <t>Active directory + SSO</t>
  </si>
  <si>
    <t>Asset</t>
  </si>
  <si>
    <t>tot</t>
  </si>
  <si>
    <t>General Information</t>
  </si>
  <si>
    <t>Total number of employees</t>
  </si>
  <si>
    <t>Total number of workstations (WS)</t>
  </si>
  <si>
    <t>Total number of servers, including virtual servers</t>
  </si>
  <si>
    <t>Total number of FTE (Full Time Equivalent) technical staff in the IT system (employees + any external personnel)</t>
  </si>
  <si>
    <t>Maximum number of WS for each FTE assigned to support</t>
  </si>
  <si>
    <t>Total number of FTEs dedicated to WS support (employees + any external personnel)</t>
  </si>
  <si>
    <t>Maximum number of asset data centers (server + database instances) for each FTE assigned to the information system</t>
  </si>
  <si>
    <t>WS for each FTE in charge of the support</t>
  </si>
  <si>
    <t>Notes</t>
  </si>
  <si>
    <t>Networks and Infrastructures</t>
  </si>
  <si>
    <t>Complexity</t>
  </si>
  <si>
    <t>Very Low</t>
  </si>
  <si>
    <t>Low</t>
  </si>
  <si>
    <t>Medium</t>
  </si>
  <si>
    <t>High</t>
  </si>
  <si>
    <t>Very High</t>
  </si>
  <si>
    <t>Total number of WS</t>
  </si>
  <si>
    <t>Number of WS &lt;= 10</t>
  </si>
  <si>
    <t>Number of WS between 11 and 50</t>
  </si>
  <si>
    <t>Number of WS between 51 and 250</t>
  </si>
  <si>
    <t>Number of WS between 251 and 1000</t>
  </si>
  <si>
    <t>Number of WS &gt; 1000</t>
  </si>
  <si>
    <t>Number of servers &lt;= 10</t>
  </si>
  <si>
    <t>Number of servers between 11 and 30</t>
  </si>
  <si>
    <t>Number of servers between 31 and 100</t>
  </si>
  <si>
    <t>Number of servers between 101 and 300</t>
  </si>
  <si>
    <t>Number of servers &gt; 300</t>
  </si>
  <si>
    <t>Physical systems connected to the company network (servers, storage, switches, routers, firewalls) - excluding IoT</t>
  </si>
  <si>
    <t>Number of systems &lt;= 20</t>
  </si>
  <si>
    <t>Number of systems between 21 and 50</t>
  </si>
  <si>
    <t>Number of systems between 51 and 200</t>
  </si>
  <si>
    <t>Number of systems between 201 and 500</t>
  </si>
  <si>
    <t>Number of systems &gt; 500</t>
  </si>
  <si>
    <t>End-of-life HW systems (servers, storage, switches, routers and firewalls)</t>
  </si>
  <si>
    <t>No hardware system that has passed EOL or is likely to approach EOL within 2 years</t>
  </si>
  <si>
    <t>Few systems at EOL risk and none supporting critical operations (&lt;5%)</t>
  </si>
  <si>
    <t>Several systems that will achieve EOL within 2 years and some that support critical operations (&lt;20%)</t>
  </si>
  <si>
    <t>A large number of systems that support critical EOL operations or are at risk of achieving EOL in 2 years</t>
  </si>
  <si>
    <t>Most critical operations depend on systems that have achieved EOL or will achieve EOL within the next 2 years or an unknown number of systems that have achieved EOL</t>
  </si>
  <si>
    <t>Total number of external connections (headquarters, offices, points of sale, etc.) including Internet connections</t>
  </si>
  <si>
    <t>Internet connection only at 1 location</t>
  </si>
  <si>
    <t>2 - 5 connections</t>
  </si>
  <si>
    <t>6 - 20 connections</t>
  </si>
  <si>
    <t>21 - 50 connections</t>
  </si>
  <si>
    <t>&gt; 50 connections</t>
  </si>
  <si>
    <t>Number of non-secure connections (non-users) from outside (FTP, Telnet, rlogin, VNC...)</t>
  </si>
  <si>
    <t>None</t>
  </si>
  <si>
    <t>1 instance of unsecured connections</t>
  </si>
  <si>
    <t>2-3 instances of unsecured connections</t>
  </si>
  <si>
    <t>4-7 unsecured connections</t>
  </si>
  <si>
    <t>&gt; 7 unsecured connections</t>
  </si>
  <si>
    <t>Customers or partners with dedicated connections</t>
  </si>
  <si>
    <t>1-3 dedicated connections</t>
  </si>
  <si>
    <t>4-8 dedicated connections</t>
  </si>
  <si>
    <t>9-20 dedicated connections</t>
  </si>
  <si>
    <t>&gt; 20 dedicated connections</t>
  </si>
  <si>
    <t>Access to Wireless Networks</t>
  </si>
  <si>
    <t>No wireless network</t>
  </si>
  <si>
    <t>Number of access points 1-5</t>
  </si>
  <si>
    <t>Number of access points 6-25</t>
  </si>
  <si>
    <t>Significant number of wireless network users or access points (26-50 access points)</t>
  </si>
  <si>
    <t>Large number of wireless network users or access points (&gt; 100 access points)</t>
  </si>
  <si>
    <t>Use of personal devices capable of connecting to the company network</t>
  </si>
  <si>
    <t>Nobody</t>
  </si>
  <si>
    <t>Maximum 5% of authorized employees</t>
  </si>
  <si>
    <t>Up to 10% of authorized employees</t>
  </si>
  <si>
    <t>Up to &lt;25% of authorized employees</t>
  </si>
  <si>
    <t>More than 25% of employees</t>
  </si>
  <si>
    <t>Number of installations of SERVER Operating Systems in End-of-life (without official support from the manufacturer)</t>
  </si>
  <si>
    <t>No SERVER Operating System that has passed EOL or will arrive EOL within 1 year</t>
  </si>
  <si>
    <t>Number of SERVER operating systems that have passed EOL or will arrive EOL within 1 year &lt;5%</t>
  </si>
  <si>
    <t>X number of SERVER operating systems that have passed EOL or will arrive EOL within 1 year (5% &lt; x &lt;= 10%)</t>
  </si>
  <si>
    <t>X number of SERVER operating systems that have passed EOL or will arrive EOL within 1 year (10% &lt;x &lt;= 15%)</t>
  </si>
  <si>
    <t>Number of SERVER operating systems that have passed EOL or will arrive EOL within 1 year&gt; 15%</t>
  </si>
  <si>
    <t>Number of installations of CLIENT Operating Systems in End-of-life (without official support from the manufacturer)</t>
  </si>
  <si>
    <t>No CLIENT Operating System has passed EOL or will arrive EOL within 1 year</t>
  </si>
  <si>
    <t>Number of CLIENT operating systems that have passed EOL or will arrive EOL within 1 year &lt;5%</t>
  </si>
  <si>
    <t>X number of CLIENT operating systems that have passed EOL or will arrive EOL within 1 year (5% &lt;x &lt;= 10%)</t>
  </si>
  <si>
    <t>X number of CLIENT operating systems that have passed EOL or will arrive EOL within 1 year (10% &lt;x &lt;= 15%)</t>
  </si>
  <si>
    <t>Number of CLIENT operating systems that have passed EOL or will arrive EOL within 1 year&gt; 15%</t>
  </si>
  <si>
    <t>DC Asset for each FTE in charge of the IS</t>
  </si>
  <si>
    <t>Digital video surveillance on TCP/IP protocol</t>
  </si>
  <si>
    <t>Certified systems for specialized applications (e.g. medical devices or industrial systems)</t>
  </si>
  <si>
    <t>Number of other IoT systems on IP technology</t>
  </si>
  <si>
    <t>VoIP technology - Telephony</t>
  </si>
  <si>
    <t>Technologies On IP Networks</t>
  </si>
  <si>
    <t>No cameras configured/installed or use of analog cameras only</t>
  </si>
  <si>
    <t>No system for specialist applications</t>
  </si>
  <si>
    <t>Number of IoT systems over IP &lt;= 20</t>
  </si>
  <si>
    <t>No VoIP terminal</t>
  </si>
  <si>
    <t>1-10 IP cameras</t>
  </si>
  <si>
    <t>Presence of applications with low impact on the business</t>
  </si>
  <si>
    <t>Average percentage level of VoIP terminals, compared to traditional devices &lt;10%</t>
  </si>
  <si>
    <t>Number of IoT systems over IP between 21 and 100</t>
  </si>
  <si>
    <t>10-50 IP cameras</t>
  </si>
  <si>
    <t>Presence of applications with moderate impact on the business</t>
  </si>
  <si>
    <t>Number of IoT systems over IP between 101 and 500</t>
  </si>
  <si>
    <t>Average percentage level of VoIP terminals, compared to traditional devices, between 10% and 50%</t>
  </si>
  <si>
    <t>50-200 IP Cameras</t>
  </si>
  <si>
    <t>Presence of applications with a significant impact on the business</t>
  </si>
  <si>
    <t>Number of IoT systems over IP between 501 and 1000</t>
  </si>
  <si>
    <t>Average percentage level of VoIP terminals, compared to traditional devices, between 50% and 75%</t>
  </si>
  <si>
    <t>&gt; 200 IP cameras</t>
  </si>
  <si>
    <t>Crucial impact on business OR presence of life critical applications</t>
  </si>
  <si>
    <t>Number of IoT systems over IP&gt; 1000</t>
  </si>
  <si>
    <t>Average percentage level of VoIP terminals, compared to traditional devices &gt; 75%</t>
  </si>
  <si>
    <t>Applications</t>
  </si>
  <si>
    <t>Number of DBMS used, including the different versions within the same DBMS</t>
  </si>
  <si>
    <t>Total number of instances of the various Database Management Systems (DBMS)</t>
  </si>
  <si>
    <t>Total number of instances of the various DBMS</t>
  </si>
  <si>
    <t>Use of identity access management systems</t>
  </si>
  <si>
    <t>Applications and/or processes that process personal data</t>
  </si>
  <si>
    <t>Application integration level</t>
  </si>
  <si>
    <t>Number of DBMS and different versions &lt;= 1</t>
  </si>
  <si>
    <t>Minimum number of instances: (0-3)</t>
  </si>
  <si>
    <t>Use of Active Directory only</t>
  </si>
  <si>
    <t>The organization only processes personal data of employees</t>
  </si>
  <si>
    <t>No integrated application</t>
  </si>
  <si>
    <t>Integration of 2 core applications</t>
  </si>
  <si>
    <t>A few applications (4-10)</t>
  </si>
  <si>
    <t>Number of DBMS and different versions between 2 and 5</t>
  </si>
  <si>
    <t>The organization also processes personal data of customers/users who are natural persons for the exclusive purpose of billing the products/services provided</t>
  </si>
  <si>
    <t>Integration of between 3 and 5 core applications</t>
  </si>
  <si>
    <t>The organization processes personal data of customers / users for other purposes besides billing (eg: marketing, services, etc.)</t>
  </si>
  <si>
    <t>Number of DBMS and different versions between 5 and 10</t>
  </si>
  <si>
    <t>Several applications (11–20)</t>
  </si>
  <si>
    <t>A significative number of applications (21–40)</t>
  </si>
  <si>
    <t>Number of DBMS and different versions between 10 and 20</t>
  </si>
  <si>
    <t>IAM systems not integrated with HR</t>
  </si>
  <si>
    <t>The organization processes sensitive personal data of customers/users OR carries out profiling treatments (including non-sensitive data)</t>
  </si>
  <si>
    <t>Integration of 5-10 core applications</t>
  </si>
  <si>
    <t>Integration of more than 10 core applications</t>
  </si>
  <si>
    <t>The organization processes personal data of customers/users on a large scale</t>
  </si>
  <si>
    <t>IAM integrated with HR systems</t>
  </si>
  <si>
    <t>Number of DBMS and different versions:&gt; 20</t>
  </si>
  <si>
    <t>Number of applications &gt;40</t>
  </si>
  <si>
    <t>Online Services</t>
  </si>
  <si>
    <t>Interaction and integration with social media</t>
  </si>
  <si>
    <t>Emanation of online services (including extranet)</t>
  </si>
  <si>
    <t>Emanation of services on Mobile (including extranet)</t>
  </si>
  <si>
    <t>No web application or social media presence</t>
  </si>
  <si>
    <t>Presence of an informative website or social media page</t>
  </si>
  <si>
    <t>Browser-based access for elementary services</t>
  </si>
  <si>
    <t>SMS text alerts; browser-based access</t>
  </si>
  <si>
    <t>The online presence acts as a delivery channel; possibility for the company to communicate with customers through social media</t>
  </si>
  <si>
    <t>Mobile applications for retail customers</t>
  </si>
  <si>
    <t>The online presence serves as a delivery channel for most customers</t>
  </si>
  <si>
    <t>Mobile applications also include outwards transactions</t>
  </si>
  <si>
    <t>Internet applications serve as a conduit for managing high value assets</t>
  </si>
  <si>
    <t>The online applications are strongly integrated with the internal systems and constitute the main driver of business delivery</t>
  </si>
  <si>
    <t>Online applications are a relevant driver for business</t>
  </si>
  <si>
    <t>Online Applications for Retail Customers</t>
  </si>
  <si>
    <t>Full use of mobile applications for the provision of company services</t>
  </si>
  <si>
    <t>IT Department</t>
  </si>
  <si>
    <t>Mergers and acquisitions (including divestments and joint ventures)</t>
  </si>
  <si>
    <t>Changes in IT staff</t>
  </si>
  <si>
    <t>System administrators (Administrators, network, database, applications, systems, etc.)</t>
  </si>
  <si>
    <t>Third Parties (suppliers, subcontractors, consultants, interns, etc.) having access to internal company systems</t>
  </si>
  <si>
    <t>IT environment changes (e.g. network, infrastructure, critical applications, technologies supporting new products or services)</t>
  </si>
  <si>
    <t>Location of company offices</t>
  </si>
  <si>
    <t>No planned mergers or acquisitions</t>
  </si>
  <si>
    <t>Key positions covered; low or no staff turnover</t>
  </si>
  <si>
    <t>Adequate number of system administrators, very low turnover, few or no external system administrators</t>
  </si>
  <si>
    <t>No access to internal systems by third parties or external individuals</t>
  </si>
  <si>
    <t>Stable IT environment</t>
  </si>
  <si>
    <t>Single local office</t>
  </si>
  <si>
    <t>The opportunity has been assessed and the M&amp;A research started</t>
  </si>
  <si>
    <t>IT staff vacancies only in non-critical roles</t>
  </si>
  <si>
    <t>Turnover in directors does not significantly affect operations or activities; a limited number of external system administrators are used</t>
  </si>
  <si>
    <t>Number of third parties: (1-5)</t>
  </si>
  <si>
    <t>Rare or minimal changes in the IT environment</t>
  </si>
  <si>
    <t>Regional diffusion</t>
  </si>
  <si>
    <t>In discussion with at least 1 counterparty</t>
  </si>
  <si>
    <t>Some vacancies in key or senior positions</t>
  </si>
  <si>
    <t>Turnover in directors affects operations. The number of external administrators is significant</t>
  </si>
  <si>
    <t>Number of third parties: (6-10)</t>
  </si>
  <si>
    <t>Frequent adoption of new technologies</t>
  </si>
  <si>
    <t>National diffusion</t>
  </si>
  <si>
    <t>Mergers, acquisitions, disposals announced publicly, in advanced negotiations with at least one counterparty</t>
  </si>
  <si>
    <t>Frequent turnover in key or executive positions</t>
  </si>
  <si>
    <t>High dependence on external administrators; the number of administrators is not sufficient to support normal activities or the speed of change</t>
  </si>
  <si>
    <t>Number of third parties: (11-25)</t>
  </si>
  <si>
    <t>The volume of significant changes is high</t>
  </si>
  <si>
    <t>Diffusion on a European scale</t>
  </si>
  <si>
    <t>Mergers, acquisitions or disposals in progress</t>
  </si>
  <si>
    <t>Vacancies in key or executive positions for long periods; high level of employee turnover in IT</t>
  </si>
  <si>
    <t>High turnover of system administrators; most of the directors are external (suppliers or sellers); the experience of system administrators is limited or insufficient</t>
  </si>
  <si>
    <t>Number of third parties: (&gt; 25)</t>
  </si>
  <si>
    <t>Substantial changes in outsourcing providers of critical IT services; frequent, complex and major changes in the IT environment</t>
  </si>
  <si>
    <t>Diffusion on a European and extra-European scale</t>
  </si>
  <si>
    <t>Overall Intrinsic Complexity</t>
  </si>
  <si>
    <t>Overall Intrinsic Complexity (Weighted)</t>
  </si>
  <si>
    <t>Value</t>
  </si>
  <si>
    <t>WS</t>
  </si>
  <si>
    <t>amplification indexes</t>
  </si>
  <si>
    <t>result &gt;</t>
  </si>
  <si>
    <t>The average of these values is used as an amplification factor of the complexity index of the "IT Department" section</t>
  </si>
  <si>
    <t>Possible Values</t>
  </si>
  <si>
    <t xml:space="preserve"> &gt; numerousness </t>
  </si>
  <si>
    <t>Correlation WS/asset</t>
  </si>
  <si>
    <r>
      <t xml:space="preserve">Complexity Profile
</t>
    </r>
    <r>
      <rPr>
        <b/>
        <i/>
        <sz val="12"/>
        <color theme="0"/>
        <rFont val="Georgia"/>
        <family val="1"/>
      </rPr>
      <t xml:space="preserve"> (per category)</t>
    </r>
  </si>
  <si>
    <t>N. controls</t>
  </si>
  <si>
    <t>Weights %</t>
  </si>
  <si>
    <t>Average complexity</t>
  </si>
  <si>
    <t>Weighted average complexity</t>
  </si>
  <si>
    <t>Instructions for compilation:</t>
  </si>
  <si>
    <r>
      <t xml:space="preserve">Proceed with the compilation of the </t>
    </r>
    <r>
      <rPr>
        <i/>
        <sz val="14"/>
        <color theme="1"/>
        <rFont val="Calibri"/>
        <family val="2"/>
        <scheme val="minor"/>
      </rPr>
      <t>column C</t>
    </r>
    <r>
      <rPr>
        <sz val="14"/>
        <color theme="1"/>
        <rFont val="Calibri"/>
        <family val="2"/>
        <scheme val="minor"/>
      </rPr>
      <t xml:space="preserve"> of the sheet "Complexity Evaluation" typing the answers or using the appropriate drop-down menu, according to the given possibilities. 
</t>
    </r>
    <r>
      <rPr>
        <sz val="8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
It is possible to use the</t>
    </r>
    <r>
      <rPr>
        <i/>
        <sz val="14"/>
        <color theme="1"/>
        <rFont val="Calibri"/>
        <family val="2"/>
        <scheme val="minor"/>
      </rPr>
      <t xml:space="preserve"> column D</t>
    </r>
    <r>
      <rPr>
        <sz val="14"/>
        <color theme="1"/>
        <rFont val="Calibri"/>
        <family val="2"/>
        <scheme val="minor"/>
      </rPr>
      <t xml:space="preserve"> to support the choice with notes. 
The </t>
    </r>
    <r>
      <rPr>
        <i/>
        <sz val="14"/>
        <color theme="1"/>
        <rFont val="Calibri"/>
        <family val="2"/>
        <scheme val="minor"/>
      </rPr>
      <t>columns H-L</t>
    </r>
    <r>
      <rPr>
        <sz val="14"/>
        <color theme="1"/>
        <rFont val="Calibri"/>
        <family val="2"/>
        <scheme val="minor"/>
      </rPr>
      <t xml:space="preserve"> give a description of the values attributed to each selectable level of the drop-down menu in order to simplify the assessment.</t>
    </r>
  </si>
  <si>
    <t>Complexity Assessment</t>
  </si>
  <si>
    <t>Questionnaire for complexity index evaluation</t>
  </si>
  <si>
    <t>Complexity index evaluation</t>
  </si>
  <si>
    <t>The results of the complexity assessment are shown in the sheet "Complexity Index"</t>
  </si>
  <si>
    <t xml:space="preserve">                                                                                                                                                      CybeRAMA                  
                                                                                                                                                      https://cyberama.dii.univpm.it/                       </t>
  </si>
  <si>
    <t>*This value is automatically assigned*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</si>
</sst>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Georgia"/>
      <family val="1"/>
    </font>
    <font>
      <sz val="11"/>
      <name val="Georgia"/>
      <family val="1"/>
    </font>
    <font>
      <b/>
      <sz val="14"/>
      <name val="Georgia"/>
      <family val="1"/>
    </font>
    <font>
      <b/>
      <sz val="11"/>
      <name val="Georgia"/>
      <family val="1"/>
    </font>
    <font>
      <b/>
      <sz val="12"/>
      <name val="Georgia"/>
      <family val="1"/>
    </font>
    <font>
      <sz val="12"/>
      <name val="Georgia"/>
      <family val="1"/>
    </font>
    <font>
      <sz val="9"/>
      <color rgb="FF000000"/>
      <name val="Georgia"/>
      <family val="1"/>
    </font>
    <font>
      <b/>
      <sz val="10"/>
      <name val="Georgia"/>
      <family val="1"/>
    </font>
    <font>
      <b/>
      <sz val="11"/>
      <color theme="0" tint="-0.249977111117893"/>
      <name val="Georgia"/>
      <family val="1"/>
    </font>
    <font>
      <b/>
      <sz val="11"/>
      <color theme="9" tint="-0.249977111117893"/>
      <name val="Georgia"/>
      <family val="1"/>
    </font>
    <font>
      <b/>
      <sz val="11"/>
      <color theme="1"/>
      <name val="Georgia"/>
      <family val="1"/>
    </font>
    <font>
      <b/>
      <sz val="11"/>
      <color theme="0"/>
      <name val="Georgia"/>
      <family val="1"/>
    </font>
    <font>
      <sz val="10"/>
      <color rgb="FF000000"/>
      <name val="Georgia"/>
      <family val="1"/>
    </font>
    <font>
      <b/>
      <sz val="11"/>
      <color rgb="FFEA0000"/>
      <name val="Georgia"/>
      <family val="1"/>
    </font>
    <font>
      <sz val="11"/>
      <color theme="1"/>
      <name val="Georgia"/>
      <family val="1"/>
    </font>
    <font>
      <sz val="11"/>
      <color theme="0"/>
      <name val="Georgia"/>
      <family val="1"/>
    </font>
    <font>
      <sz val="10"/>
      <name val="Arial"/>
      <family val="2"/>
    </font>
    <font>
      <b/>
      <sz val="11"/>
      <color rgb="FFC00000"/>
      <name val="Georgia"/>
      <family val="1"/>
    </font>
    <font>
      <sz val="10"/>
      <name val="Georgia"/>
      <family val="1"/>
    </font>
    <font>
      <b/>
      <sz val="12"/>
      <color theme="0"/>
      <name val="Georgia"/>
      <family val="1"/>
    </font>
    <font>
      <b/>
      <i/>
      <sz val="12"/>
      <color theme="0"/>
      <name val="Georgia"/>
      <family val="1"/>
    </font>
    <font>
      <b/>
      <sz val="11"/>
      <color theme="3" tint="-0.499984740745262"/>
      <name val="Georgia"/>
      <family val="1"/>
    </font>
    <font>
      <b/>
      <i/>
      <sz val="11"/>
      <color theme="1"/>
      <name val="Georgia"/>
      <family val="1"/>
    </font>
    <font>
      <b/>
      <i/>
      <sz val="11"/>
      <color theme="3" tint="-0.499984740745262"/>
      <name val="Georgia"/>
      <family val="1"/>
    </font>
    <font>
      <sz val="11"/>
      <color theme="3" tint="-0.499984740745262"/>
      <name val="Georgia"/>
      <family val="1"/>
    </font>
    <font>
      <b/>
      <i/>
      <sz val="12"/>
      <color rgb="FFC00000"/>
      <name val="Georgia"/>
      <family val="1"/>
    </font>
    <font>
      <sz val="12"/>
      <color theme="1"/>
      <name val="Georgia"/>
      <family val="1"/>
    </font>
    <font>
      <b/>
      <i/>
      <sz val="18"/>
      <name val="Georgia"/>
      <family val="1"/>
    </font>
    <font>
      <b/>
      <i/>
      <sz val="12"/>
      <name val="Georgia"/>
      <family val="1"/>
    </font>
    <font>
      <sz val="20"/>
      <name val="Georgia"/>
      <family val="1"/>
    </font>
    <font>
      <b/>
      <sz val="20"/>
      <name val="Georgia"/>
      <family val="1"/>
    </font>
    <font>
      <b/>
      <sz val="12"/>
      <color rgb="FF000000"/>
      <name val="Georgia"/>
      <family val="1"/>
    </font>
    <font>
      <b/>
      <sz val="12"/>
      <color rgb="FFEA0000"/>
      <name val="Georgia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Narrow"/>
    </font>
    <font>
      <sz val="9"/>
      <color theme="0" tint="-0.499984740745262"/>
      <name val="Georgia"/>
      <family val="1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9D0D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6EDF6"/>
        <bgColor indexed="64"/>
      </patternFill>
    </fill>
    <fill>
      <patternFill patternType="solid">
        <fgColor rgb="FFE2E3EE"/>
        <bgColor indexed="64"/>
      </patternFill>
    </fill>
    <fill>
      <patternFill patternType="solid">
        <fgColor rgb="FFEFEFF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double">
        <color theme="0" tint="-0.34998626667073579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0" fillId="0" borderId="0"/>
    <xf numFmtId="0" fontId="1" fillId="0" borderId="0"/>
  </cellStyleXfs>
  <cellXfs count="306">
    <xf numFmtId="0" fontId="0" fillId="0" borderId="0" xfId="0"/>
    <xf numFmtId="0" fontId="0" fillId="0" borderId="0" xfId="0" applyBorder="1"/>
    <xf numFmtId="0" fontId="0" fillId="0" borderId="38" xfId="0" applyBorder="1"/>
    <xf numFmtId="0" fontId="0" fillId="0" borderId="36" xfId="0" applyBorder="1"/>
    <xf numFmtId="0" fontId="3" fillId="6" borderId="0" xfId="0" applyFont="1" applyFill="1" applyAlignment="1" applyProtection="1">
      <alignment horizontal="center" vertical="center" wrapText="1"/>
      <protection hidden="1"/>
    </xf>
    <xf numFmtId="0" fontId="4" fillId="6" borderId="0" xfId="0" applyFont="1" applyFill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2" fillId="6" borderId="21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 applyAlignment="1" applyProtection="1">
      <alignment horizontal="left" vertical="top" wrapText="1"/>
      <protection hidden="1"/>
    </xf>
    <xf numFmtId="0" fontId="3" fillId="6" borderId="0" xfId="0" applyFont="1" applyFill="1" applyAlignment="1" applyProtection="1">
      <alignment horizontal="center" vertical="center"/>
      <protection hidden="1"/>
    </xf>
    <xf numFmtId="0" fontId="11" fillId="11" borderId="25" xfId="0" applyFont="1" applyFill="1" applyBorder="1" applyAlignment="1" applyProtection="1">
      <alignment horizontal="center" vertical="center" wrapText="1"/>
      <protection hidden="1"/>
    </xf>
    <xf numFmtId="2" fontId="12" fillId="3" borderId="19" xfId="0" applyNumberFormat="1" applyFont="1" applyFill="1" applyBorder="1" applyAlignment="1" applyProtection="1">
      <alignment horizontal="center" vertical="center" wrapText="1"/>
      <protection hidden="1"/>
    </xf>
    <xf numFmtId="0" fontId="7" fillId="4" borderId="2" xfId="0" applyFont="1" applyFill="1" applyBorder="1" applyAlignment="1" applyProtection="1">
      <alignment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3" borderId="3" xfId="0" applyFont="1" applyFill="1" applyBorder="1" applyAlignment="1" applyProtection="1">
      <alignment horizontal="center" vertical="center" wrapText="1"/>
      <protection hidden="1"/>
    </xf>
    <xf numFmtId="0" fontId="7" fillId="4" borderId="39" xfId="0" applyFont="1" applyFill="1" applyBorder="1" applyAlignment="1" applyProtection="1">
      <alignment vertical="center" wrapText="1"/>
      <protection hidden="1"/>
    </xf>
    <xf numFmtId="0" fontId="3" fillId="4" borderId="41" xfId="0" applyFont="1" applyFill="1" applyBorder="1" applyAlignment="1" applyProtection="1">
      <alignment horizontal="center" vertical="center" wrapText="1"/>
      <protection hidden="1"/>
    </xf>
    <xf numFmtId="0" fontId="3" fillId="11" borderId="43" xfId="0" applyFont="1" applyFill="1" applyBorder="1" applyAlignment="1" applyProtection="1">
      <alignment horizontal="center" vertical="center" wrapText="1"/>
      <protection hidden="1"/>
    </xf>
    <xf numFmtId="0" fontId="5" fillId="0" borderId="44" xfId="0" applyFont="1" applyBorder="1" applyProtection="1">
      <protection hidden="1"/>
    </xf>
    <xf numFmtId="0" fontId="5" fillId="0" borderId="45" xfId="0" applyFont="1" applyBorder="1" applyProtection="1">
      <protection hidden="1"/>
    </xf>
    <xf numFmtId="0" fontId="7" fillId="4" borderId="8" xfId="0" applyFont="1" applyFill="1" applyBorder="1" applyAlignment="1" applyProtection="1">
      <alignment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5" fillId="0" borderId="47" xfId="0" applyFont="1" applyBorder="1" applyProtection="1">
      <protection hidden="1"/>
    </xf>
    <xf numFmtId="0" fontId="3" fillId="6" borderId="20" xfId="0" applyFont="1" applyFill="1" applyBorder="1" applyAlignment="1" applyProtection="1">
      <alignment horizontal="left" vertical="top" wrapText="1"/>
      <protection hidden="1"/>
    </xf>
    <xf numFmtId="0" fontId="3" fillId="6" borderId="21" xfId="0" applyFont="1" applyFill="1" applyBorder="1" applyAlignment="1" applyProtection="1">
      <alignment horizontal="center" vertical="center"/>
      <protection hidden="1"/>
    </xf>
    <xf numFmtId="0" fontId="3" fillId="6" borderId="21" xfId="0" applyFont="1" applyFill="1" applyBorder="1" applyAlignment="1" applyProtection="1">
      <alignment horizontal="center" vertical="center" wrapText="1"/>
      <protection hidden="1"/>
    </xf>
    <xf numFmtId="0" fontId="4" fillId="6" borderId="1" xfId="0" applyFont="1" applyFill="1" applyBorder="1" applyAlignment="1" applyProtection="1">
      <alignment horizontal="center" vertical="center" wrapText="1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9" fontId="4" fillId="6" borderId="1" xfId="1" applyFont="1" applyFill="1" applyBorder="1" applyAlignment="1" applyProtection="1">
      <alignment horizontal="center" vertical="center" wrapText="1"/>
      <protection hidden="1"/>
    </xf>
    <xf numFmtId="9" fontId="4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6" borderId="1" xfId="0" applyFont="1" applyFill="1" applyBorder="1" applyAlignment="1" applyProtection="1">
      <alignment horizontal="center" vertical="top"/>
      <protection hidden="1"/>
    </xf>
    <xf numFmtId="0" fontId="22" fillId="0" borderId="0" xfId="0" applyFont="1" applyProtection="1">
      <protection hidden="1"/>
    </xf>
    <xf numFmtId="0" fontId="18" fillId="5" borderId="0" xfId="3" applyFont="1" applyFill="1" applyAlignment="1" applyProtection="1">
      <alignment horizontal="center" vertical="center"/>
      <protection hidden="1"/>
    </xf>
    <xf numFmtId="0" fontId="23" fillId="15" borderId="15" xfId="3" applyFont="1" applyFill="1" applyBorder="1" applyAlignment="1" applyProtection="1">
      <alignment horizontal="center" vertical="center" wrapText="1"/>
      <protection hidden="1"/>
    </xf>
    <xf numFmtId="0" fontId="25" fillId="17" borderId="8" xfId="3" applyFont="1" applyFill="1" applyBorder="1" applyAlignment="1" applyProtection="1">
      <alignment horizontal="center" vertical="center"/>
      <protection hidden="1"/>
    </xf>
    <xf numFmtId="0" fontId="25" fillId="17" borderId="10" xfId="3" applyFont="1" applyFill="1" applyBorder="1" applyAlignment="1" applyProtection="1">
      <alignment horizontal="center" vertical="center"/>
      <protection hidden="1"/>
    </xf>
    <xf numFmtId="0" fontId="14" fillId="5" borderId="50" xfId="3" applyFont="1" applyFill="1" applyBorder="1" applyAlignment="1" applyProtection="1">
      <alignment horizontal="left" vertical="center"/>
      <protection hidden="1"/>
    </xf>
    <xf numFmtId="2" fontId="26" fillId="5" borderId="49" xfId="3" applyNumberFormat="1" applyFont="1" applyFill="1" applyBorder="1" applyAlignment="1" applyProtection="1">
      <alignment horizontal="center" vertical="center"/>
      <protection hidden="1"/>
    </xf>
    <xf numFmtId="1" fontId="28" fillId="2" borderId="2" xfId="1" applyNumberFormat="1" applyFont="1" applyFill="1" applyBorder="1" applyAlignment="1" applyProtection="1">
      <alignment horizontal="center" vertical="center" wrapText="1"/>
      <protection hidden="1"/>
    </xf>
    <xf numFmtId="10" fontId="28" fillId="2" borderId="3" xfId="1" applyNumberFormat="1" applyFont="1" applyFill="1" applyBorder="1" applyAlignment="1" applyProtection="1">
      <alignment horizontal="center" vertical="center"/>
      <protection hidden="1"/>
    </xf>
    <xf numFmtId="2" fontId="27" fillId="5" borderId="1" xfId="3" applyNumberFormat="1" applyFont="1" applyFill="1" applyBorder="1" applyAlignment="1" applyProtection="1">
      <alignment horizontal="center" vertical="center"/>
      <protection hidden="1"/>
    </xf>
    <xf numFmtId="1" fontId="28" fillId="2" borderId="4" xfId="1" applyNumberFormat="1" applyFont="1" applyFill="1" applyBorder="1" applyAlignment="1" applyProtection="1">
      <alignment horizontal="center" vertical="center" wrapText="1"/>
      <protection hidden="1"/>
    </xf>
    <xf numFmtId="10" fontId="28" fillId="2" borderId="5" xfId="1" applyNumberFormat="1" applyFont="1" applyFill="1" applyBorder="1" applyAlignment="1" applyProtection="1">
      <alignment horizontal="center" vertical="center"/>
      <protection hidden="1"/>
    </xf>
    <xf numFmtId="0" fontId="22" fillId="0" borderId="36" xfId="0" applyFont="1" applyBorder="1" applyProtection="1">
      <protection hidden="1"/>
    </xf>
    <xf numFmtId="2" fontId="27" fillId="5" borderId="41" xfId="3" applyNumberFormat="1" applyFont="1" applyFill="1" applyBorder="1" applyAlignment="1" applyProtection="1">
      <alignment horizontal="center" vertical="center"/>
      <protection hidden="1"/>
    </xf>
    <xf numFmtId="1" fontId="28" fillId="2" borderId="6" xfId="1" applyNumberFormat="1" applyFont="1" applyFill="1" applyBorder="1" applyAlignment="1" applyProtection="1">
      <alignment horizontal="center" vertical="center" wrapText="1"/>
      <protection hidden="1"/>
    </xf>
    <xf numFmtId="10" fontId="28" fillId="2" borderId="7" xfId="1" applyNumberFormat="1" applyFont="1" applyFill="1" applyBorder="1" applyAlignment="1" applyProtection="1">
      <alignment horizontal="center" vertical="center"/>
      <protection hidden="1"/>
    </xf>
    <xf numFmtId="0" fontId="26" fillId="18" borderId="2" xfId="3" applyFont="1" applyFill="1" applyBorder="1" applyAlignment="1" applyProtection="1">
      <alignment horizontal="left" vertical="center"/>
      <protection hidden="1"/>
    </xf>
    <xf numFmtId="2" fontId="26" fillId="18" borderId="9" xfId="3" applyNumberFormat="1" applyFont="1" applyFill="1" applyBorder="1" applyAlignment="1" applyProtection="1">
      <alignment horizontal="center" vertical="center"/>
      <protection hidden="1"/>
    </xf>
    <xf numFmtId="2" fontId="26" fillId="18" borderId="10" xfId="3" applyNumberFormat="1" applyFont="1" applyFill="1" applyBorder="1" applyAlignment="1" applyProtection="1">
      <alignment horizontal="center" vertical="center"/>
      <protection hidden="1"/>
    </xf>
    <xf numFmtId="1" fontId="25" fillId="3" borderId="50" xfId="1" applyNumberFormat="1" applyFont="1" applyFill="1" applyBorder="1" applyAlignment="1" applyProtection="1">
      <alignment horizontal="center" vertical="center" wrapText="1"/>
      <protection hidden="1"/>
    </xf>
    <xf numFmtId="0" fontId="25" fillId="3" borderId="54" xfId="0" applyFont="1" applyFill="1" applyBorder="1" applyAlignment="1" applyProtection="1">
      <alignment horizontal="center" vertical="center"/>
      <protection hidden="1"/>
    </xf>
    <xf numFmtId="0" fontId="29" fillId="4" borderId="20" xfId="3" applyFont="1" applyFill="1" applyBorder="1" applyAlignment="1" applyProtection="1">
      <alignment horizontal="left" vertical="center"/>
      <protection hidden="1"/>
    </xf>
    <xf numFmtId="2" fontId="29" fillId="4" borderId="42" xfId="3" applyNumberFormat="1" applyFont="1" applyFill="1" applyBorder="1" applyAlignment="1" applyProtection="1">
      <alignment horizontal="center" vertical="center"/>
      <protection hidden="1"/>
    </xf>
    <xf numFmtId="2" fontId="29" fillId="4" borderId="7" xfId="3" applyNumberFormat="1" applyFont="1" applyFill="1" applyBorder="1" applyAlignment="1" applyProtection="1">
      <alignment horizontal="center" vertical="center"/>
      <protection hidden="1"/>
    </xf>
    <xf numFmtId="1" fontId="25" fillId="3" borderId="6" xfId="1" applyNumberFormat="1" applyFont="1" applyFill="1" applyBorder="1" applyAlignment="1" applyProtection="1">
      <alignment horizontal="center" vertical="center" wrapText="1"/>
      <protection hidden="1"/>
    </xf>
    <xf numFmtId="10" fontId="25" fillId="3" borderId="7" xfId="0" applyNumberFormat="1" applyFont="1" applyFill="1" applyBorder="1" applyAlignment="1" applyProtection="1">
      <alignment horizontal="center" vertical="center"/>
      <protection hidden="1"/>
    </xf>
    <xf numFmtId="0" fontId="18" fillId="5" borderId="0" xfId="3" applyFont="1" applyFill="1" applyAlignment="1" applyProtection="1">
      <alignment horizontal="left" vertical="center"/>
      <protection hidden="1"/>
    </xf>
    <xf numFmtId="0" fontId="14" fillId="5" borderId="0" xfId="3" applyFont="1" applyFill="1" applyAlignment="1" applyProtection="1">
      <alignment horizontal="left" vertical="center"/>
      <protection hidden="1"/>
    </xf>
    <xf numFmtId="0" fontId="14" fillId="5" borderId="0" xfId="3" applyFont="1" applyFill="1" applyAlignment="1" applyProtection="1">
      <alignment horizontal="center" vertical="center"/>
      <protection hidden="1"/>
    </xf>
    <xf numFmtId="0" fontId="4" fillId="6" borderId="55" xfId="0" applyFont="1" applyFill="1" applyBorder="1" applyAlignment="1" applyProtection="1">
      <alignment horizontal="center" vertical="top"/>
      <protection hidden="1"/>
    </xf>
    <xf numFmtId="0" fontId="5" fillId="0" borderId="55" xfId="0" applyFont="1" applyBorder="1" applyProtection="1">
      <protection hidden="1"/>
    </xf>
    <xf numFmtId="0" fontId="5" fillId="0" borderId="56" xfId="0" applyFont="1" applyBorder="1" applyProtection="1">
      <protection hidden="1"/>
    </xf>
    <xf numFmtId="0" fontId="3" fillId="11" borderId="2" xfId="0" applyFont="1" applyFill="1" applyBorder="1" applyAlignment="1" applyProtection="1">
      <alignment horizontal="center" vertical="center" wrapText="1"/>
      <protection hidden="1"/>
    </xf>
    <xf numFmtId="0" fontId="3" fillId="11" borderId="4" xfId="0" applyFont="1" applyFill="1" applyBorder="1" applyAlignment="1" applyProtection="1">
      <alignment horizontal="center" vertical="center" wrapText="1"/>
      <protection hidden="1"/>
    </xf>
    <xf numFmtId="0" fontId="3" fillId="11" borderId="6" xfId="0" applyFont="1" applyFill="1" applyBorder="1" applyAlignment="1" applyProtection="1">
      <alignment horizontal="center" vertical="center" wrapText="1"/>
      <protection hidden="1"/>
    </xf>
    <xf numFmtId="164" fontId="3" fillId="11" borderId="7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Border="1" applyProtection="1">
      <protection hidden="1"/>
    </xf>
    <xf numFmtId="0" fontId="5" fillId="0" borderId="57" xfId="0" applyFont="1" applyBorder="1" applyProtection="1">
      <protection hidden="1"/>
    </xf>
    <xf numFmtId="2" fontId="6" fillId="7" borderId="19" xfId="0" applyNumberFormat="1" applyFont="1" applyFill="1" applyBorder="1" applyAlignment="1" applyProtection="1">
      <alignment vertical="center" wrapText="1"/>
      <protection hidden="1"/>
    </xf>
    <xf numFmtId="2" fontId="5" fillId="0" borderId="10" xfId="0" applyNumberFormat="1" applyFont="1" applyBorder="1" applyAlignment="1" applyProtection="1">
      <alignment horizontal="center" vertical="center" wrapText="1"/>
      <protection hidden="1"/>
    </xf>
    <xf numFmtId="0" fontId="8" fillId="9" borderId="1" xfId="0" applyFont="1" applyFill="1" applyBorder="1" applyAlignment="1" applyProtection="1">
      <alignment horizontal="center" vertical="center" wrapText="1"/>
      <protection locked="0" hidden="1"/>
    </xf>
    <xf numFmtId="0" fontId="8" fillId="10" borderId="1" xfId="0" applyFont="1" applyFill="1" applyBorder="1" applyAlignment="1" applyProtection="1">
      <alignment horizontal="center" vertical="center" wrapText="1"/>
      <protection locked="0" hidden="1"/>
    </xf>
    <xf numFmtId="0" fontId="8" fillId="9" borderId="11" xfId="0" applyFont="1" applyFill="1" applyBorder="1" applyAlignment="1" applyProtection="1">
      <alignment horizontal="center" vertical="center" wrapText="1"/>
      <protection locked="0" hidden="1"/>
    </xf>
    <xf numFmtId="0" fontId="9" fillId="5" borderId="3" xfId="0" applyFont="1" applyFill="1" applyBorder="1" applyAlignment="1" applyProtection="1">
      <alignment horizontal="left" vertical="center" wrapText="1"/>
      <protection locked="0" hidden="1"/>
    </xf>
    <xf numFmtId="0" fontId="9" fillId="5" borderId="5" xfId="0" applyFont="1" applyFill="1" applyBorder="1" applyAlignment="1" applyProtection="1">
      <alignment horizontal="left" vertical="center" wrapText="1"/>
      <protection locked="0" hidden="1"/>
    </xf>
    <xf numFmtId="0" fontId="8" fillId="5" borderId="5" xfId="0" applyFont="1" applyFill="1" applyBorder="1" applyAlignment="1" applyProtection="1">
      <alignment vertical="center" wrapText="1"/>
      <protection locked="0" hidden="1"/>
    </xf>
    <xf numFmtId="0" fontId="8" fillId="5" borderId="7" xfId="0" applyFont="1" applyFill="1" applyBorder="1" applyAlignment="1" applyProtection="1">
      <alignment vertical="center" wrapText="1"/>
      <protection locked="0" hidden="1"/>
    </xf>
    <xf numFmtId="0" fontId="3" fillId="11" borderId="3" xfId="0" applyFont="1" applyFill="1" applyBorder="1" applyAlignment="1" applyProtection="1">
      <alignment horizontal="center" vertical="center" wrapText="1"/>
      <protection hidden="1"/>
    </xf>
    <xf numFmtId="0" fontId="15" fillId="5" borderId="0" xfId="0" applyFont="1" applyFill="1" applyBorder="1" applyAlignment="1" applyProtection="1">
      <alignment horizontal="center" vertical="center" wrapText="1"/>
      <protection hidden="1"/>
    </xf>
    <xf numFmtId="0" fontId="5" fillId="6" borderId="1" xfId="0" applyFont="1" applyFill="1" applyBorder="1" applyAlignment="1" applyProtection="1">
      <alignment horizontal="center" vertical="center" wrapText="1"/>
      <protection hidden="1"/>
    </xf>
    <xf numFmtId="0" fontId="4" fillId="6" borderId="0" xfId="0" applyFont="1" applyFill="1" applyBorder="1" applyAlignment="1" applyProtection="1">
      <alignment horizontal="center" vertical="center" wrapText="1"/>
      <protection hidden="1"/>
    </xf>
    <xf numFmtId="0" fontId="5" fillId="6" borderId="0" xfId="0" applyFont="1" applyFill="1" applyBorder="1" applyAlignment="1" applyProtection="1">
      <alignment horizontal="center" vertical="center" wrapText="1"/>
      <protection hidden="1"/>
    </xf>
    <xf numFmtId="0" fontId="4" fillId="6" borderId="4" xfId="0" applyFont="1" applyFill="1" applyBorder="1" applyAlignment="1" applyProtection="1">
      <alignment horizontal="center" vertical="center" wrapText="1"/>
      <protection hidden="1"/>
    </xf>
    <xf numFmtId="0" fontId="5" fillId="6" borderId="5" xfId="0" applyFont="1" applyFill="1" applyBorder="1" applyAlignment="1" applyProtection="1">
      <alignment horizontal="center" vertical="center" wrapText="1"/>
      <protection hidden="1"/>
    </xf>
    <xf numFmtId="0" fontId="4" fillId="6" borderId="6" xfId="0" applyFont="1" applyFill="1" applyBorder="1" applyAlignment="1" applyProtection="1">
      <alignment horizontal="center" vertical="center" wrapText="1"/>
      <protection hidden="1"/>
    </xf>
    <xf numFmtId="0" fontId="4" fillId="6" borderId="42" xfId="0" applyFont="1" applyFill="1" applyBorder="1" applyAlignment="1" applyProtection="1">
      <alignment horizontal="center" vertical="center" wrapText="1"/>
      <protection hidden="1"/>
    </xf>
    <xf numFmtId="0" fontId="5" fillId="6" borderId="42" xfId="0" applyFont="1" applyFill="1" applyBorder="1" applyAlignment="1" applyProtection="1">
      <alignment horizontal="center" vertical="center" wrapText="1"/>
      <protection hidden="1"/>
    </xf>
    <xf numFmtId="0" fontId="5" fillId="6" borderId="7" xfId="0" applyFont="1" applyFill="1" applyBorder="1" applyAlignment="1" applyProtection="1">
      <alignment horizontal="center" vertical="center" wrapText="1"/>
      <protection hidden="1"/>
    </xf>
    <xf numFmtId="0" fontId="4" fillId="6" borderId="32" xfId="0" applyFont="1" applyFill="1" applyBorder="1" applyAlignment="1" applyProtection="1">
      <alignment horizontal="center" vertical="center" wrapText="1"/>
      <protection hidden="1"/>
    </xf>
    <xf numFmtId="0" fontId="4" fillId="6" borderId="35" xfId="0" applyFont="1" applyFill="1" applyBorder="1" applyAlignment="1" applyProtection="1">
      <alignment horizontal="center" vertical="center" wrapText="1"/>
      <protection hidden="1"/>
    </xf>
    <xf numFmtId="0" fontId="3" fillId="3" borderId="5" xfId="0" applyFont="1" applyFill="1" applyBorder="1" applyAlignment="1" applyProtection="1">
      <alignment horizontal="center" vertical="center" wrapText="1"/>
      <protection hidden="1"/>
    </xf>
    <xf numFmtId="0" fontId="4" fillId="6" borderId="58" xfId="0" applyFont="1" applyFill="1" applyBorder="1" applyAlignment="1" applyProtection="1">
      <alignment horizontal="center" vertical="center" wrapText="1"/>
      <protection hidden="1"/>
    </xf>
    <xf numFmtId="0" fontId="4" fillId="6" borderId="49" xfId="0" applyFont="1" applyFill="1" applyBorder="1" applyAlignment="1" applyProtection="1">
      <alignment horizontal="center" vertical="center" wrapText="1"/>
      <protection hidden="1"/>
    </xf>
    <xf numFmtId="0" fontId="5" fillId="6" borderId="49" xfId="0" applyFont="1" applyFill="1" applyBorder="1" applyAlignment="1" applyProtection="1">
      <alignment horizontal="center" vertical="center" wrapText="1"/>
      <protection hidden="1"/>
    </xf>
    <xf numFmtId="0" fontId="5" fillId="6" borderId="54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 wrapText="1"/>
      <protection hidden="1"/>
    </xf>
    <xf numFmtId="0" fontId="4" fillId="6" borderId="0" xfId="0" applyFont="1" applyFill="1" applyBorder="1" applyAlignment="1" applyProtection="1">
      <alignment horizontal="center" vertical="top" wrapText="1"/>
      <protection hidden="1"/>
    </xf>
    <xf numFmtId="0" fontId="5" fillId="6" borderId="0" xfId="0" applyFont="1" applyFill="1" applyBorder="1" applyAlignment="1" applyProtection="1">
      <alignment horizontal="center" vertical="top" wrapText="1"/>
      <protection hidden="1"/>
    </xf>
    <xf numFmtId="0" fontId="5" fillId="2" borderId="50" xfId="0" applyFont="1" applyFill="1" applyBorder="1" applyAlignment="1" applyProtection="1">
      <alignment horizontal="center" vertical="center" wrapText="1"/>
      <protection hidden="1"/>
    </xf>
    <xf numFmtId="0" fontId="5" fillId="2" borderId="49" xfId="0" applyFont="1" applyFill="1" applyBorder="1" applyAlignment="1" applyProtection="1">
      <alignment horizontal="center" vertical="center" wrapText="1"/>
      <protection hidden="1"/>
    </xf>
    <xf numFmtId="0" fontId="5" fillId="2" borderId="54" xfId="0" applyFont="1" applyFill="1" applyBorder="1" applyAlignment="1" applyProtection="1">
      <alignment horizontal="center" vertical="center" wrapText="1"/>
      <protection hidden="1"/>
    </xf>
    <xf numFmtId="0" fontId="7" fillId="13" borderId="29" xfId="0" applyFont="1" applyFill="1" applyBorder="1" applyAlignment="1" applyProtection="1">
      <alignment horizontal="center" vertical="center" wrapText="1"/>
      <protection hidden="1"/>
    </xf>
    <xf numFmtId="0" fontId="7" fillId="14" borderId="29" xfId="0" applyFont="1" applyFill="1" applyBorder="1" applyAlignment="1" applyProtection="1">
      <alignment horizontal="center" vertical="center" wrapText="1"/>
      <protection hidden="1"/>
    </xf>
    <xf numFmtId="0" fontId="15" fillId="15" borderId="29" xfId="0" applyFont="1" applyFill="1" applyBorder="1" applyAlignment="1" applyProtection="1">
      <alignment horizontal="center" vertical="center" wrapText="1"/>
      <protection hidden="1"/>
    </xf>
    <xf numFmtId="0" fontId="15" fillId="16" borderId="30" xfId="0" applyFont="1" applyFill="1" applyBorder="1" applyAlignment="1" applyProtection="1">
      <alignment horizontal="center" vertical="center" wrapText="1"/>
      <protection hidden="1"/>
    </xf>
    <xf numFmtId="0" fontId="5" fillId="2" borderId="26" xfId="0" applyFont="1" applyFill="1" applyBorder="1" applyAlignment="1" applyProtection="1">
      <alignment horizontal="center" vertical="center" wrapText="1"/>
      <protection hidden="1"/>
    </xf>
    <xf numFmtId="0" fontId="5" fillId="2" borderId="27" xfId="0" applyFont="1" applyFill="1" applyBorder="1" applyAlignment="1" applyProtection="1">
      <alignment horizontal="center" vertical="center" wrapText="1"/>
      <protection hidden="1"/>
    </xf>
    <xf numFmtId="0" fontId="3" fillId="3" borderId="53" xfId="0" applyFont="1" applyFill="1" applyBorder="1" applyAlignment="1" applyProtection="1">
      <alignment horizontal="center" vertical="center" wrapText="1"/>
      <protection hidden="1"/>
    </xf>
    <xf numFmtId="0" fontId="4" fillId="5" borderId="0" xfId="0" applyFont="1" applyFill="1" applyBorder="1" applyAlignment="1" applyProtection="1">
      <alignment horizontal="center" vertical="top" wrapText="1"/>
      <protection hidden="1"/>
    </xf>
    <xf numFmtId="0" fontId="5" fillId="2" borderId="6" xfId="0" applyFont="1" applyFill="1" applyBorder="1" applyAlignment="1" applyProtection="1">
      <alignment horizontal="center" vertical="center" wrapText="1"/>
      <protection hidden="1"/>
    </xf>
    <xf numFmtId="0" fontId="5" fillId="2" borderId="42" xfId="0" applyFont="1" applyFill="1" applyBorder="1" applyAlignment="1" applyProtection="1">
      <alignment horizontal="center" vertical="center" wrapText="1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4" fillId="2" borderId="49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top"/>
      <protection hidden="1"/>
    </xf>
    <xf numFmtId="0" fontId="4" fillId="0" borderId="0" xfId="0" applyFont="1" applyBorder="1" applyAlignment="1" applyProtection="1">
      <alignment horizontal="center" vertical="top" wrapText="1"/>
      <protection hidden="1"/>
    </xf>
    <xf numFmtId="0" fontId="7" fillId="12" borderId="37" xfId="0" applyFont="1" applyFill="1" applyBorder="1" applyAlignment="1" applyProtection="1">
      <alignment horizontal="center" vertical="center" wrapText="1"/>
      <protection hidden="1"/>
    </xf>
    <xf numFmtId="0" fontId="3" fillId="11" borderId="58" xfId="0" applyFont="1" applyFill="1" applyBorder="1" applyAlignment="1" applyProtection="1">
      <alignment horizontal="center" vertical="center" wrapText="1"/>
      <protection hidden="1"/>
    </xf>
    <xf numFmtId="0" fontId="3" fillId="3" borderId="51" xfId="0" applyFont="1" applyFill="1" applyBorder="1" applyAlignment="1" applyProtection="1">
      <alignment horizontal="center" vertical="center" wrapText="1"/>
      <protection hidden="1"/>
    </xf>
    <xf numFmtId="2" fontId="13" fillId="5" borderId="28" xfId="0" applyNumberFormat="1" applyFont="1" applyFill="1" applyBorder="1" applyAlignment="1" applyProtection="1">
      <alignment horizontal="center" vertical="center" wrapText="1"/>
      <protection hidden="1"/>
    </xf>
    <xf numFmtId="2" fontId="17" fillId="5" borderId="30" xfId="0" applyNumberFormat="1" applyFont="1" applyFill="1" applyBorder="1" applyAlignment="1" applyProtection="1">
      <alignment horizontal="center" vertical="center" wrapText="1"/>
      <protection hidden="1"/>
    </xf>
    <xf numFmtId="0" fontId="4" fillId="6" borderId="50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18" fillId="6" borderId="1" xfId="0" applyFont="1" applyFill="1" applyBorder="1" applyAlignment="1" applyProtection="1">
      <alignment horizontal="center" vertical="center" wrapText="1"/>
      <protection hidden="1"/>
    </xf>
    <xf numFmtId="0" fontId="18" fillId="6" borderId="5" xfId="0" applyFont="1" applyFill="1" applyBorder="1" applyAlignment="1" applyProtection="1">
      <alignment horizontal="center" vertical="center" wrapText="1"/>
      <protection hidden="1"/>
    </xf>
    <xf numFmtId="0" fontId="18" fillId="6" borderId="42" xfId="0" applyFont="1" applyFill="1" applyBorder="1" applyAlignment="1" applyProtection="1">
      <alignment horizontal="center" vertical="center" wrapText="1"/>
      <protection hidden="1"/>
    </xf>
    <xf numFmtId="0" fontId="18" fillId="6" borderId="7" xfId="0" applyFont="1" applyFill="1" applyBorder="1" applyAlignment="1" applyProtection="1">
      <alignment horizontal="center" vertical="center" wrapText="1"/>
      <protection hidden="1"/>
    </xf>
    <xf numFmtId="0" fontId="18" fillId="6" borderId="49" xfId="0" applyFont="1" applyFill="1" applyBorder="1" applyAlignment="1" applyProtection="1">
      <alignment horizontal="center" vertical="center" wrapText="1"/>
      <protection hidden="1"/>
    </xf>
    <xf numFmtId="0" fontId="18" fillId="6" borderId="54" xfId="0" applyFont="1" applyFill="1" applyBorder="1" applyAlignment="1" applyProtection="1">
      <alignment horizontal="center" vertical="center" wrapText="1"/>
      <protection hidden="1"/>
    </xf>
    <xf numFmtId="0" fontId="4" fillId="5" borderId="19" xfId="0" applyFont="1" applyFill="1" applyBorder="1" applyAlignment="1" applyProtection="1">
      <alignment horizontal="left" vertical="top"/>
      <protection hidden="1"/>
    </xf>
    <xf numFmtId="0" fontId="2" fillId="6" borderId="20" xfId="0" applyFont="1" applyFill="1" applyBorder="1" applyAlignment="1" applyProtection="1">
      <alignment horizontal="center" vertical="center" wrapText="1"/>
      <protection hidden="1"/>
    </xf>
    <xf numFmtId="0" fontId="4" fillId="6" borderId="0" xfId="0" applyFont="1" applyFill="1" applyBorder="1" applyAlignment="1" applyProtection="1">
      <alignment horizontal="center" vertical="top"/>
      <protection hidden="1"/>
    </xf>
    <xf numFmtId="0" fontId="4" fillId="6" borderId="38" xfId="0" applyFont="1" applyFill="1" applyBorder="1" applyAlignment="1" applyProtection="1">
      <alignment horizontal="center" vertical="top"/>
      <protection hidden="1"/>
    </xf>
    <xf numFmtId="0" fontId="3" fillId="6" borderId="0" xfId="0" applyFont="1" applyFill="1" applyBorder="1" applyAlignment="1" applyProtection="1">
      <alignment vertical="center" wrapText="1"/>
      <protection hidden="1"/>
    </xf>
    <xf numFmtId="0" fontId="5" fillId="0" borderId="38" xfId="0" applyFont="1" applyBorder="1" applyProtection="1">
      <protection hidden="1"/>
    </xf>
    <xf numFmtId="0" fontId="10" fillId="5" borderId="0" xfId="0" applyFont="1" applyFill="1" applyBorder="1" applyAlignment="1" applyProtection="1">
      <alignment horizontal="left" vertical="center" wrapText="1"/>
      <protection hidden="1"/>
    </xf>
    <xf numFmtId="164" fontId="3" fillId="5" borderId="0" xfId="0" applyNumberFormat="1" applyFont="1" applyFill="1" applyBorder="1" applyAlignment="1" applyProtection="1">
      <alignment horizontal="center" vertical="center" wrapText="1"/>
      <protection hidden="1"/>
    </xf>
    <xf numFmtId="0" fontId="3" fillId="6" borderId="36" xfId="0" applyFont="1" applyFill="1" applyBorder="1" applyAlignment="1" applyProtection="1">
      <alignment horizontal="left" vertical="top" wrapText="1"/>
      <protection hidden="1"/>
    </xf>
    <xf numFmtId="0" fontId="4" fillId="5" borderId="38" xfId="0" applyFont="1" applyFill="1" applyBorder="1" applyAlignment="1" applyProtection="1">
      <alignment horizontal="center" vertical="top" wrapText="1"/>
      <protection hidden="1"/>
    </xf>
    <xf numFmtId="0" fontId="3" fillId="0" borderId="36" xfId="0" applyFont="1" applyBorder="1" applyAlignment="1" applyProtection="1">
      <alignment horizontal="left" vertical="top" wrapText="1"/>
      <protection hidden="1"/>
    </xf>
    <xf numFmtId="0" fontId="5" fillId="6" borderId="38" xfId="0" applyFont="1" applyFill="1" applyBorder="1" applyAlignment="1" applyProtection="1">
      <alignment horizontal="center" vertical="center" wrapText="1"/>
      <protection hidden="1"/>
    </xf>
    <xf numFmtId="0" fontId="4" fillId="6" borderId="38" xfId="0" applyFont="1" applyFill="1" applyBorder="1" applyAlignment="1" applyProtection="1">
      <alignment horizontal="center" vertical="top" wrapText="1"/>
      <protection hidden="1"/>
    </xf>
    <xf numFmtId="0" fontId="4" fillId="0" borderId="38" xfId="0" applyFont="1" applyBorder="1" applyAlignment="1" applyProtection="1">
      <alignment horizontal="center" vertical="top" wrapText="1"/>
      <protection hidden="1"/>
    </xf>
    <xf numFmtId="0" fontId="3" fillId="5" borderId="36" xfId="0" applyFont="1" applyFill="1" applyBorder="1" applyAlignment="1" applyProtection="1">
      <alignment horizontal="left" vertical="top" wrapText="1"/>
      <protection hidden="1"/>
    </xf>
    <xf numFmtId="0" fontId="4" fillId="5" borderId="36" xfId="0" applyFont="1" applyFill="1" applyBorder="1" applyAlignment="1" applyProtection="1">
      <alignment horizontal="left" vertical="center"/>
      <protection hidden="1"/>
    </xf>
    <xf numFmtId="0" fontId="4" fillId="5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5" fillId="5" borderId="0" xfId="0" applyFont="1" applyFill="1" applyBorder="1" applyAlignment="1" applyProtection="1">
      <alignment horizontal="center" vertical="center" wrapText="1"/>
      <protection hidden="1"/>
    </xf>
    <xf numFmtId="0" fontId="4" fillId="5" borderId="0" xfId="0" applyFont="1" applyFill="1" applyBorder="1" applyAlignment="1" applyProtection="1">
      <alignment horizontal="center" vertical="center" wrapText="1"/>
      <protection hidden="1"/>
    </xf>
    <xf numFmtId="0" fontId="19" fillId="5" borderId="0" xfId="0" applyFont="1" applyFill="1" applyBorder="1" applyAlignment="1" applyProtection="1">
      <alignment horizontal="center" vertical="center" wrapText="1"/>
      <protection hidden="1"/>
    </xf>
    <xf numFmtId="0" fontId="15" fillId="5" borderId="38" xfId="0" applyFont="1" applyFill="1" applyBorder="1" applyAlignment="1" applyProtection="1">
      <alignment horizontal="center" vertical="center" wrapText="1"/>
      <protection hidden="1"/>
    </xf>
    <xf numFmtId="2" fontId="21" fillId="0" borderId="0" xfId="2" applyNumberFormat="1" applyFont="1" applyBorder="1" applyAlignment="1" applyProtection="1">
      <alignment horizontal="center" vertical="center"/>
      <protection hidden="1"/>
    </xf>
    <xf numFmtId="2" fontId="3" fillId="6" borderId="0" xfId="0" applyNumberFormat="1" applyFont="1" applyFill="1" applyBorder="1" applyAlignment="1" applyProtection="1">
      <alignment horizontal="center" vertical="center" wrapText="1"/>
      <protection hidden="1"/>
    </xf>
    <xf numFmtId="165" fontId="4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6" borderId="38" xfId="0" applyFont="1" applyFill="1" applyBorder="1" applyAlignment="1" applyProtection="1">
      <alignment horizontal="center" vertical="center" wrapText="1"/>
      <protection hidden="1"/>
    </xf>
    <xf numFmtId="0" fontId="7" fillId="6" borderId="36" xfId="0" applyFont="1" applyFill="1" applyBorder="1" applyAlignment="1" applyProtection="1">
      <alignment horizontal="left" vertical="top" wrapText="1"/>
      <protection hidden="1"/>
    </xf>
    <xf numFmtId="0" fontId="3" fillId="0" borderId="0" xfId="2" applyFont="1" applyBorder="1" applyAlignment="1" applyProtection="1">
      <alignment horizontal="center" vertical="center" wrapText="1"/>
      <protection hidden="1"/>
    </xf>
    <xf numFmtId="2" fontId="5" fillId="6" borderId="0" xfId="0" applyNumberFormat="1" applyFont="1" applyFill="1" applyBorder="1" applyAlignment="1" applyProtection="1">
      <alignment horizontal="center" vertical="top"/>
      <protection hidden="1"/>
    </xf>
    <xf numFmtId="0" fontId="5" fillId="6" borderId="38" xfId="0" applyFont="1" applyFill="1" applyBorder="1" applyAlignment="1" applyProtection="1">
      <alignment horizontal="center" vertical="top"/>
      <protection hidden="1"/>
    </xf>
    <xf numFmtId="0" fontId="7" fillId="6" borderId="0" xfId="0" applyFont="1" applyFill="1" applyBorder="1" applyAlignment="1" applyProtection="1">
      <alignment horizontal="center" vertical="center"/>
      <protection hidden="1"/>
    </xf>
    <xf numFmtId="2" fontId="7" fillId="6" borderId="0" xfId="0" applyNumberFormat="1" applyFont="1" applyFill="1" applyBorder="1" applyAlignment="1" applyProtection="1">
      <alignment horizontal="center" vertical="center" wrapText="1"/>
      <protection hidden="1"/>
    </xf>
    <xf numFmtId="2" fontId="7" fillId="0" borderId="0" xfId="0" applyNumberFormat="1" applyFont="1" applyBorder="1" applyAlignment="1" applyProtection="1">
      <alignment horizontal="center" vertical="center" wrapText="1"/>
      <protection hidden="1"/>
    </xf>
    <xf numFmtId="0" fontId="5" fillId="6" borderId="0" xfId="0" applyFont="1" applyFill="1" applyBorder="1" applyAlignment="1" applyProtection="1">
      <alignment horizontal="center" vertical="top"/>
      <protection hidden="1"/>
    </xf>
    <xf numFmtId="0" fontId="7" fillId="6" borderId="0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4" fillId="6" borderId="21" xfId="0" applyFont="1" applyFill="1" applyBorder="1" applyAlignment="1" applyProtection="1">
      <alignment horizontal="center" vertical="top"/>
      <protection hidden="1"/>
    </xf>
    <xf numFmtId="0" fontId="5" fillId="0" borderId="21" xfId="0" applyFont="1" applyBorder="1" applyProtection="1">
      <protection hidden="1"/>
    </xf>
    <xf numFmtId="0" fontId="5" fillId="0" borderId="22" xfId="0" applyFont="1" applyBorder="1" applyProtection="1">
      <protection hidden="1"/>
    </xf>
    <xf numFmtId="0" fontId="10" fillId="6" borderId="0" xfId="0" applyFont="1" applyFill="1" applyBorder="1" applyAlignment="1" applyProtection="1">
      <alignment horizontal="center" vertical="center" wrapText="1"/>
      <protection hidden="1"/>
    </xf>
    <xf numFmtId="0" fontId="8" fillId="6" borderId="59" xfId="0" applyFont="1" applyFill="1" applyBorder="1" applyAlignment="1" applyProtection="1">
      <alignment horizontal="left" vertical="center"/>
      <protection hidden="1"/>
    </xf>
    <xf numFmtId="0" fontId="8" fillId="6" borderId="48" xfId="0" applyFont="1" applyFill="1" applyBorder="1" applyAlignment="1" applyProtection="1">
      <alignment horizontal="center" vertical="center"/>
      <protection hidden="1"/>
    </xf>
    <xf numFmtId="2" fontId="36" fillId="6" borderId="48" xfId="2" applyNumberFormat="1" applyFont="1" applyFill="1" applyBorder="1" applyAlignment="1" applyProtection="1">
      <alignment horizontal="center" vertical="center"/>
      <protection hidden="1"/>
    </xf>
    <xf numFmtId="0" fontId="8" fillId="6" borderId="36" xfId="0" applyFont="1" applyFill="1" applyBorder="1" applyAlignment="1" applyProtection="1">
      <alignment horizontal="left" vertical="top" wrapText="1"/>
      <protection hidden="1"/>
    </xf>
    <xf numFmtId="0" fontId="9" fillId="6" borderId="0" xfId="0" applyFont="1" applyFill="1" applyBorder="1" applyAlignment="1" applyProtection="1">
      <alignment horizontal="center" vertical="center" wrapText="1"/>
      <protection hidden="1"/>
    </xf>
    <xf numFmtId="0" fontId="35" fillId="0" borderId="0" xfId="2" applyFont="1" applyBorder="1" applyAlignment="1" applyProtection="1">
      <alignment horizontal="center" vertical="center" wrapText="1"/>
      <protection hidden="1"/>
    </xf>
    <xf numFmtId="0" fontId="18" fillId="6" borderId="58" xfId="0" applyFont="1" applyFill="1" applyBorder="1" applyAlignment="1" applyProtection="1">
      <alignment horizontal="center" vertical="center" wrapText="1"/>
      <protection hidden="1"/>
    </xf>
    <xf numFmtId="0" fontId="18" fillId="6" borderId="32" xfId="0" applyFont="1" applyFill="1" applyBorder="1" applyAlignment="1" applyProtection="1">
      <alignment horizontal="center" vertical="center" wrapText="1"/>
      <protection hidden="1"/>
    </xf>
    <xf numFmtId="0" fontId="18" fillId="6" borderId="35" xfId="0" applyFont="1" applyFill="1" applyBorder="1" applyAlignment="1" applyProtection="1">
      <alignment horizontal="center" vertical="center" wrapText="1"/>
      <protection hidden="1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5" fillId="6" borderId="58" xfId="0" applyFont="1" applyFill="1" applyBorder="1" applyAlignment="1" applyProtection="1">
      <alignment horizontal="center" vertical="center" wrapText="1"/>
      <protection hidden="1"/>
    </xf>
    <xf numFmtId="0" fontId="14" fillId="5" borderId="29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49" xfId="1" applyNumberFormat="1" applyFont="1" applyFill="1" applyBorder="1" applyAlignment="1" applyProtection="1">
      <alignment horizontal="center" vertical="center" wrapText="1"/>
      <protection hidden="1"/>
    </xf>
    <xf numFmtId="0" fontId="16" fillId="3" borderId="41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42" xfId="0" applyNumberFormat="1" applyFont="1" applyFill="1" applyBorder="1" applyAlignment="1" applyProtection="1">
      <alignment horizontal="center" vertical="center" wrapText="1"/>
      <protection hidden="1"/>
    </xf>
    <xf numFmtId="2" fontId="13" fillId="5" borderId="8" xfId="0" applyNumberFormat="1" applyFont="1" applyFill="1" applyBorder="1" applyAlignment="1" applyProtection="1">
      <alignment horizontal="center" vertical="center" wrapText="1"/>
      <protection hidden="1"/>
    </xf>
    <xf numFmtId="0" fontId="14" fillId="5" borderId="9" xfId="0" applyNumberFormat="1" applyFont="1" applyFill="1" applyBorder="1" applyAlignment="1" applyProtection="1">
      <alignment horizontal="center" vertical="center" wrapText="1"/>
      <protection hidden="1"/>
    </xf>
    <xf numFmtId="2" fontId="17" fillId="5" borderId="10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1" xfId="1" applyNumberFormat="1" applyFont="1" applyFill="1" applyBorder="1" applyAlignment="1" applyProtection="1">
      <alignment horizontal="center" vertical="center" wrapText="1"/>
      <protection hidden="1"/>
    </xf>
    <xf numFmtId="0" fontId="5" fillId="2" borderId="60" xfId="0" applyFont="1" applyFill="1" applyBorder="1" applyAlignment="1" applyProtection="1">
      <alignment horizontal="center" vertical="center" wrapText="1"/>
      <protection hidden="1"/>
    </xf>
    <xf numFmtId="0" fontId="16" fillId="3" borderId="1" xfId="1" applyNumberFormat="1" applyFont="1" applyFill="1" applyBorder="1" applyAlignment="1" applyProtection="1">
      <alignment horizontal="center" vertical="center" wrapText="1"/>
      <protection hidden="1"/>
    </xf>
    <xf numFmtId="0" fontId="16" fillId="3" borderId="42" xfId="1" applyNumberFormat="1" applyFont="1" applyFill="1" applyBorder="1" applyAlignment="1" applyProtection="1">
      <alignment horizontal="center" vertical="center" wrapText="1"/>
      <protection hidden="1"/>
    </xf>
    <xf numFmtId="0" fontId="14" fillId="5" borderId="9" xfId="1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Border="1" applyProtection="1">
      <protection hidden="1"/>
    </xf>
    <xf numFmtId="0" fontId="22" fillId="0" borderId="38" xfId="0" applyFont="1" applyBorder="1" applyProtection="1">
      <protection hidden="1"/>
    </xf>
    <xf numFmtId="0" fontId="30" fillId="5" borderId="0" xfId="3" applyFont="1" applyFill="1" applyBorder="1" applyAlignment="1" applyProtection="1">
      <alignment horizontal="left" vertical="center"/>
      <protection hidden="1"/>
    </xf>
    <xf numFmtId="2" fontId="31" fillId="5" borderId="0" xfId="3" applyNumberFormat="1" applyFont="1" applyFill="1" applyBorder="1" applyAlignment="1" applyProtection="1">
      <alignment horizontal="center" vertical="center"/>
      <protection hidden="1"/>
    </xf>
    <xf numFmtId="0" fontId="8" fillId="5" borderId="0" xfId="3" applyFont="1" applyFill="1" applyBorder="1" applyAlignment="1" applyProtection="1">
      <alignment horizontal="center" vertical="center"/>
      <protection hidden="1"/>
    </xf>
    <xf numFmtId="2" fontId="30" fillId="5" borderId="0" xfId="3" applyNumberFormat="1" applyFont="1" applyFill="1" applyBorder="1" applyAlignment="1" applyProtection="1">
      <alignment horizontal="left" vertical="center"/>
      <protection hidden="1"/>
    </xf>
    <xf numFmtId="0" fontId="32" fillId="5" borderId="0" xfId="3" applyFont="1" applyFill="1" applyBorder="1" applyAlignment="1" applyProtection="1">
      <alignment horizontal="left" vertical="center"/>
      <protection hidden="1"/>
    </xf>
    <xf numFmtId="0" fontId="8" fillId="5" borderId="0" xfId="3" applyFont="1" applyFill="1" applyBorder="1" applyAlignment="1" applyProtection="1">
      <alignment horizontal="center" vertical="center" wrapText="1"/>
      <protection hidden="1"/>
    </xf>
    <xf numFmtId="0" fontId="7" fillId="5" borderId="0" xfId="3" applyFont="1" applyFill="1" applyBorder="1" applyAlignment="1" applyProtection="1">
      <alignment horizontal="left" vertical="center"/>
      <protection hidden="1"/>
    </xf>
    <xf numFmtId="0" fontId="7" fillId="5" borderId="0" xfId="3" applyFont="1" applyFill="1" applyBorder="1" applyAlignment="1" applyProtection="1">
      <alignment horizontal="center" vertical="center"/>
      <protection hidden="1"/>
    </xf>
    <xf numFmtId="0" fontId="5" fillId="5" borderId="0" xfId="3" applyFont="1" applyFill="1" applyBorder="1" applyAlignment="1" applyProtection="1">
      <alignment horizontal="center" vertical="center"/>
      <protection hidden="1"/>
    </xf>
    <xf numFmtId="0" fontId="34" fillId="5" borderId="0" xfId="3" applyFont="1" applyFill="1" applyBorder="1" applyAlignment="1" applyProtection="1">
      <alignment horizontal="left" vertical="center"/>
      <protection hidden="1"/>
    </xf>
    <xf numFmtId="0" fontId="34" fillId="5" borderId="0" xfId="3" applyFont="1" applyFill="1" applyBorder="1" applyAlignment="1" applyProtection="1">
      <alignment horizontal="center" vertical="center"/>
      <protection hidden="1"/>
    </xf>
    <xf numFmtId="0" fontId="33" fillId="5" borderId="0" xfId="3" applyFont="1" applyFill="1" applyBorder="1" applyAlignment="1" applyProtection="1">
      <alignment horizontal="center" vertical="center"/>
      <protection hidden="1"/>
    </xf>
    <xf numFmtId="0" fontId="18" fillId="5" borderId="0" xfId="3" applyFont="1" applyFill="1" applyBorder="1" applyAlignment="1" applyProtection="1">
      <alignment horizontal="left" vertical="center"/>
      <protection hidden="1"/>
    </xf>
    <xf numFmtId="0" fontId="18" fillId="5" borderId="0" xfId="3" applyFont="1" applyFill="1" applyBorder="1" applyAlignment="1" applyProtection="1">
      <alignment horizontal="center" vertical="center"/>
      <protection hidden="1"/>
    </xf>
    <xf numFmtId="0" fontId="22" fillId="0" borderId="20" xfId="0" applyFont="1" applyBorder="1" applyProtection="1">
      <protection hidden="1"/>
    </xf>
    <xf numFmtId="0" fontId="18" fillId="5" borderId="21" xfId="3" applyFont="1" applyFill="1" applyBorder="1" applyAlignment="1" applyProtection="1">
      <alignment horizontal="left" vertical="center"/>
      <protection hidden="1"/>
    </xf>
    <xf numFmtId="0" fontId="18" fillId="5" borderId="21" xfId="3" applyFont="1" applyFill="1" applyBorder="1" applyAlignment="1" applyProtection="1">
      <alignment horizontal="center" vertical="center"/>
      <protection hidden="1"/>
    </xf>
    <xf numFmtId="0" fontId="22" fillId="0" borderId="21" xfId="0" applyFont="1" applyBorder="1" applyProtection="1">
      <protection hidden="1"/>
    </xf>
    <xf numFmtId="0" fontId="22" fillId="0" borderId="22" xfId="0" applyFont="1" applyBorder="1" applyProtection="1">
      <protection hidden="1"/>
    </xf>
    <xf numFmtId="0" fontId="2" fillId="4" borderId="18" xfId="0" applyFont="1" applyFill="1" applyBorder="1" applyAlignment="1" applyProtection="1">
      <alignment vertical="center" wrapText="1"/>
      <protection hidden="1"/>
    </xf>
    <xf numFmtId="0" fontId="2" fillId="4" borderId="16" xfId="0" applyFont="1" applyFill="1" applyBorder="1" applyAlignment="1" applyProtection="1">
      <alignment vertical="center" wrapText="1"/>
      <protection hidden="1"/>
    </xf>
    <xf numFmtId="0" fontId="22" fillId="0" borderId="24" xfId="0" applyFont="1" applyBorder="1" applyProtection="1">
      <protection hidden="1"/>
    </xf>
    <xf numFmtId="2" fontId="14" fillId="5" borderId="50" xfId="3" applyNumberFormat="1" applyFont="1" applyFill="1" applyBorder="1" applyAlignment="1" applyProtection="1">
      <alignment horizontal="left" vertical="center"/>
      <protection hidden="1"/>
    </xf>
    <xf numFmtId="2" fontId="14" fillId="5" borderId="52" xfId="3" applyNumberFormat="1" applyFont="1" applyFill="1" applyBorder="1" applyAlignment="1" applyProtection="1">
      <alignment horizontal="left" vertical="center"/>
      <protection hidden="1"/>
    </xf>
    <xf numFmtId="0" fontId="3" fillId="4" borderId="33" xfId="0" applyFont="1" applyFill="1" applyBorder="1" applyAlignment="1" applyProtection="1">
      <alignment horizontal="center" vertical="center" wrapText="1"/>
      <protection hidden="1"/>
    </xf>
    <xf numFmtId="0" fontId="3" fillId="4" borderId="53" xfId="0" applyFont="1" applyFill="1" applyBorder="1" applyAlignment="1" applyProtection="1">
      <alignment horizontal="center" vertical="center" wrapText="1"/>
      <protection hidden="1"/>
    </xf>
    <xf numFmtId="0" fontId="3" fillId="9" borderId="33" xfId="0" applyFont="1" applyFill="1" applyBorder="1" applyAlignment="1" applyProtection="1">
      <alignment horizontal="center" vertical="center" wrapText="1"/>
      <protection locked="0" hidden="1"/>
    </xf>
    <xf numFmtId="0" fontId="3" fillId="9" borderId="31" xfId="0" applyFont="1" applyFill="1" applyBorder="1" applyAlignment="1" applyProtection="1">
      <alignment horizontal="center" vertical="center" wrapText="1"/>
      <protection locked="0" hidden="1"/>
    </xf>
    <xf numFmtId="0" fontId="3" fillId="9" borderId="34" xfId="0" applyFont="1" applyFill="1" applyBorder="1" applyAlignment="1" applyProtection="1">
      <alignment horizontal="center" vertical="center" wrapText="1"/>
      <protection locked="0" hidden="1"/>
    </xf>
    <xf numFmtId="2" fontId="5" fillId="0" borderId="23" xfId="0" applyNumberFormat="1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left" vertical="center" wrapText="1"/>
      <protection locked="0" hidden="1"/>
    </xf>
    <xf numFmtId="0" fontId="4" fillId="0" borderId="13" xfId="0" applyFont="1" applyBorder="1" applyAlignment="1" applyProtection="1">
      <alignment horizontal="left" vertical="center" wrapText="1"/>
      <protection locked="0" hidden="1"/>
    </xf>
    <xf numFmtId="0" fontId="4" fillId="0" borderId="14" xfId="0" applyFont="1" applyBorder="1" applyAlignment="1" applyProtection="1">
      <alignment horizontal="left" vertical="center" wrapText="1"/>
      <protection locked="0" hidden="1"/>
    </xf>
    <xf numFmtId="9" fontId="4" fillId="0" borderId="14" xfId="0" applyNumberFormat="1" applyFont="1" applyBorder="1" applyAlignment="1" applyProtection="1">
      <alignment horizontal="center" vertical="center" wrapText="1"/>
      <protection locked="0" hidden="1"/>
    </xf>
    <xf numFmtId="0" fontId="3" fillId="4" borderId="46" xfId="0" applyFont="1" applyFill="1" applyBorder="1" applyAlignment="1" applyProtection="1">
      <alignment horizontal="center" vertical="center" wrapText="1"/>
      <protection hidden="1"/>
    </xf>
    <xf numFmtId="2" fontId="5" fillId="0" borderId="25" xfId="0" applyNumberFormat="1" applyFont="1" applyBorder="1" applyAlignment="1" applyProtection="1">
      <alignment horizontal="center" vertical="center" wrapText="1"/>
      <protection hidden="1"/>
    </xf>
    <xf numFmtId="0" fontId="3" fillId="9" borderId="51" xfId="0" applyFont="1" applyFill="1" applyBorder="1" applyAlignment="1" applyProtection="1">
      <alignment horizontal="center" vertical="center" wrapText="1"/>
      <protection locked="0" hidden="1"/>
    </xf>
    <xf numFmtId="0" fontId="3" fillId="9" borderId="62" xfId="0" applyFont="1" applyFill="1" applyBorder="1" applyAlignment="1" applyProtection="1">
      <alignment horizontal="center" vertical="center" wrapText="1"/>
      <protection locked="0" hidden="1"/>
    </xf>
    <xf numFmtId="0" fontId="3" fillId="11" borderId="52" xfId="0" applyFont="1" applyFill="1" applyBorder="1" applyAlignment="1" applyProtection="1">
      <alignment horizontal="center" vertical="center" wrapText="1"/>
      <protection hidden="1"/>
    </xf>
    <xf numFmtId="0" fontId="16" fillId="3" borderId="63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64" xfId="0" applyFont="1" applyFill="1" applyBorder="1" applyAlignment="1" applyProtection="1">
      <alignment horizontal="center" vertical="center" wrapText="1"/>
      <protection hidden="1"/>
    </xf>
    <xf numFmtId="0" fontId="0" fillId="0" borderId="24" xfId="0" applyBorder="1"/>
    <xf numFmtId="0" fontId="38" fillId="8" borderId="25" xfId="0" applyFont="1" applyFill="1" applyBorder="1" applyAlignment="1">
      <alignment horizontal="center" vertical="center"/>
    </xf>
    <xf numFmtId="0" fontId="39" fillId="19" borderId="12" xfId="0" applyFont="1" applyFill="1" applyBorder="1" applyAlignment="1">
      <alignment vertical="top"/>
    </xf>
    <xf numFmtId="0" fontId="37" fillId="5" borderId="61" xfId="0" applyFont="1" applyFill="1" applyBorder="1" applyAlignment="1">
      <alignment vertical="center" wrapText="1"/>
    </xf>
    <xf numFmtId="0" fontId="37" fillId="20" borderId="14" xfId="0" applyFont="1" applyFill="1" applyBorder="1" applyAlignment="1">
      <alignment vertical="center"/>
    </xf>
    <xf numFmtId="0" fontId="42" fillId="0" borderId="65" xfId="0" applyFont="1" applyBorder="1" applyAlignment="1">
      <alignment horizontal="left" vertical="top" wrapText="1"/>
    </xf>
    <xf numFmtId="0" fontId="10" fillId="6" borderId="1" xfId="0" applyFont="1" applyFill="1" applyBorder="1" applyAlignment="1" applyProtection="1">
      <alignment horizontal="center" vertical="center" wrapText="1"/>
      <protection hidden="1"/>
    </xf>
    <xf numFmtId="0" fontId="5" fillId="6" borderId="32" xfId="0" applyFont="1" applyFill="1" applyBorder="1" applyAlignment="1" applyProtection="1">
      <alignment horizontal="center" vertical="center" wrapText="1"/>
      <protection hidden="1"/>
    </xf>
    <xf numFmtId="0" fontId="0" fillId="0" borderId="36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0" xfId="0" applyProtection="1">
      <protection hidden="1"/>
    </xf>
    <xf numFmtId="0" fontId="7" fillId="5" borderId="36" xfId="0" applyFont="1" applyFill="1" applyBorder="1" applyAlignment="1" applyProtection="1">
      <alignment vertical="center" wrapText="1"/>
      <protection hidden="1"/>
    </xf>
    <xf numFmtId="0" fontId="7" fillId="5" borderId="0" xfId="0" applyFont="1" applyFill="1" applyBorder="1" applyAlignment="1" applyProtection="1">
      <alignment vertical="center" wrapText="1"/>
      <protection hidden="1"/>
    </xf>
    <xf numFmtId="0" fontId="8" fillId="5" borderId="0" xfId="0" applyFont="1" applyFill="1" applyBorder="1" applyAlignment="1" applyProtection="1">
      <alignment vertical="center" wrapText="1"/>
      <protection hidden="1"/>
    </xf>
    <xf numFmtId="0" fontId="35" fillId="9" borderId="1" xfId="0" applyFont="1" applyFill="1" applyBorder="1" applyAlignment="1" applyProtection="1">
      <alignment horizontal="center" vertical="center" wrapText="1"/>
      <protection locked="0" hidden="1"/>
    </xf>
    <xf numFmtId="0" fontId="35" fillId="9" borderId="42" xfId="0" applyFont="1" applyFill="1" applyBorder="1" applyAlignment="1" applyProtection="1">
      <alignment horizontal="center" vertical="center" wrapText="1"/>
      <protection locked="0" hidden="1"/>
    </xf>
    <xf numFmtId="2" fontId="27" fillId="5" borderId="54" xfId="3" applyNumberFormat="1" applyFont="1" applyFill="1" applyBorder="1" applyAlignment="1" applyProtection="1">
      <alignment horizontal="center" vertical="center"/>
      <protection hidden="1"/>
    </xf>
    <xf numFmtId="2" fontId="14" fillId="5" borderId="5" xfId="3" applyNumberFormat="1" applyFont="1" applyFill="1" applyBorder="1" applyAlignment="1" applyProtection="1">
      <alignment horizontal="center" vertical="center"/>
      <protection hidden="1"/>
    </xf>
    <xf numFmtId="2" fontId="14" fillId="5" borderId="66" xfId="3" applyNumberFormat="1" applyFont="1" applyFill="1" applyBorder="1" applyAlignment="1" applyProtection="1">
      <alignment horizontal="center" vertical="center"/>
      <protection hidden="1"/>
    </xf>
    <xf numFmtId="2" fontId="6" fillId="7" borderId="17" xfId="0" applyNumberFormat="1" applyFont="1" applyFill="1" applyBorder="1" applyAlignment="1" applyProtection="1">
      <alignment horizontal="center" vertical="center" wrapText="1"/>
      <protection hidden="1"/>
    </xf>
    <xf numFmtId="2" fontId="6" fillId="7" borderId="19" xfId="0" applyNumberFormat="1" applyFont="1" applyFill="1" applyBorder="1" applyAlignment="1" applyProtection="1">
      <alignment horizontal="center" vertical="center" wrapText="1"/>
      <protection hidden="1"/>
    </xf>
    <xf numFmtId="0" fontId="7" fillId="8" borderId="2" xfId="0" applyFont="1" applyFill="1" applyBorder="1" applyAlignment="1" applyProtection="1">
      <alignment horizontal="left" vertical="center" wrapText="1"/>
      <protection hidden="1"/>
    </xf>
    <xf numFmtId="0" fontId="3" fillId="8" borderId="11" xfId="0" applyFont="1" applyFill="1" applyBorder="1" applyAlignment="1" applyProtection="1">
      <alignment horizontal="left" vertical="center" wrapText="1"/>
      <protection hidden="1"/>
    </xf>
    <xf numFmtId="0" fontId="7" fillId="8" borderId="4" xfId="0" applyFont="1" applyFill="1" applyBorder="1" applyAlignment="1" applyProtection="1">
      <alignment horizontal="left" vertical="center" wrapText="1"/>
      <protection hidden="1"/>
    </xf>
    <xf numFmtId="0" fontId="7" fillId="8" borderId="1" xfId="0" applyFont="1" applyFill="1" applyBorder="1" applyAlignment="1" applyProtection="1">
      <alignment horizontal="left" vertical="center" wrapText="1"/>
      <protection hidden="1"/>
    </xf>
    <xf numFmtId="0" fontId="2" fillId="4" borderId="15" xfId="0" applyFont="1" applyFill="1" applyBorder="1" applyAlignment="1" applyProtection="1">
      <alignment horizontal="center" vertical="center" wrapText="1"/>
      <protection hidden="1"/>
    </xf>
    <xf numFmtId="0" fontId="2" fillId="4" borderId="18" xfId="0" applyFont="1" applyFill="1" applyBorder="1" applyAlignment="1" applyProtection="1">
      <alignment horizontal="center" vertical="center" wrapText="1"/>
      <protection hidden="1"/>
    </xf>
    <xf numFmtId="0" fontId="2" fillId="4" borderId="16" xfId="0" applyFont="1" applyFill="1" applyBorder="1" applyAlignment="1" applyProtection="1">
      <alignment horizontal="center" vertical="center" wrapText="1"/>
      <protection hidden="1"/>
    </xf>
    <xf numFmtId="0" fontId="3" fillId="8" borderId="1" xfId="0" applyFont="1" applyFill="1" applyBorder="1" applyAlignment="1" applyProtection="1">
      <alignment horizontal="left" vertical="center" wrapText="1"/>
      <protection hidden="1"/>
    </xf>
    <xf numFmtId="0" fontId="3" fillId="8" borderId="6" xfId="0" applyFont="1" applyFill="1" applyBorder="1" applyAlignment="1" applyProtection="1">
      <alignment horizontal="left" vertical="center" wrapText="1"/>
      <protection hidden="1"/>
    </xf>
    <xf numFmtId="0" fontId="3" fillId="8" borderId="42" xfId="0" applyFont="1" applyFill="1" applyBorder="1" applyAlignment="1" applyProtection="1">
      <alignment horizontal="left" vertical="center" wrapText="1"/>
      <protection hidden="1"/>
    </xf>
    <xf numFmtId="0" fontId="10" fillId="11" borderId="2" xfId="0" applyFont="1" applyFill="1" applyBorder="1" applyAlignment="1" applyProtection="1">
      <alignment horizontal="left" vertical="center" wrapText="1"/>
      <protection hidden="1"/>
    </xf>
    <xf numFmtId="0" fontId="10" fillId="11" borderId="11" xfId="0" applyFont="1" applyFill="1" applyBorder="1" applyAlignment="1" applyProtection="1">
      <alignment horizontal="left" vertical="center" wrapText="1"/>
      <protection hidden="1"/>
    </xf>
    <xf numFmtId="0" fontId="7" fillId="8" borderId="11" xfId="0" applyFont="1" applyFill="1" applyBorder="1" applyAlignment="1" applyProtection="1">
      <alignment horizontal="left" vertical="center" wrapText="1"/>
      <protection hidden="1"/>
    </xf>
    <xf numFmtId="0" fontId="10" fillId="11" borderId="6" xfId="0" applyFont="1" applyFill="1" applyBorder="1" applyAlignment="1" applyProtection="1">
      <alignment horizontal="left" vertical="center" wrapText="1"/>
      <protection hidden="1"/>
    </xf>
    <xf numFmtId="0" fontId="10" fillId="11" borderId="42" xfId="0" applyFont="1" applyFill="1" applyBorder="1" applyAlignment="1" applyProtection="1">
      <alignment horizontal="left" vertical="center" wrapText="1"/>
      <protection hidden="1"/>
    </xf>
    <xf numFmtId="0" fontId="3" fillId="8" borderId="4" xfId="0" applyFont="1" applyFill="1" applyBorder="1" applyAlignment="1" applyProtection="1">
      <alignment horizontal="left" vertical="center" wrapText="1"/>
      <protection hidden="1"/>
    </xf>
    <xf numFmtId="0" fontId="14" fillId="8" borderId="4" xfId="0" applyFont="1" applyFill="1" applyBorder="1" applyAlignment="1" applyProtection="1">
      <alignment horizontal="left" vertical="center" wrapText="1"/>
      <protection hidden="1"/>
    </xf>
    <xf numFmtId="0" fontId="14" fillId="8" borderId="1" xfId="0" applyFont="1" applyFill="1" applyBorder="1" applyAlignment="1" applyProtection="1">
      <alignment horizontal="left" vertical="center" wrapText="1"/>
      <protection hidden="1"/>
    </xf>
    <xf numFmtId="0" fontId="7" fillId="8" borderId="6" xfId="0" applyFont="1" applyFill="1" applyBorder="1" applyAlignment="1" applyProtection="1">
      <alignment horizontal="left" vertical="center" wrapText="1"/>
      <protection hidden="1"/>
    </xf>
    <xf numFmtId="0" fontId="7" fillId="8" borderId="42" xfId="0" applyFont="1" applyFill="1" applyBorder="1" applyAlignment="1" applyProtection="1">
      <alignment horizontal="left" vertical="center" wrapText="1"/>
      <protection hidden="1"/>
    </xf>
    <xf numFmtId="2" fontId="2" fillId="7" borderId="15" xfId="0" applyNumberFormat="1" applyFont="1" applyFill="1" applyBorder="1" applyAlignment="1" applyProtection="1">
      <alignment horizontal="center" vertical="center"/>
      <protection hidden="1"/>
    </xf>
    <xf numFmtId="2" fontId="2" fillId="7" borderId="18" xfId="0" applyNumberFormat="1" applyFont="1" applyFill="1" applyBorder="1" applyAlignment="1" applyProtection="1">
      <alignment horizontal="center" vertical="center"/>
      <protection hidden="1"/>
    </xf>
    <xf numFmtId="0" fontId="6" fillId="7" borderId="17" xfId="0" applyFont="1" applyFill="1" applyBorder="1" applyAlignment="1" applyProtection="1">
      <alignment horizontal="center" vertical="center"/>
      <protection hidden="1"/>
    </xf>
    <xf numFmtId="0" fontId="6" fillId="7" borderId="19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 wrapText="1"/>
      <protection hidden="1"/>
    </xf>
    <xf numFmtId="0" fontId="5" fillId="6" borderId="31" xfId="0" applyFont="1" applyFill="1" applyBorder="1" applyAlignment="1" applyProtection="1">
      <alignment horizontal="center" vertical="center" wrapText="1"/>
      <protection hidden="1"/>
    </xf>
    <xf numFmtId="0" fontId="5" fillId="6" borderId="32" xfId="0" applyFont="1" applyFill="1" applyBorder="1" applyAlignment="1" applyProtection="1">
      <alignment horizontal="center" vertical="center" wrapText="1"/>
      <protection hidden="1"/>
    </xf>
    <xf numFmtId="0" fontId="7" fillId="6" borderId="31" xfId="0" applyFont="1" applyFill="1" applyBorder="1" applyAlignment="1" applyProtection="1">
      <alignment horizontal="center" vertical="center" wrapText="1"/>
      <protection hidden="1"/>
    </xf>
    <xf numFmtId="0" fontId="7" fillId="6" borderId="40" xfId="0" applyFont="1" applyFill="1" applyBorder="1" applyAlignment="1" applyProtection="1">
      <alignment horizontal="center" vertical="center" wrapText="1"/>
      <protection hidden="1"/>
    </xf>
    <xf numFmtId="0" fontId="7" fillId="6" borderId="32" xfId="0" applyFont="1" applyFill="1" applyBorder="1" applyAlignment="1" applyProtection="1">
      <alignment horizontal="center" vertical="center" wrapText="1"/>
      <protection hidden="1"/>
    </xf>
    <xf numFmtId="0" fontId="10" fillId="6" borderId="41" xfId="0" applyFont="1" applyFill="1" applyBorder="1" applyAlignment="1" applyProtection="1">
      <alignment horizontal="center" vertical="center" wrapText="1"/>
      <protection hidden="1"/>
    </xf>
    <xf numFmtId="0" fontId="10" fillId="6" borderId="63" xfId="0" applyFont="1" applyFill="1" applyBorder="1" applyAlignment="1" applyProtection="1">
      <alignment horizontal="center" vertical="center" wrapText="1"/>
      <protection hidden="1"/>
    </xf>
    <xf numFmtId="0" fontId="10" fillId="6" borderId="49" xfId="0" applyFont="1" applyFill="1" applyBorder="1" applyAlignment="1" applyProtection="1">
      <alignment horizontal="center" vertical="center" wrapText="1"/>
      <protection hidden="1"/>
    </xf>
    <xf numFmtId="2" fontId="17" fillId="2" borderId="20" xfId="0" applyNumberFormat="1" applyFont="1" applyFill="1" applyBorder="1" applyAlignment="1" applyProtection="1">
      <alignment horizontal="center" vertical="center"/>
      <protection hidden="1"/>
    </xf>
    <xf numFmtId="2" fontId="17" fillId="2" borderId="21" xfId="0" applyNumberFormat="1" applyFont="1" applyFill="1" applyBorder="1" applyAlignment="1" applyProtection="1">
      <alignment horizontal="center" vertical="center"/>
      <protection hidden="1"/>
    </xf>
    <xf numFmtId="2" fontId="17" fillId="2" borderId="22" xfId="0" applyNumberFormat="1" applyFont="1" applyFill="1" applyBorder="1" applyAlignment="1" applyProtection="1">
      <alignment horizontal="center" vertical="center"/>
      <protection hidden="1"/>
    </xf>
    <xf numFmtId="0" fontId="23" fillId="15" borderId="18" xfId="3" applyFont="1" applyFill="1" applyBorder="1" applyAlignment="1" applyProtection="1">
      <alignment horizontal="center" vertical="center" wrapText="1"/>
      <protection hidden="1"/>
    </xf>
    <xf numFmtId="0" fontId="23" fillId="15" borderId="16" xfId="3" applyFont="1" applyFill="1" applyBorder="1" applyAlignment="1" applyProtection="1">
      <alignment horizontal="center" vertical="center" wrapText="1"/>
      <protection hidden="1"/>
    </xf>
    <xf numFmtId="0" fontId="43" fillId="4" borderId="12" xfId="0" applyFont="1" applyFill="1" applyBorder="1" applyAlignment="1" applyProtection="1">
      <alignment horizontal="center" vertical="top" wrapText="1"/>
      <protection locked="0" hidden="1"/>
    </xf>
    <xf numFmtId="0" fontId="43" fillId="4" borderId="61" xfId="0" applyFont="1" applyFill="1" applyBorder="1" applyAlignment="1" applyProtection="1">
      <alignment horizontal="center" vertical="top" wrapText="1"/>
      <protection locked="0" hidden="1"/>
    </xf>
    <xf numFmtId="0" fontId="43" fillId="4" borderId="23" xfId="0" applyFont="1" applyFill="1" applyBorder="1" applyAlignment="1" applyProtection="1">
      <alignment horizontal="center" vertical="top" wrapText="1"/>
      <protection locked="0" hidden="1"/>
    </xf>
  </cellXfs>
  <cellStyles count="4">
    <cellStyle name="Normal 2" xfId="2" xr:uid="{012E0FF4-88C1-406F-A915-6AD414A50755}"/>
    <cellStyle name="Normal 3" xfId="3" xr:uid="{147BC957-8745-4869-A393-9070F4811A05}"/>
    <cellStyle name="Normale" xfId="0" builtinId="0"/>
    <cellStyle name="Percentuale" xfId="1" builtinId="5"/>
  </cellStyles>
  <dxfs count="12">
    <dxf>
      <font>
        <b/>
        <i/>
        <color rgb="FFC00000"/>
      </font>
    </dxf>
    <dxf>
      <font>
        <b/>
        <i/>
        <color rgb="FFC00000"/>
      </font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EA0000"/>
      <color rgb="FFEFEFF5"/>
      <color rgb="FFE2E3EE"/>
      <color rgb="FFF89C9C"/>
      <color rgb="FFFBA799"/>
      <color rgb="FFFF6D6D"/>
      <color rgb="FFFF3B3B"/>
      <color rgb="FFFF9797"/>
      <color rgb="FFFCA3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Complexity</a:t>
            </a:r>
            <a:r>
              <a:rPr lang="en-US" baseline="0">
                <a:latin typeface="Georgia" panose="02040502050405020303" pitchFamily="18" charset="0"/>
              </a:rPr>
              <a:t> Profile</a:t>
            </a:r>
            <a:endParaRPr lang="en-US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3583804224613725E-2"/>
          <c:y val="1.99712400165640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824334017840953E-2"/>
          <c:y val="0.2037878603886511"/>
          <c:w val="0.88845774307172476"/>
          <c:h val="0.70017001861500872"/>
        </c:manualLayout>
      </c:layout>
      <c:barChart>
        <c:barDir val="col"/>
        <c:grouping val="clustered"/>
        <c:varyColors val="0"/>
        <c:ser>
          <c:idx val="0"/>
          <c:order val="0"/>
          <c:tx>
            <c:v> </c:v>
          </c:tx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622-44D5-B543-E331942C5C0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622-44D5-B543-E331942C5C07}"/>
              </c:ext>
            </c:extLst>
          </c:dPt>
          <c:cat>
            <c:strRef>
              <c:f>'Complexity Index'!$B$4:$B$10</c:f>
              <c:strCache>
                <c:ptCount val="7"/>
                <c:pt idx="0">
                  <c:v>Networks and Infrastructures</c:v>
                </c:pt>
                <c:pt idx="1">
                  <c:v>Technologies On IP Networks</c:v>
                </c:pt>
                <c:pt idx="2">
                  <c:v>Applications</c:v>
                </c:pt>
                <c:pt idx="3">
                  <c:v>Online Services</c:v>
                </c:pt>
                <c:pt idx="4">
                  <c:v>IT Department</c:v>
                </c:pt>
                <c:pt idx="5">
                  <c:v>Average complexity</c:v>
                </c:pt>
                <c:pt idx="6">
                  <c:v>Weighted average complexity</c:v>
                </c:pt>
              </c:strCache>
            </c:strRef>
          </c:cat>
          <c:val>
            <c:numRef>
              <c:f>'Complexity Index'!$D$4:$D$10</c:f>
              <c:numCache>
                <c:formatCode>0.00</c:formatCode>
                <c:ptCount val="7"/>
                <c:pt idx="0">
                  <c:v>4.9000000000000004</c:v>
                </c:pt>
                <c:pt idx="1">
                  <c:v>6.9999999999999991</c:v>
                </c:pt>
                <c:pt idx="2">
                  <c:v>6.6999999999999993</c:v>
                </c:pt>
                <c:pt idx="3">
                  <c:v>6.666666666666667</c:v>
                </c:pt>
                <c:pt idx="4">
                  <c:v>4.24</c:v>
                </c:pt>
                <c:pt idx="5">
                  <c:v>5.9013333333333335</c:v>
                </c:pt>
                <c:pt idx="6">
                  <c:v>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22-44D5-B543-E331942C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435528"/>
        <c:axId val="340431216"/>
      </c:barChart>
      <c:catAx>
        <c:axId val="340435528"/>
        <c:scaling>
          <c:orientation val="minMax"/>
        </c:scaling>
        <c:delete val="0"/>
        <c:axPos val="b"/>
        <c:majorGridlines/>
        <c:numFmt formatCode="@" sourceLinked="0"/>
        <c:majorTickMark val="out"/>
        <c:minorTickMark val="none"/>
        <c:tickLblPos val="nextTo"/>
        <c:spPr>
          <a:noFill/>
        </c:spPr>
        <c:txPr>
          <a:bodyPr rot="0" vert="horz" anchor="t" anchorCtr="1"/>
          <a:lstStyle/>
          <a:p>
            <a:pPr>
              <a:defRPr sz="10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40431216"/>
        <c:crosses val="autoZero"/>
        <c:auto val="1"/>
        <c:lblAlgn val="ctr"/>
        <c:lblOffset val="100"/>
        <c:noMultiLvlLbl val="0"/>
      </c:catAx>
      <c:valAx>
        <c:axId val="340431216"/>
        <c:scaling>
          <c:orientation val="minMax"/>
          <c:max val="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Georgia" panose="02040502050405020303" pitchFamily="18" charset="0"/>
                  </a:defRPr>
                </a:pPr>
                <a:r>
                  <a:rPr lang="it-IT" sz="1200">
                    <a:latin typeface="Georgia" panose="02040502050405020303" pitchFamily="18" charset="0"/>
                  </a:rPr>
                  <a:t>Complexity</a:t>
                </a:r>
              </a:p>
            </c:rich>
          </c:tx>
          <c:layout>
            <c:manualLayout>
              <c:xMode val="edge"/>
              <c:yMode val="edge"/>
              <c:x val="1.8579333257783295E-2"/>
              <c:y val="0.36997091328307385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crossAx val="340435528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 w="57150">
      <a:solidFill>
        <a:srgbClr val="898989"/>
      </a:solidFill>
    </a:ln>
  </c:spPr>
  <c:printSettings>
    <c:headerFooter/>
    <c:pageMargins b="0.75000000000000311" l="0.70000000000000095" r="0.70000000000000095" t="0.75000000000000311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7016750</xdr:colOff>
      <xdr:row>5</xdr:row>
      <xdr:rowOff>349250</xdr:rowOff>
    </xdr:from>
    <xdr:to>
      <xdr:col>0</xdr:col>
      <xdr:colOff>7526983</xdr:colOff>
      <xdr:row>6</xdr:row>
      <xdr:rowOff>466416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7CCB5CF9-D848-4D60-BA50-F730CD816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500"/>
                  </a14:imgEffect>
                  <a14:imgEffect>
                    <a14:saturation sat="0"/>
                  </a14:imgEffect>
                  <a14:imgEffect>
                    <a14:brightnessContrast bright="-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6750" y="3327400"/>
          <a:ext cx="510233" cy="479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960437</xdr:colOff>
      <xdr:row>11</xdr:row>
      <xdr:rowOff>87593</xdr:rowOff>
    </xdr:from>
    <xdr:to>
      <xdr:col>6</xdr:col>
      <xdr:colOff>1333500</xdr:colOff>
      <xdr:row>40</xdr:row>
      <xdr:rowOff>72011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2A2C0-0089-475F-A7CA-B21C8E185F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Personalizzato 2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EAD1-D13F-4372-924D-63320587FDAE}">
  <sheetPr codeName="Foglio1">
    <tabColor theme="8" tint="0.79998168889431442"/>
  </sheetPr>
  <dimension ref="A1:B7"/>
  <sheetViews>
    <sheetView showGridLines="0" workbookViewId="0"/>
  </sheetViews>
  <sheetFormatPr defaultColWidth="0" defaultRowHeight="14.5" zeroHeight="1"/>
  <cols>
    <col min="1" max="1" width="150.6328125" customWidth="1"/>
    <col min="2" max="2" width="8.984375E-2" customWidth="1"/>
    <col min="3" max="16383" width="8.7265625" hidden="1"/>
    <col min="16384" max="16384" width="8.7265625" hidden="1" customWidth="1"/>
  </cols>
  <sheetData>
    <row r="1" spans="1:1" ht="43.5" customHeight="1" thickBot="1">
      <c r="A1" s="244" t="s">
        <v>213</v>
      </c>
    </row>
    <row r="2" spans="1:1" ht="15" thickBot="1">
      <c r="A2" s="243"/>
    </row>
    <row r="3" spans="1:1" ht="18.5">
      <c r="A3" s="245" t="s">
        <v>211</v>
      </c>
    </row>
    <row r="4" spans="1:1" ht="126" customHeight="1">
      <c r="A4" s="246" t="s">
        <v>212</v>
      </c>
    </row>
    <row r="5" spans="1:1" ht="31.5" customHeight="1" thickBot="1">
      <c r="A5" s="247" t="s">
        <v>216</v>
      </c>
    </row>
    <row r="6" spans="1:1" ht="28.5" customHeight="1">
      <c r="A6" s="243"/>
    </row>
    <row r="7" spans="1:1" ht="60" customHeight="1" thickBot="1">
      <c r="A7" s="248" t="s">
        <v>217</v>
      </c>
    </row>
  </sheetData>
  <sheetProtection algorithmName="SHA-512" hashValue="NEc5WWT/kym0D0Aor8fQHzgb1V30q6tQBjJrBab8d2bdhLxZFe8QSqXr3Eu7v/yjoyfn21J5obdas9VDFgH+3A==" saltValue="TqH/1ewwBqBNOuq7FsS+ew==" spinCount="100000" sheet="1" objects="1" scenarios="1" selectLockedCells="1" selectUn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BF3F-5A6E-465B-84B5-8733341E8EDF}">
  <sheetPr codeName="Foglio2">
    <tabColor theme="2"/>
  </sheetPr>
  <dimension ref="A1:XFC81"/>
  <sheetViews>
    <sheetView showGridLines="0" tabSelected="1" zoomScale="70" zoomScaleNormal="70" workbookViewId="0">
      <selection activeCell="C4" sqref="C4"/>
    </sheetView>
  </sheetViews>
  <sheetFormatPr defaultColWidth="0" defaultRowHeight="14.5" zeroHeight="1" outlineLevelCol="1"/>
  <cols>
    <col min="1" max="1" width="55.453125" style="8" customWidth="1"/>
    <col min="2" max="2" width="15.7265625" style="9" customWidth="1"/>
    <col min="3" max="3" width="16.1796875" style="4" customWidth="1"/>
    <col min="4" max="4" width="43" style="4" customWidth="1"/>
    <col min="5" max="5" width="15.81640625" style="4" hidden="1" customWidth="1" outlineLevel="1"/>
    <col min="6" max="6" width="13.26953125" style="4" hidden="1" customWidth="1" outlineLevel="1"/>
    <col min="7" max="7" width="15.54296875" style="5" hidden="1" customWidth="1" outlineLevel="1"/>
    <col min="8" max="8" width="33.54296875" style="5" customWidth="1" collapsed="1"/>
    <col min="9" max="10" width="33.54296875" style="5" customWidth="1"/>
    <col min="11" max="11" width="33.453125" style="5" customWidth="1"/>
    <col min="12" max="12" width="33.453125" style="6" customWidth="1"/>
    <col min="13" max="13" width="0.26953125" style="6" hidden="1" customWidth="1"/>
    <col min="14" max="14" width="3.6328125" style="6" hidden="1" customWidth="1"/>
    <col min="15" max="16380" width="0" style="6" hidden="1"/>
    <col min="16381" max="16381" width="1.81640625" style="6" hidden="1" customWidth="1"/>
    <col min="16382" max="16383" width="2.36328125" style="6" hidden="1" customWidth="1"/>
    <col min="16384" max="16384" width="8.984375E-2" style="6" customWidth="1"/>
  </cols>
  <sheetData>
    <row r="1" spans="1:12" ht="43.5" customHeight="1" thickBot="1">
      <c r="A1" s="269" t="s">
        <v>214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1"/>
    </row>
    <row r="2" spans="1:12" ht="18" thickBot="1">
      <c r="A2" s="135"/>
      <c r="B2" s="7"/>
      <c r="C2" s="7"/>
      <c r="D2" s="7"/>
      <c r="E2" s="99"/>
      <c r="F2" s="99"/>
      <c r="G2" s="99"/>
      <c r="H2" s="136"/>
      <c r="I2" s="136"/>
      <c r="J2" s="136"/>
      <c r="K2" s="136"/>
      <c r="L2" s="137"/>
    </row>
    <row r="3" spans="1:12" ht="18" thickBot="1">
      <c r="A3" s="263" t="s">
        <v>5</v>
      </c>
      <c r="B3" s="264"/>
      <c r="C3" s="69"/>
      <c r="D3" s="70" t="s">
        <v>14</v>
      </c>
      <c r="E3" s="99"/>
      <c r="F3" s="99"/>
      <c r="G3" s="99"/>
      <c r="H3" s="136"/>
      <c r="I3" s="136"/>
      <c r="J3" s="136"/>
      <c r="K3" s="136"/>
      <c r="L3" s="137"/>
    </row>
    <row r="4" spans="1:12" ht="34.5" customHeight="1">
      <c r="A4" s="265" t="s">
        <v>6</v>
      </c>
      <c r="B4" s="266"/>
      <c r="C4" s="73">
        <v>450</v>
      </c>
      <c r="D4" s="74"/>
      <c r="E4" s="99"/>
      <c r="F4" s="99"/>
      <c r="G4" s="136"/>
      <c r="H4" s="60"/>
      <c r="I4" s="136"/>
      <c r="J4" s="136"/>
      <c r="K4" s="136"/>
      <c r="L4" s="137"/>
    </row>
    <row r="5" spans="1:12" ht="32.5" customHeight="1">
      <c r="A5" s="267" t="s">
        <v>7</v>
      </c>
      <c r="B5" s="268"/>
      <c r="C5" s="71">
        <v>1800</v>
      </c>
      <c r="D5" s="75"/>
      <c r="E5" s="68"/>
      <c r="F5" s="67"/>
      <c r="G5" s="61"/>
      <c r="H5" s="138"/>
      <c r="I5" s="136"/>
      <c r="J5" s="136"/>
      <c r="K5" s="136"/>
      <c r="L5" s="137"/>
    </row>
    <row r="6" spans="1:12" ht="32.5" customHeight="1">
      <c r="A6" s="267" t="s">
        <v>8</v>
      </c>
      <c r="B6" s="268"/>
      <c r="C6" s="71">
        <v>259</v>
      </c>
      <c r="D6" s="75"/>
      <c r="E6" s="99"/>
      <c r="F6" s="99"/>
      <c r="G6" s="136"/>
      <c r="H6" s="138"/>
      <c r="I6" s="136"/>
      <c r="J6" s="136"/>
      <c r="K6" s="136"/>
      <c r="L6" s="137"/>
    </row>
    <row r="7" spans="1:12" ht="36.5" customHeight="1">
      <c r="A7" s="267" t="s">
        <v>114</v>
      </c>
      <c r="B7" s="268"/>
      <c r="C7" s="72">
        <v>85</v>
      </c>
      <c r="D7" s="75"/>
      <c r="E7" s="99"/>
      <c r="F7" s="99"/>
      <c r="G7" s="136"/>
      <c r="H7" s="138"/>
      <c r="I7" s="136"/>
      <c r="J7" s="136"/>
      <c r="K7" s="136"/>
      <c r="L7" s="137"/>
    </row>
    <row r="8" spans="1:12" ht="46" customHeight="1">
      <c r="A8" s="267" t="s">
        <v>9</v>
      </c>
      <c r="B8" s="268"/>
      <c r="C8" s="71">
        <v>3</v>
      </c>
      <c r="D8" s="75"/>
      <c r="E8" s="99"/>
      <c r="F8" s="99"/>
      <c r="G8" s="136"/>
      <c r="H8" s="138"/>
      <c r="I8" s="136"/>
      <c r="J8" s="136"/>
      <c r="K8" s="136"/>
      <c r="L8" s="137"/>
    </row>
    <row r="9" spans="1:12" ht="49" customHeight="1" thickBot="1">
      <c r="A9" s="267" t="s">
        <v>11</v>
      </c>
      <c r="B9" s="272"/>
      <c r="C9" s="71">
        <v>4</v>
      </c>
      <c r="D9" s="75"/>
      <c r="E9" s="99"/>
      <c r="F9" s="99"/>
      <c r="G9" s="136"/>
      <c r="H9" s="136"/>
      <c r="I9" s="136"/>
      <c r="J9" s="67"/>
      <c r="K9" s="62"/>
      <c r="L9" s="139"/>
    </row>
    <row r="10" spans="1:12" ht="37" customHeight="1">
      <c r="A10" s="280" t="s">
        <v>10</v>
      </c>
      <c r="B10" s="272"/>
      <c r="C10" s="258">
        <v>400</v>
      </c>
      <c r="D10" s="76"/>
      <c r="E10" s="275" t="s">
        <v>13</v>
      </c>
      <c r="F10" s="276"/>
      <c r="G10" s="78">
        <f>C5/C9</f>
        <v>450</v>
      </c>
      <c r="H10" s="136"/>
      <c r="I10" s="136"/>
      <c r="J10" s="136"/>
      <c r="K10" s="136"/>
      <c r="L10" s="137"/>
    </row>
    <row r="11" spans="1:12" ht="39" customHeight="1" thickBot="1">
      <c r="A11" s="273" t="s">
        <v>12</v>
      </c>
      <c r="B11" s="274"/>
      <c r="C11" s="259">
        <v>50</v>
      </c>
      <c r="D11" s="77"/>
      <c r="E11" s="278" t="s">
        <v>86</v>
      </c>
      <c r="F11" s="279"/>
      <c r="G11" s="66">
        <f>(C6+C7)/C8</f>
        <v>114.66666666666667</v>
      </c>
      <c r="H11" s="136"/>
      <c r="I11" s="136"/>
      <c r="J11" s="136"/>
      <c r="K11" s="136"/>
      <c r="L11" s="137"/>
    </row>
    <row r="12" spans="1:12" ht="16" thickBot="1">
      <c r="A12" s="255"/>
      <c r="B12" s="256"/>
      <c r="C12" s="257"/>
      <c r="D12" s="257"/>
      <c r="E12" s="140"/>
      <c r="F12" s="140"/>
      <c r="G12" s="141"/>
      <c r="H12" s="136"/>
      <c r="I12" s="136"/>
      <c r="J12" s="136"/>
      <c r="K12" s="136"/>
      <c r="L12" s="137"/>
    </row>
    <row r="13" spans="1:12" ht="15" thickBot="1">
      <c r="A13" s="142"/>
      <c r="B13" s="100"/>
      <c r="C13" s="10" t="s">
        <v>16</v>
      </c>
      <c r="D13" s="101"/>
      <c r="E13" s="99"/>
      <c r="F13" s="99"/>
      <c r="G13" s="99"/>
      <c r="H13" s="136"/>
      <c r="I13" s="136"/>
      <c r="J13" s="136"/>
      <c r="K13" s="136"/>
      <c r="L13" s="137"/>
    </row>
    <row r="14" spans="1:12" ht="18" thickBot="1">
      <c r="A14" s="263" t="s">
        <v>15</v>
      </c>
      <c r="B14" s="264"/>
      <c r="C14" s="11">
        <f>COUNT(E15:E25)</f>
        <v>10</v>
      </c>
      <c r="D14" s="231" t="s">
        <v>14</v>
      </c>
      <c r="E14" s="124">
        <f>AVERAGEIF(E15:E25,"&lt;&gt;N/A")</f>
        <v>2.4</v>
      </c>
      <c r="F14" s="185">
        <f>SUMIF(E15:E25,"&lt;&gt;N/A",F15:F25)</f>
        <v>10</v>
      </c>
      <c r="G14" s="125">
        <f>SUMIF(G15:G25,"&lt;&gt;N/A")/F14</f>
        <v>2.4500000000000002</v>
      </c>
      <c r="H14" s="121" t="str">
        <f>$F$72</f>
        <v>Very Low</v>
      </c>
      <c r="I14" s="107" t="str">
        <f>$F$73</f>
        <v>Low</v>
      </c>
      <c r="J14" s="108" t="str">
        <f>$F$74</f>
        <v>Medium</v>
      </c>
      <c r="K14" s="109" t="str">
        <f>$F$75</f>
        <v>High</v>
      </c>
      <c r="L14" s="110" t="str">
        <f>$F$76</f>
        <v>Very High</v>
      </c>
    </row>
    <row r="15" spans="1:12" ht="43.5" customHeight="1">
      <c r="A15" s="12" t="s">
        <v>22</v>
      </c>
      <c r="B15" s="13">
        <f>C5</f>
        <v>1800</v>
      </c>
      <c r="C15" s="226" t="str">
        <f>IF(B15&lt;11,H14,IF(B15&lt;51,I14,IF(B15&lt;251,J14,IF(B15&lt;=1000,K14,L14))))</f>
        <v>Very High</v>
      </c>
      <c r="D15" s="303" t="s">
        <v>218</v>
      </c>
      <c r="E15" s="122">
        <f>IF(C15=H14,G72,IF(C15=I14,G73,IF(C15=J14,G74,IF(C15=K14,G75,IF(C15=L14,G76,0)))))</f>
        <v>5</v>
      </c>
      <c r="F15" s="186">
        <v>1.1000000000000001</v>
      </c>
      <c r="G15" s="123">
        <f>E15*F15</f>
        <v>5.5</v>
      </c>
      <c r="H15" s="104" t="s">
        <v>23</v>
      </c>
      <c r="I15" s="118" t="s">
        <v>24</v>
      </c>
      <c r="J15" s="105" t="s">
        <v>25</v>
      </c>
      <c r="K15" s="105" t="s">
        <v>26</v>
      </c>
      <c r="L15" s="106" t="s">
        <v>27</v>
      </c>
    </row>
    <row r="16" spans="1:12" ht="48.5" customHeight="1" thickBot="1">
      <c r="A16" s="15" t="s">
        <v>8</v>
      </c>
      <c r="B16" s="16">
        <f>C6</f>
        <v>259</v>
      </c>
      <c r="C16" s="227" t="str">
        <f>IF(B16&lt;11,H14,IF(B16&lt;31,I14,IF(B16&lt;101,J14,IF(B16&lt;=300,K14,L14))))</f>
        <v>High</v>
      </c>
      <c r="D16" s="304" t="s">
        <v>218</v>
      </c>
      <c r="E16" s="17">
        <f>IF(C16=H14,G72,IF(C16=I14,G73,IF(C16=J14,G74,IF(C16=K14,G75,IF(C16=L14,G76,0)))))</f>
        <v>4</v>
      </c>
      <c r="F16" s="187">
        <v>1.1000000000000001</v>
      </c>
      <c r="G16" s="113">
        <f>F16*E16</f>
        <v>4.4000000000000004</v>
      </c>
      <c r="H16" s="115" t="s">
        <v>28</v>
      </c>
      <c r="I16" s="116" t="s">
        <v>29</v>
      </c>
      <c r="J16" s="116" t="s">
        <v>30</v>
      </c>
      <c r="K16" s="116" t="s">
        <v>31</v>
      </c>
      <c r="L16" s="117" t="s">
        <v>32</v>
      </c>
    </row>
    <row r="17" spans="1:13" ht="49" customHeight="1">
      <c r="A17" s="265" t="s">
        <v>33</v>
      </c>
      <c r="B17" s="277"/>
      <c r="C17" s="228" t="s">
        <v>17</v>
      </c>
      <c r="D17" s="232"/>
      <c r="E17" s="63">
        <f t="shared" ref="E17:E25" si="0">IF(C17="N/A",$G$71,IF(C17=$H$14,$G$72,IF(C17=$I$14,$G$73,IF(C17=$J$14,$G$74,IF(C17=$K$14,$G$75,IF(C17=$L$14,$G$76,0))))))</f>
        <v>1</v>
      </c>
      <c r="F17" s="188">
        <v>1.2</v>
      </c>
      <c r="G17" s="14">
        <f>IF(E17="N/A","N/A",F17*E17)</f>
        <v>1.2</v>
      </c>
      <c r="H17" s="184" t="s">
        <v>34</v>
      </c>
      <c r="I17" s="94" t="s">
        <v>35</v>
      </c>
      <c r="J17" s="94" t="s">
        <v>36</v>
      </c>
      <c r="K17" s="94" t="s">
        <v>37</v>
      </c>
      <c r="L17" s="95" t="s">
        <v>38</v>
      </c>
    </row>
    <row r="18" spans="1:13" ht="85.5" customHeight="1">
      <c r="A18" s="267" t="s">
        <v>39</v>
      </c>
      <c r="B18" s="272"/>
      <c r="C18" s="229" t="s">
        <v>19</v>
      </c>
      <c r="D18" s="233"/>
      <c r="E18" s="64">
        <f t="shared" si="0"/>
        <v>3</v>
      </c>
      <c r="F18" s="189">
        <v>1</v>
      </c>
      <c r="G18" s="91">
        <f t="shared" ref="G18:G25" si="1">IF(E18="N/A","N/A",F18*E18)</f>
        <v>3</v>
      </c>
      <c r="H18" s="89" t="s">
        <v>40</v>
      </c>
      <c r="I18" s="26" t="s">
        <v>41</v>
      </c>
      <c r="J18" s="80" t="s">
        <v>42</v>
      </c>
      <c r="K18" s="80" t="s">
        <v>43</v>
      </c>
      <c r="L18" s="84" t="s">
        <v>44</v>
      </c>
    </row>
    <row r="19" spans="1:13" ht="41" customHeight="1">
      <c r="A19" s="267" t="s">
        <v>45</v>
      </c>
      <c r="B19" s="268"/>
      <c r="C19" s="229" t="s">
        <v>17</v>
      </c>
      <c r="D19" s="233"/>
      <c r="E19" s="64">
        <f t="shared" si="0"/>
        <v>1</v>
      </c>
      <c r="F19" s="189">
        <v>1</v>
      </c>
      <c r="G19" s="91">
        <f>IF(E19="N/A","N/A",F19*E19)</f>
        <v>1</v>
      </c>
      <c r="H19" s="250" t="s">
        <v>46</v>
      </c>
      <c r="I19" s="80" t="s">
        <v>47</v>
      </c>
      <c r="J19" s="80" t="s">
        <v>48</v>
      </c>
      <c r="K19" s="80" t="s">
        <v>49</v>
      </c>
      <c r="L19" s="84" t="s">
        <v>50</v>
      </c>
    </row>
    <row r="20" spans="1:13" ht="43.5" customHeight="1">
      <c r="A20" s="267" t="s">
        <v>51</v>
      </c>
      <c r="B20" s="268"/>
      <c r="C20" s="229" t="s">
        <v>17</v>
      </c>
      <c r="D20" s="233"/>
      <c r="E20" s="64">
        <f t="shared" si="0"/>
        <v>1</v>
      </c>
      <c r="F20" s="190">
        <v>0.8</v>
      </c>
      <c r="G20" s="91">
        <f t="shared" si="1"/>
        <v>0.8</v>
      </c>
      <c r="H20" s="89" t="s">
        <v>52</v>
      </c>
      <c r="I20" s="26" t="s">
        <v>53</v>
      </c>
      <c r="J20" s="80" t="s">
        <v>54</v>
      </c>
      <c r="K20" s="80" t="s">
        <v>55</v>
      </c>
      <c r="L20" s="84" t="s">
        <v>56</v>
      </c>
    </row>
    <row r="21" spans="1:13" ht="36.5" customHeight="1">
      <c r="A21" s="267" t="s">
        <v>57</v>
      </c>
      <c r="B21" s="272"/>
      <c r="C21" s="229" t="s">
        <v>19</v>
      </c>
      <c r="D21" s="233"/>
      <c r="E21" s="64">
        <f t="shared" si="0"/>
        <v>3</v>
      </c>
      <c r="F21" s="189">
        <v>0.9</v>
      </c>
      <c r="G21" s="91">
        <f t="shared" si="1"/>
        <v>2.7</v>
      </c>
      <c r="H21" s="89" t="s">
        <v>52</v>
      </c>
      <c r="I21" s="26" t="s">
        <v>58</v>
      </c>
      <c r="J21" s="80" t="s">
        <v>59</v>
      </c>
      <c r="K21" s="80" t="s">
        <v>60</v>
      </c>
      <c r="L21" s="84" t="s">
        <v>61</v>
      </c>
    </row>
    <row r="22" spans="1:13" ht="43.5">
      <c r="A22" s="281" t="s">
        <v>62</v>
      </c>
      <c r="B22" s="282"/>
      <c r="C22" s="229" t="s">
        <v>17</v>
      </c>
      <c r="D22" s="233"/>
      <c r="E22" s="64">
        <f t="shared" si="0"/>
        <v>1</v>
      </c>
      <c r="F22" s="190">
        <v>0.9</v>
      </c>
      <c r="G22" s="91">
        <f>IF(E22="N/A","N/A",F22*E22)</f>
        <v>0.9</v>
      </c>
      <c r="H22" s="250" t="s">
        <v>63</v>
      </c>
      <c r="I22" s="80" t="s">
        <v>64</v>
      </c>
      <c r="J22" s="80" t="s">
        <v>65</v>
      </c>
      <c r="K22" s="80" t="s">
        <v>66</v>
      </c>
      <c r="L22" s="84" t="s">
        <v>67</v>
      </c>
    </row>
    <row r="23" spans="1:13" ht="35.5" customHeight="1">
      <c r="A23" s="281" t="s">
        <v>68</v>
      </c>
      <c r="B23" s="282"/>
      <c r="C23" s="229" t="s">
        <v>17</v>
      </c>
      <c r="D23" s="233"/>
      <c r="E23" s="64">
        <f t="shared" si="0"/>
        <v>1</v>
      </c>
      <c r="F23" s="189">
        <v>1</v>
      </c>
      <c r="G23" s="91">
        <f t="shared" si="1"/>
        <v>1</v>
      </c>
      <c r="H23" s="89" t="s">
        <v>69</v>
      </c>
      <c r="I23" s="26" t="s">
        <v>70</v>
      </c>
      <c r="J23" s="80" t="s">
        <v>71</v>
      </c>
      <c r="K23" s="80" t="s">
        <v>72</v>
      </c>
      <c r="L23" s="84" t="s">
        <v>73</v>
      </c>
    </row>
    <row r="24" spans="1:13" ht="58">
      <c r="A24" s="267" t="s">
        <v>74</v>
      </c>
      <c r="B24" s="272"/>
      <c r="C24" s="229" t="s">
        <v>0</v>
      </c>
      <c r="D24" s="233"/>
      <c r="E24" s="64" t="str">
        <f t="shared" si="0"/>
        <v>N/A</v>
      </c>
      <c r="F24" s="190">
        <v>1.2</v>
      </c>
      <c r="G24" s="91" t="str">
        <f>IF(E24="N/A","N/A",F24*E24)</f>
        <v>N/A</v>
      </c>
      <c r="H24" s="89" t="s">
        <v>75</v>
      </c>
      <c r="I24" s="26" t="s">
        <v>76</v>
      </c>
      <c r="J24" s="80" t="s">
        <v>77</v>
      </c>
      <c r="K24" s="80" t="s">
        <v>78</v>
      </c>
      <c r="L24" s="84" t="s">
        <v>79</v>
      </c>
    </row>
    <row r="25" spans="1:13" ht="58.5" thickBot="1">
      <c r="A25" s="283" t="s">
        <v>80</v>
      </c>
      <c r="B25" s="274"/>
      <c r="C25" s="230" t="s">
        <v>20</v>
      </c>
      <c r="D25" s="234"/>
      <c r="E25" s="65">
        <f t="shared" si="0"/>
        <v>4</v>
      </c>
      <c r="F25" s="191">
        <v>1</v>
      </c>
      <c r="G25" s="98">
        <f t="shared" si="1"/>
        <v>4</v>
      </c>
      <c r="H25" s="90" t="s">
        <v>81</v>
      </c>
      <c r="I25" s="86" t="s">
        <v>82</v>
      </c>
      <c r="J25" s="87" t="s">
        <v>83</v>
      </c>
      <c r="K25" s="87" t="s">
        <v>84</v>
      </c>
      <c r="L25" s="88" t="s">
        <v>85</v>
      </c>
    </row>
    <row r="26" spans="1:13" ht="25" customHeight="1" thickBot="1">
      <c r="A26" s="148"/>
      <c r="B26" s="183"/>
      <c r="C26" s="79"/>
      <c r="D26" s="97"/>
      <c r="E26" s="298" t="str">
        <f>IF(G14&lt;1.5,H14,IF(G14&lt;2.5,I14,IF(G14&lt;3.5,J14,IF(G14&lt;4.5,K14,L14))))</f>
        <v>Low</v>
      </c>
      <c r="F26" s="299"/>
      <c r="G26" s="300"/>
      <c r="H26" s="134"/>
      <c r="I26" s="114"/>
      <c r="J26" s="114"/>
      <c r="K26" s="114"/>
      <c r="L26" s="143"/>
    </row>
    <row r="27" spans="1:13" s="254" customFormat="1" ht="15" customHeight="1" thickBot="1">
      <c r="A27" s="251"/>
      <c r="B27" s="252"/>
      <c r="C27" s="252"/>
      <c r="D27" s="252"/>
      <c r="E27" s="252"/>
      <c r="F27" s="252"/>
      <c r="G27" s="252"/>
      <c r="H27" s="252"/>
      <c r="I27" s="252"/>
      <c r="J27" s="252"/>
      <c r="K27" s="252"/>
      <c r="L27" s="253"/>
    </row>
    <row r="28" spans="1:13" ht="18" thickBot="1">
      <c r="A28" s="263" t="s">
        <v>91</v>
      </c>
      <c r="B28" s="264"/>
      <c r="C28" s="11">
        <f>COUNT(E29:E32)</f>
        <v>3</v>
      </c>
      <c r="D28" s="231" t="s">
        <v>14</v>
      </c>
      <c r="E28" s="192">
        <f>AVERAGEIF(E29:E32,"&lt;&gt;N/A")</f>
        <v>3.3333333333333335</v>
      </c>
      <c r="F28" s="193">
        <f>SUMIF(E29:E32,"&lt;&gt;N/A",F29:F32)</f>
        <v>3.2</v>
      </c>
      <c r="G28" s="194">
        <f>SUMIF(G29:G32,"&lt;&gt;N/A")/F28</f>
        <v>3.4999999999999996</v>
      </c>
      <c r="H28" s="121" t="str">
        <f>$F$72</f>
        <v>Very Low</v>
      </c>
      <c r="I28" s="107" t="str">
        <f>$F$73</f>
        <v>Low</v>
      </c>
      <c r="J28" s="108" t="str">
        <f>$F$74</f>
        <v>Medium</v>
      </c>
      <c r="K28" s="109" t="str">
        <f>$F$75</f>
        <v>High</v>
      </c>
      <c r="L28" s="110" t="str">
        <f>$F$76</f>
        <v>Very High</v>
      </c>
    </row>
    <row r="29" spans="1:13" ht="29">
      <c r="A29" s="265" t="s">
        <v>87</v>
      </c>
      <c r="B29" s="277"/>
      <c r="C29" s="228" t="s">
        <v>18</v>
      </c>
      <c r="D29" s="232"/>
      <c r="E29" s="63">
        <f>IF(C29="N/A",$G$71,IF(C29=$H$14,$G$72,IF(C29=$I$14,$G$73,IF(C29=$J$14,$G$74,IF(C29=$K$14,$G$75,IF(C29=$L$14,$G$76,0))))))</f>
        <v>2</v>
      </c>
      <c r="F29" s="188">
        <v>0.8</v>
      </c>
      <c r="G29" s="14">
        <f>IF(E29="N/A","N/A",F29*E29)</f>
        <v>1.6</v>
      </c>
      <c r="H29" s="92" t="s">
        <v>92</v>
      </c>
      <c r="I29" s="93" t="s">
        <v>96</v>
      </c>
      <c r="J29" s="94" t="s">
        <v>100</v>
      </c>
      <c r="K29" s="94" t="s">
        <v>104</v>
      </c>
      <c r="L29" s="95" t="s">
        <v>108</v>
      </c>
    </row>
    <row r="30" spans="1:13" ht="29">
      <c r="A30" s="267" t="s">
        <v>88</v>
      </c>
      <c r="B30" s="268"/>
      <c r="C30" s="229" t="s">
        <v>19</v>
      </c>
      <c r="D30" s="233"/>
      <c r="E30" s="64">
        <f>IF(C30="N/A",$G$71,IF(C30=$H$14,$G$72,IF(C30=$I$14,$G$73,IF(C30=$J$14,$G$74,IF(C30=$K$14,$G$75,IF(C30=$L$14,$G$76,0))))))</f>
        <v>3</v>
      </c>
      <c r="F30" s="189">
        <v>1.2</v>
      </c>
      <c r="G30" s="91">
        <f t="shared" ref="G30:G32" si="2">IF(E30="N/A","N/A",F30*E30)</f>
        <v>3.5999999999999996</v>
      </c>
      <c r="H30" s="89" t="s">
        <v>93</v>
      </c>
      <c r="I30" s="26" t="s">
        <v>97</v>
      </c>
      <c r="J30" s="80" t="s">
        <v>101</v>
      </c>
      <c r="K30" s="80" t="s">
        <v>105</v>
      </c>
      <c r="L30" s="84" t="s">
        <v>109</v>
      </c>
    </row>
    <row r="31" spans="1:13" ht="29">
      <c r="A31" s="267" t="s">
        <v>89</v>
      </c>
      <c r="B31" s="268"/>
      <c r="C31" s="229" t="s">
        <v>21</v>
      </c>
      <c r="D31" s="233"/>
      <c r="E31" s="64">
        <f>IF(C31="N/A",$G$71,IF(C31=$H$14,$G$72,IF(C31=$I$14,$G$73,IF(C31=$J$14,$G$74,IF(C31=$K$14,$G$75,IF(C31=$L$14,$G$76,0))))))</f>
        <v>5</v>
      </c>
      <c r="F31" s="189">
        <v>1.2</v>
      </c>
      <c r="G31" s="91">
        <f t="shared" si="2"/>
        <v>6</v>
      </c>
      <c r="H31" s="89" t="s">
        <v>94</v>
      </c>
      <c r="I31" s="26" t="s">
        <v>99</v>
      </c>
      <c r="J31" s="80" t="s">
        <v>102</v>
      </c>
      <c r="K31" s="80" t="s">
        <v>106</v>
      </c>
      <c r="L31" s="84" t="s">
        <v>110</v>
      </c>
      <c r="M31" s="18"/>
    </row>
    <row r="32" spans="1:13" ht="44" thickBot="1">
      <c r="A32" s="283" t="s">
        <v>90</v>
      </c>
      <c r="B32" s="284"/>
      <c r="C32" s="230" t="s">
        <v>0</v>
      </c>
      <c r="D32" s="235"/>
      <c r="E32" s="65" t="str">
        <f>IF(C32="N/A",$G$71,IF(C32=$H$14,$G$72,IF(C32=$I$14,$G$73,IF(C32=$J$14,$G$74,IF(C32=$K$14,$G$75,IF(C32=$L$14,$G$76,0))))))</f>
        <v>N/A</v>
      </c>
      <c r="F32" s="191">
        <v>0.8</v>
      </c>
      <c r="G32" s="98" t="str">
        <f t="shared" si="2"/>
        <v>N/A</v>
      </c>
      <c r="H32" s="90" t="s">
        <v>95</v>
      </c>
      <c r="I32" s="86" t="s">
        <v>98</v>
      </c>
      <c r="J32" s="87" t="s">
        <v>103</v>
      </c>
      <c r="K32" s="87" t="s">
        <v>107</v>
      </c>
      <c r="L32" s="88" t="s">
        <v>111</v>
      </c>
      <c r="M32" s="19"/>
    </row>
    <row r="33" spans="1:13" ht="23.5" customHeight="1" thickBot="1">
      <c r="A33" s="144"/>
      <c r="B33" s="96"/>
      <c r="C33" s="79"/>
      <c r="D33" s="97"/>
      <c r="E33" s="298" t="str">
        <f>IF(G28&lt;1.5,H28,IF(G28&lt;2.5,I28,IF(G28&lt;3.5,J28,IF(G28&lt;4.5,K28,L28))))</f>
        <v>High</v>
      </c>
      <c r="F33" s="299"/>
      <c r="G33" s="300"/>
      <c r="H33" s="81"/>
      <c r="I33" s="81"/>
      <c r="J33" s="82"/>
      <c r="K33" s="82"/>
      <c r="L33" s="145"/>
      <c r="M33" s="19"/>
    </row>
    <row r="34" spans="1:13" s="254" customFormat="1" ht="15" thickBot="1">
      <c r="A34" s="251"/>
      <c r="B34" s="252"/>
      <c r="C34" s="252"/>
      <c r="D34" s="252"/>
      <c r="E34" s="252"/>
      <c r="F34" s="252"/>
      <c r="G34" s="252"/>
      <c r="H34" s="252"/>
      <c r="I34" s="252"/>
      <c r="J34" s="252"/>
      <c r="K34" s="252"/>
      <c r="L34" s="253"/>
    </row>
    <row r="35" spans="1:13" ht="18" thickBot="1">
      <c r="A35" s="285" t="s">
        <v>112</v>
      </c>
      <c r="B35" s="286"/>
      <c r="C35" s="11">
        <f>COUNT(E36:E40)</f>
        <v>4</v>
      </c>
      <c r="D35" s="237" t="s">
        <v>14</v>
      </c>
      <c r="E35" s="124">
        <f>AVERAGEIF(E36:E40,"&lt;&gt;N/A")</f>
        <v>3.5</v>
      </c>
      <c r="F35" s="185">
        <f>SUMIF(E36:E40,"&lt;&gt;N/A",F36:F40)</f>
        <v>4</v>
      </c>
      <c r="G35" s="125">
        <f>SUMIF(G36:G40,"&lt;&gt;N/A")/F35</f>
        <v>3.3499999999999996</v>
      </c>
      <c r="H35" s="121" t="str">
        <f>$F$72</f>
        <v>Very Low</v>
      </c>
      <c r="I35" s="107" t="str">
        <f>$F$73</f>
        <v>Low</v>
      </c>
      <c r="J35" s="108" t="str">
        <f>$F$74</f>
        <v>Medium</v>
      </c>
      <c r="K35" s="109" t="str">
        <f>$F$75</f>
        <v>High</v>
      </c>
      <c r="L35" s="110" t="str">
        <f>$F$76</f>
        <v>Very High</v>
      </c>
      <c r="M35" s="19"/>
    </row>
    <row r="36" spans="1:13" ht="37.5" customHeight="1" thickBot="1">
      <c r="A36" s="20" t="s">
        <v>115</v>
      </c>
      <c r="B36" s="21">
        <f>C7</f>
        <v>85</v>
      </c>
      <c r="C36" s="236" t="str">
        <f>IF(C7&lt;4,H35,IF(C7&lt;11,I35,IF(C7&lt;21,J35,IF(C7&lt;=40,K35,L35))))</f>
        <v>Very High</v>
      </c>
      <c r="D36" s="305" t="s">
        <v>218</v>
      </c>
      <c r="E36" s="240">
        <f>IF(C36=$H$35,G72,IF(C36=$I$35,G73,IF(C36=$J$35,G74,IF(C36=$K$35,G75,IF(C36=$L$35,G76,0)))))</f>
        <v>5</v>
      </c>
      <c r="F36" s="241">
        <v>1.3</v>
      </c>
      <c r="G36" s="242">
        <f>F36*E36</f>
        <v>6.5</v>
      </c>
      <c r="H36" s="196" t="s">
        <v>120</v>
      </c>
      <c r="I36" s="111" t="s">
        <v>125</v>
      </c>
      <c r="J36" s="111" t="s">
        <v>131</v>
      </c>
      <c r="K36" s="111" t="s">
        <v>132</v>
      </c>
      <c r="L36" s="112" t="s">
        <v>141</v>
      </c>
      <c r="M36" s="19"/>
    </row>
    <row r="37" spans="1:13" ht="47" customHeight="1">
      <c r="A37" s="265" t="s">
        <v>113</v>
      </c>
      <c r="B37" s="277"/>
      <c r="C37" s="228" t="s">
        <v>17</v>
      </c>
      <c r="D37" s="232"/>
      <c r="E37" s="63">
        <f>IF(C37="N/A",$G$71,IF(C37=$H$14,$G$72,IF(C37=$I$14,$G$73,IF(C37=$J$14,$G$74,IF(C37=$K$14,$G$75,IF(C37=$L$14,$G$76,0))))))</f>
        <v>1</v>
      </c>
      <c r="F37" s="195">
        <v>1.2</v>
      </c>
      <c r="G37" s="14">
        <f>IF(E37="N/A","N/A",F37*E37)</f>
        <v>1.2</v>
      </c>
      <c r="H37" s="184" t="s">
        <v>119</v>
      </c>
      <c r="I37" s="94" t="s">
        <v>126</v>
      </c>
      <c r="J37" s="94" t="s">
        <v>130</v>
      </c>
      <c r="K37" s="94" t="s">
        <v>133</v>
      </c>
      <c r="L37" s="95" t="s">
        <v>140</v>
      </c>
      <c r="M37" s="19"/>
    </row>
    <row r="38" spans="1:13" ht="33" customHeight="1">
      <c r="A38" s="267" t="s">
        <v>116</v>
      </c>
      <c r="B38" s="268"/>
      <c r="C38" s="229" t="s">
        <v>21</v>
      </c>
      <c r="D38" s="233"/>
      <c r="E38" s="64">
        <f>IF(C38="N/A",$G$71,IF(C38=$H$14,$G$72,IF(C38=$I$14,$G$73,IF(C38=$J$14,$G$74,IF(C38=$K$14,$G$75,IF(C38=$L$14,$G$76,0))))))</f>
        <v>5</v>
      </c>
      <c r="F38" s="189">
        <v>0.6</v>
      </c>
      <c r="G38" s="91">
        <f t="shared" ref="G38:G40" si="3">IF(E38="N/A","N/A",F38*E38)</f>
        <v>3</v>
      </c>
      <c r="H38" s="89" t="s">
        <v>121</v>
      </c>
      <c r="I38" s="26" t="s">
        <v>1</v>
      </c>
      <c r="J38" s="80" t="s">
        <v>2</v>
      </c>
      <c r="K38" s="80" t="s">
        <v>134</v>
      </c>
      <c r="L38" s="84" t="s">
        <v>139</v>
      </c>
      <c r="M38" s="19"/>
    </row>
    <row r="39" spans="1:13" ht="72.5">
      <c r="A39" s="267" t="s">
        <v>117</v>
      </c>
      <c r="B39" s="268"/>
      <c r="C39" s="229" t="s">
        <v>0</v>
      </c>
      <c r="D39" s="233"/>
      <c r="E39" s="64" t="str">
        <f>IF(C39="N/A",$G$71,IF(C39=$H$14,$G$72,IF(C39=$I$14,$G$73,IF(C39=$J$14,$G$74,IF(C39=$K$14,$G$75,IF(C39=$L$14,$G$76,0))))))</f>
        <v>N/A</v>
      </c>
      <c r="F39" s="189">
        <v>1</v>
      </c>
      <c r="G39" s="91" t="str">
        <f t="shared" si="3"/>
        <v>N/A</v>
      </c>
      <c r="H39" s="89" t="s">
        <v>122</v>
      </c>
      <c r="I39" s="26" t="s">
        <v>127</v>
      </c>
      <c r="J39" s="80" t="s">
        <v>129</v>
      </c>
      <c r="K39" s="80" t="s">
        <v>135</v>
      </c>
      <c r="L39" s="84" t="s">
        <v>138</v>
      </c>
      <c r="M39" s="19"/>
    </row>
    <row r="40" spans="1:13" ht="34.5" customHeight="1" thickBot="1">
      <c r="A40" s="283" t="s">
        <v>118</v>
      </c>
      <c r="B40" s="284"/>
      <c r="C40" s="230" t="s">
        <v>19</v>
      </c>
      <c r="D40" s="234"/>
      <c r="E40" s="65">
        <f>IF(C40="N/A",$G$71,IF(C40=$H$14,$G$72,IF(C40=$I$14,$G$73,IF(C40=$J$14,$G$74,IF(C40=$K$14,$G$75,IF(C40=$L$14,$G$76,0))))))</f>
        <v>3</v>
      </c>
      <c r="F40" s="191">
        <v>0.9</v>
      </c>
      <c r="G40" s="98">
        <f t="shared" si="3"/>
        <v>2.7</v>
      </c>
      <c r="H40" s="90" t="s">
        <v>123</v>
      </c>
      <c r="I40" s="86" t="s">
        <v>124</v>
      </c>
      <c r="J40" s="87" t="s">
        <v>128</v>
      </c>
      <c r="K40" s="87" t="s">
        <v>136</v>
      </c>
      <c r="L40" s="88" t="s">
        <v>137</v>
      </c>
      <c r="M40" s="22"/>
    </row>
    <row r="41" spans="1:13" ht="23" customHeight="1" thickBot="1">
      <c r="A41" s="142"/>
      <c r="B41" s="100"/>
      <c r="C41" s="99"/>
      <c r="D41" s="101"/>
      <c r="E41" s="298" t="str">
        <f>IF(G35&lt;1.5,H35,IF(G35&lt;2.5,I35,IF(G35&lt;3.5,J35,IF(G35&lt;4.5,K35,L35))))</f>
        <v>Medium</v>
      </c>
      <c r="F41" s="299"/>
      <c r="G41" s="300"/>
      <c r="H41" s="102"/>
      <c r="I41" s="102"/>
      <c r="J41" s="102"/>
      <c r="K41" s="103"/>
      <c r="L41" s="146"/>
    </row>
    <row r="42" spans="1:13" s="254" customFormat="1" ht="13" customHeight="1" thickBot="1">
      <c r="A42" s="251"/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3"/>
    </row>
    <row r="43" spans="1:13" ht="18" thickBot="1">
      <c r="A43" s="287" t="s">
        <v>142</v>
      </c>
      <c r="B43" s="288"/>
      <c r="C43" s="11">
        <f>COUNT(E44:E46)</f>
        <v>3</v>
      </c>
      <c r="D43" s="231" t="s">
        <v>14</v>
      </c>
      <c r="E43" s="192">
        <f>AVERAGEIF(E44:E46,"&lt;&gt;N/A")</f>
        <v>3.3333333333333335</v>
      </c>
      <c r="F43" s="199">
        <f>SUMIF(E44:E46,"&lt;&gt;N/A",F44:F46)</f>
        <v>3</v>
      </c>
      <c r="G43" s="194">
        <f>SUMIF(G44:G46,"&lt;&gt;N/A")/F43</f>
        <v>3.3333333333333335</v>
      </c>
      <c r="H43" s="121" t="str">
        <f>$F$72</f>
        <v>Very Low</v>
      </c>
      <c r="I43" s="107" t="str">
        <f>$F$73</f>
        <v>Low</v>
      </c>
      <c r="J43" s="108" t="str">
        <f>$F$74</f>
        <v>Medium</v>
      </c>
      <c r="K43" s="109" t="str">
        <f>$F$75</f>
        <v>High</v>
      </c>
      <c r="L43" s="110" t="str">
        <f>$F$76</f>
        <v>Very High</v>
      </c>
    </row>
    <row r="44" spans="1:13" ht="58">
      <c r="A44" s="265" t="s">
        <v>143</v>
      </c>
      <c r="B44" s="266"/>
      <c r="C44" s="228" t="s">
        <v>21</v>
      </c>
      <c r="D44" s="232"/>
      <c r="E44" s="63">
        <f>IF(C44="N/A",$G$71,IF(C44=$H$14,$G$72,IF(C44=$I$14,$G$73,IF(C44=$J$14,$G$74,IF(C44=$K$14,$G$75,IF(C44=$L$14,$G$76,0))))))</f>
        <v>5</v>
      </c>
      <c r="F44" s="195">
        <v>1</v>
      </c>
      <c r="G44" s="14">
        <f t="shared" ref="G44:G46" si="4">IF(E44="N/A","N/A",F44*E44)</f>
        <v>5</v>
      </c>
      <c r="H44" s="126" t="s">
        <v>146</v>
      </c>
      <c r="I44" s="93" t="s">
        <v>147</v>
      </c>
      <c r="J44" s="93" t="s">
        <v>150</v>
      </c>
      <c r="K44" s="93" t="s">
        <v>152</v>
      </c>
      <c r="L44" s="95" t="s">
        <v>154</v>
      </c>
    </row>
    <row r="45" spans="1:13" ht="58">
      <c r="A45" s="267" t="s">
        <v>144</v>
      </c>
      <c r="B45" s="268"/>
      <c r="C45" s="238" t="s">
        <v>19</v>
      </c>
      <c r="D45" s="233"/>
      <c r="E45" s="64">
        <f>IF(C45="N/A",$G$71,IF(C45=$H$14,$G$72,IF(C45=$I$14,$G$73,IF(C45=$J$14,$G$74,IF(C45=$K$14,$G$75,IF(C45=$L$14,$G$76,0))))))</f>
        <v>3</v>
      </c>
      <c r="F45" s="197">
        <v>1</v>
      </c>
      <c r="G45" s="91">
        <f t="shared" si="4"/>
        <v>3</v>
      </c>
      <c r="H45" s="83" t="s">
        <v>52</v>
      </c>
      <c r="I45" s="26" t="s">
        <v>148</v>
      </c>
      <c r="J45" s="26" t="s">
        <v>157</v>
      </c>
      <c r="K45" s="26" t="s">
        <v>156</v>
      </c>
      <c r="L45" s="84" t="s">
        <v>155</v>
      </c>
    </row>
    <row r="46" spans="1:13" ht="36" customHeight="1" thickBot="1">
      <c r="A46" s="283" t="s">
        <v>145</v>
      </c>
      <c r="B46" s="284"/>
      <c r="C46" s="239" t="s">
        <v>18</v>
      </c>
      <c r="D46" s="234"/>
      <c r="E46" s="65">
        <f>IF(C46="N/A",$G$71,IF(C46=$H$14,$G$72,IF(C46=$I$14,$G$73,IF(C46=$J$14,$G$74,IF(C46=$K$14,$G$75,IF(C46=$L$14,$G$76,0))))))</f>
        <v>2</v>
      </c>
      <c r="F46" s="198">
        <v>1</v>
      </c>
      <c r="G46" s="98">
        <f t="shared" si="4"/>
        <v>2</v>
      </c>
      <c r="H46" s="85" t="s">
        <v>52</v>
      </c>
      <c r="I46" s="87" t="s">
        <v>149</v>
      </c>
      <c r="J46" s="87" t="s">
        <v>151</v>
      </c>
      <c r="K46" s="87" t="s">
        <v>153</v>
      </c>
      <c r="L46" s="88" t="s">
        <v>158</v>
      </c>
    </row>
    <row r="47" spans="1:13" s="67" customFormat="1" ht="26" customHeight="1" thickBot="1">
      <c r="A47" s="144"/>
      <c r="B47" s="96"/>
      <c r="C47" s="79"/>
      <c r="D47" s="97"/>
      <c r="E47" s="298" t="str">
        <f>IF(G43&lt;1.5,H43,IF(G43&lt;2.5,I43,IF(G43&lt;3.5,J43,IF(G43&lt;4.5,K43,L43))))</f>
        <v>Medium</v>
      </c>
      <c r="F47" s="299"/>
      <c r="G47" s="300"/>
      <c r="H47" s="119"/>
      <c r="I47" s="120"/>
      <c r="J47" s="120"/>
      <c r="K47" s="120"/>
      <c r="L47" s="147"/>
    </row>
    <row r="48" spans="1:13" s="254" customFormat="1" ht="15" thickBot="1">
      <c r="A48" s="251"/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3"/>
    </row>
    <row r="49" spans="1:12" ht="18" thickBot="1">
      <c r="A49" s="263" t="s">
        <v>159</v>
      </c>
      <c r="B49" s="264"/>
      <c r="C49" s="11">
        <f>COUNT(E50:E55)</f>
        <v>5</v>
      </c>
      <c r="D49" s="231" t="s">
        <v>14</v>
      </c>
      <c r="E49" s="192">
        <f>AVERAGEIF(E50:E55,"&lt;&gt;N/A")</f>
        <v>2.2000000000000002</v>
      </c>
      <c r="F49" s="199">
        <f>SUMIF(E50:E55,"&lt;&gt;N/A",F50:F55)</f>
        <v>5</v>
      </c>
      <c r="G49" s="194">
        <f>SUMIF(G50:G55,"&lt;&gt;N/A")/F49</f>
        <v>2.12</v>
      </c>
      <c r="H49" s="121" t="str">
        <f>$F$72</f>
        <v>Very Low</v>
      </c>
      <c r="I49" s="107" t="str">
        <f>$F$73</f>
        <v>Low</v>
      </c>
      <c r="J49" s="108" t="str">
        <f>$F$74</f>
        <v>Medium</v>
      </c>
      <c r="K49" s="109" t="str">
        <f>$F$75</f>
        <v>High</v>
      </c>
      <c r="L49" s="110" t="str">
        <f>$F$76</f>
        <v>Very High</v>
      </c>
    </row>
    <row r="50" spans="1:12" ht="58">
      <c r="A50" s="265" t="s">
        <v>160</v>
      </c>
      <c r="B50" s="266"/>
      <c r="C50" s="228" t="s">
        <v>17</v>
      </c>
      <c r="D50" s="232"/>
      <c r="E50" s="63">
        <f t="shared" ref="E50:E55" si="5">IF(C50="N/A",$G$71,IF(C50=$H$14,$G$72,IF(C50=$I$14,$G$73,IF(C50=$J$14,$G$74,IF(C50=$K$14,$G$75,IF(C50=$L$14,$G$76,0))))))</f>
        <v>1</v>
      </c>
      <c r="F50" s="195">
        <v>1.1000000000000001</v>
      </c>
      <c r="G50" s="14">
        <f t="shared" ref="G50:G55" si="6">IF(E50="N/A","N/A",F50*E50)</f>
        <v>1.1000000000000001</v>
      </c>
      <c r="H50" s="180" t="s">
        <v>166</v>
      </c>
      <c r="I50" s="132" t="s">
        <v>172</v>
      </c>
      <c r="J50" s="132" t="s">
        <v>178</v>
      </c>
      <c r="K50" s="132" t="s">
        <v>184</v>
      </c>
      <c r="L50" s="133" t="s">
        <v>190</v>
      </c>
    </row>
    <row r="51" spans="1:12" ht="43.5">
      <c r="A51" s="267" t="s">
        <v>161</v>
      </c>
      <c r="B51" s="272"/>
      <c r="C51" s="229" t="s">
        <v>17</v>
      </c>
      <c r="D51" s="233"/>
      <c r="E51" s="64">
        <f t="shared" si="5"/>
        <v>1</v>
      </c>
      <c r="F51" s="189">
        <v>1.1000000000000001</v>
      </c>
      <c r="G51" s="91">
        <f t="shared" si="6"/>
        <v>1.1000000000000001</v>
      </c>
      <c r="H51" s="181" t="s">
        <v>167</v>
      </c>
      <c r="I51" s="128" t="s">
        <v>173</v>
      </c>
      <c r="J51" s="128" t="s">
        <v>179</v>
      </c>
      <c r="K51" s="128" t="s">
        <v>185</v>
      </c>
      <c r="L51" s="129" t="s">
        <v>191</v>
      </c>
    </row>
    <row r="52" spans="1:12" ht="75" customHeight="1">
      <c r="A52" s="267" t="s">
        <v>162</v>
      </c>
      <c r="B52" s="272"/>
      <c r="C52" s="229" t="s">
        <v>0</v>
      </c>
      <c r="D52" s="233"/>
      <c r="E52" s="64" t="str">
        <f t="shared" si="5"/>
        <v>N/A</v>
      </c>
      <c r="F52" s="190">
        <v>1.2</v>
      </c>
      <c r="G52" s="91" t="str">
        <f t="shared" si="6"/>
        <v>N/A</v>
      </c>
      <c r="H52" s="181" t="s">
        <v>168</v>
      </c>
      <c r="I52" s="128" t="s">
        <v>174</v>
      </c>
      <c r="J52" s="128" t="s">
        <v>180</v>
      </c>
      <c r="K52" s="128" t="s">
        <v>186</v>
      </c>
      <c r="L52" s="129" t="s">
        <v>192</v>
      </c>
    </row>
    <row r="53" spans="1:12" ht="29">
      <c r="A53" s="267" t="s">
        <v>163</v>
      </c>
      <c r="B53" s="268"/>
      <c r="C53" s="229" t="s">
        <v>17</v>
      </c>
      <c r="D53" s="233"/>
      <c r="E53" s="64">
        <f t="shared" si="5"/>
        <v>1</v>
      </c>
      <c r="F53" s="189">
        <v>0.9</v>
      </c>
      <c r="G53" s="91">
        <f t="shared" si="6"/>
        <v>0.9</v>
      </c>
      <c r="H53" s="181" t="s">
        <v>169</v>
      </c>
      <c r="I53" s="128" t="s">
        <v>175</v>
      </c>
      <c r="J53" s="128" t="s">
        <v>181</v>
      </c>
      <c r="K53" s="128" t="s">
        <v>187</v>
      </c>
      <c r="L53" s="129" t="s">
        <v>193</v>
      </c>
    </row>
    <row r="54" spans="1:12" ht="58">
      <c r="A54" s="267" t="s">
        <v>164</v>
      </c>
      <c r="B54" s="272"/>
      <c r="C54" s="229" t="s">
        <v>19</v>
      </c>
      <c r="D54" s="233"/>
      <c r="E54" s="64">
        <f t="shared" si="5"/>
        <v>3</v>
      </c>
      <c r="F54" s="189">
        <v>1</v>
      </c>
      <c r="G54" s="91">
        <f t="shared" si="6"/>
        <v>3</v>
      </c>
      <c r="H54" s="181" t="s">
        <v>170</v>
      </c>
      <c r="I54" s="128" t="s">
        <v>176</v>
      </c>
      <c r="J54" s="128" t="s">
        <v>182</v>
      </c>
      <c r="K54" s="128" t="s">
        <v>188</v>
      </c>
      <c r="L54" s="129" t="s">
        <v>194</v>
      </c>
    </row>
    <row r="55" spans="1:12" ht="29.5" thickBot="1">
      <c r="A55" s="283" t="s">
        <v>165</v>
      </c>
      <c r="B55" s="274"/>
      <c r="C55" s="230" t="s">
        <v>21</v>
      </c>
      <c r="D55" s="234"/>
      <c r="E55" s="65">
        <f t="shared" si="5"/>
        <v>5</v>
      </c>
      <c r="F55" s="191">
        <v>0.9</v>
      </c>
      <c r="G55" s="98">
        <f t="shared" si="6"/>
        <v>4.5</v>
      </c>
      <c r="H55" s="182" t="s">
        <v>171</v>
      </c>
      <c r="I55" s="130" t="s">
        <v>177</v>
      </c>
      <c r="J55" s="130" t="s">
        <v>183</v>
      </c>
      <c r="K55" s="130" t="s">
        <v>189</v>
      </c>
      <c r="L55" s="131" t="s">
        <v>195</v>
      </c>
    </row>
    <row r="56" spans="1:12" s="67" customFormat="1" ht="26.5" customHeight="1" thickBot="1">
      <c r="A56" s="148"/>
      <c r="B56" s="96"/>
      <c r="C56" s="79"/>
      <c r="D56" s="97"/>
      <c r="E56" s="298" t="str">
        <f>IF(G49&lt;1.5,H49,IF(G49&lt;2.5,I49,IF(G49&lt;3.5,J49,IF(G49&lt;4.5,K49,L49))))</f>
        <v>Low</v>
      </c>
      <c r="F56" s="299"/>
      <c r="G56" s="300"/>
      <c r="H56" s="127"/>
      <c r="I56" s="114"/>
      <c r="J56" s="114"/>
      <c r="K56" s="114"/>
      <c r="L56" s="143"/>
    </row>
    <row r="57" spans="1:12">
      <c r="A57" s="149"/>
      <c r="B57" s="150"/>
      <c r="C57" s="150"/>
      <c r="D57" s="151"/>
      <c r="E57" s="150"/>
      <c r="F57" s="150"/>
      <c r="G57" s="150"/>
      <c r="H57" s="152"/>
      <c r="I57" s="153"/>
      <c r="J57" s="153"/>
      <c r="K57" s="154"/>
      <c r="L57" s="155"/>
    </row>
    <row r="58" spans="1:12" ht="16" thickBot="1">
      <c r="A58" s="174" t="s">
        <v>196</v>
      </c>
      <c r="B58" s="175" t="str">
        <f>IF(COUNTA(C14:C55)&lt;&gt;34,"Incomplete",IF(C58&lt;1.5,H49,IF(C58&lt;2.5,I49,IF(C58&lt;3.5,J49,IF(C58&lt;4.5,K49,L49)))))</f>
        <v>Medium</v>
      </c>
      <c r="C58" s="176">
        <f>(C59)/(C14+C28+C35+C43+C49)</f>
        <v>2.56</v>
      </c>
      <c r="D58" s="156"/>
      <c r="E58" s="157"/>
      <c r="F58" s="99"/>
      <c r="G58" s="99"/>
      <c r="H58" s="81"/>
      <c r="I58" s="81"/>
      <c r="J58" s="158"/>
      <c r="K58" s="81"/>
      <c r="L58" s="159"/>
    </row>
    <row r="59" spans="1:12" ht="26" customHeight="1" thickTop="1">
      <c r="A59" s="177"/>
      <c r="B59" s="178" t="s">
        <v>198</v>
      </c>
      <c r="C59" s="179">
        <f>SUMIF(E15:E25,"&lt;&gt;N/A")+SUMIF(E29:E32,"&lt;&gt;N/A")+SUMIF(E37:E40,"&lt;&gt;N/A")+SUMIF(E44:E46,"&lt;&gt;N/A")+SUMIF(E50:E55,"&lt;&gt;N/A")</f>
        <v>64</v>
      </c>
      <c r="D59" s="161"/>
      <c r="E59" s="292" t="s">
        <v>205</v>
      </c>
      <c r="F59" s="293"/>
      <c r="G59" s="294"/>
      <c r="H59" s="162"/>
      <c r="I59" s="67"/>
      <c r="J59" s="67"/>
      <c r="K59" s="67"/>
      <c r="L59" s="163"/>
    </row>
    <row r="60" spans="1:12" ht="14.5" customHeight="1">
      <c r="A60" s="160"/>
      <c r="B60" s="164"/>
      <c r="C60" s="165"/>
      <c r="D60" s="166"/>
      <c r="E60" s="295" t="s">
        <v>200</v>
      </c>
      <c r="F60" s="290" t="s">
        <v>204</v>
      </c>
      <c r="G60" s="291"/>
      <c r="H60" s="167"/>
      <c r="I60" s="67"/>
      <c r="J60" s="67"/>
      <c r="K60" s="67"/>
      <c r="L60" s="163"/>
    </row>
    <row r="61" spans="1:12">
      <c r="A61" s="160"/>
      <c r="B61" s="164"/>
      <c r="C61" s="165"/>
      <c r="D61" s="166"/>
      <c r="E61" s="296"/>
      <c r="F61" s="26" t="s">
        <v>199</v>
      </c>
      <c r="G61" s="26" t="s">
        <v>3</v>
      </c>
      <c r="H61" s="167"/>
      <c r="I61" s="67"/>
      <c r="J61" s="67"/>
      <c r="K61" s="67"/>
      <c r="L61" s="163"/>
    </row>
    <row r="62" spans="1:12" ht="16" thickBot="1">
      <c r="A62" s="174" t="s">
        <v>197</v>
      </c>
      <c r="B62" s="175" t="str">
        <f>IF(COUNTA(C14:C55)&lt;&gt;34,"Incomplete",IF(C62&lt;1.5,H49,IF(C62&lt;2.5,I49,IF(C62&lt;3.5,J49,IF(C62&lt;4.5,K49,L49)))))</f>
        <v>Medium</v>
      </c>
      <c r="C62" s="176">
        <f>(C63)/(C14+C28+C35+C43+C49)</f>
        <v>2.7880000000000003</v>
      </c>
      <c r="D62" s="156"/>
      <c r="E62" s="297"/>
      <c r="F62" s="26">
        <f>C10</f>
        <v>400</v>
      </c>
      <c r="G62" s="26">
        <f>C11</f>
        <v>50</v>
      </c>
      <c r="H62" s="167"/>
      <c r="I62" s="67"/>
      <c r="J62" s="67"/>
      <c r="K62" s="67"/>
      <c r="L62" s="163"/>
    </row>
    <row r="63" spans="1:12" ht="16" thickTop="1">
      <c r="A63" s="177"/>
      <c r="B63" s="178" t="s">
        <v>198</v>
      </c>
      <c r="C63" s="179">
        <f>SUMIF(G15:G25,"&lt;&gt;N/A")+SUMIF(G29:G32,"&lt;&gt;N/A")+SUMIF(G36:G40,"&lt;&gt;N/A")+SUMIF(G44:G46,"&lt;&gt;N/A")+SUMIF(G50:G55,"&lt;&gt;N/A")</f>
        <v>69.7</v>
      </c>
      <c r="D63" s="161"/>
      <c r="E63" s="27">
        <v>1</v>
      </c>
      <c r="F63" s="28">
        <v>0</v>
      </c>
      <c r="G63" s="28">
        <v>0</v>
      </c>
      <c r="H63" s="167"/>
      <c r="I63" s="67"/>
      <c r="J63" s="67"/>
      <c r="K63" s="67"/>
      <c r="L63" s="163"/>
    </row>
    <row r="64" spans="1:12">
      <c r="A64" s="160"/>
      <c r="B64" s="82"/>
      <c r="C64" s="161"/>
      <c r="D64" s="161"/>
      <c r="E64" s="27">
        <v>1.1000000000000001</v>
      </c>
      <c r="F64" s="29">
        <v>0.25</v>
      </c>
      <c r="G64" s="29">
        <v>0.2</v>
      </c>
      <c r="H64" s="167"/>
      <c r="I64" s="67"/>
      <c r="J64" s="67"/>
      <c r="K64" s="67"/>
      <c r="L64" s="163"/>
    </row>
    <row r="65" spans="1:12" ht="14.5" customHeight="1">
      <c r="A65" s="160"/>
      <c r="B65" s="164"/>
      <c r="C65" s="168"/>
      <c r="D65" s="169"/>
      <c r="E65" s="27">
        <v>1.2</v>
      </c>
      <c r="F65" s="29">
        <v>0.5</v>
      </c>
      <c r="G65" s="29">
        <v>0.4</v>
      </c>
      <c r="H65" s="167"/>
      <c r="I65" s="67"/>
      <c r="J65" s="67"/>
      <c r="K65" s="67"/>
      <c r="L65" s="139"/>
    </row>
    <row r="66" spans="1:12" ht="14.5" customHeight="1">
      <c r="A66" s="160"/>
      <c r="B66" s="164"/>
      <c r="C66" s="168"/>
      <c r="D66" s="169"/>
      <c r="E66" s="27">
        <v>1.3</v>
      </c>
      <c r="F66" s="29">
        <v>0.75</v>
      </c>
      <c r="G66" s="29">
        <v>0.6</v>
      </c>
      <c r="H66" s="167"/>
      <c r="I66" s="67"/>
      <c r="J66" s="67"/>
      <c r="K66" s="67"/>
      <c r="L66" s="139"/>
    </row>
    <row r="67" spans="1:12" ht="15" customHeight="1">
      <c r="A67" s="142"/>
      <c r="B67" s="100"/>
      <c r="C67" s="99"/>
      <c r="D67" s="101"/>
      <c r="E67" s="27">
        <v>1.4</v>
      </c>
      <c r="F67" s="29"/>
      <c r="G67" s="30"/>
      <c r="H67" s="136"/>
      <c r="I67" s="67"/>
      <c r="J67" s="67"/>
      <c r="K67" s="67"/>
      <c r="L67" s="139"/>
    </row>
    <row r="68" spans="1:12" ht="14" customHeight="1">
      <c r="A68" s="142"/>
      <c r="B68" s="100"/>
      <c r="C68" s="99"/>
      <c r="D68" s="101"/>
      <c r="E68" s="99" t="s">
        <v>201</v>
      </c>
      <c r="F68" s="27">
        <f>IF(G10&lt;=F62,E63,IF(G10&lt;=F62*(1+F64),E64,IF(G10&lt;=F62*(1+F65),E65,IF(G10&lt;=F62*(1+F66),E66,E67))))</f>
        <v>1.1000000000000001</v>
      </c>
      <c r="G68" s="27">
        <f>IF(G11&lt;=G62,E63,IF(G11&lt;=G62*(1+G64),E64,IF(G11&lt;=G62*(1+G65),E65,IF(G11&lt;=G62*(1+G66),E66,E67))))</f>
        <v>1.4</v>
      </c>
      <c r="H68" s="136"/>
      <c r="I68" s="67"/>
      <c r="J68" s="67"/>
      <c r="K68" s="67"/>
      <c r="L68" s="139"/>
    </row>
    <row r="69" spans="1:12" ht="56.5" customHeight="1">
      <c r="A69" s="142"/>
      <c r="B69" s="100"/>
      <c r="C69" s="99"/>
      <c r="D69" s="101"/>
      <c r="E69" s="99"/>
      <c r="F69" s="289" t="s">
        <v>202</v>
      </c>
      <c r="G69" s="289"/>
      <c r="H69" s="136"/>
      <c r="I69" s="67"/>
      <c r="J69" s="67"/>
      <c r="K69" s="67"/>
      <c r="L69" s="139"/>
    </row>
    <row r="70" spans="1:12" ht="18.5" customHeight="1">
      <c r="A70" s="142"/>
      <c r="B70" s="100"/>
      <c r="C70" s="99"/>
      <c r="D70" s="101"/>
      <c r="E70" s="99"/>
      <c r="F70" s="173"/>
      <c r="G70" s="173"/>
      <c r="H70" s="136"/>
      <c r="I70" s="67"/>
      <c r="J70" s="67"/>
      <c r="K70" s="67"/>
      <c r="L70" s="139"/>
    </row>
    <row r="71" spans="1:12" ht="20" customHeight="1">
      <c r="A71" s="142"/>
      <c r="B71" s="100"/>
      <c r="C71" s="99"/>
      <c r="D71" s="101"/>
      <c r="E71" s="27" t="s">
        <v>203</v>
      </c>
      <c r="F71" s="26" t="s">
        <v>0</v>
      </c>
      <c r="G71" s="249" t="s">
        <v>0</v>
      </c>
      <c r="H71" s="136"/>
      <c r="I71" s="67"/>
      <c r="J71" s="67"/>
      <c r="K71" s="67"/>
      <c r="L71" s="139"/>
    </row>
    <row r="72" spans="1:12" ht="19.5" customHeight="1">
      <c r="A72" s="142"/>
      <c r="B72" s="100"/>
      <c r="C72" s="99"/>
      <c r="D72" s="101"/>
      <c r="E72" s="67"/>
      <c r="F72" s="26" t="s">
        <v>17</v>
      </c>
      <c r="G72" s="249">
        <v>1</v>
      </c>
      <c r="H72" s="136"/>
      <c r="I72" s="67"/>
      <c r="J72" s="67"/>
      <c r="K72" s="67"/>
      <c r="L72" s="139"/>
    </row>
    <row r="73" spans="1:12" ht="20" customHeight="1">
      <c r="A73" s="142"/>
      <c r="B73" s="100"/>
      <c r="C73" s="99"/>
      <c r="D73" s="101"/>
      <c r="E73" s="67"/>
      <c r="F73" s="26" t="s">
        <v>18</v>
      </c>
      <c r="G73" s="249">
        <v>2</v>
      </c>
      <c r="H73" s="136"/>
      <c r="I73" s="67"/>
      <c r="J73" s="67"/>
      <c r="K73" s="67"/>
      <c r="L73" s="139"/>
    </row>
    <row r="74" spans="1:12" ht="21" customHeight="1">
      <c r="A74" s="142"/>
      <c r="B74" s="100"/>
      <c r="C74" s="99"/>
      <c r="D74" s="101"/>
      <c r="E74" s="67"/>
      <c r="F74" s="26" t="s">
        <v>19</v>
      </c>
      <c r="G74" s="249">
        <v>3</v>
      </c>
      <c r="H74" s="136"/>
      <c r="I74" s="67"/>
      <c r="J74" s="67"/>
      <c r="K74" s="67"/>
      <c r="L74" s="139"/>
    </row>
    <row r="75" spans="1:12" ht="19.5" customHeight="1">
      <c r="A75" s="142"/>
      <c r="B75" s="100"/>
      <c r="C75" s="99"/>
      <c r="D75" s="101"/>
      <c r="E75" s="67"/>
      <c r="F75" s="26" t="s">
        <v>20</v>
      </c>
      <c r="G75" s="249">
        <v>4</v>
      </c>
      <c r="H75" s="136"/>
      <c r="I75" s="67"/>
      <c r="J75" s="67"/>
      <c r="K75" s="67"/>
      <c r="L75" s="139"/>
    </row>
    <row r="76" spans="1:12" ht="15" thickBot="1">
      <c r="A76" s="23"/>
      <c r="B76" s="24"/>
      <c r="C76" s="25"/>
      <c r="D76" s="25"/>
      <c r="E76" s="67"/>
      <c r="F76" s="26" t="s">
        <v>21</v>
      </c>
      <c r="G76" s="249">
        <v>5</v>
      </c>
      <c r="H76" s="170"/>
      <c r="I76" s="170"/>
      <c r="J76" s="170"/>
      <c r="K76" s="171"/>
      <c r="L76" s="172"/>
    </row>
    <row r="77" spans="1:12" ht="15" hidden="1" thickBot="1">
      <c r="E77" s="25"/>
      <c r="F77" s="25"/>
      <c r="G77" s="170"/>
      <c r="K77" s="6"/>
    </row>
    <row r="78" spans="1:12" hidden="1">
      <c r="K78" s="6"/>
    </row>
    <row r="79" spans="1:12" hidden="1">
      <c r="K79" s="6"/>
    </row>
    <row r="81" ht="69.5" hidden="1" customHeight="1"/>
  </sheetData>
  <sheetProtection algorithmName="SHA-512" hashValue="oHO6Ww2eUR5NVynJf2OQLHhBXWH3qT0UWfZCmVtZJNgqUob0FVyXASYC56cpB7W0V1FLyqsAtIA5qlsCxmAjaQ==" saltValue="NxC5SMpGs4ABiWrrjZSvPw==" spinCount="100000" sheet="1" objects="1" scenarios="1" selectLockedCells="1"/>
  <mergeCells count="52">
    <mergeCell ref="E26:G26"/>
    <mergeCell ref="E33:G33"/>
    <mergeCell ref="E41:G41"/>
    <mergeCell ref="E47:G47"/>
    <mergeCell ref="E56:G56"/>
    <mergeCell ref="A55:B55"/>
    <mergeCell ref="F69:G69"/>
    <mergeCell ref="F60:G60"/>
    <mergeCell ref="A54:B54"/>
    <mergeCell ref="E59:G59"/>
    <mergeCell ref="E60:E62"/>
    <mergeCell ref="A51:B51"/>
    <mergeCell ref="A52:B52"/>
    <mergeCell ref="A39:B39"/>
    <mergeCell ref="A40:B40"/>
    <mergeCell ref="A43:B43"/>
    <mergeCell ref="A44:B44"/>
    <mergeCell ref="A45:B45"/>
    <mergeCell ref="A53:B53"/>
    <mergeCell ref="A38:B38"/>
    <mergeCell ref="A22:B22"/>
    <mergeCell ref="A23:B23"/>
    <mergeCell ref="A24:B24"/>
    <mergeCell ref="A25:B25"/>
    <mergeCell ref="A28:B28"/>
    <mergeCell ref="A29:B29"/>
    <mergeCell ref="A30:B30"/>
    <mergeCell ref="A31:B31"/>
    <mergeCell ref="A32:B32"/>
    <mergeCell ref="A35:B35"/>
    <mergeCell ref="A37:B37"/>
    <mergeCell ref="A46:B46"/>
    <mergeCell ref="A49:B49"/>
    <mergeCell ref="A50:B50"/>
    <mergeCell ref="A21:B21"/>
    <mergeCell ref="A7:B7"/>
    <mergeCell ref="A11:B11"/>
    <mergeCell ref="A8:B8"/>
    <mergeCell ref="E10:F10"/>
    <mergeCell ref="A9:B9"/>
    <mergeCell ref="A14:B14"/>
    <mergeCell ref="A17:B17"/>
    <mergeCell ref="A18:B18"/>
    <mergeCell ref="A19:B19"/>
    <mergeCell ref="A20:B20"/>
    <mergeCell ref="E11:F11"/>
    <mergeCell ref="A10:B10"/>
    <mergeCell ref="A3:B3"/>
    <mergeCell ref="A4:B4"/>
    <mergeCell ref="A5:B5"/>
    <mergeCell ref="A6:B6"/>
    <mergeCell ref="A1:L1"/>
  </mergeCells>
  <dataValidations count="1">
    <dataValidation type="list" allowBlank="1" showInputMessage="1" showErrorMessage="1" sqref="C50:C55 C44:C46 C37:C40 C29:C32 C17:C25" xr:uid="{2C996EC4-E381-468C-94AF-4EACB2EFD8A2}">
      <formula1>$F$71:$F$76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6851-3483-4BCD-9EC5-3013EC48B308}">
  <sheetPr codeName="Foglio3">
    <tabColor theme="6" tint="0.79998168889431442"/>
  </sheetPr>
  <dimension ref="A1:XFC44"/>
  <sheetViews>
    <sheetView showGridLines="0" zoomScale="80" zoomScaleNormal="80" workbookViewId="0">
      <selection sqref="A1:G1"/>
    </sheetView>
  </sheetViews>
  <sheetFormatPr defaultColWidth="0" defaultRowHeight="14.5" zeroHeight="1" outlineLevelCol="1"/>
  <cols>
    <col min="1" max="1" width="24" style="31" customWidth="1"/>
    <col min="2" max="2" width="52" style="57" customWidth="1"/>
    <col min="3" max="3" width="25.54296875" style="32" customWidth="1"/>
    <col min="4" max="4" width="21.6328125" style="32" customWidth="1"/>
    <col min="5" max="5" width="15.54296875" style="32" hidden="1" customWidth="1" outlineLevel="1"/>
    <col min="6" max="6" width="11.90625" style="32" hidden="1" customWidth="1" outlineLevel="1"/>
    <col min="7" max="7" width="30.81640625" style="31" customWidth="1" collapsed="1"/>
    <col min="8" max="16382" width="11.90625" style="31" hidden="1"/>
    <col min="16383" max="16383" width="0.90625" style="31" hidden="1" customWidth="1"/>
    <col min="16384" max="16384" width="8.984375E-2" style="31" customWidth="1"/>
  </cols>
  <sheetData>
    <row r="1" spans="1:12" ht="29" customHeight="1" thickBot="1">
      <c r="A1" s="269" t="s">
        <v>215</v>
      </c>
      <c r="B1" s="270"/>
      <c r="C1" s="270"/>
      <c r="D1" s="270"/>
      <c r="E1" s="270"/>
      <c r="F1" s="270"/>
      <c r="G1" s="271"/>
      <c r="H1" s="221"/>
      <c r="I1" s="221"/>
      <c r="J1" s="221"/>
      <c r="K1" s="221"/>
      <c r="L1" s="222"/>
    </row>
    <row r="2" spans="1:12" customFormat="1" ht="14.5" customHeight="1" thickBot="1">
      <c r="A2" s="3"/>
      <c r="B2" s="1"/>
      <c r="C2" s="1"/>
      <c r="D2" s="1"/>
      <c r="E2" s="1"/>
      <c r="F2" s="1"/>
      <c r="G2" s="2"/>
      <c r="H2" s="1"/>
      <c r="I2" s="1"/>
      <c r="J2" s="1"/>
      <c r="K2" s="1"/>
      <c r="L2" s="2"/>
    </row>
    <row r="3" spans="1:12" ht="36" customHeight="1" thickBot="1">
      <c r="A3" s="43"/>
      <c r="B3" s="33" t="s">
        <v>206</v>
      </c>
      <c r="C3" s="301" t="s">
        <v>16</v>
      </c>
      <c r="D3" s="302"/>
      <c r="E3" s="34" t="s">
        <v>207</v>
      </c>
      <c r="F3" s="35" t="s">
        <v>208</v>
      </c>
      <c r="G3" s="201"/>
      <c r="H3" s="200"/>
      <c r="I3" s="200"/>
      <c r="J3" s="200"/>
      <c r="K3" s="200"/>
      <c r="L3" s="201"/>
    </row>
    <row r="4" spans="1:12" ht="20" customHeight="1">
      <c r="A4" s="43"/>
      <c r="B4" s="224" t="str">
        <f>'Complexity Evaluation'!A14</f>
        <v>Networks and Infrastructures</v>
      </c>
      <c r="C4" s="37" t="str">
        <f>'Complexity Evaluation'!E26</f>
        <v>Low</v>
      </c>
      <c r="D4" s="260">
        <f>'Complexity Evaluation'!G14*(10/'Complexity Evaluation'!G76)</f>
        <v>4.9000000000000004</v>
      </c>
      <c r="E4" s="38">
        <f>'Complexity Evaluation'!C14</f>
        <v>10</v>
      </c>
      <c r="F4" s="39">
        <f>E4/$E$10</f>
        <v>0.4</v>
      </c>
      <c r="G4" s="201"/>
      <c r="H4" s="200"/>
      <c r="I4" s="200"/>
      <c r="J4" s="200"/>
      <c r="K4" s="200"/>
      <c r="L4" s="201"/>
    </row>
    <row r="5" spans="1:12" ht="20" customHeight="1">
      <c r="A5" s="43"/>
      <c r="B5" s="224" t="str">
        <f>'Complexity Evaluation'!A28</f>
        <v>Technologies On IP Networks</v>
      </c>
      <c r="C5" s="40" t="str">
        <f>'Complexity Evaluation'!E33</f>
        <v>High</v>
      </c>
      <c r="D5" s="261">
        <f>'Complexity Evaluation'!G28*(10/'Complexity Evaluation'!G76)</f>
        <v>6.9999999999999991</v>
      </c>
      <c r="E5" s="41">
        <f>'Complexity Evaluation'!C28</f>
        <v>3</v>
      </c>
      <c r="F5" s="42">
        <f>E5/$E$10</f>
        <v>0.12</v>
      </c>
      <c r="G5" s="223"/>
      <c r="H5" s="200"/>
      <c r="I5" s="200"/>
      <c r="J5" s="200"/>
      <c r="K5" s="200"/>
      <c r="L5" s="201"/>
    </row>
    <row r="6" spans="1:12" ht="20" customHeight="1">
      <c r="A6" s="43"/>
      <c r="B6" s="224" t="str">
        <f>'Complexity Evaluation'!A35</f>
        <v>Applications</v>
      </c>
      <c r="C6" s="40" t="str">
        <f>'Complexity Evaluation'!E41</f>
        <v>Medium</v>
      </c>
      <c r="D6" s="261">
        <f>'Complexity Evaluation'!G35*(10/'Complexity Evaluation'!G76)</f>
        <v>6.6999999999999993</v>
      </c>
      <c r="E6" s="41">
        <f>'Complexity Evaluation'!C35</f>
        <v>4</v>
      </c>
      <c r="F6" s="42">
        <f>E6/$E$10</f>
        <v>0.16</v>
      </c>
      <c r="G6" s="201"/>
      <c r="H6" s="200"/>
      <c r="I6" s="200"/>
      <c r="J6" s="200"/>
      <c r="K6" s="200"/>
      <c r="L6" s="201"/>
    </row>
    <row r="7" spans="1:12" ht="20" customHeight="1">
      <c r="A7" s="43"/>
      <c r="B7" s="36" t="str">
        <f>'Complexity Evaluation'!A43</f>
        <v>Online Services</v>
      </c>
      <c r="C7" s="40" t="str">
        <f>'Complexity Evaluation'!E47</f>
        <v>Medium</v>
      </c>
      <c r="D7" s="261">
        <f>'Complexity Evaluation'!G43*(10/'Complexity Evaluation'!G76)</f>
        <v>6.666666666666667</v>
      </c>
      <c r="E7" s="41">
        <f>'Complexity Evaluation'!C43</f>
        <v>3</v>
      </c>
      <c r="F7" s="42">
        <f>E7/$E$10</f>
        <v>0.12</v>
      </c>
      <c r="G7" s="201"/>
      <c r="H7" s="200"/>
      <c r="I7" s="200"/>
      <c r="J7" s="200"/>
      <c r="K7" s="200"/>
      <c r="L7" s="201"/>
    </row>
    <row r="8" spans="1:12" ht="20" customHeight="1" thickBot="1">
      <c r="A8" s="43"/>
      <c r="B8" s="225" t="str">
        <f>'Complexity Evaluation'!A49</f>
        <v>IT Department</v>
      </c>
      <c r="C8" s="44" t="str">
        <f>'Complexity Evaluation'!E56</f>
        <v>Low</v>
      </c>
      <c r="D8" s="262">
        <f>'Complexity Evaluation'!G49*(10/'Complexity Evaluation'!G76)</f>
        <v>4.24</v>
      </c>
      <c r="E8" s="45">
        <f>'Complexity Evaluation'!C49</f>
        <v>5</v>
      </c>
      <c r="F8" s="46">
        <f>E8/$E$10</f>
        <v>0.2</v>
      </c>
      <c r="G8" s="201"/>
      <c r="H8" s="200"/>
      <c r="I8" s="200"/>
      <c r="J8" s="200"/>
      <c r="K8" s="200"/>
      <c r="L8" s="201"/>
    </row>
    <row r="9" spans="1:12" ht="26" customHeight="1">
      <c r="A9" s="43"/>
      <c r="B9" s="47" t="s">
        <v>209</v>
      </c>
      <c r="C9" s="48" t="str">
        <f>IF(D9&lt;3,'Complexity Evaluation'!F72,IF(D9&lt;5,'Complexity Evaluation'!F73,IF(D9&lt;7,'Complexity Evaluation'!F74,IF(D9&lt;9,'Complexity Evaluation'!F75,'Complexity Evaluation'!F76))))</f>
        <v>Medium</v>
      </c>
      <c r="D9" s="49">
        <f>AVERAGE(D4:D8)</f>
        <v>5.9013333333333335</v>
      </c>
      <c r="E9" s="50" t="s">
        <v>4</v>
      </c>
      <c r="F9" s="51" t="s">
        <v>4</v>
      </c>
      <c r="G9" s="201"/>
      <c r="H9" s="200"/>
      <c r="I9" s="200"/>
      <c r="J9" s="200"/>
      <c r="K9" s="200"/>
      <c r="L9" s="201"/>
    </row>
    <row r="10" spans="1:12" ht="30.75" customHeight="1" thickBot="1">
      <c r="A10" s="43"/>
      <c r="B10" s="52" t="s">
        <v>210</v>
      </c>
      <c r="C10" s="53" t="str">
        <f>'Complexity Evaluation'!B62</f>
        <v>Medium</v>
      </c>
      <c r="D10" s="54">
        <f>SUMPRODUCT(D4:D8,F4:F8)</f>
        <v>5.52</v>
      </c>
      <c r="E10" s="55">
        <f>SUM(E4:E8)</f>
        <v>25</v>
      </c>
      <c r="F10" s="56">
        <f>SUM(F4:F8)</f>
        <v>1</v>
      </c>
      <c r="G10" s="201"/>
      <c r="H10" s="200"/>
      <c r="I10" s="200"/>
      <c r="J10" s="200"/>
      <c r="K10" s="200"/>
      <c r="L10" s="201"/>
    </row>
    <row r="11" spans="1:12" ht="22.5">
      <c r="A11" s="43"/>
      <c r="B11" s="202"/>
      <c r="C11" s="203"/>
      <c r="D11" s="204"/>
      <c r="E11" s="205"/>
      <c r="F11" s="205"/>
      <c r="G11" s="201"/>
      <c r="H11" s="200"/>
      <c r="I11" s="200"/>
      <c r="J11" s="200"/>
      <c r="K11" s="200"/>
      <c r="L11" s="201"/>
    </row>
    <row r="12" spans="1:12" ht="22.5">
      <c r="A12" s="43"/>
      <c r="B12" s="206"/>
      <c r="C12" s="203"/>
      <c r="D12" s="204"/>
      <c r="E12" s="207"/>
      <c r="F12" s="207"/>
      <c r="G12" s="201"/>
      <c r="H12" s="200"/>
      <c r="I12" s="200"/>
      <c r="J12" s="200"/>
      <c r="K12" s="200"/>
      <c r="L12" s="201"/>
    </row>
    <row r="13" spans="1:12" ht="22.5">
      <c r="A13" s="43"/>
      <c r="B13" s="206"/>
      <c r="C13" s="203"/>
      <c r="D13" s="204"/>
      <c r="E13" s="207"/>
      <c r="F13" s="207"/>
      <c r="G13" s="201"/>
      <c r="H13" s="200"/>
      <c r="I13" s="200"/>
      <c r="J13" s="200"/>
      <c r="K13" s="200"/>
      <c r="L13" s="201"/>
    </row>
    <row r="14" spans="1:12" ht="22.5">
      <c r="A14" s="43"/>
      <c r="B14" s="206"/>
      <c r="C14" s="203"/>
      <c r="D14" s="204"/>
      <c r="E14" s="207"/>
      <c r="F14" s="207"/>
      <c r="G14" s="201"/>
      <c r="H14" s="200"/>
      <c r="I14" s="200"/>
      <c r="J14" s="200"/>
      <c r="K14" s="200"/>
      <c r="L14" s="201"/>
    </row>
    <row r="15" spans="1:12">
      <c r="A15" s="43"/>
      <c r="B15" s="208"/>
      <c r="C15" s="209"/>
      <c r="D15" s="210"/>
      <c r="E15" s="210"/>
      <c r="F15" s="210"/>
      <c r="G15" s="201"/>
      <c r="H15" s="200"/>
      <c r="I15" s="200"/>
      <c r="J15" s="200"/>
      <c r="K15" s="200"/>
      <c r="L15" s="201"/>
    </row>
    <row r="16" spans="1:12">
      <c r="A16" s="43"/>
      <c r="B16" s="208"/>
      <c r="C16" s="209"/>
      <c r="D16" s="210"/>
      <c r="E16" s="210"/>
      <c r="F16" s="210"/>
      <c r="G16" s="201"/>
      <c r="H16" s="200"/>
      <c r="I16" s="200"/>
      <c r="J16" s="200"/>
      <c r="K16" s="200"/>
      <c r="L16" s="201"/>
    </row>
    <row r="17" spans="1:12">
      <c r="A17" s="43"/>
      <c r="B17" s="208"/>
      <c r="C17" s="209"/>
      <c r="D17" s="210"/>
      <c r="E17" s="210"/>
      <c r="F17" s="210"/>
      <c r="G17" s="201"/>
      <c r="H17" s="200"/>
      <c r="I17" s="200"/>
      <c r="J17" s="200"/>
      <c r="K17" s="200"/>
      <c r="L17" s="201"/>
    </row>
    <row r="18" spans="1:12" ht="25">
      <c r="A18" s="43"/>
      <c r="B18" s="211"/>
      <c r="C18" s="212"/>
      <c r="D18" s="213"/>
      <c r="E18" s="213"/>
      <c r="F18" s="213"/>
      <c r="G18" s="201"/>
      <c r="H18" s="200"/>
      <c r="I18" s="200"/>
      <c r="J18" s="200"/>
      <c r="K18" s="200"/>
      <c r="L18" s="201"/>
    </row>
    <row r="19" spans="1:12">
      <c r="A19" s="43"/>
      <c r="B19" s="208"/>
      <c r="C19" s="209"/>
      <c r="D19" s="210"/>
      <c r="E19" s="210"/>
      <c r="F19" s="210"/>
      <c r="G19" s="201"/>
      <c r="H19" s="200"/>
      <c r="I19" s="200"/>
      <c r="J19" s="200"/>
      <c r="K19" s="200"/>
      <c r="L19" s="201"/>
    </row>
    <row r="20" spans="1:12">
      <c r="A20" s="43"/>
      <c r="B20" s="208"/>
      <c r="C20" s="209"/>
      <c r="D20" s="210"/>
      <c r="E20" s="210"/>
      <c r="F20" s="210"/>
      <c r="G20" s="201"/>
      <c r="H20" s="200"/>
      <c r="I20" s="200"/>
      <c r="J20" s="200"/>
      <c r="K20" s="200"/>
      <c r="L20" s="201"/>
    </row>
    <row r="21" spans="1:12">
      <c r="A21" s="43"/>
      <c r="B21" s="208"/>
      <c r="C21" s="209"/>
      <c r="D21" s="210"/>
      <c r="E21" s="210"/>
      <c r="F21" s="210"/>
      <c r="G21" s="201"/>
      <c r="H21" s="200"/>
      <c r="I21" s="200"/>
      <c r="J21" s="200"/>
      <c r="K21" s="200"/>
      <c r="L21" s="201"/>
    </row>
    <row r="22" spans="1:12">
      <c r="A22" s="43"/>
      <c r="B22" s="208"/>
      <c r="C22" s="209"/>
      <c r="D22" s="210"/>
      <c r="E22" s="210"/>
      <c r="F22" s="210"/>
      <c r="G22" s="201"/>
      <c r="H22" s="200"/>
      <c r="I22" s="200"/>
      <c r="J22" s="200"/>
      <c r="K22" s="200"/>
      <c r="L22" s="201"/>
    </row>
    <row r="23" spans="1:12">
      <c r="A23" s="43"/>
      <c r="B23" s="208"/>
      <c r="C23" s="209"/>
      <c r="D23" s="210"/>
      <c r="E23" s="210"/>
      <c r="F23" s="210"/>
      <c r="G23" s="201"/>
      <c r="H23" s="200"/>
      <c r="I23" s="200"/>
      <c r="J23" s="200"/>
      <c r="K23" s="200"/>
      <c r="L23" s="201"/>
    </row>
    <row r="24" spans="1:12">
      <c r="A24" s="43"/>
      <c r="B24" s="208"/>
      <c r="C24" s="209"/>
      <c r="D24" s="210"/>
      <c r="E24" s="210"/>
      <c r="F24" s="210"/>
      <c r="G24" s="201"/>
      <c r="H24" s="200"/>
      <c r="I24" s="200"/>
      <c r="J24" s="200"/>
      <c r="K24" s="200"/>
      <c r="L24" s="201"/>
    </row>
    <row r="25" spans="1:12">
      <c r="A25" s="43"/>
      <c r="B25" s="208"/>
      <c r="C25" s="209"/>
      <c r="D25" s="210"/>
      <c r="E25" s="210"/>
      <c r="F25" s="210"/>
      <c r="G25" s="201"/>
      <c r="H25" s="200"/>
      <c r="I25" s="200"/>
      <c r="J25" s="200"/>
      <c r="K25" s="200"/>
      <c r="L25" s="201"/>
    </row>
    <row r="26" spans="1:12">
      <c r="A26" s="43"/>
      <c r="B26" s="208"/>
      <c r="C26" s="209"/>
      <c r="D26" s="210"/>
      <c r="E26" s="210"/>
      <c r="F26" s="210"/>
      <c r="G26" s="201"/>
      <c r="H26" s="200"/>
      <c r="I26" s="200"/>
      <c r="J26" s="200"/>
      <c r="K26" s="200"/>
      <c r="L26" s="201"/>
    </row>
    <row r="27" spans="1:12">
      <c r="A27" s="43"/>
      <c r="B27" s="214"/>
      <c r="C27" s="215"/>
      <c r="D27" s="215"/>
      <c r="E27" s="215"/>
      <c r="F27" s="215"/>
      <c r="G27" s="201"/>
      <c r="H27" s="200"/>
      <c r="I27" s="200"/>
      <c r="J27" s="200"/>
      <c r="K27" s="200"/>
      <c r="L27" s="201"/>
    </row>
    <row r="28" spans="1:12">
      <c r="A28" s="43"/>
      <c r="B28" s="214"/>
      <c r="C28" s="215"/>
      <c r="D28" s="215"/>
      <c r="E28" s="215"/>
      <c r="F28" s="215"/>
      <c r="G28" s="201"/>
      <c r="H28" s="200"/>
      <c r="I28" s="200"/>
      <c r="J28" s="200"/>
      <c r="K28" s="200"/>
      <c r="L28" s="201"/>
    </row>
    <row r="29" spans="1:12">
      <c r="A29" s="43"/>
      <c r="B29" s="214"/>
      <c r="C29" s="215"/>
      <c r="D29" s="215"/>
      <c r="E29" s="215"/>
      <c r="F29" s="215"/>
      <c r="G29" s="201"/>
      <c r="H29" s="200"/>
      <c r="I29" s="200"/>
      <c r="J29" s="200"/>
      <c r="K29" s="200"/>
      <c r="L29" s="201"/>
    </row>
    <row r="30" spans="1:12">
      <c r="A30" s="43"/>
      <c r="B30" s="214"/>
      <c r="C30" s="215"/>
      <c r="D30" s="215"/>
      <c r="E30" s="215"/>
      <c r="F30" s="215"/>
      <c r="G30" s="201"/>
      <c r="H30" s="200"/>
      <c r="I30" s="200"/>
      <c r="J30" s="200"/>
      <c r="K30" s="200"/>
      <c r="L30" s="201"/>
    </row>
    <row r="31" spans="1:12">
      <c r="A31" s="43"/>
      <c r="B31" s="214"/>
      <c r="C31" s="215"/>
      <c r="D31" s="215"/>
      <c r="E31" s="215"/>
      <c r="F31" s="215"/>
      <c r="G31" s="201"/>
      <c r="H31" s="200"/>
      <c r="I31" s="200"/>
      <c r="J31" s="200"/>
      <c r="K31" s="200"/>
      <c r="L31" s="201"/>
    </row>
    <row r="32" spans="1:12">
      <c r="A32" s="43"/>
      <c r="B32" s="214"/>
      <c r="C32" s="215"/>
      <c r="D32" s="215"/>
      <c r="E32" s="215"/>
      <c r="F32" s="215"/>
      <c r="G32" s="201"/>
      <c r="H32" s="200"/>
      <c r="I32" s="200"/>
      <c r="J32" s="200"/>
      <c r="K32" s="200"/>
      <c r="L32" s="201"/>
    </row>
    <row r="33" spans="1:12">
      <c r="A33" s="43"/>
      <c r="B33" s="214"/>
      <c r="C33" s="215"/>
      <c r="D33" s="215"/>
      <c r="E33" s="215"/>
      <c r="F33" s="215"/>
      <c r="G33" s="201"/>
      <c r="H33" s="200"/>
      <c r="I33" s="200"/>
      <c r="J33" s="200"/>
      <c r="K33" s="200"/>
      <c r="L33" s="201"/>
    </row>
    <row r="34" spans="1:12">
      <c r="A34" s="43"/>
      <c r="B34" s="214"/>
      <c r="C34" s="215"/>
      <c r="D34" s="215"/>
      <c r="E34" s="215"/>
      <c r="F34" s="215"/>
      <c r="G34" s="201"/>
      <c r="H34" s="200"/>
      <c r="I34" s="200"/>
      <c r="J34" s="200"/>
      <c r="K34" s="200"/>
      <c r="L34" s="201"/>
    </row>
    <row r="35" spans="1:12">
      <c r="A35" s="43"/>
      <c r="B35" s="214"/>
      <c r="C35" s="215"/>
      <c r="D35" s="215"/>
      <c r="E35" s="215"/>
      <c r="F35" s="215"/>
      <c r="G35" s="201"/>
      <c r="H35" s="200"/>
      <c r="I35" s="200"/>
      <c r="J35" s="200"/>
      <c r="K35" s="200"/>
      <c r="L35" s="201"/>
    </row>
    <row r="36" spans="1:12">
      <c r="A36" s="43"/>
      <c r="B36" s="214"/>
      <c r="C36" s="215"/>
      <c r="D36" s="215"/>
      <c r="E36" s="215"/>
      <c r="F36" s="215"/>
      <c r="G36" s="201"/>
      <c r="H36" s="200"/>
      <c r="I36" s="200"/>
      <c r="J36" s="200"/>
      <c r="K36" s="200"/>
      <c r="L36" s="201"/>
    </row>
    <row r="37" spans="1:12">
      <c r="A37" s="43"/>
      <c r="B37" s="214"/>
      <c r="C37" s="215"/>
      <c r="D37" s="215"/>
      <c r="E37" s="215"/>
      <c r="F37" s="215"/>
      <c r="G37" s="201"/>
      <c r="H37" s="200"/>
      <c r="I37" s="200"/>
      <c r="J37" s="200"/>
      <c r="K37" s="200"/>
      <c r="L37" s="201"/>
    </row>
    <row r="38" spans="1:12">
      <c r="A38" s="43"/>
      <c r="B38" s="214"/>
      <c r="C38" s="215"/>
      <c r="D38" s="215"/>
      <c r="E38" s="215"/>
      <c r="F38" s="215"/>
      <c r="G38" s="201"/>
      <c r="H38" s="200"/>
      <c r="I38" s="200"/>
      <c r="J38" s="200"/>
      <c r="K38" s="200"/>
      <c r="L38" s="201"/>
    </row>
    <row r="39" spans="1:12">
      <c r="A39" s="43"/>
      <c r="B39" s="214"/>
      <c r="C39" s="215"/>
      <c r="D39" s="215"/>
      <c r="E39" s="215"/>
      <c r="F39" s="215"/>
      <c r="G39" s="201"/>
      <c r="H39" s="200"/>
      <c r="I39" s="200"/>
      <c r="J39" s="200"/>
      <c r="K39" s="200"/>
      <c r="L39" s="201"/>
    </row>
    <row r="40" spans="1:12">
      <c r="A40" s="43"/>
      <c r="B40" s="214"/>
      <c r="C40" s="215"/>
      <c r="D40" s="215"/>
      <c r="E40" s="215"/>
      <c r="F40" s="215"/>
      <c r="G40" s="201"/>
      <c r="H40" s="200"/>
      <c r="I40" s="200"/>
      <c r="J40" s="200"/>
      <c r="K40" s="200"/>
      <c r="L40" s="201"/>
    </row>
    <row r="41" spans="1:12">
      <c r="A41" s="43"/>
      <c r="B41" s="214"/>
      <c r="C41" s="215"/>
      <c r="D41" s="215"/>
      <c r="E41" s="215"/>
      <c r="F41" s="215"/>
      <c r="G41" s="201"/>
      <c r="H41" s="200"/>
      <c r="I41" s="200"/>
      <c r="J41" s="200"/>
      <c r="K41" s="200"/>
      <c r="L41" s="201"/>
    </row>
    <row r="42" spans="1:12">
      <c r="A42" s="43"/>
      <c r="B42" s="214"/>
      <c r="C42" s="215"/>
      <c r="D42" s="215"/>
      <c r="E42" s="215"/>
      <c r="F42" s="215"/>
      <c r="G42" s="201"/>
      <c r="H42" s="200"/>
      <c r="I42" s="200"/>
      <c r="J42" s="200"/>
      <c r="K42" s="200"/>
      <c r="L42" s="201"/>
    </row>
    <row r="43" spans="1:12" ht="15" thickBot="1">
      <c r="A43" s="216"/>
      <c r="B43" s="217"/>
      <c r="C43" s="218"/>
      <c r="D43" s="218"/>
      <c r="E43" s="218"/>
      <c r="F43" s="218"/>
      <c r="G43" s="220"/>
      <c r="H43" s="219"/>
      <c r="I43" s="219"/>
      <c r="J43" s="219"/>
      <c r="K43" s="219"/>
      <c r="L43" s="220"/>
    </row>
    <row r="44" spans="1:12" hidden="1">
      <c r="B44" s="58"/>
      <c r="C44" s="59"/>
    </row>
  </sheetData>
  <sheetProtection algorithmName="SHA-512" hashValue="VGWRI5sGhR9rojDy/BvWIPsEm4xaTVXErjf7F5+MdOss7ylIFP+BVypo17cNZzak7b80h3conDHGkBm+fayf+Q==" saltValue="2uUaC1JtJY3B5HVGPnZk4Q==" spinCount="100000" sheet="1" objects="1" scenarios="1" selectLockedCells="1" selectUnlockedCells="1"/>
  <mergeCells count="2">
    <mergeCell ref="A1:G1"/>
    <mergeCell ref="C3:D3"/>
  </mergeCells>
  <conditionalFormatting sqref="E12:F14">
    <cfRule type="cellIs" dxfId="11" priority="8" operator="equal">
      <formula>"Most"</formula>
    </cfRule>
    <cfRule type="cellIs" dxfId="10" priority="9" operator="equal">
      <formula>"Significant"</formula>
    </cfRule>
    <cfRule type="cellIs" dxfId="9" priority="10" operator="equal">
      <formula>"Moderate"</formula>
    </cfRule>
    <cfRule type="cellIs" dxfId="8" priority="11" operator="equal">
      <formula>"Least"</formula>
    </cfRule>
    <cfRule type="cellIs" dxfId="7" priority="12" operator="equal">
      <formula>"Minimal"</formula>
    </cfRule>
  </conditionalFormatting>
  <conditionalFormatting sqref="E4:F10 E12:F14">
    <cfRule type="cellIs" dxfId="6" priority="2" operator="equal">
      <formula>"Complete"</formula>
    </cfRule>
  </conditionalFormatting>
  <conditionalFormatting sqref="E4:F10">
    <cfRule type="cellIs" dxfId="5" priority="3" operator="equal">
      <formula>"Most"</formula>
    </cfRule>
    <cfRule type="cellIs" dxfId="4" priority="4" operator="equal">
      <formula>"Moderate"</formula>
    </cfRule>
    <cfRule type="cellIs" dxfId="3" priority="5" operator="equal">
      <formula>"Least"</formula>
    </cfRule>
    <cfRule type="cellIs" dxfId="2" priority="6" operator="equal">
      <formula>"Minimal"</formula>
    </cfRule>
  </conditionalFormatting>
  <conditionalFormatting sqref="C9:C10">
    <cfRule type="expression" dxfId="1" priority="7">
      <formula>IF(#REF!="Incomplete",#REF!,"")</formula>
    </cfRule>
  </conditionalFormatting>
  <conditionalFormatting sqref="D9:D10">
    <cfRule type="expression" dxfId="0" priority="1">
      <formula>IF(#REF!="Incomplete",#REF!,"")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E493A29264F84D9F95690A4F6E6904" ma:contentTypeVersion="12" ma:contentTypeDescription="Creare un nuovo documento." ma:contentTypeScope="" ma:versionID="f9c10e9767a0b1239080ce85bf51560d">
  <xsd:schema xmlns:xsd="http://www.w3.org/2001/XMLSchema" xmlns:xs="http://www.w3.org/2001/XMLSchema" xmlns:p="http://schemas.microsoft.com/office/2006/metadata/properties" xmlns:ns3="16bb6c4e-80d2-4879-b0b9-dd990478c5f0" xmlns:ns4="aa26179a-8f90-4e7b-8987-3a2a61f18f43" targetNamespace="http://schemas.microsoft.com/office/2006/metadata/properties" ma:root="true" ma:fieldsID="32ab37d4896dca3f0e72bf13a48eb169" ns3:_="" ns4:_="">
    <xsd:import namespace="16bb6c4e-80d2-4879-b0b9-dd990478c5f0"/>
    <xsd:import namespace="aa26179a-8f90-4e7b-8987-3a2a61f18f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b6c4e-80d2-4879-b0b9-dd990478c5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26179a-8f90-4e7b-8987-3a2a61f18f4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F4E3B-5045-4F71-A14F-BB5D71765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bb6c4e-80d2-4879-b0b9-dd990478c5f0"/>
    <ds:schemaRef ds:uri="aa26179a-8f90-4e7b-8987-3a2a61f18f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3BB842-CB2C-4C50-A0F4-9F5EE3FF0B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F6FF1-1B1E-4727-8B4C-71216ADACAF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a26179a-8f90-4e7b-8987-3a2a61f18f43"/>
    <ds:schemaRef ds:uri="16bb6c4e-80d2-4879-b0b9-dd990478c5f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Cover</vt:lpstr>
      <vt:lpstr>Complexity Evaluation</vt:lpstr>
      <vt:lpstr>Complexity Index</vt:lpstr>
      <vt:lpstr>H</vt:lpstr>
      <vt:lpstr>M</vt:lpstr>
    </vt:vector>
  </TitlesOfParts>
  <Manager>Giulia Rafaiani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Rafaiani</dc:creator>
  <cp:lastModifiedBy>GIULIA RAFAIANI</cp:lastModifiedBy>
  <cp:lastPrinted>2021-09-30T13:37:06Z</cp:lastPrinted>
  <dcterms:created xsi:type="dcterms:W3CDTF">2021-04-16T11:29:25Z</dcterms:created>
  <dcterms:modified xsi:type="dcterms:W3CDTF">2021-11-24T14:27:09Z</dcterms:modified>
  <cp:contentStatus>Finale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0x01010078E493A29264F84D9F95690A4F6E6904</vt:lpwstr>
  </property>
  <property fmtid="{D5CDD505-2E9C-101B-9397-08002B2CF9AE}" pid="3" name="_MarkAsFinal">
    <vt:bool>true</vt:bool>
  </property>
</Properties>
</file>