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code\投管AI+demo\0525\"/>
    </mc:Choice>
  </mc:AlternateContent>
  <xr:revisionPtr revIDLastSave="0" documentId="13_ncr:1_{BC787904-1C84-4C59-8FFE-2873BF957AC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3" i="1" l="1" a="1"/>
  <c r="L53" i="1" s="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O3" i="1" l="1"/>
  <c r="O273" i="1"/>
  <c r="O277" i="1"/>
  <c r="O276" i="1"/>
  <c r="O260" i="1"/>
  <c r="O252" i="1"/>
  <c r="O236" i="1"/>
  <c r="O220" i="1"/>
  <c r="O212" i="1"/>
  <c r="L212" i="1" s="1"/>
  <c r="O204" i="1"/>
  <c r="L205" i="1" s="1"/>
  <c r="O180" i="1"/>
  <c r="L180" i="1" s="1"/>
  <c r="O268" i="1"/>
  <c r="O244" i="1"/>
  <c r="O228" i="1"/>
  <c r="O188" i="1"/>
  <c r="L188" i="1" s="1"/>
  <c r="O246" i="1"/>
  <c r="O214" i="1"/>
  <c r="L214" i="1" s="1"/>
  <c r="O174" i="1"/>
  <c r="L174" i="1" s="1"/>
  <c r="O142" i="1"/>
  <c r="O118" i="1"/>
  <c r="L118" i="1" s="1"/>
  <c r="O86" i="1"/>
  <c r="O78" i="1"/>
  <c r="O70" i="1"/>
  <c r="L70" i="1" s="1"/>
  <c r="O62" i="1"/>
  <c r="O54" i="1"/>
  <c r="O46" i="1"/>
  <c r="O278" i="1"/>
  <c r="O254" i="1"/>
  <c r="O222" i="1"/>
  <c r="O198" i="1"/>
  <c r="O182" i="1"/>
  <c r="L182" i="1" s="1"/>
  <c r="O158" i="1"/>
  <c r="L158" i="1" s="1"/>
  <c r="O126" i="1"/>
  <c r="L126" i="1" s="1"/>
  <c r="O94" i="1"/>
  <c r="L94" i="1" s="1"/>
  <c r="O22" i="1"/>
  <c r="O196" i="1"/>
  <c r="O156" i="1"/>
  <c r="L156" i="1" s="1"/>
  <c r="O132" i="1"/>
  <c r="L132" i="1" s="1"/>
  <c r="O100" i="1"/>
  <c r="O76" i="1"/>
  <c r="L76" i="1" s="1"/>
  <c r="O44" i="1"/>
  <c r="O262" i="1"/>
  <c r="O230" i="1"/>
  <c r="O190" i="1"/>
  <c r="L190" i="1" s="1"/>
  <c r="O166" i="1"/>
  <c r="L166" i="1" s="1"/>
  <c r="O134" i="1"/>
  <c r="L134" i="1" s="1"/>
  <c r="O102" i="1"/>
  <c r="O14" i="1"/>
  <c r="O164" i="1"/>
  <c r="L164" i="1" s="1"/>
  <c r="O140" i="1"/>
  <c r="O116" i="1"/>
  <c r="O92" i="1"/>
  <c r="L93" i="1" s="1"/>
  <c r="O270" i="1"/>
  <c r="O238" i="1"/>
  <c r="O206" i="1"/>
  <c r="O150" i="1"/>
  <c r="O110" i="1"/>
  <c r="L110" i="1" s="1"/>
  <c r="O38" i="1"/>
  <c r="O30" i="1"/>
  <c r="O6" i="1"/>
  <c r="O172" i="1"/>
  <c r="L172" i="1" s="1"/>
  <c r="O148" i="1"/>
  <c r="L148" i="1" s="1"/>
  <c r="O124" i="1"/>
  <c r="L124" i="1" s="1"/>
  <c r="O108" i="1"/>
  <c r="L108" i="1" s="1"/>
  <c r="O84" i="1"/>
  <c r="O68" i="1"/>
  <c r="O60" i="1"/>
  <c r="O52" i="1"/>
  <c r="O36" i="1"/>
  <c r="O28" i="1"/>
  <c r="O20" i="1"/>
  <c r="O12" i="1"/>
  <c r="O4" i="1"/>
  <c r="O266" i="1"/>
  <c r="O242" i="1"/>
  <c r="O210" i="1"/>
  <c r="O194" i="1"/>
  <c r="O170" i="1"/>
  <c r="L170" i="1" s="1"/>
  <c r="O154" i="1"/>
  <c r="L154" i="1" s="1"/>
  <c r="O138" i="1"/>
  <c r="O122" i="1"/>
  <c r="O106" i="1"/>
  <c r="O82" i="1"/>
  <c r="O74" i="1"/>
  <c r="L74" i="1" s="1"/>
  <c r="O58" i="1"/>
  <c r="O50" i="1"/>
  <c r="O32" i="1"/>
  <c r="O24" i="1"/>
  <c r="O250" i="1"/>
  <c r="O226" i="1"/>
  <c r="O249" i="1"/>
  <c r="O137" i="1"/>
  <c r="L137" i="1" s="1"/>
  <c r="O129" i="1"/>
  <c r="L129" i="1" s="1"/>
  <c r="O113" i="1"/>
  <c r="O97" i="1"/>
  <c r="L97" i="1" s="1"/>
  <c r="O81" i="1"/>
  <c r="O65" i="1"/>
  <c r="O49" i="1"/>
  <c r="O34" i="1"/>
  <c r="O2" i="1"/>
  <c r="O274" i="1"/>
  <c r="O258" i="1"/>
  <c r="O234" i="1"/>
  <c r="L234" i="1" s="1"/>
  <c r="O218" i="1"/>
  <c r="L218" i="1" s="1"/>
  <c r="O202" i="1"/>
  <c r="L203" i="1" s="1"/>
  <c r="O186" i="1"/>
  <c r="L186" i="1" s="1"/>
  <c r="O178" i="1"/>
  <c r="L178" i="1" s="1"/>
  <c r="O162" i="1"/>
  <c r="L162" i="1" s="1"/>
  <c r="O146" i="1"/>
  <c r="O130" i="1"/>
  <c r="L130" i="1" s="1"/>
  <c r="O114" i="1"/>
  <c r="L114" i="1" s="1"/>
  <c r="O98" i="1"/>
  <c r="O90" i="1"/>
  <c r="O66" i="1"/>
  <c r="O35" i="1"/>
  <c r="O27" i="1"/>
  <c r="O19" i="1"/>
  <c r="O11" i="1"/>
  <c r="O265" i="1"/>
  <c r="O257" i="1"/>
  <c r="O241" i="1"/>
  <c r="O233" i="1"/>
  <c r="L233" i="1" s="1"/>
  <c r="O225" i="1"/>
  <c r="O217" i="1"/>
  <c r="L217" i="1" s="1"/>
  <c r="O209" i="1"/>
  <c r="O201" i="1"/>
  <c r="O193" i="1"/>
  <c r="O185" i="1"/>
  <c r="L185" i="1" s="1"/>
  <c r="O177" i="1"/>
  <c r="L177" i="1" s="1"/>
  <c r="O169" i="1"/>
  <c r="L169" i="1" s="1"/>
  <c r="O161" i="1"/>
  <c r="L161" i="1" s="1"/>
  <c r="O153" i="1"/>
  <c r="L153" i="1" s="1"/>
  <c r="O145" i="1"/>
  <c r="O121" i="1"/>
  <c r="O105" i="1"/>
  <c r="O89" i="1"/>
  <c r="O73" i="1"/>
  <c r="O57" i="1"/>
  <c r="O42" i="1"/>
  <c r="O26" i="1"/>
  <c r="O18" i="1"/>
  <c r="O10" i="1"/>
  <c r="O41" i="1"/>
  <c r="O33" i="1"/>
  <c r="O25" i="1"/>
  <c r="O17" i="1"/>
  <c r="O9" i="1"/>
  <c r="L9" i="1" s="1"/>
  <c r="O37" i="1"/>
  <c r="L37" i="1" s="1"/>
  <c r="O29" i="1"/>
  <c r="O21" i="1"/>
  <c r="O13" i="1"/>
  <c r="O5" i="1"/>
  <c r="O272" i="1"/>
  <c r="O264" i="1"/>
  <c r="O256" i="1"/>
  <c r="O248" i="1"/>
  <c r="O240" i="1"/>
  <c r="L240" i="1" s="1"/>
  <c r="O232" i="1"/>
  <c r="O224" i="1"/>
  <c r="O216" i="1"/>
  <c r="L216" i="1" s="1"/>
  <c r="O208" i="1"/>
  <c r="O200" i="1"/>
  <c r="L200" i="1" s="1"/>
  <c r="O192" i="1"/>
  <c r="O184" i="1"/>
  <c r="L184" i="1" s="1"/>
  <c r="O176" i="1"/>
  <c r="L176" i="1" s="1"/>
  <c r="O168" i="1"/>
  <c r="L168" i="1" s="1"/>
  <c r="O160" i="1"/>
  <c r="L160" i="1" s="1"/>
  <c r="O152" i="1"/>
  <c r="O144" i="1"/>
  <c r="O136" i="1"/>
  <c r="L136" i="1" s="1"/>
  <c r="O128" i="1"/>
  <c r="L128" i="1" s="1"/>
  <c r="O120" i="1"/>
  <c r="L120" i="1" s="1"/>
  <c r="O112" i="1"/>
  <c r="O104" i="1"/>
  <c r="L104" i="1" s="1"/>
  <c r="O96" i="1"/>
  <c r="L96" i="1" s="1"/>
  <c r="O88" i="1"/>
  <c r="O80" i="1"/>
  <c r="O72" i="1"/>
  <c r="O64" i="1"/>
  <c r="O56" i="1"/>
  <c r="O48" i="1"/>
  <c r="O279" i="1"/>
  <c r="L279" i="1" s="1"/>
  <c r="O255" i="1"/>
  <c r="O239" i="1"/>
  <c r="O223" i="1"/>
  <c r="O215" i="1"/>
  <c r="L215" i="1" s="1"/>
  <c r="O191" i="1"/>
  <c r="L191" i="1" s="1"/>
  <c r="O183" i="1"/>
  <c r="L183" i="1" s="1"/>
  <c r="O175" i="1"/>
  <c r="L175" i="1" s="1"/>
  <c r="O167" i="1"/>
  <c r="L167" i="1" s="1"/>
  <c r="O159" i="1"/>
  <c r="L159" i="1" s="1"/>
  <c r="O151" i="1"/>
  <c r="O143" i="1"/>
  <c r="O135" i="1"/>
  <c r="L135" i="1" s="1"/>
  <c r="O127" i="1"/>
  <c r="L127" i="1" s="1"/>
  <c r="O119" i="1"/>
  <c r="L119" i="1" s="1"/>
  <c r="O111" i="1"/>
  <c r="O103" i="1"/>
  <c r="O95" i="1"/>
  <c r="L95" i="1" s="1"/>
  <c r="O87" i="1"/>
  <c r="L87" i="1" s="1"/>
  <c r="O79" i="1"/>
  <c r="L79" i="1" s="1"/>
  <c r="O71" i="1"/>
  <c r="O63" i="1"/>
  <c r="O55" i="1"/>
  <c r="O47" i="1"/>
  <c r="O263" i="1"/>
  <c r="O199" i="1"/>
  <c r="L199" i="1" s="1"/>
  <c r="O16" i="1"/>
  <c r="O8" i="1"/>
  <c r="O271" i="1"/>
  <c r="O247" i="1"/>
  <c r="O231" i="1"/>
  <c r="L231" i="1" s="1"/>
  <c r="O207" i="1"/>
  <c r="O40" i="1"/>
  <c r="O269" i="1"/>
  <c r="O261" i="1"/>
  <c r="O253" i="1"/>
  <c r="O245" i="1"/>
  <c r="O237" i="1"/>
  <c r="O229" i="1"/>
  <c r="O221" i="1"/>
  <c r="O213" i="1"/>
  <c r="O205" i="1"/>
  <c r="O197" i="1"/>
  <c r="O189" i="1"/>
  <c r="L189" i="1" s="1"/>
  <c r="O181" i="1"/>
  <c r="L181" i="1" s="1"/>
  <c r="O173" i="1"/>
  <c r="L173" i="1" s="1"/>
  <c r="O165" i="1"/>
  <c r="L165" i="1" s="1"/>
  <c r="O157" i="1"/>
  <c r="L157" i="1" s="1"/>
  <c r="O149" i="1"/>
  <c r="O141" i="1"/>
  <c r="L141" i="1" s="1"/>
  <c r="O133" i="1"/>
  <c r="L133" i="1" s="1"/>
  <c r="O125" i="1"/>
  <c r="L125" i="1" s="1"/>
  <c r="O117" i="1"/>
  <c r="L117" i="1" s="1"/>
  <c r="O109" i="1"/>
  <c r="L109" i="1" s="1"/>
  <c r="O101" i="1"/>
  <c r="L101" i="1" s="1"/>
  <c r="O93" i="1"/>
  <c r="O85" i="1"/>
  <c r="O77" i="1"/>
  <c r="O69" i="1"/>
  <c r="O61" i="1"/>
  <c r="O53" i="1"/>
  <c r="O45" i="1"/>
  <c r="O275" i="1"/>
  <c r="O267" i="1"/>
  <c r="O259" i="1"/>
  <c r="O251" i="1"/>
  <c r="O243" i="1"/>
  <c r="O235" i="1"/>
  <c r="O227" i="1"/>
  <c r="O219" i="1"/>
  <c r="L219" i="1" s="1"/>
  <c r="O211" i="1"/>
  <c r="O203" i="1"/>
  <c r="L204" i="1" s="1"/>
  <c r="O195" i="1"/>
  <c r="O187" i="1"/>
  <c r="L187" i="1" s="1"/>
  <c r="O179" i="1"/>
  <c r="L179" i="1" s="1"/>
  <c r="O171" i="1"/>
  <c r="L171" i="1" s="1"/>
  <c r="O163" i="1"/>
  <c r="L163" i="1" s="1"/>
  <c r="O155" i="1"/>
  <c r="L155" i="1" s="1"/>
  <c r="O147" i="1"/>
  <c r="L147" i="1" s="1"/>
  <c r="O139" i="1"/>
  <c r="L139" i="1" s="1"/>
  <c r="O131" i="1"/>
  <c r="L131" i="1" s="1"/>
  <c r="O123" i="1"/>
  <c r="L123" i="1" s="1"/>
  <c r="O115" i="1"/>
  <c r="L115" i="1" s="1"/>
  <c r="O107" i="1"/>
  <c r="O99" i="1"/>
  <c r="O91" i="1"/>
  <c r="O83" i="1"/>
  <c r="L83" i="1" s="1"/>
  <c r="O75" i="1"/>
  <c r="L75" i="1" s="1"/>
  <c r="O67" i="1"/>
  <c r="O59" i="1"/>
  <c r="O51" i="1"/>
  <c r="O43" i="1"/>
  <c r="O39" i="1"/>
  <c r="L39" i="1" s="1"/>
  <c r="O23" i="1"/>
  <c r="L23" i="1" s="1"/>
  <c r="O7" i="1"/>
  <c r="O31" i="1"/>
  <c r="O15" i="1"/>
  <c r="L278" i="1" l="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30" i="1"/>
  <c r="L229" i="1"/>
  <c r="L228" i="1"/>
  <c r="L227" i="1"/>
  <c r="L226" i="1"/>
  <c r="L225" i="1"/>
  <c r="L224" i="1"/>
  <c r="L223" i="1"/>
  <c r="L222" i="1"/>
  <c r="L221" i="1"/>
  <c r="L239" i="1"/>
  <c r="L238" i="1"/>
  <c r="L237" i="1"/>
  <c r="L236" i="1"/>
  <c r="L235" i="1"/>
  <c r="L232" i="1"/>
  <c r="L220" i="1"/>
  <c r="L211" i="1"/>
  <c r="L210" i="1"/>
  <c r="L209" i="1"/>
  <c r="L208" i="1"/>
  <c r="L207" i="1"/>
  <c r="L213" i="1"/>
  <c r="L206" i="1"/>
  <c r="L201" i="1"/>
  <c r="L202" i="1"/>
  <c r="L198" i="1"/>
  <c r="L197" i="1"/>
  <c r="L196" i="1"/>
  <c r="L195" i="1"/>
  <c r="L194" i="1"/>
  <c r="L193" i="1"/>
  <c r="L192" i="1"/>
  <c r="L152" i="1"/>
  <c r="L151" i="1"/>
  <c r="L150" i="1"/>
  <c r="L149" i="1"/>
  <c r="L146" i="1"/>
  <c r="L145" i="1"/>
  <c r="L144" i="1"/>
  <c r="L143" i="1"/>
  <c r="L142" i="1"/>
  <c r="L140" i="1"/>
  <c r="L138" i="1"/>
  <c r="L113" i="1"/>
  <c r="L112" i="1"/>
  <c r="L107" i="1"/>
  <c r="L106" i="1"/>
  <c r="L103" i="1"/>
  <c r="L102" i="1"/>
  <c r="L100" i="1"/>
  <c r="L99" i="1"/>
  <c r="L90" i="1"/>
  <c r="L89" i="1"/>
  <c r="L86" i="1"/>
  <c r="L82" i="1"/>
  <c r="L81" i="1"/>
  <c r="L73" i="1"/>
  <c r="L69" i="1"/>
  <c r="L68" i="1"/>
  <c r="L67" i="1"/>
  <c r="L66" i="1"/>
  <c r="L65" i="1"/>
  <c r="L64" i="1"/>
  <c r="L63" i="1"/>
  <c r="L62" i="1"/>
  <c r="L61" i="1"/>
  <c r="L60" i="1"/>
  <c r="L59" i="1"/>
  <c r="L58" i="1"/>
  <c r="L57" i="1"/>
  <c r="L56" i="1"/>
  <c r="L55" i="1"/>
  <c r="L54" i="1"/>
  <c r="L52" i="1"/>
  <c r="L51" i="1"/>
  <c r="L50" i="1"/>
  <c r="L49" i="1"/>
  <c r="L48" i="1"/>
  <c r="L47" i="1"/>
  <c r="L46" i="1"/>
  <c r="L45" i="1"/>
  <c r="L44" i="1"/>
  <c r="L43" i="1"/>
  <c r="L42" i="1"/>
  <c r="L36" i="1"/>
  <c r="L35" i="1"/>
  <c r="L34" i="1"/>
  <c r="L33" i="1"/>
  <c r="L32" i="1"/>
  <c r="L31" i="1"/>
  <c r="L30" i="1"/>
  <c r="L29" i="1"/>
  <c r="L28" i="1"/>
  <c r="L27" i="1"/>
  <c r="L26" i="1"/>
  <c r="L25" i="1"/>
  <c r="L22" i="1"/>
  <c r="L21" i="1"/>
  <c r="L20" i="1"/>
  <c r="L19" i="1"/>
  <c r="L18" i="1"/>
  <c r="L17" i="1"/>
  <c r="L16" i="1"/>
  <c r="L15" i="1"/>
  <c r="L14" i="1"/>
  <c r="L13" i="1"/>
  <c r="L12" i="1"/>
  <c r="L11" i="1"/>
  <c r="L10" i="1"/>
  <c r="L8" i="1"/>
  <c r="L7" i="1"/>
  <c r="L6" i="1"/>
  <c r="L5" i="1"/>
  <c r="L4" i="1"/>
  <c r="L3" i="1"/>
  <c r="L2" i="1"/>
  <c r="L78" i="1"/>
  <c r="L77" i="1"/>
  <c r="L92" i="1"/>
  <c r="L91" i="1"/>
  <c r="L98" i="1"/>
  <c r="L105" i="1"/>
  <c r="L111" i="1"/>
  <c r="L11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<sst xmlns="http://schemas.openxmlformats.org/spreadsheetml/2006/main" count="2213" uniqueCount="953">
  <si>
    <t>投资项目编号</t>
  </si>
  <si>
    <t>项目名称</t>
  </si>
  <si>
    <t>项目类型</t>
  </si>
  <si>
    <t>土地使用税</t>
  </si>
  <si>
    <t>项目地址</t>
  </si>
  <si>
    <t>项目占地面积</t>
  </si>
  <si>
    <t>启动时间</t>
  </si>
  <si>
    <t>项目投资额</t>
  </si>
  <si>
    <t>项目建设规模</t>
  </si>
  <si>
    <t>决议时间</t>
  </si>
  <si>
    <t>-</t>
  </si>
  <si>
    <t>河北省保定市涞源县1.5MW光伏项目</t>
  </si>
  <si>
    <t>光伏</t>
  </si>
  <si>
    <t>斜山</t>
  </si>
  <si>
    <t>TZ-2025-JS-000495</t>
  </si>
  <si>
    <t>江苏南通海门80MW光伏项目</t>
  </si>
  <si>
    <t>地点江苏省南通市海门市常乐镇</t>
  </si>
  <si>
    <t>2025-05-24 17:18:21</t>
  </si>
  <si>
    <t>广西壮族自治区贵港市平南县储能项目</t>
  </si>
  <si>
    <t>储能</t>
  </si>
  <si>
    <t>平南镇</t>
  </si>
  <si>
    <t>甘肃省白银市会宁县200MW风电项目</t>
  </si>
  <si>
    <t>风电</t>
  </si>
  <si>
    <t>1</t>
  </si>
  <si>
    <t>TZ-2025-GD-000490</t>
  </si>
  <si>
    <t>广东韶关翁源县新江100MW风电项目</t>
  </si>
  <si>
    <t>新江镇</t>
  </si>
  <si>
    <t>2025-05-08 10:30:42</t>
  </si>
  <si>
    <t>TZ-2025-GD-000494</t>
  </si>
  <si>
    <t>广东韶关翁源县坝仔100MW风电项目</t>
  </si>
  <si>
    <t>坝仔镇</t>
  </si>
  <si>
    <t>2025-05-08 11:40:00</t>
  </si>
  <si>
    <t>TZ-2025-HB-000493</t>
  </si>
  <si>
    <t>河北唐山玉田500MW光伏项目</t>
  </si>
  <si>
    <t>玉田县境内</t>
  </si>
  <si>
    <t>2025-05-08 11:09:11</t>
  </si>
  <si>
    <t>TZ-2025-HB-000491</t>
  </si>
  <si>
    <t>河北省唐山市玉田县350MW风电项目</t>
  </si>
  <si>
    <t>2025-05-08 10:41:02</t>
  </si>
  <si>
    <t>TZ-2025-HB-000492</t>
  </si>
  <si>
    <t>河北省唐山市玉田县180MW风电项目</t>
  </si>
  <si>
    <t>TZ-2025-HB-600492</t>
  </si>
  <si>
    <t>河北省唐山市玉田县530MW一体化项目</t>
  </si>
  <si>
    <t>TZ-2025-SX-000488</t>
  </si>
  <si>
    <t>山西太原阳曲航能200MW风电项目</t>
  </si>
  <si>
    <t>北小店乡</t>
  </si>
  <si>
    <t>2025-04-29 15:25:23</t>
  </si>
  <si>
    <t>广东省湛江市廉江市120MW光伏项目</t>
  </si>
  <si>
    <t>广东省湛江市廉江市</t>
  </si>
  <si>
    <t>天津宁河谐能230MW风电项目</t>
  </si>
  <si>
    <t>东棘坨镇、板桥镇、岳龙镇</t>
  </si>
  <si>
    <t>山西太原阳曲200MW风电项目</t>
  </si>
  <si>
    <t>TZ-2025-HN-000486</t>
  </si>
  <si>
    <t>湖南郴州汝城半云仙二期50MW风电项目</t>
  </si>
  <si>
    <t>汝城县延寿瑶族乡和文明瑶族乡交界处</t>
  </si>
  <si>
    <t>2025-04-21 21:22:17</t>
  </si>
  <si>
    <t>2025-05-09 14:37:33</t>
  </si>
  <si>
    <t>TZ-2025-JX-000485</t>
  </si>
  <si>
    <t>江西九江瑞昌二期42.9MW风电项目</t>
  </si>
  <si>
    <t>横立山乡</t>
  </si>
  <si>
    <t>2025-04-21 21:22:08</t>
  </si>
  <si>
    <t>2025-05-09 14:37:34</t>
  </si>
  <si>
    <t>TZ-2025-JX-000484</t>
  </si>
  <si>
    <t>江西九江瑞昌一期66MW风电项目</t>
  </si>
  <si>
    <t>TZ-2025-HN-000487</t>
  </si>
  <si>
    <t>湖南郴州汝城半云仙一期50MW风电项目</t>
  </si>
  <si>
    <t>TZ-2025-GZ-000483</t>
  </si>
  <si>
    <t>贵州安顺关岭布依族苗族自治县80MW风电项目</t>
  </si>
  <si>
    <t>岗乌镇</t>
  </si>
  <si>
    <t>2025-04-21 21:17:26</t>
  </si>
  <si>
    <t>2025-05-09 14:37:32</t>
  </si>
  <si>
    <t>TZ-2025-HN-600486</t>
  </si>
  <si>
    <t>湖南郴州汝城半云仙100MW一体化项目</t>
  </si>
  <si>
    <t>TZ-2025-JX-600484</t>
  </si>
  <si>
    <t>江西九江瑞昌111MW一体化项目</t>
  </si>
  <si>
    <t>湖北省恩施土家族苗族自治州建始县200MW风电项目</t>
  </si>
  <si>
    <t>茅田乡、三里乡</t>
  </si>
  <si>
    <t>TZ-2025-GQJJ-000482</t>
  </si>
  <si>
    <t>洪泰新能源壹号私募股权投资基金</t>
  </si>
  <si>
    <t>2025-04-15 17:59:49</t>
  </si>
  <si>
    <t>河北省沧州市黄骅市300MW风电项目</t>
  </si>
  <si>
    <t>黄骅市</t>
  </si>
  <si>
    <t>TZ-2025-GQJJ-000481</t>
  </si>
  <si>
    <t>广东联通2000P智算中心项目</t>
  </si>
  <si>
    <t>2025-04-10 17:51:13</t>
  </si>
  <si>
    <t>TZ-2025-GQJJ-000479</t>
  </si>
  <si>
    <t>新疆准东煤制甲醇项目</t>
  </si>
  <si>
    <t>2025-03-26 10:01:46</t>
  </si>
  <si>
    <t>2025-03-31 00:00:00</t>
  </si>
  <si>
    <t>TZ-2025-GQJJ-000480</t>
  </si>
  <si>
    <t>新疆准东煤基化工新材料项目</t>
  </si>
  <si>
    <t>TZ-2025-XJ-010001</t>
  </si>
  <si>
    <t>新疆准东40亿立方米/年煤制天然气项目</t>
  </si>
  <si>
    <t>2025-03-13 00:00:00</t>
  </si>
  <si>
    <t>TZ-2025-XJ-000478</t>
  </si>
  <si>
    <t>新疆哈密伊吾1000MW风电项目</t>
  </si>
  <si>
    <t>新疆哈密伊吾县</t>
  </si>
  <si>
    <t>2024-10-29 00:00:00</t>
  </si>
  <si>
    <t>TZ-2025-XJ-000476</t>
  </si>
  <si>
    <t>新疆塔城托里二期200MW风电项目</t>
  </si>
  <si>
    <t>兵团第九师170团1连</t>
  </si>
  <si>
    <t>2025-04-01 15:34:28</t>
  </si>
  <si>
    <t>TZ-2025-XJ-000475</t>
  </si>
  <si>
    <t>新疆塔城托里一期200MW风电项目</t>
  </si>
  <si>
    <t>2025-04-01 15:32:57</t>
  </si>
  <si>
    <t>TZ-2025-XJ-000473</t>
  </si>
  <si>
    <t>新疆阿勒泰300MW风电项目</t>
  </si>
  <si>
    <t>新疆维吾尔自治区第十师181团，阿勒泰市西南侧约33KM</t>
  </si>
  <si>
    <t>2025-04-01 15:05:24</t>
  </si>
  <si>
    <t>TZ-2025-SD-000472</t>
  </si>
  <si>
    <t>山东菏泽牡丹56.25MW分散式风电项目</t>
  </si>
  <si>
    <t>山东省菏泽市牡丹区</t>
  </si>
  <si>
    <t>2025-03-26 10:07:20</t>
  </si>
  <si>
    <t>2025-04-08 10:02:45</t>
  </si>
  <si>
    <t>新疆哈密10万吨/年镁冶炼项目配套300MW风电项目</t>
  </si>
  <si>
    <t>新疆维吾尔自治区哈密市</t>
  </si>
  <si>
    <t>TZ-2025-GQJJ-000471</t>
  </si>
  <si>
    <t>新疆哈密50万吨镁冶炼项目</t>
  </si>
  <si>
    <t>2025-03-20 10:57:59</t>
  </si>
  <si>
    <t>2025-03-28 16:30:41</t>
  </si>
  <si>
    <t>TZ-2025-BJST-000489</t>
  </si>
  <si>
    <t>巴基斯坦俾路支省风光储一体化项目</t>
  </si>
  <si>
    <t>巴基斯坦俾路支省</t>
  </si>
  <si>
    <t>2025-03-20 17:26:56</t>
  </si>
  <si>
    <t>TZ-2023-NX-000241</t>
  </si>
  <si>
    <t>宁夏知临增资扩股引入战略投资人项目</t>
  </si>
  <si>
    <t>2023-09-28 00:00:00</t>
  </si>
  <si>
    <t>TZ-2022-GQJJ-000470</t>
  </si>
  <si>
    <t>苏州聚晟太阳能科技股份有限公司股权投资项目</t>
  </si>
  <si>
    <t>2023-03-31 00:00:00</t>
  </si>
  <si>
    <t>TZ-2025-GQJJ-000477</t>
  </si>
  <si>
    <t>子公司增资扩股引入战略投资者项目</t>
  </si>
  <si>
    <t>2025-03-20 15:16:47</t>
  </si>
  <si>
    <t>2025-03-24 00:00:00</t>
  </si>
  <si>
    <t>TZ-2025-GS-000474</t>
  </si>
  <si>
    <t>甘肃陇南宕昌51MW水电项目</t>
  </si>
  <si>
    <t>水电</t>
  </si>
  <si>
    <t>沙湾镇</t>
  </si>
  <si>
    <t>2025-04-01 15:12:51</t>
  </si>
  <si>
    <t>西藏自治区林芝市米林县20MW分布式光伏项目</t>
  </si>
  <si>
    <t>西藏自治区林芝市米林县米林农场</t>
  </si>
  <si>
    <t>广西壮族自治区贵港市桂平市150MW风电项目</t>
  </si>
  <si>
    <t>桂平</t>
  </si>
  <si>
    <t>TZ-2025-HB-000468</t>
  </si>
  <si>
    <t>河北邢台巨鹿200MW风电项目</t>
  </si>
  <si>
    <t>河北省邢台市巨鹿县观寨镇、王虎寨镇、西郭城镇、小吕寨镇</t>
  </si>
  <si>
    <t>2025-03-14 15:36:34</t>
  </si>
  <si>
    <t>2025-04-08 10:02:42</t>
  </si>
  <si>
    <t>TZ-2025-XJ-000469</t>
  </si>
  <si>
    <t>新疆哈密巴里坤哈萨克自治县500MW风电项目</t>
  </si>
  <si>
    <t>哈密市十三师境内</t>
  </si>
  <si>
    <t>2025-03-19 15:35:36</t>
  </si>
  <si>
    <t>2025-03-28 16:30:42</t>
  </si>
  <si>
    <t>TZ-2023-GD-000157</t>
  </si>
  <si>
    <t>广东廉江阳泽180MW光伏项目</t>
  </si>
  <si>
    <t>2023-08-15 00:00:00</t>
  </si>
  <si>
    <t>2023-08-23 00:00:00</t>
  </si>
  <si>
    <t>湖南省郴州市汝城县50MW风电项目</t>
  </si>
  <si>
    <t>半云仙</t>
  </si>
  <si>
    <t>TZ-2025-NM-000467</t>
  </si>
  <si>
    <t>内蒙赤峰克什克腾旗风电制氢制氨项目</t>
  </si>
  <si>
    <t>其他</t>
  </si>
  <si>
    <t>克什克腾旗</t>
  </si>
  <si>
    <t>2025-03-04 18:57:52</t>
  </si>
  <si>
    <t>2025-03-14 00:00:00</t>
  </si>
  <si>
    <t>TZ-2025-NM-000466</t>
  </si>
  <si>
    <t>内蒙古赤峰克什克腾旗500MW风电项目</t>
  </si>
  <si>
    <t>TZ-2025-NM-600466</t>
  </si>
  <si>
    <t>内蒙赤峰克旗500MW氢氨风电一体化项目</t>
  </si>
  <si>
    <t>内蒙古自治区赤峰市克什克腾旗境内</t>
  </si>
  <si>
    <t>2025-03-14 16:30:00</t>
  </si>
  <si>
    <t>湖南彬州</t>
  </si>
  <si>
    <t>贵州省黔西南布依族苗族自治州兴仁市1320MW火电项目</t>
  </si>
  <si>
    <t>火电</t>
  </si>
  <si>
    <t>兴仁市</t>
  </si>
  <si>
    <t>TZ-2025-NM-000464</t>
  </si>
  <si>
    <t>内蒙赤峰克旗1000MW保障性风电项目</t>
  </si>
  <si>
    <t>内蒙古赤峰市克什克腾旗境内</t>
  </si>
  <si>
    <t>2025-02-19 17:04:07</t>
  </si>
  <si>
    <t>TZ-2025-JS-000463</t>
  </si>
  <si>
    <t>江苏盐城滨海盐海化工30MW/80MWH储能项目</t>
  </si>
  <si>
    <t>江苏省盐城市滨海县经济开发区沿海工业园</t>
  </si>
  <si>
    <t>2025-02-12 15:21:14</t>
  </si>
  <si>
    <t>2025-02-16 16:20:00</t>
  </si>
  <si>
    <t>TZ-2025-AH-000465</t>
  </si>
  <si>
    <t>安徽亳州涡阳100MW风电项目</t>
  </si>
  <si>
    <t>安徽省亳州市涡阳县</t>
  </si>
  <si>
    <t>2025-02-25 16:59:19</t>
  </si>
  <si>
    <t>新疆维吾尔自治区巴音郭楞蒙古自治州若羌县500MW风电项目</t>
  </si>
  <si>
    <t>新疆若羌县</t>
  </si>
  <si>
    <t>浙江省衢州市常山县200MW光伏项目</t>
  </si>
  <si>
    <t>浙江省衢州市常山县</t>
  </si>
  <si>
    <t>云南省怒江傈僳族自治州兰坪白族普米族自治县100MW水电项目</t>
  </si>
  <si>
    <t>云南怒江兰坪县</t>
  </si>
  <si>
    <t>内蒙古自治区包头市固阳县49.5MW风电项目</t>
  </si>
  <si>
    <t>怀朔镇</t>
  </si>
  <si>
    <t>内蒙古自治区包头市固阳县99MW风电项目</t>
  </si>
  <si>
    <t>广西壮族自治区百色市田林县230MW水电项目</t>
  </si>
  <si>
    <t>广西百色市林田县</t>
  </si>
  <si>
    <t>内蒙古自治区包头市固阳县148.5MW一体化项目</t>
  </si>
  <si>
    <t>TZ-2025-NM-000460</t>
  </si>
  <si>
    <t>内蒙古锡林郭勒源网荷储一体化40MW光伏项目</t>
  </si>
  <si>
    <t>内蒙古自治区锡林郭勒盟正蓝旗、正镶白旗</t>
  </si>
  <si>
    <t>2025-01-16 15:03:22</t>
  </si>
  <si>
    <t>2025-01-20 00:00:00</t>
  </si>
  <si>
    <t>吉林省白城市通榆县风电项目</t>
  </si>
  <si>
    <t>通榆</t>
  </si>
  <si>
    <t>TZ-2025-HB-000461</t>
  </si>
  <si>
    <t>湖北黄冈黄梅100MW风电项目</t>
  </si>
  <si>
    <t>黄梅县濯港镇、蔡山镇、孔垄镇等区域</t>
  </si>
  <si>
    <t>2025-01-20 23:24:48</t>
  </si>
  <si>
    <t>TZ-2025-NM-000459</t>
  </si>
  <si>
    <t>内蒙古锡林郭勒源网荷储一体化360MW风电项目</t>
  </si>
  <si>
    <t>TZ-2025-NM-600459</t>
  </si>
  <si>
    <t>内蒙古锡林郭勒源网荷储400MW一体化项目</t>
  </si>
  <si>
    <t>2025-01-16 15:03:21</t>
  </si>
  <si>
    <t>2025-01-20 14:30:00</t>
  </si>
  <si>
    <t>新疆维吾尔自治区阿勒泰地区吉木乃县风电项目</t>
  </si>
  <si>
    <t>吉木乃</t>
  </si>
  <si>
    <t>TZ-2025-GQJJ-000458</t>
  </si>
  <si>
    <t>无问芯穹股权投资项目</t>
  </si>
  <si>
    <t>2025-01-10 13:24:53</t>
  </si>
  <si>
    <t>TZ-2025-GQJJ-000462</t>
  </si>
  <si>
    <t>AI润物气象预测大模型应用合作项目</t>
  </si>
  <si>
    <t>2025-02-08 15:37:28</t>
  </si>
  <si>
    <t>2025-03-03 10:30:00</t>
  </si>
  <si>
    <t>TZ-2024-SC-000454</t>
  </si>
  <si>
    <t>四川绵阳北川开坪20MW水电项目</t>
  </si>
  <si>
    <t>四川省绵阳市北川羌族自治县开坪</t>
  </si>
  <si>
    <t>2024-11-01 00:00:00</t>
  </si>
  <si>
    <t>2024-12-09 00:00:00</t>
  </si>
  <si>
    <t>TZ-2024-SC-000455</t>
  </si>
  <si>
    <t>四川绵阳北川小坝40MW水电项目</t>
  </si>
  <si>
    <t>四川省绵阳市北川羌族自治县</t>
  </si>
  <si>
    <t>TZ-2024-SC-000456</t>
  </si>
  <si>
    <t>四川绵阳北川干松坝34MW水电项目</t>
  </si>
  <si>
    <t>TZ-2024-SC-000457</t>
  </si>
  <si>
    <t>四川绵阳北川白羊30MW水电项目</t>
  </si>
  <si>
    <t>TZ-2024-SC-600454</t>
  </si>
  <si>
    <t>四川绵阳北川124MW水电项目</t>
  </si>
  <si>
    <t>TZ-2023-TJ-000280</t>
  </si>
  <si>
    <t>天津宁河丰台镇慧璟畅49.65MW风电项目</t>
  </si>
  <si>
    <t>天津市宁河区丰台镇</t>
  </si>
  <si>
    <t>2023-03-30 10:11:14</t>
  </si>
  <si>
    <t>TZ-2025-ZJ-000453</t>
  </si>
  <si>
    <t>浙江杭州余杭1000MW光伏项目</t>
  </si>
  <si>
    <t>浙江省杭州市余杭区</t>
  </si>
  <si>
    <t>2025-01-06 10:13:05</t>
  </si>
  <si>
    <t>2025-01-13 00:00:00</t>
  </si>
  <si>
    <t>TZ-2025-GQJJ-000452</t>
  </si>
  <si>
    <t>赫普能源环境科技股份有限公司股权投资项目</t>
  </si>
  <si>
    <t>2025-01-05 12:26:13</t>
  </si>
  <si>
    <t>TZ-2024-NM-000428</t>
  </si>
  <si>
    <t>内蒙古锡林郭勒盟铁合金30%股权收购项目</t>
  </si>
  <si>
    <t>2024-11-26 00:00:00</t>
  </si>
  <si>
    <t>TZ-2024-XZ-000449</t>
  </si>
  <si>
    <t>西藏林芝工布江达200MW光伏项目</t>
  </si>
  <si>
    <t>西藏自治区林芝市工布江达县</t>
  </si>
  <si>
    <t>2024-12-31 16:02:53</t>
  </si>
  <si>
    <t>TZ-2024-XJ-000424</t>
  </si>
  <si>
    <t>新疆哈密伊吾智算中心项目</t>
  </si>
  <si>
    <t>2024-11-11 00:00:00</t>
  </si>
  <si>
    <t>TZ-2024-SC-000426</t>
  </si>
  <si>
    <t>金开佰舟水电投资合伙企业（有限合伙）</t>
  </si>
  <si>
    <t>TZ-2024-HL-000431</t>
  </si>
  <si>
    <t>油田甲醇发电替代项目</t>
  </si>
  <si>
    <t>黑龙江省大庆市</t>
  </si>
  <si>
    <t>2024-12-02 00:00:00</t>
  </si>
  <si>
    <t>2024-12-06 00:00:00</t>
  </si>
  <si>
    <t>TZ-2024-NM-000451</t>
  </si>
  <si>
    <t>内蒙古锡林郭勒源网荷储400MW风电项目</t>
  </si>
  <si>
    <t>TZ-2024-XJ-000415</t>
  </si>
  <si>
    <t>新疆哈密弗光11.7644MW光伏项目</t>
  </si>
  <si>
    <t>新疆维吾尔自治区哈密市伊州区</t>
  </si>
  <si>
    <t>2024-10-15 00:00:00</t>
  </si>
  <si>
    <t>2024-11-25 00:00:00</t>
  </si>
  <si>
    <t>TZ-2024-TJ-000427</t>
  </si>
  <si>
    <t>天津金开新能源产业股权投资基金</t>
  </si>
  <si>
    <t>天津市市辖区滨海新区</t>
  </si>
  <si>
    <t>TZ-2024-SX-000425</t>
  </si>
  <si>
    <t>山西朔州平鲁区49MW分散式风电项目</t>
  </si>
  <si>
    <t>山西省朔州市平鲁区阻虎乡</t>
  </si>
  <si>
    <t>2024-10-30 00:00:00</t>
  </si>
  <si>
    <t>TZ-2024-XJ-000450</t>
  </si>
  <si>
    <t>新疆哈密伊吾7000MW风电项目</t>
  </si>
  <si>
    <t>新建维吾尔自治区哈密市</t>
  </si>
  <si>
    <t>TZ-2024-HN-000411</t>
  </si>
  <si>
    <t>湖南常德柳叶湖80MW光伏项目</t>
  </si>
  <si>
    <t>柳叶湖度假区</t>
  </si>
  <si>
    <t>2024-12-27 10:54:02</t>
  </si>
  <si>
    <t>2025-01-13 10:30:00</t>
  </si>
  <si>
    <t>TZ-2024-XZ-000447</t>
  </si>
  <si>
    <t>西藏那曲色尼区200MW风电项目</t>
  </si>
  <si>
    <t>西藏自治区那曲市</t>
  </si>
  <si>
    <t>2024-12-25 16:50:17</t>
  </si>
  <si>
    <t>TZ-2024-XZ-000448</t>
  </si>
  <si>
    <t>西藏林芝朗县200MW风电项目</t>
  </si>
  <si>
    <t>西藏自治区林芝市朗县及工布江达县</t>
  </si>
  <si>
    <t>2024-12-25 16:10:35</t>
  </si>
  <si>
    <t>安徽省蚌埠市蚌山区200MW风电项目</t>
  </si>
  <si>
    <t>嗯嗯嗯</t>
  </si>
  <si>
    <t>TZ-2024-LN-000413</t>
  </si>
  <si>
    <t>辽宁大连庄河25MW分散式风电项目</t>
  </si>
  <si>
    <t>2024-10-08 00:00:00</t>
  </si>
  <si>
    <t>2024-12-16 00:00:00</t>
  </si>
  <si>
    <t>TZ-2024-LN-000412</t>
  </si>
  <si>
    <t>辽宁大连庄河100MW集中式风电项目</t>
  </si>
  <si>
    <t>TZ-2024-HE-000446</t>
  </si>
  <si>
    <t>河北承德丰宁润电300MW风电项目</t>
  </si>
  <si>
    <t>河北省承德市丰宁满族自治县北部坝上地区</t>
  </si>
  <si>
    <t>2024-12-11 00:00:00</t>
  </si>
  <si>
    <t>2024-12-12 00:00:00</t>
  </si>
  <si>
    <t>TZ-2024-HE-000445</t>
  </si>
  <si>
    <t>河北承德丰宁润乾221MW光伏项目</t>
  </si>
  <si>
    <t>河北省丰宁县万胜永乡、四岔口乡境内</t>
  </si>
  <si>
    <t>TZ-2024-NM-000444</t>
  </si>
  <si>
    <t>内蒙包铝懿晟200MW绿色供电风电项目</t>
  </si>
  <si>
    <t>内蒙古自治区包头市达尔罕茂明安联合旗</t>
  </si>
  <si>
    <t>TZ-2024-LN-000438</t>
  </si>
  <si>
    <t>辽宁铁岭开原天润90MW风电项目</t>
  </si>
  <si>
    <t>2024-12-05 00:00:00</t>
  </si>
  <si>
    <t>TZ-2024-AH-000437</t>
  </si>
  <si>
    <t>安徽宿州灵璧天润50MW平原风电场项目</t>
  </si>
  <si>
    <t>安徽省宿州市灵璧县杨瞳镇和禅堂乡</t>
  </si>
  <si>
    <t>TZ-2024-XJ-000436</t>
  </si>
  <si>
    <t>新疆哈密十三间房天润247.5MW风电项目</t>
  </si>
  <si>
    <t>TZ-2024-XJ-000435</t>
  </si>
  <si>
    <t>新疆哈密伊州天润20MW光伏发电项目</t>
  </si>
  <si>
    <t>TZ-2024-XJ-000434</t>
  </si>
  <si>
    <t>新疆塔城额敏天润三期49.5MW风电项目</t>
  </si>
  <si>
    <t>新疆塔城地区</t>
  </si>
  <si>
    <t>TZ-2024-XJ-000433</t>
  </si>
  <si>
    <t>新疆塔城额敏天润二期49.5MW风电项目</t>
  </si>
  <si>
    <t>TZ-2024-XJ-000432</t>
  </si>
  <si>
    <t>新疆昌吉木垒天润100MW风电项目</t>
  </si>
  <si>
    <t>新疆昌吉回族自治州木垒哈萨克自治县</t>
  </si>
  <si>
    <t>TZ-0000-AB-000000</t>
  </si>
  <si>
    <t>黑龙江省大兴安岭地区加格达奇区199MW风电项目</t>
  </si>
  <si>
    <t>测试测试</t>
  </si>
  <si>
    <t>2024-12-21 22:02:06</t>
  </si>
  <si>
    <t>TZ-2015-NX-000002</t>
  </si>
  <si>
    <t>宁夏中宁利能30MW光伏项目</t>
  </si>
  <si>
    <t>中宁县新材料经济示范区光伏产业园</t>
  </si>
  <si>
    <t>TZ-2015-NX-000001</t>
  </si>
  <si>
    <t>宁夏中宁隆基天华20MW光伏项目</t>
  </si>
  <si>
    <t>中宁县余丁乡沙蒿梁区域</t>
  </si>
  <si>
    <t>TZ-2018-SX-000026</t>
  </si>
  <si>
    <t>山西寿阳建公100MW光伏项目（4#）</t>
  </si>
  <si>
    <t>山西省晋中市寿阳县西洛镇建公村东</t>
  </si>
  <si>
    <t>TZ-2018-SX-000025</t>
  </si>
  <si>
    <t>山西寿阳里思100MW光伏项目（2#）</t>
  </si>
  <si>
    <t>山西省晋中市寿阳县松塔镇华泉村</t>
  </si>
  <si>
    <t>TZ-2023-JS-000090</t>
  </si>
  <si>
    <t>江苏睢宁县睢宁县岚山镇</t>
  </si>
  <si>
    <t>2021-08-03 00:00:00</t>
  </si>
  <si>
    <t>TZ-2023-JS-000089</t>
  </si>
  <si>
    <t>江苏徐州睢宁一期13.2MW分散式风电项目</t>
  </si>
  <si>
    <t>江苏睢宁县睢宁县睢城镇</t>
  </si>
  <si>
    <t>TZ-2023-JS-000339</t>
  </si>
  <si>
    <t>江苏常州蜂巢2.8MW/9.03MWh储能项目</t>
  </si>
  <si>
    <t>江苏省常州市金坛区蜂巢能源科技(金坛)有限公司园区</t>
  </si>
  <si>
    <t>2022-02-16 00:00:00</t>
  </si>
  <si>
    <t>TZ-2023-JS-000101</t>
  </si>
  <si>
    <t>江苏常州蜂巢14MW分布式光伏项目</t>
  </si>
  <si>
    <t>TZ-2023-GD-000096</t>
  </si>
  <si>
    <t>广东梅州粤智横陂镇57MW光伏项目</t>
  </si>
  <si>
    <t>广东省梅州市五华县横陂镇境内（距离一期20km）</t>
  </si>
  <si>
    <t>2022-04-02 00:00:00</t>
  </si>
  <si>
    <t>TZ-2023-GD-000095</t>
  </si>
  <si>
    <t>广东梅州粤智安流镇70MW光伏项目</t>
  </si>
  <si>
    <t>广东省梅州市五华县安流镇境内</t>
  </si>
  <si>
    <t>TZ-2017-SD-000068</t>
  </si>
  <si>
    <t>山东夏津新盛100MW风电项目（二期）</t>
  </si>
  <si>
    <t>山东省夏津县田庄乡</t>
  </si>
  <si>
    <t>2018-11-22 00:00:00</t>
  </si>
  <si>
    <t>TZ-2016-SD-000067</t>
  </si>
  <si>
    <t>山东夏津田庄100MW风电项目（一期）</t>
  </si>
  <si>
    <t>山东省夏津县及渡口驿乡</t>
  </si>
  <si>
    <t>TZ-2021-SD-000443</t>
  </si>
  <si>
    <t>上海安靠5.98MW分布式光伏40%股权并购项目</t>
  </si>
  <si>
    <t>2024-08-12 00:00:00</t>
  </si>
  <si>
    <t>TZ-2024-GQJJ-000402</t>
  </si>
  <si>
    <t>中国航空工业新能源投资有限公司股权投资项目</t>
  </si>
  <si>
    <t>2024-08-15 10:06:27</t>
  </si>
  <si>
    <t>2024-10-12 00:00:00</t>
  </si>
  <si>
    <t>TZ-2024-BJ-000416</t>
  </si>
  <si>
    <t>金开启昱（北京）新能源发展合伙企业（有限合伙）合伙份额投资项目</t>
  </si>
  <si>
    <t>2024-10-16 10:07:01</t>
  </si>
  <si>
    <t>2024-10-21 00:00:00</t>
  </si>
  <si>
    <t>TZ-2024-SD-000422</t>
  </si>
  <si>
    <t>山东德州临邑60MW分散式风电项目</t>
  </si>
  <si>
    <t>2024-10-23 00:00:00</t>
  </si>
  <si>
    <t>2024-11-04 00:00:00</t>
  </si>
  <si>
    <t>TZ-2024-TJ-000418</t>
  </si>
  <si>
    <t>天津宁河丰台南埋珠60MW集中式风电项目</t>
  </si>
  <si>
    <t>2024-10-17 00:00:00</t>
  </si>
  <si>
    <t>TZ-2024-XJ-000414</t>
  </si>
  <si>
    <t>新疆木垒大石头三风场风机加密排布100MW风电项目</t>
  </si>
  <si>
    <t>木垒县大石头乡第三风电场</t>
  </si>
  <si>
    <t>2024-09-04 00:00:00</t>
  </si>
  <si>
    <t>TZ-2024-XJ-000408</t>
  </si>
  <si>
    <t>新疆哈密伊州骆驼圈子15MW分散式风电项目（并购）</t>
  </si>
  <si>
    <t>2024-09-14 00:00:00</t>
  </si>
  <si>
    <t>TZ-2024-SD-000417</t>
  </si>
  <si>
    <t>山东滨州北海晟日100MW风电项目</t>
  </si>
  <si>
    <t>2024-10-16 00:00:00</t>
  </si>
  <si>
    <t>TZ-2023-GD-000355</t>
  </si>
  <si>
    <t>广东化州杨梅80MW光伏项目</t>
  </si>
  <si>
    <t>广东省化州市杨梅镇水埠村西北</t>
  </si>
  <si>
    <t>2023-11-16 00:00:00</t>
  </si>
  <si>
    <t>2024-09-02 00:00:00</t>
  </si>
  <si>
    <t>TZ-2024-SD-000406</t>
  </si>
  <si>
    <t>山东枣庄市中区75MW风电项目</t>
  </si>
  <si>
    <t>山东省枣庄市中心</t>
  </si>
  <si>
    <t>2024-09-03 00:00:00</t>
  </si>
  <si>
    <t>TZ-2024-SX-000410</t>
  </si>
  <si>
    <t>山西晋中平遥源网荷储一体化含100MW风电竞配项目</t>
  </si>
  <si>
    <t>平遥县南部</t>
  </si>
  <si>
    <t>2024-09-20 00:00:00</t>
  </si>
  <si>
    <t>2024-09-30 00:00:00</t>
  </si>
  <si>
    <t>TZ-2024-XJ-000407</t>
  </si>
  <si>
    <t>新疆哈密伊州十三间房50MW风电项目</t>
  </si>
  <si>
    <t>TZ-2024-SX-000399</t>
  </si>
  <si>
    <t>山西吕梁兴县100MW风电项目</t>
  </si>
  <si>
    <t>山西省吕梁市兴县</t>
  </si>
  <si>
    <t>2024-08-02 00:00:00</t>
  </si>
  <si>
    <t>2024-08-26 00:00:00</t>
  </si>
  <si>
    <t>TZ-2024-HL-000400</t>
  </si>
  <si>
    <t>黑龙江黑河俄电工业园1000MW风电项目</t>
  </si>
  <si>
    <t>黑龙江省黑河市爱辉区</t>
  </si>
  <si>
    <t>2024-08-06 00:00:00</t>
  </si>
  <si>
    <t>2024-08-19 00:00:00</t>
  </si>
  <si>
    <t>TZ-2018-SH-000034</t>
  </si>
  <si>
    <t>上海安靠6.6MW分布式光伏项目</t>
  </si>
  <si>
    <t>上海市浦东新区外高桥保税区德堡路100号</t>
  </si>
  <si>
    <t>TZ-2024-XJ-000398</t>
  </si>
  <si>
    <t>新疆塔城托里500MW风电项目</t>
  </si>
  <si>
    <t>新疆维吾尔族自治区/塔城地区/托里县</t>
  </si>
  <si>
    <t>2024-07-31 00:00:00</t>
  </si>
  <si>
    <t>2024-08-05 00:00:00</t>
  </si>
  <si>
    <t>TZ-2024-SX-000397</t>
  </si>
  <si>
    <t>山西晋中祁县100MW风电项目</t>
  </si>
  <si>
    <t>山西省晋中市祁县</t>
  </si>
  <si>
    <t>2024-07-29 00:00:00</t>
  </si>
  <si>
    <t>TZ-2018-SX-600025</t>
  </si>
  <si>
    <t>山西寿阳里思100MW+建公100MW光伏项目</t>
  </si>
  <si>
    <t>山西省晋中市寿阳县松塔镇华泉村、西洛镇建公村东</t>
  </si>
  <si>
    <t>TZ-2023-JS-600089</t>
  </si>
  <si>
    <t>江苏睢宁县睢宁县睢城镇、岚山镇</t>
  </si>
  <si>
    <t>TZ-2023-JS-600101</t>
  </si>
  <si>
    <t>江苏常州蜂巢14MW分布式光伏+2.8MW/9.03MWh储能项目</t>
  </si>
  <si>
    <t>TZ-2023-GD-600095</t>
  </si>
  <si>
    <t>广东梅州粤智安流镇70MW+横陂镇57MW光伏项目</t>
  </si>
  <si>
    <t>广东省梅州市五华县安流镇境内、横陂镇境内（距离一期20km）</t>
  </si>
  <si>
    <t>TZ-2016-SD-600067</t>
  </si>
  <si>
    <t>山东夏津田庄100MW+新盛100MW风电项目</t>
  </si>
  <si>
    <t>山东省夏津县及渡口驿乡、田庄乡</t>
  </si>
  <si>
    <t>TZ-2019-SX-000440</t>
  </si>
  <si>
    <t>山西平顺佛堂岭80MW+平顺国合170MW光伏领跑基地项目</t>
  </si>
  <si>
    <t>山西省长治市平顺县西沟乡、龙溪镇、青羊镇、杏城镇、东寺头乡境内</t>
  </si>
  <si>
    <t>TZ-2017-AH-000439</t>
  </si>
  <si>
    <t>安徽蜡笔小新6MW分布式+万爱电器5.5MW光伏项目</t>
  </si>
  <si>
    <t>安徽省滁州市琅琊区上海北路299号、安徽省琅琊区经济开发区城东工业园苏州南路811号</t>
  </si>
  <si>
    <t>2020-02-14 00:00:00</t>
  </si>
  <si>
    <t>TZ-2021-SD-000442</t>
  </si>
  <si>
    <t>山东魏桥241.4MW分布式光伏项目</t>
  </si>
  <si>
    <t>山东省滨州市邹平市、开发区、博兴县、北海新区、阳信县、惠民县</t>
  </si>
  <si>
    <t>2020-09-01 00:00:00</t>
  </si>
  <si>
    <t>TZ-2021-FJ-000441</t>
  </si>
  <si>
    <t>福建宁德上汽21MW+3.9MW分布式光伏项目</t>
  </si>
  <si>
    <t>福建省宁德市蕉城区三屿工业园区的宁德上汽基地供应商园区厂房屋面</t>
  </si>
  <si>
    <t>2021-05-07 00:00:00</t>
  </si>
  <si>
    <t>TZ-2016-XJ-000070</t>
  </si>
  <si>
    <t>新疆托克逊风城99MW风电项目</t>
  </si>
  <si>
    <t>新疆托克逊县、北部小草湖</t>
  </si>
  <si>
    <t>TZ-2023-HI-000369</t>
  </si>
  <si>
    <t>海南儋州新州100MW分布式光伏项目</t>
  </si>
  <si>
    <t>儋州市新州镇敦教村</t>
  </si>
  <si>
    <t>2023-12-29 15:50:33</t>
  </si>
  <si>
    <t>2024-01-24 00:00:00</t>
  </si>
  <si>
    <t>TZ-2023-AH-000130</t>
  </si>
  <si>
    <t>安徽亳州万事通100MW风电项目</t>
  </si>
  <si>
    <t>安徽省亳州市谯城区</t>
  </si>
  <si>
    <t>2023-11-13 00:00:00</t>
  </si>
  <si>
    <t>TZ-2023-SN-000267</t>
  </si>
  <si>
    <t>陕西府谷润泽40MW分散式风电项目</t>
  </si>
  <si>
    <t>陕西省榆林市府谷县木瓜乡</t>
  </si>
  <si>
    <t>2023-05-15 00:00:00</t>
  </si>
  <si>
    <t>TZ-2023-GX-000059</t>
  </si>
  <si>
    <t>广西贵港南晶150MW光伏项目</t>
  </si>
  <si>
    <t>广西壮族自治区贵港市港南区桥圩镇锦垌村、镇南村、下李村、南兴村、新华村</t>
  </si>
  <si>
    <t>2021-02-09 00:00:00</t>
  </si>
  <si>
    <t>TZ-2022-GX-000088</t>
  </si>
  <si>
    <t>广西贵港高传60MW风电项目</t>
  </si>
  <si>
    <t>广西省贵港市覃塘区</t>
  </si>
  <si>
    <t>TZ-2020-SD-000078</t>
  </si>
  <si>
    <t>山东菏泽新风50MW风电项目</t>
  </si>
  <si>
    <t>山东省菏泽市牡丹区高庄镇</t>
  </si>
  <si>
    <t>2021-07-08 00:00:00</t>
  </si>
  <si>
    <t>TZ-2019-HE-000069</t>
  </si>
  <si>
    <t>河北海兴丁北50MW风电项目</t>
  </si>
  <si>
    <t>沧州市海兴县小山乡曹庄子村</t>
  </si>
  <si>
    <t>TZ-2022-LN-000111</t>
  </si>
  <si>
    <t>辽宁抚顺晶能100MW光伏项目</t>
  </si>
  <si>
    <t>辽宁省抚顺市望花区抚矿集团西舍场复垦基地的西南区域</t>
  </si>
  <si>
    <t>2022-09-23 00:00:00</t>
  </si>
  <si>
    <t>TZ-2022-HB-000054</t>
  </si>
  <si>
    <t>湖北可口可乐3.369MW分布式光伏项目</t>
  </si>
  <si>
    <t>湖北省武汉市东西湖区走马岭汇通大道2号可口可乐装瓶商生产（武汉）有限公司（以下简称“可口可乐”）厂房</t>
  </si>
  <si>
    <t>2020-09-28 00:00:00</t>
  </si>
  <si>
    <t>TZ-2014-JS-000032</t>
  </si>
  <si>
    <t>江苏金湖正辉100MW光伏项目</t>
  </si>
  <si>
    <t>江苏省淮安市金湖县涂沟镇</t>
  </si>
  <si>
    <t>2020-01-06 00:00:00</t>
  </si>
  <si>
    <t>TZ-2018-GX-000040</t>
  </si>
  <si>
    <t>广西蓝铁11.7MW分布式光伏项目</t>
  </si>
  <si>
    <t>广西省南宁市青秀区南宁火车东站</t>
  </si>
  <si>
    <t>2020-01-14 00:00:00</t>
  </si>
  <si>
    <t>TZ-2020-JX-000041</t>
  </si>
  <si>
    <t>江西抚州东乡二期50MW光伏项目</t>
  </si>
  <si>
    <t>抚州市东乡区詹圩镇北楼新能源科技有限公司</t>
  </si>
  <si>
    <t>2020-06-22 00:00:00</t>
  </si>
  <si>
    <t>TZ-2020-JX-000031</t>
  </si>
  <si>
    <t>江西抚州东乡一期30MW光伏项目</t>
  </si>
  <si>
    <t>2019-09-02 00:00:00</t>
  </si>
  <si>
    <t>TZ-2017-HE-000022</t>
  </si>
  <si>
    <t>河北赤城雀沟20MW光伏项目</t>
  </si>
  <si>
    <t>河北省张家口市赤城县炮梁乡雀沟村</t>
  </si>
  <si>
    <t>TZ-2015-HE-000016</t>
  </si>
  <si>
    <t>河北海兴小山50MW光伏项目</t>
  </si>
  <si>
    <t>河北省沧州市海兴县海兴国营农场东侧</t>
  </si>
  <si>
    <t>TZ-2017-LN-000013</t>
  </si>
  <si>
    <t>辽宁北方重工30MW分布式光伏项目</t>
  </si>
  <si>
    <t>沈阳市北方重工集团公司</t>
  </si>
  <si>
    <t>TZ-2017-LN-000012</t>
  </si>
  <si>
    <t>辽宁沈阳机床36MW分布式光伏项目</t>
  </si>
  <si>
    <t>沈阳市沈阳机床厂</t>
  </si>
  <si>
    <t>TZ-2018-LN-000011</t>
  </si>
  <si>
    <t>辽宁大连中车12MW分布式光伏项目</t>
  </si>
  <si>
    <t>大连市旅顺区广源街21号</t>
  </si>
  <si>
    <t>TZ-2021-SX-000118</t>
  </si>
  <si>
    <t>山西省运城市芮城县学张乡境内</t>
  </si>
  <si>
    <t>TZ-2021-NX-000108</t>
  </si>
  <si>
    <t>宁夏吴忠太阳山20MW光伏项目</t>
  </si>
  <si>
    <t>宁夏回族自治区吴忠市太阳山开发区</t>
  </si>
  <si>
    <t>2023-06-20 00:00:00</t>
  </si>
  <si>
    <t>TZ-2023-GD-000102</t>
  </si>
  <si>
    <t>广东肇庆高要区150MW光伏项目</t>
  </si>
  <si>
    <t>广东省肇庆市高要区活道镇</t>
  </si>
  <si>
    <t>2022-07-28 00:00:00</t>
  </si>
  <si>
    <t>TZ-2023-GD-000103</t>
  </si>
  <si>
    <t>广东肇庆高要区20MW分布式光伏项目</t>
  </si>
  <si>
    <t>广东肇庆市高要区17个镇街</t>
  </si>
  <si>
    <t>TZ-2023-XJ-000064</t>
  </si>
  <si>
    <t>新疆乌鲁木齐机场11.6MW分布式光伏项目</t>
  </si>
  <si>
    <t>新疆维吾尔自治区乌鲁木齐市地窝堡国际机场</t>
  </si>
  <si>
    <t>2021-07-02 00:00:00</t>
  </si>
  <si>
    <t>TZ-2009-FJ-000109</t>
  </si>
  <si>
    <t>福建光泽凯圣24MW生物质项目</t>
  </si>
  <si>
    <t>生物质</t>
  </si>
  <si>
    <t>福建省南平市光泽县鸾凤乡</t>
  </si>
  <si>
    <t>2021-10-09 00:00:00</t>
  </si>
  <si>
    <t>TZ-2022-JS-000099</t>
  </si>
  <si>
    <t>江苏溧阳紫宸14MW分布式光伏项目</t>
  </si>
  <si>
    <t>江苏省常州市溧阳市昆仑街道城北大道588号</t>
  </si>
  <si>
    <t>2022-05-17 00:00:00</t>
  </si>
  <si>
    <t>TZ-2023-NX-000119</t>
  </si>
  <si>
    <t>宁夏青铜峡邵岗20MW分散式风电项目</t>
  </si>
  <si>
    <t>宁夏回族自治区吴忠市青铜峡市树新林场</t>
  </si>
  <si>
    <t>2022-09-11 00:00:00</t>
  </si>
  <si>
    <t>TZ-2023-TJ-000112</t>
  </si>
  <si>
    <t>天津锦湖轮胎18MW分布式光伏项目</t>
  </si>
  <si>
    <t>天津市滨海新区锦湖轮胎（天津）有限公司厂区内</t>
  </si>
  <si>
    <t>2022-08-11 00:00:00</t>
  </si>
  <si>
    <t>TZ-2020-NX-000056</t>
  </si>
  <si>
    <t>宁夏永宁国光100MW光伏项目</t>
  </si>
  <si>
    <t>永宁县闽宁镇原隆村</t>
  </si>
  <si>
    <t>TZ-2021-NX-000057</t>
  </si>
  <si>
    <t>宁夏红寺堡上电100MW光伏项目</t>
  </si>
  <si>
    <t>红寺堡区高铁站旁</t>
  </si>
  <si>
    <t>TZ-2020-NX-000042</t>
  </si>
  <si>
    <t>宁夏卫钢200MW光伏项目</t>
  </si>
  <si>
    <t>宁夏回族自治区中卫市沙坡头区镇罗镇工业园区</t>
  </si>
  <si>
    <t>2020-04-26 00:00:00</t>
  </si>
  <si>
    <t>TZ-2024-XZ-000376</t>
  </si>
  <si>
    <t>西藏那曲色尼100MW光伏项目</t>
  </si>
  <si>
    <t>西藏那曲市色尼区</t>
  </si>
  <si>
    <t>2024-02-21 00:00:00</t>
  </si>
  <si>
    <t>2024-06-05 00:00:00</t>
  </si>
  <si>
    <t>TZ-2020-XJ-000071</t>
  </si>
  <si>
    <t>新疆木垒大石头第三风电场100MW项目</t>
  </si>
  <si>
    <t>新疆省木垒县大石头</t>
  </si>
  <si>
    <t>TZ-2020-XJ-000072</t>
  </si>
  <si>
    <t>新疆木垒大石头第五风电场200MW项目</t>
  </si>
  <si>
    <t>2020-08-11 00:00:00</t>
  </si>
  <si>
    <t>TZ-2020-XJ-000077</t>
  </si>
  <si>
    <t>新疆老君庙国新天立49.5MW风电项目</t>
  </si>
  <si>
    <t>新疆省木垒县老君庙</t>
  </si>
  <si>
    <t>TZ-2020-XJ-000076</t>
  </si>
  <si>
    <t>新疆老君庙丝路大成50MW风电项目</t>
  </si>
  <si>
    <t>TZ-2020-XJ-000075</t>
  </si>
  <si>
    <t>新疆老君庙浦类海99MW风电项目</t>
  </si>
  <si>
    <t>新疆省木垒县老君庙蒲类海</t>
  </si>
  <si>
    <t>TZ-2023-SD-000097</t>
  </si>
  <si>
    <t>山东寿光扬光50MW光伏项目</t>
  </si>
  <si>
    <t>山东省潍坊市寿光市双王城清水泊农场二分厂</t>
  </si>
  <si>
    <t>2022-03-04 00:00:00</t>
  </si>
  <si>
    <t>TZ-2022-QH-000053</t>
  </si>
  <si>
    <t>青海乌图美仁初开50MW光伏项目</t>
  </si>
  <si>
    <t>青海省海西州格尔木市乌图美仁乡</t>
  </si>
  <si>
    <t>2020-07-20 00:00:00</t>
  </si>
  <si>
    <t>TZ-2021-ZJ-000055</t>
  </si>
  <si>
    <t>浙江中拓3.177MW分布式光伏项目</t>
  </si>
  <si>
    <t>浙江省嘉兴市海盐县澉浦镇长墙山工业园区长山路188号、浙商中拓集团（浙江）新材料科技有限公司厂房屋顶。</t>
  </si>
  <si>
    <t>TZ-2020-XJ-000044</t>
  </si>
  <si>
    <t>新疆北塔山中惠天合50MW光伏项目</t>
  </si>
  <si>
    <t>新疆生产建设兵团第六师北塔山牧场</t>
  </si>
  <si>
    <t>TZ-2020-XJ-000043</t>
  </si>
  <si>
    <t>新疆北塔山保利招商100MW光伏项目</t>
  </si>
  <si>
    <t>TZ-2016-AH-000037</t>
  </si>
  <si>
    <t>安徽合肥大川40MW光伏项目</t>
  </si>
  <si>
    <t>安徽省合肥市长丰县林庄水库、沈岗水库</t>
  </si>
  <si>
    <t>TZ-2015-ZJ-000033</t>
  </si>
  <si>
    <t>浙江龙游瑞源10MW光伏项目</t>
  </si>
  <si>
    <t>浙江省龙游县维达纸业</t>
  </si>
  <si>
    <t>TZ-2015-HE-000017</t>
  </si>
  <si>
    <t>河北涉县龙虎20MW光伏项目</t>
  </si>
  <si>
    <t>河北省邯郸市涉县龙虎乡北郭口村</t>
  </si>
  <si>
    <t>TZ-2018-HL-000010</t>
  </si>
  <si>
    <t>黑龙江安达昌德40MW光伏项目</t>
  </si>
  <si>
    <t>安达市昌德镇袁家烧锅屯</t>
  </si>
  <si>
    <t>TZ-2016-NX-000006</t>
  </si>
  <si>
    <t>宁夏红寺堡嘉润19.125MW分布式光伏项目</t>
  </si>
  <si>
    <t>吴忠市红寺堡区大河乡</t>
  </si>
  <si>
    <t>TZ-2015-NX-000005</t>
  </si>
  <si>
    <t>宁夏盐池国信100MW光伏项目</t>
  </si>
  <si>
    <t>宁夏盐池县王乐井乡刘相庄村</t>
  </si>
  <si>
    <t>TZ-2023-LN-000117</t>
  </si>
  <si>
    <t>辽宁本溪福耀20MW分布式光伏项目</t>
  </si>
  <si>
    <t>辽宁省本溪市平山区桥北经济开发区106省道南50米</t>
  </si>
  <si>
    <t>2023-01-13 00:00:00</t>
  </si>
  <si>
    <t>TZ-2023-HB-000104</t>
  </si>
  <si>
    <t>湖北监利昌昊50MW/100MWh储能项目</t>
  </si>
  <si>
    <t>湖北省监利市黄歇口镇马嘶湖渔场（西片）</t>
  </si>
  <si>
    <t>TZ-2023-TJ-000061</t>
  </si>
  <si>
    <t>天津西青大寺镇诚开120MW光伏项目</t>
  </si>
  <si>
    <t>天津市西青区大寺镇李庄子村</t>
  </si>
  <si>
    <t>2020-12-05 00:00:00</t>
  </si>
  <si>
    <t>TZ-2022-HB-000060</t>
  </si>
  <si>
    <t>湖北监利马嘶湖100MW光伏项目</t>
  </si>
  <si>
    <t>2021-05-10 00:00:00</t>
  </si>
  <si>
    <t>TZ-2020-XJ-000074</t>
  </si>
  <si>
    <t>新疆奇台新科100MW风电项目</t>
  </si>
  <si>
    <t>新疆省奇台县</t>
  </si>
  <si>
    <t>2020-06-03 00:00:00</t>
  </si>
  <si>
    <t>TZ-2020-XJ-000073</t>
  </si>
  <si>
    <t>新疆北塔山华风汇能100MW风电项目</t>
  </si>
  <si>
    <t>新疆省木垒县北塔山</t>
  </si>
  <si>
    <t>TZ-2023-AH-000100</t>
  </si>
  <si>
    <t>安徽马鞍山蜂巢6MW分布式光伏项目</t>
  </si>
  <si>
    <t>安徽省马鞍山市蜂巢能源科技(马鞍山)有限公司园区</t>
  </si>
  <si>
    <t>TZ-2021-LN-000085</t>
  </si>
  <si>
    <t>辽宁法库依牛堡5.6MW分散式分风电项目</t>
  </si>
  <si>
    <t>辽宁省沈阳市法库县依牛堡镇</t>
  </si>
  <si>
    <t>TZ-2021-LN-000084</t>
  </si>
  <si>
    <t>辽宁阜新东矿6.6MW分散式风电项目</t>
  </si>
  <si>
    <t>辽宁省阜新市新邱区长营子镇</t>
  </si>
  <si>
    <t>TZ-2021-HL-000082</t>
  </si>
  <si>
    <t>黑龙江大庆大同4MW分散式风电项目</t>
  </si>
  <si>
    <t>黑龙江省大庆市大同区</t>
  </si>
  <si>
    <t>2020-01-21 00:00:00</t>
  </si>
  <si>
    <t>TZ-2021-HL-000081</t>
  </si>
  <si>
    <t>黑龙江大庆八村3MW分散式风电项目</t>
  </si>
  <si>
    <t>TZ-2021-HL-000080</t>
  </si>
  <si>
    <t>黑龙江大庆新站10.6MW分散式风电项目</t>
  </si>
  <si>
    <t>黑龙江省大庆市肇源县</t>
  </si>
  <si>
    <t>TZ-2021-HL-000079</t>
  </si>
  <si>
    <t>黑龙江大庆葡萄花28.8MW分散式风电项目</t>
  </si>
  <si>
    <t>TZ-2019-XJ-000009</t>
  </si>
  <si>
    <t>新疆木垒联合光伏100MW光伏项目</t>
  </si>
  <si>
    <t>新疆昌吉州木垒县准东新能源基地木垒光伏规划区</t>
  </si>
  <si>
    <t>2019-10-10 00:00:00</t>
  </si>
  <si>
    <t>TZ-2019-XJ-000008</t>
  </si>
  <si>
    <t>新疆木垒采田100MW光伏项目</t>
  </si>
  <si>
    <t>新疆省木垒县光伏园区</t>
  </si>
  <si>
    <t>TZ-2019-XJ-000007</t>
  </si>
  <si>
    <t>新疆木垒天辉100MW光伏项目</t>
  </si>
  <si>
    <t>TZ-2016-HE-000018</t>
  </si>
  <si>
    <t>河北易县尧舜口30MW光伏项目</t>
  </si>
  <si>
    <t>河北省保定市易县大龙华乡尧舜口村</t>
  </si>
  <si>
    <t>TZ-2023-HB-000105</t>
  </si>
  <si>
    <t>湖北石首开奥50MW/100MWh储能项目</t>
  </si>
  <si>
    <t>石首市高基庙镇百子庵村</t>
  </si>
  <si>
    <t>TZ-2023-HB-000062</t>
  </si>
  <si>
    <t>湖北石首团山寺70MW光伏项目</t>
  </si>
  <si>
    <t>湖北省石首市团山寺镇曹家场村</t>
  </si>
  <si>
    <t>2020-11-10 00:00:00</t>
  </si>
  <si>
    <t>TZ-2023-HB-000063</t>
  </si>
  <si>
    <t>湖北公安狮子口100MW光伏项目</t>
  </si>
  <si>
    <t>湖北省荆州市公安县狮子口镇王家大湖农场</t>
  </si>
  <si>
    <t>TZ-2015-HE-000015</t>
  </si>
  <si>
    <t>河北曲阳郎家庄20MW光伏项目</t>
  </si>
  <si>
    <t>河北省保定市曲阳县郎家庄乡仁景树村</t>
  </si>
  <si>
    <t>TZ-2015-HE-000014</t>
  </si>
  <si>
    <t>河北曲阳庄窠20MW光伏项目</t>
  </si>
  <si>
    <t>河北省保定市曲阳县庄窠乡西泉头村</t>
  </si>
  <si>
    <t>TZ-2017-SH-000036</t>
  </si>
  <si>
    <t>上海国家会展2.2MW分布式光伏项目</t>
  </si>
  <si>
    <t>上海市青浦区崧泽大道333号屋顶</t>
  </si>
  <si>
    <t>TZ-2022-SH-000066</t>
  </si>
  <si>
    <t>上海浦东商飞二期6.4MW分布式光伏项目</t>
  </si>
  <si>
    <t>上海浦东新区祝桥镇上飞路919号</t>
  </si>
  <si>
    <t>2021-10-22 00:00:00</t>
  </si>
  <si>
    <t>TZ-2019-SH-000035</t>
  </si>
  <si>
    <t>上海浦东商飞2MW分布式光伏项目</t>
  </si>
  <si>
    <t>上海市浦东新区上飞路919号中国商飞浦东生产基地</t>
  </si>
  <si>
    <t>TZ-2018-HE-000021</t>
  </si>
  <si>
    <t>河北涞源三期10MW光伏项目</t>
  </si>
  <si>
    <t>河北省保定市涞源县金家井乡北张家庄村</t>
  </si>
  <si>
    <t>TZ-2017-HE-000020</t>
  </si>
  <si>
    <t>河北涞源斜山30MW光伏项目</t>
  </si>
  <si>
    <t>河北省保定市涞源县涞源镇扯拽沟村</t>
  </si>
  <si>
    <t>TZ-2015-HE-000019</t>
  </si>
  <si>
    <t>河北涞源泉裕20MW光伏项目</t>
  </si>
  <si>
    <t>河北省保定市涞源县金家井乡泉峪村</t>
  </si>
  <si>
    <t>TZ-2015-NX-000004</t>
  </si>
  <si>
    <t>宁夏同心隆基二期40MW光伏项目</t>
  </si>
  <si>
    <t>宁夏同心县丁塘镇八方村光伏百万产业园</t>
  </si>
  <si>
    <t>TZ-2013-NX-000003</t>
  </si>
  <si>
    <t>宁夏同心隆基一期30MW光伏项目</t>
  </si>
  <si>
    <t>TZ-2020-SD-000030</t>
  </si>
  <si>
    <t>山东枣庄昊源二期10MW光伏项目</t>
  </si>
  <si>
    <t>山东省枣庄市峄城区白庙镇</t>
  </si>
  <si>
    <t>2019-09-29 00:00:00</t>
  </si>
  <si>
    <t>TZ-2018-SD-000029</t>
  </si>
  <si>
    <t>山东枣庄昊源一期10MW光伏项目</t>
  </si>
  <si>
    <t>TZ-2023-HL-000083</t>
  </si>
  <si>
    <t>黑龙江大庆萨北22.4MW分散式风电项目</t>
  </si>
  <si>
    <t>黑龙江省大庆市萨尔图区</t>
  </si>
  <si>
    <t>TZ-2024-SD-000429</t>
  </si>
  <si>
    <t>夏津田庄2024年技改项目</t>
  </si>
  <si>
    <t>2024-06-04 00:00:00</t>
  </si>
  <si>
    <t>2024-06-06 00:00:00</t>
  </si>
  <si>
    <t>TZ-2023-GX-000110</t>
  </si>
  <si>
    <t>广西罗城100MW光伏项目</t>
  </si>
  <si>
    <t>广西北部河池市罗城仫佬族自治县小长安镇</t>
  </si>
  <si>
    <t>2022-11-16 00:00:00</t>
  </si>
  <si>
    <t>TZ-2023-LN-000233</t>
  </si>
  <si>
    <t>辽宁灯塔东润36MW分散式风电项目</t>
  </si>
  <si>
    <t>辽宁省辽阳市灯塔市柳河子镇</t>
  </si>
  <si>
    <t>2023-07-14 00:00:00</t>
  </si>
  <si>
    <t>TZ-2023-TJ-000122</t>
  </si>
  <si>
    <t>天津杨家泊智通43.2MW风电项目</t>
  </si>
  <si>
    <t>天津市滨海新区杨家泊镇境内</t>
  </si>
  <si>
    <t>2023-03-08 00:00:00</t>
  </si>
  <si>
    <t>TZ-2023-TJ-000121</t>
  </si>
  <si>
    <t>天津汉沽悦通达44.48MW分散式风电项目</t>
  </si>
  <si>
    <t>天津滨海新区汉沽盐场</t>
  </si>
  <si>
    <t>TZ-2023-HA-000195</t>
  </si>
  <si>
    <t>河南新乡原阳100MW风电项目</t>
  </si>
  <si>
    <t>河南省新乡市原阳县</t>
  </si>
  <si>
    <t>2023-09-06 00:00:00</t>
  </si>
  <si>
    <t>TZ-2023-HL-000113</t>
  </si>
  <si>
    <t>黑龙江齐齐哈尔依安200MW风电项目</t>
  </si>
  <si>
    <t>黑龙江省齐齐哈尔依安县</t>
  </si>
  <si>
    <t>2023-01-01 14:36:34</t>
  </si>
  <si>
    <t>2023-02-20 00:00:00</t>
  </si>
  <si>
    <t>TZ-2024-HE-000373</t>
  </si>
  <si>
    <t>河北承德丰宁100MW光伏项目</t>
  </si>
  <si>
    <t>河北省承德市丰宁县境内</t>
  </si>
  <si>
    <t>2024-01-18 15:47:36</t>
  </si>
  <si>
    <t>2024-03-18 00:00:00</t>
  </si>
  <si>
    <t>TZ-2023-HE-000360</t>
  </si>
  <si>
    <t>河北邯郸馆陶100MW风电项目</t>
  </si>
  <si>
    <t>河北省邯郸市馆陶县</t>
  </si>
  <si>
    <t>2023-11-28 00:00:00</t>
  </si>
  <si>
    <t>2023-12-07 00:00:00</t>
  </si>
  <si>
    <t>TZ-2023-HE-000174</t>
  </si>
  <si>
    <t>河北滦平协亨100MW风电项目</t>
  </si>
  <si>
    <t>河北省承德市滦平县境内</t>
  </si>
  <si>
    <t>TZ-2023-GD-000154</t>
  </si>
  <si>
    <t>广东梅州诺科11.94MW分布式光伏项目</t>
  </si>
  <si>
    <t>广东省梅州市五华县华阳镇华南村</t>
  </si>
  <si>
    <t>2023-07-18 00:00:00</t>
  </si>
  <si>
    <t>2023-08-04 00:00:00</t>
  </si>
  <si>
    <t>TZ-2023-GD-000155</t>
  </si>
  <si>
    <t>广东梅州瑞轮11.89MW分布式光伏项目</t>
  </si>
  <si>
    <t>广东省梅州市丰顺县汤西镇内</t>
  </si>
  <si>
    <t>TZ-2023-AH-000131</t>
  </si>
  <si>
    <t>安徽蚌埠尚能30MW风电项目</t>
  </si>
  <si>
    <t>安徽省蚌埠市禹会区</t>
  </si>
  <si>
    <t>2024-07-09 00:00:00</t>
  </si>
  <si>
    <t>TZ-2023-HE-000176</t>
  </si>
  <si>
    <t>河北沧州磷酸铁锂电池正极材料投资项目</t>
  </si>
  <si>
    <t>河北省沧州市</t>
  </si>
  <si>
    <t>TZ-2023-GS-000359</t>
  </si>
  <si>
    <t>甘肃酒泉玉门10万吨磷酸铁锂产业投资项目</t>
  </si>
  <si>
    <t>甘肃省酒泉市</t>
  </si>
  <si>
    <t>2023-06-25 00:00:00</t>
  </si>
  <si>
    <t>2024-02-05 00:00:00</t>
  </si>
  <si>
    <t>TZ-2023-GS-000143</t>
  </si>
  <si>
    <t>甘肃酒泉玉门60MW风电项目</t>
  </si>
  <si>
    <t>2023-07-25 00:00:00</t>
  </si>
  <si>
    <t>2023-08-17 00:00:00</t>
  </si>
  <si>
    <t>TZ-2023-SD-000250</t>
  </si>
  <si>
    <t>山东青岛西海岸新区300MW风电项目</t>
  </si>
  <si>
    <t>山东省青岛市西海岸新区大村镇</t>
  </si>
  <si>
    <t>2023-05-22 00:00:00</t>
  </si>
  <si>
    <t>TZ-2024-JS-000372</t>
  </si>
  <si>
    <t>江苏连云港连云区208MW光伏项目</t>
  </si>
  <si>
    <t>江苏省连云港市连云区</t>
  </si>
  <si>
    <t>2024-01-11 00:00:00</t>
  </si>
  <si>
    <t>2024-04-03 00:00:00</t>
  </si>
  <si>
    <t>TZ-2024-GX-000382</t>
  </si>
  <si>
    <t>广西来宾兴宾200MW分布式光伏项目</t>
  </si>
  <si>
    <t>广西来宾市兴宾区</t>
  </si>
  <si>
    <t>2024-03-24 00:00:00</t>
  </si>
  <si>
    <t>2024-05-20 00:00:00</t>
  </si>
  <si>
    <t>TZ-2023-GD-000148</t>
  </si>
  <si>
    <t>广东开平月山150MW光伏项目</t>
  </si>
  <si>
    <t>广东省江门市开平市月山镇境内</t>
  </si>
  <si>
    <t>2023-02-10 00:00:00</t>
  </si>
  <si>
    <t>TZ-2023-GD-000153</t>
  </si>
  <si>
    <t>广东河源义容60MW光伏项目</t>
  </si>
  <si>
    <t>广东省河源市紫金县义容镇境内</t>
  </si>
  <si>
    <t>2023-06-08 00:00:00</t>
  </si>
  <si>
    <t>TZ-2024-GD-000396</t>
  </si>
  <si>
    <t>广东汕头粤东场址三-3-1000MW海上风电及配套项目</t>
  </si>
  <si>
    <t>深远海暂无法踏勘</t>
  </si>
  <si>
    <t>2024-07-24 00:00:00</t>
  </si>
  <si>
    <t>TZ-2024-GD-000395</t>
  </si>
  <si>
    <t>广东汕头粤东场址三-1-1000MW海上风电及配套项目</t>
  </si>
  <si>
    <t>TZ-2023-HE-000175</t>
  </si>
  <si>
    <t>河北沧州黄骅100MW风电项目</t>
  </si>
  <si>
    <t>沧州黄骅市的东南部</t>
  </si>
  <si>
    <t>TZ-2023-TJ-000278</t>
  </si>
  <si>
    <t>天津宁河慧璟源150MW风电项目</t>
  </si>
  <si>
    <t>天津市宁河区北部边缘、蓟运河畔、芦宝公路两侧</t>
  </si>
  <si>
    <t>2023-03-30 10:13:00</t>
  </si>
  <si>
    <t>TZ-2023-TJ-000279</t>
  </si>
  <si>
    <t>天津宁河廉庄镇慧璟泰49.65MW风电项目</t>
  </si>
  <si>
    <t>TZ-2023-HE-000093</t>
  </si>
  <si>
    <t>河北易县塘湖20MW光伏项目</t>
  </si>
  <si>
    <t>河北省保定市易县西山北乡、塘湖镇</t>
  </si>
  <si>
    <t>2021-12-24 00:00:00</t>
  </si>
  <si>
    <t>TZ-2023-HE-000094</t>
  </si>
  <si>
    <t>河北易县武官寨100MW光伏项目</t>
  </si>
  <si>
    <t>河北省保定市易县高村镇、白马乡、易州镇、桥头乡等</t>
  </si>
  <si>
    <t>TZ-2023-HE-000091</t>
  </si>
  <si>
    <t>河北满城白龙70MW光伏项目</t>
  </si>
  <si>
    <t>河北省保定市满城区白龙乡、大册营镇</t>
  </si>
  <si>
    <t>TZ-2023-HE-000092</t>
  </si>
  <si>
    <t>河北满城石井300MW光伏项目</t>
  </si>
  <si>
    <t>河北省保定市满城区石井乡、满城镇、神星镇</t>
  </si>
  <si>
    <t>TZ-2023-GD-000158</t>
  </si>
  <si>
    <t>广东廉江阳旭200MW光伏项目</t>
  </si>
  <si>
    <t>广东省湛江市廉江市良垌镇坡尾村和上阁垌村一代</t>
  </si>
  <si>
    <t>TZ-2024-TJ-000390</t>
  </si>
  <si>
    <t>天津宝坻大唐庄40MW风电项目</t>
  </si>
  <si>
    <t>天津市宝坻区大唐庄镇</t>
  </si>
  <si>
    <t>2024-06-14 00:00:00</t>
  </si>
  <si>
    <t>2024-06-17 00:00:00</t>
  </si>
  <si>
    <t>TZ-2023-SX-000368</t>
  </si>
  <si>
    <t>山西闻喜开奥100MW光伏项目</t>
  </si>
  <si>
    <t>山西省运城市闻喜县薛店镇</t>
  </si>
  <si>
    <t>2023-12-20 00:00:00</t>
  </si>
  <si>
    <t>TZ-2024-GZ-000384</t>
  </si>
  <si>
    <t>贵州遵义绥阳200MW风电项目</t>
  </si>
  <si>
    <t>贵州省遵义市绥阳县境内</t>
  </si>
  <si>
    <t>2024-04-08 00:00:00</t>
  </si>
  <si>
    <t>TZ-2023-SX-000366</t>
  </si>
  <si>
    <t>山西太原阳曲400MW风电项目</t>
  </si>
  <si>
    <t>太原市阳曲县</t>
  </si>
  <si>
    <t>2023-12-05 00:00:00</t>
  </si>
  <si>
    <t>TZ-2023-HI-000169</t>
  </si>
  <si>
    <t>海南万宁万城150MW光伏项目</t>
  </si>
  <si>
    <t>海南省万宁市万城镇海尾村</t>
  </si>
  <si>
    <t>TZ-2023-GD-000353</t>
  </si>
  <si>
    <t>广东惠东梁化200MW光伏项目</t>
  </si>
  <si>
    <t>广东省惠州市惠东县梁化镇</t>
  </si>
  <si>
    <t>2023-11-09 00:00:00</t>
  </si>
  <si>
    <t>TZ-2023-HA-000189</t>
  </si>
  <si>
    <t>河南商丘夏邑200MW风电项目</t>
  </si>
  <si>
    <t>河南省商丘市夏邑县业庙乡、罗庄乡、马头乡及周边乡镇</t>
  </si>
  <si>
    <t>2023-06-10 00:00:00</t>
  </si>
  <si>
    <t>TZ-2023-HA-000116</t>
  </si>
  <si>
    <t>河南南阳社旗40MW风电项目</t>
  </si>
  <si>
    <t>河南省南阳市社旗县东南部郝寨镇、苗店镇和饶良镇</t>
  </si>
  <si>
    <t>2022-08-16 00:00:00</t>
  </si>
  <si>
    <t>TZ-2023-JX-000221</t>
  </si>
  <si>
    <t>江西赣州岿美山60MW风电项目</t>
  </si>
  <si>
    <t>江西省赣州市定南县境西南岿美山镇附近一带山脊上</t>
  </si>
  <si>
    <t>TZ-2023-GD-000354</t>
  </si>
  <si>
    <t>广东化州平定80MW光伏项目</t>
  </si>
  <si>
    <t>广东省化州市平定镇</t>
  </si>
  <si>
    <t>TZ-2023-TJ-000282</t>
  </si>
  <si>
    <t>天津静海林海100MW风电项目</t>
  </si>
  <si>
    <t>天津静海区西北部王口镇、台头镇、梁头镇等村庄</t>
  </si>
  <si>
    <t>2023-07-04 00:00:00</t>
  </si>
  <si>
    <t>TZ-2023-HA-000190</t>
  </si>
  <si>
    <t>河南驻马店泌阳300MW风电项目</t>
  </si>
  <si>
    <t>河南省驻马店市泌阳县贾楼乡南部、付庄乡西北部部分区域</t>
  </si>
  <si>
    <t>2023-06-14 00:00:00</t>
  </si>
  <si>
    <t>2023-06-19 00:00:00</t>
  </si>
  <si>
    <t>TZ-2023-HI-000170</t>
  </si>
  <si>
    <t>海南海口龙华5.94MW充电站项目</t>
  </si>
  <si>
    <t>龙华区城西镇虎头山田丰路、滨涯路1号滨濂商贸城、龙华区侨中路7号佳捷精品酒店</t>
  </si>
  <si>
    <t>TZ-2023-LN-000231</t>
  </si>
  <si>
    <t>辽宁大连中车二期16MW分布式光伏项目</t>
  </si>
  <si>
    <t>大连市旅顺口区</t>
  </si>
  <si>
    <t>2023-10-09 00:00:00</t>
  </si>
  <si>
    <t>TZ-2023-XJ-000350</t>
  </si>
  <si>
    <t>新疆木垒大石头150MW风电项目</t>
  </si>
  <si>
    <t>新疆维吾尔自治区昌吉回族自治州木垒哈萨克自治县大石头乡</t>
  </si>
  <si>
    <t>2023-11-07 00:00:00</t>
  </si>
  <si>
    <t>TZ-2023-GX-000162</t>
  </si>
  <si>
    <t>广西贵港郁景100MW风电项目</t>
  </si>
  <si>
    <t>广西贵港市港南区东津镇</t>
  </si>
  <si>
    <t>TZ-2023-TJ-000275</t>
  </si>
  <si>
    <t>天津武清大碱厂78.4MW风电项目</t>
  </si>
  <si>
    <t>天津市武清区</t>
  </si>
  <si>
    <t>2023-03-30 00:00:00</t>
  </si>
  <si>
    <t>TZ-2024-TJ-000391</t>
  </si>
  <si>
    <t>天津环球磁卡综合能源项目</t>
  </si>
  <si>
    <t>综合能源</t>
  </si>
  <si>
    <t>天津市河西区解放南路325号原天津环球磁卡厂区</t>
  </si>
  <si>
    <t>2024-06-21 00:00:00</t>
  </si>
  <si>
    <t>2024-07-01 00:00:00</t>
  </si>
  <si>
    <t>TZ-2024-LN-000371</t>
  </si>
  <si>
    <t>辽宁大连庄河100MW光伏项目</t>
  </si>
  <si>
    <t>辽宁省大连市庄河市花园口村附近</t>
  </si>
  <si>
    <t>2024-01-10 00:00:00</t>
  </si>
  <si>
    <t>2024-03-02 00:00:00</t>
  </si>
  <si>
    <t>TZ-2023-HE-000337</t>
  </si>
  <si>
    <t>河北张家口赤城200MW光伏项目</t>
  </si>
  <si>
    <t>河北省张家口市赤城县龙门所镇李家窑、郭家窑村附近</t>
  </si>
  <si>
    <t>2023-09-18 00:00:00</t>
  </si>
  <si>
    <t>TZ-2023-HB-000204</t>
  </si>
  <si>
    <t>湖北黄冈黄梅150MW风电项目</t>
  </si>
  <si>
    <t>湖北省东南部</t>
  </si>
  <si>
    <t>2023-08-22 00:00:00</t>
  </si>
  <si>
    <t>2023-08-31 00:00:00</t>
  </si>
  <si>
    <t>TZ-2023-HA-000191</t>
  </si>
  <si>
    <t>河南平顶山鲁山150MW风光项目</t>
  </si>
  <si>
    <t>河南省平顶山市鲁山县</t>
  </si>
  <si>
    <t>备案号</t>
    <phoneticPr fontId="2" type="noConversion"/>
  </si>
  <si>
    <t>-</t>
    <phoneticPr fontId="2" type="noConversion"/>
  </si>
  <si>
    <t>江苏徐州睢宁二期19.8MW分散式风电项目</t>
    <phoneticPr fontId="2" type="noConversion"/>
  </si>
  <si>
    <t>年份</t>
    <phoneticPr fontId="2" type="noConversion"/>
  </si>
  <si>
    <t>号码</t>
    <phoneticPr fontId="2" type="noConversion"/>
  </si>
  <si>
    <t>备案</t>
    <phoneticPr fontId="2" type="noConversion"/>
  </si>
  <si>
    <t>江苏徐州睢宁13.2MW+19.8MW分散式风电项目</t>
    <phoneticPr fontId="2" type="noConversion"/>
  </si>
  <si>
    <t>山西芮城九广20MW分散式风电项目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</si>
</sst>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9"/>
  <sheetViews>
    <sheetView tabSelected="1" topLeftCell="C209" workbookViewId="0">
      <selection activeCell="L236" sqref="L236"/>
    </sheetView>
  </sheetViews>
  <sheetFormatPr defaultRowHeight="14.4" x14ac:dyDescent="0.25"/>
  <cols>
    <col min="2" max="2" width="32.5546875" customWidth="1"/>
    <col min="3" max="3" width="48.21875" customWidth="1"/>
    <col min="4" max="4" width="14.5546875" customWidth="1"/>
    <col min="5" max="5" width="15.109375" customWidth="1"/>
    <col min="6" max="6" width="14" customWidth="1"/>
    <col min="7" max="7" width="14.44140625" customWidth="1"/>
    <col min="8" max="8" width="17.6640625" customWidth="1"/>
    <col min="9" max="9" width="16.109375" customWidth="1"/>
    <col min="10" max="10" width="17.21875" customWidth="1"/>
    <col min="11" max="11" width="20.77734375" customWidth="1"/>
    <col min="12" max="12" width="23.33203125" customWidth="1"/>
    <col min="15" max="15" width="21" customWidth="1"/>
  </cols>
  <sheetData>
    <row r="1" spans="1:15" x14ac:dyDescent="0.25">
      <c r="B1" s="1" t="s">
        <v>0</v>
      </c>
      <c r="C1" s="1" t="s">
        <v>1</v>
      </c>
      <c r="D1" s="1" t="s">
        <v>2</v>
      </c>
      <c r="E1" s="1" t="s">
        <v>3</v>
      </c>
      <c r="F1" s="1" t="s">
        <v>4</v>
      </c>
      <c r="G1" s="1" t="s">
        <v>5</v>
      </c>
      <c r="H1" s="1" t="s">
        <v>6</v>
      </c>
      <c r="I1" s="1" t="s">
        <v>7</v>
      </c>
      <c r="J1" s="1" t="s">
        <v>8</v>
      </c>
      <c r="K1" s="1" t="s">
        <v>9</v>
      </c>
      <c r="L1" s="2" t="s">
        <v>945</v>
      </c>
      <c r="M1" t="s">
        <v>948</v>
      </c>
      <c r="N1" t="s">
        <v>949</v>
      </c>
      <c r="O1" t="s">
        <v>950</v>
      </c>
    </row>
    <row r="2" spans="1:15" x14ac:dyDescent="0.25">
      <c r="A2" s="1">
        <v>0</v>
      </c>
      <c r="B2" t="s">
        <v>10</v>
      </c>
      <c r="C2" t="s">
        <v>11</v>
      </c>
      <c r="D2" t="s">
        <v>12</v>
      </c>
      <c r="E2" t="s">
        <v>10</v>
      </c>
      <c r="F2" t="s">
        <v>13</v>
      </c>
      <c r="G2" t="s">
        <v>10</v>
      </c>
      <c r="H2" t="s">
        <v>10</v>
      </c>
      <c r="I2" t="s">
        <v>10</v>
      </c>
      <c r="J2">
        <v>1.5</v>
      </c>
      <c r="K2" t="s">
        <v>10</v>
      </c>
      <c r="L2" t="str">
        <f ca="1">CONCATENATE("涞",O2)</f>
        <v>涞发改备[2022]131号</v>
      </c>
      <c r="M2">
        <f t="shared" ref="M2:M65" ca="1" si="0">RANDBETWEEN(2022,2025)</f>
        <v>2022</v>
      </c>
      <c r="N2">
        <f t="shared" ref="N2:N65" ca="1" si="1">RANDBETWEEN(5,200)</f>
        <v>131</v>
      </c>
      <c r="O2" t="str">
        <f t="shared" ref="O2:O65" ca="1" si="2">CONCATENATE("发改备[",M2,"]",N2,"号")</f>
        <v>发改备[2022]131号</v>
      </c>
    </row>
    <row r="3" spans="1:15" x14ac:dyDescent="0.25">
      <c r="A3" s="1">
        <v>1</v>
      </c>
      <c r="B3" t="s">
        <v>14</v>
      </c>
      <c r="C3" t="s">
        <v>15</v>
      </c>
      <c r="D3" t="s">
        <v>12</v>
      </c>
      <c r="E3" t="s">
        <v>10</v>
      </c>
      <c r="F3" t="s">
        <v>16</v>
      </c>
      <c r="G3" t="s">
        <v>10</v>
      </c>
      <c r="H3" t="s">
        <v>17</v>
      </c>
      <c r="I3" t="s">
        <v>10</v>
      </c>
      <c r="J3">
        <v>80</v>
      </c>
      <c r="K3" t="s">
        <v>10</v>
      </c>
      <c r="L3" t="str">
        <f ca="1">CONCATENATE("海",O3)</f>
        <v>海发改备[2025]136号</v>
      </c>
      <c r="M3">
        <f t="shared" ca="1" si="0"/>
        <v>2025</v>
      </c>
      <c r="N3">
        <f t="shared" ca="1" si="1"/>
        <v>136</v>
      </c>
      <c r="O3" t="str">
        <f ca="1">CONCATENATE("发改备[",M3,"]",N3,"号")</f>
        <v>发改备[2025]136号</v>
      </c>
    </row>
    <row r="4" spans="1:15" x14ac:dyDescent="0.25">
      <c r="A4" s="1">
        <v>2</v>
      </c>
      <c r="B4" t="s">
        <v>10</v>
      </c>
      <c r="C4" t="s">
        <v>18</v>
      </c>
      <c r="D4" t="s">
        <v>19</v>
      </c>
      <c r="E4" t="s">
        <v>10</v>
      </c>
      <c r="F4" t="s">
        <v>20</v>
      </c>
      <c r="G4" t="s">
        <v>10</v>
      </c>
      <c r="H4" t="s">
        <v>10</v>
      </c>
      <c r="I4" t="s">
        <v>10</v>
      </c>
      <c r="J4">
        <v>100</v>
      </c>
      <c r="K4" t="s">
        <v>10</v>
      </c>
      <c r="L4" t="str">
        <f ca="1">CONCATENATE("平",O4)</f>
        <v>平发改备[2025]157号</v>
      </c>
      <c r="M4">
        <f t="shared" ca="1" si="0"/>
        <v>2025</v>
      </c>
      <c r="N4">
        <f t="shared" ca="1" si="1"/>
        <v>157</v>
      </c>
      <c r="O4" t="str">
        <f t="shared" ca="1" si="2"/>
        <v>发改备[2025]157号</v>
      </c>
    </row>
    <row r="5" spans="1:15" x14ac:dyDescent="0.25">
      <c r="A5" s="1">
        <v>3</v>
      </c>
      <c r="B5" t="s">
        <v>10</v>
      </c>
      <c r="C5" t="s">
        <v>21</v>
      </c>
      <c r="D5" t="s">
        <v>22</v>
      </c>
      <c r="E5" t="s">
        <v>10</v>
      </c>
      <c r="F5" t="s">
        <v>23</v>
      </c>
      <c r="G5" t="s">
        <v>10</v>
      </c>
      <c r="H5" t="s">
        <v>10</v>
      </c>
      <c r="I5" t="s">
        <v>10</v>
      </c>
      <c r="J5">
        <v>200</v>
      </c>
      <c r="K5" t="s">
        <v>10</v>
      </c>
      <c r="L5" t="str">
        <f ca="1">CONCATENATE("会",O5)</f>
        <v>会发改备[2022]131号</v>
      </c>
      <c r="M5">
        <f t="shared" ca="1" si="0"/>
        <v>2022</v>
      </c>
      <c r="N5">
        <f t="shared" ca="1" si="1"/>
        <v>131</v>
      </c>
      <c r="O5" t="str">
        <f t="shared" ca="1" si="2"/>
        <v>发改备[2022]131号</v>
      </c>
    </row>
    <row r="6" spans="1:15" x14ac:dyDescent="0.25">
      <c r="A6" s="1">
        <v>4</v>
      </c>
      <c r="B6" t="s">
        <v>24</v>
      </c>
      <c r="C6" t="s">
        <v>25</v>
      </c>
      <c r="D6" t="s">
        <v>22</v>
      </c>
      <c r="E6">
        <v>3.2</v>
      </c>
      <c r="F6" t="s">
        <v>26</v>
      </c>
      <c r="G6" t="s">
        <v>10</v>
      </c>
      <c r="H6" t="s">
        <v>27</v>
      </c>
      <c r="I6">
        <v>70644.899999999994</v>
      </c>
      <c r="J6">
        <v>100</v>
      </c>
      <c r="K6" t="s">
        <v>10</v>
      </c>
      <c r="L6" t="str">
        <f ca="1">CONCATENATE("翁",O6)</f>
        <v>翁发改备[2023]139号</v>
      </c>
      <c r="M6">
        <f t="shared" ca="1" si="0"/>
        <v>2023</v>
      </c>
      <c r="N6">
        <f t="shared" ca="1" si="1"/>
        <v>139</v>
      </c>
      <c r="O6" t="str">
        <f t="shared" ca="1" si="2"/>
        <v>发改备[2023]139号</v>
      </c>
    </row>
    <row r="7" spans="1:15" x14ac:dyDescent="0.25">
      <c r="A7" s="1">
        <v>5</v>
      </c>
      <c r="B7" t="s">
        <v>28</v>
      </c>
      <c r="C7" t="s">
        <v>29</v>
      </c>
      <c r="D7" t="s">
        <v>22</v>
      </c>
      <c r="E7">
        <v>3.2</v>
      </c>
      <c r="F7" t="s">
        <v>30</v>
      </c>
      <c r="G7">
        <v>48</v>
      </c>
      <c r="H7" t="s">
        <v>31</v>
      </c>
      <c r="I7">
        <v>52961.23</v>
      </c>
      <c r="J7">
        <v>100</v>
      </c>
      <c r="K7" t="s">
        <v>10</v>
      </c>
      <c r="L7" t="str">
        <f ca="1">CONCATENATE("翁",O7)</f>
        <v>翁发改备[2025]186号</v>
      </c>
      <c r="M7">
        <f t="shared" ca="1" si="0"/>
        <v>2025</v>
      </c>
      <c r="N7">
        <f t="shared" ca="1" si="1"/>
        <v>186</v>
      </c>
      <c r="O7" t="str">
        <f t="shared" ca="1" si="2"/>
        <v>发改备[2025]186号</v>
      </c>
    </row>
    <row r="8" spans="1:15" x14ac:dyDescent="0.25">
      <c r="A8" s="1">
        <v>6</v>
      </c>
      <c r="B8" t="s">
        <v>32</v>
      </c>
      <c r="C8" t="s">
        <v>33</v>
      </c>
      <c r="D8" t="s">
        <v>12</v>
      </c>
      <c r="E8" t="s">
        <v>10</v>
      </c>
      <c r="F8" t="s">
        <v>34</v>
      </c>
      <c r="G8" t="s">
        <v>10</v>
      </c>
      <c r="H8" t="s">
        <v>35</v>
      </c>
      <c r="I8" t="s">
        <v>10</v>
      </c>
      <c r="J8">
        <v>500</v>
      </c>
      <c r="K8" t="s">
        <v>10</v>
      </c>
      <c r="L8" t="str">
        <f ca="1">CONCATENATE("玉",O8)</f>
        <v>玉发改备[2022]175号</v>
      </c>
      <c r="M8">
        <f t="shared" ca="1" si="0"/>
        <v>2022</v>
      </c>
      <c r="N8">
        <f t="shared" ca="1" si="1"/>
        <v>175</v>
      </c>
      <c r="O8" t="str">
        <f t="shared" ca="1" si="2"/>
        <v>发改备[2022]175号</v>
      </c>
    </row>
    <row r="9" spans="1:15" x14ac:dyDescent="0.25">
      <c r="A9" s="1">
        <v>7</v>
      </c>
      <c r="B9" t="s">
        <v>36</v>
      </c>
      <c r="C9" t="s">
        <v>37</v>
      </c>
      <c r="D9" t="s">
        <v>22</v>
      </c>
      <c r="E9" t="s">
        <v>10</v>
      </c>
      <c r="F9" t="s">
        <v>34</v>
      </c>
      <c r="G9" t="s">
        <v>10</v>
      </c>
      <c r="H9" t="s">
        <v>38</v>
      </c>
      <c r="I9" t="s">
        <v>10</v>
      </c>
      <c r="J9">
        <v>350</v>
      </c>
      <c r="K9" t="s">
        <v>10</v>
      </c>
      <c r="L9" t="str">
        <f ca="1">CONCATENATE("玉",O9)</f>
        <v>玉发改备[2023]112号</v>
      </c>
      <c r="M9">
        <f t="shared" ca="1" si="0"/>
        <v>2023</v>
      </c>
      <c r="N9">
        <f t="shared" ca="1" si="1"/>
        <v>112</v>
      </c>
      <c r="O9" t="str">
        <f t="shared" ca="1" si="2"/>
        <v>发改备[2023]112号</v>
      </c>
    </row>
    <row r="10" spans="1:15" x14ac:dyDescent="0.25">
      <c r="A10" s="1">
        <v>8</v>
      </c>
      <c r="B10" t="s">
        <v>39</v>
      </c>
      <c r="C10" t="s">
        <v>40</v>
      </c>
      <c r="D10" t="s">
        <v>22</v>
      </c>
      <c r="E10" t="s">
        <v>10</v>
      </c>
      <c r="F10" t="s">
        <v>34</v>
      </c>
      <c r="G10" t="s">
        <v>10</v>
      </c>
      <c r="H10" t="s">
        <v>38</v>
      </c>
      <c r="I10" t="s">
        <v>10</v>
      </c>
      <c r="J10">
        <v>180</v>
      </c>
      <c r="K10" t="s">
        <v>10</v>
      </c>
      <c r="L10" t="str">
        <f ca="1">CONCATENATE("玉",O10)</f>
        <v>玉发改备[2024]180号</v>
      </c>
      <c r="M10">
        <f t="shared" ca="1" si="0"/>
        <v>2024</v>
      </c>
      <c r="N10">
        <f t="shared" ca="1" si="1"/>
        <v>180</v>
      </c>
      <c r="O10" t="str">
        <f t="shared" ca="1" si="2"/>
        <v>发改备[2024]180号</v>
      </c>
    </row>
    <row r="11" spans="1:15" x14ac:dyDescent="0.25">
      <c r="A11" s="1">
        <v>9</v>
      </c>
      <c r="B11" t="s">
        <v>41</v>
      </c>
      <c r="C11" t="s">
        <v>42</v>
      </c>
      <c r="D11" t="s">
        <v>10</v>
      </c>
      <c r="E11" t="s">
        <v>10</v>
      </c>
      <c r="F11" t="s">
        <v>34</v>
      </c>
      <c r="G11" t="s">
        <v>10</v>
      </c>
      <c r="H11" t="s">
        <v>38</v>
      </c>
      <c r="I11" t="s">
        <v>10</v>
      </c>
      <c r="J11">
        <v>530</v>
      </c>
      <c r="K11" t="s">
        <v>10</v>
      </c>
      <c r="L11" t="str">
        <f ca="1">CONCATENATE("玉",O11)</f>
        <v>玉发改备[2025]168号</v>
      </c>
      <c r="M11">
        <f t="shared" ca="1" si="0"/>
        <v>2025</v>
      </c>
      <c r="N11">
        <f t="shared" ca="1" si="1"/>
        <v>168</v>
      </c>
      <c r="O11" t="str">
        <f t="shared" ca="1" si="2"/>
        <v>发改备[2025]168号</v>
      </c>
    </row>
    <row r="12" spans="1:15" x14ac:dyDescent="0.25">
      <c r="A12" s="1">
        <v>10</v>
      </c>
      <c r="B12" t="s">
        <v>43</v>
      </c>
      <c r="C12" t="s">
        <v>44</v>
      </c>
      <c r="D12" t="s">
        <v>22</v>
      </c>
      <c r="E12" t="s">
        <v>10</v>
      </c>
      <c r="F12" t="s">
        <v>45</v>
      </c>
      <c r="G12" t="s">
        <v>10</v>
      </c>
      <c r="H12" t="s">
        <v>46</v>
      </c>
      <c r="I12" t="s">
        <v>10</v>
      </c>
      <c r="J12">
        <v>200</v>
      </c>
      <c r="K12" t="s">
        <v>10</v>
      </c>
      <c r="L12" t="str">
        <f ca="1">CONCATENATE("太",O12)</f>
        <v>太发改备[2023]92号</v>
      </c>
      <c r="M12">
        <f t="shared" ca="1" si="0"/>
        <v>2023</v>
      </c>
      <c r="N12">
        <f t="shared" ca="1" si="1"/>
        <v>92</v>
      </c>
      <c r="O12" t="str">
        <f t="shared" ca="1" si="2"/>
        <v>发改备[2023]92号</v>
      </c>
    </row>
    <row r="13" spans="1:15" x14ac:dyDescent="0.25">
      <c r="A13" s="1">
        <v>11</v>
      </c>
      <c r="B13" t="s">
        <v>10</v>
      </c>
      <c r="C13" t="s">
        <v>47</v>
      </c>
      <c r="D13" t="s">
        <v>12</v>
      </c>
      <c r="E13" t="s">
        <v>10</v>
      </c>
      <c r="F13" t="s">
        <v>48</v>
      </c>
      <c r="G13" t="s">
        <v>10</v>
      </c>
      <c r="H13" t="s">
        <v>10</v>
      </c>
      <c r="I13" t="s">
        <v>10</v>
      </c>
      <c r="J13">
        <v>120</v>
      </c>
      <c r="K13" t="s">
        <v>10</v>
      </c>
      <c r="L13" t="str">
        <f ca="1">CONCATENATE("廉",O13)</f>
        <v>廉发改备[2024]59号</v>
      </c>
      <c r="M13">
        <f t="shared" ca="1" si="0"/>
        <v>2024</v>
      </c>
      <c r="N13">
        <f t="shared" ca="1" si="1"/>
        <v>59</v>
      </c>
      <c r="O13" t="str">
        <f t="shared" ca="1" si="2"/>
        <v>发改备[2024]59号</v>
      </c>
    </row>
    <row r="14" spans="1:15" x14ac:dyDescent="0.25">
      <c r="A14" s="1">
        <v>12</v>
      </c>
      <c r="B14" t="s">
        <v>10</v>
      </c>
      <c r="C14" t="s">
        <v>49</v>
      </c>
      <c r="D14" t="s">
        <v>22</v>
      </c>
      <c r="E14" t="s">
        <v>10</v>
      </c>
      <c r="F14" t="s">
        <v>50</v>
      </c>
      <c r="G14" t="s">
        <v>10</v>
      </c>
      <c r="H14" t="s">
        <v>10</v>
      </c>
      <c r="I14" t="s">
        <v>10</v>
      </c>
      <c r="J14">
        <v>230</v>
      </c>
      <c r="K14" t="s">
        <v>10</v>
      </c>
      <c r="L14" t="str">
        <f ca="1">CONCATENATE("宁",O14)</f>
        <v>宁发改备[2023]199号</v>
      </c>
      <c r="M14">
        <f t="shared" ca="1" si="0"/>
        <v>2023</v>
      </c>
      <c r="N14">
        <f t="shared" ca="1" si="1"/>
        <v>199</v>
      </c>
      <c r="O14" t="str">
        <f t="shared" ca="1" si="2"/>
        <v>发改备[2023]199号</v>
      </c>
    </row>
    <row r="15" spans="1:15" x14ac:dyDescent="0.25">
      <c r="A15" s="1">
        <v>13</v>
      </c>
      <c r="B15" t="s">
        <v>10</v>
      </c>
      <c r="C15" t="s">
        <v>51</v>
      </c>
      <c r="D15" t="s">
        <v>22</v>
      </c>
      <c r="E15" t="s">
        <v>10</v>
      </c>
      <c r="F15" t="s">
        <v>45</v>
      </c>
      <c r="G15" t="s">
        <v>10</v>
      </c>
      <c r="H15" t="s">
        <v>10</v>
      </c>
      <c r="I15" t="s">
        <v>10</v>
      </c>
      <c r="J15">
        <v>200</v>
      </c>
      <c r="K15" t="s">
        <v>10</v>
      </c>
      <c r="L15" t="str">
        <f ca="1">CONCATENATE("太",O15)</f>
        <v>太发改备[2023]31号</v>
      </c>
      <c r="M15">
        <f t="shared" ca="1" si="0"/>
        <v>2023</v>
      </c>
      <c r="N15">
        <f t="shared" ca="1" si="1"/>
        <v>31</v>
      </c>
      <c r="O15" t="str">
        <f t="shared" ca="1" si="2"/>
        <v>发改备[2023]31号</v>
      </c>
    </row>
    <row r="16" spans="1:15" x14ac:dyDescent="0.25">
      <c r="A16" s="1">
        <v>14</v>
      </c>
      <c r="B16" t="s">
        <v>52</v>
      </c>
      <c r="C16" t="s">
        <v>53</v>
      </c>
      <c r="D16" t="s">
        <v>22</v>
      </c>
      <c r="E16">
        <v>4</v>
      </c>
      <c r="F16" t="s">
        <v>54</v>
      </c>
      <c r="G16" t="s">
        <v>10</v>
      </c>
      <c r="H16" t="s">
        <v>55</v>
      </c>
      <c r="I16">
        <v>39460</v>
      </c>
      <c r="J16">
        <v>50</v>
      </c>
      <c r="K16" t="s">
        <v>56</v>
      </c>
      <c r="L16" t="str">
        <f ca="1">CONCATENATE("汝",O16)</f>
        <v>汝发改备[2022]86号</v>
      </c>
      <c r="M16">
        <f t="shared" ca="1" si="0"/>
        <v>2022</v>
      </c>
      <c r="N16">
        <f t="shared" ca="1" si="1"/>
        <v>86</v>
      </c>
      <c r="O16" t="str">
        <f t="shared" ca="1" si="2"/>
        <v>发改备[2022]86号</v>
      </c>
    </row>
    <row r="17" spans="1:15" x14ac:dyDescent="0.25">
      <c r="A17" s="1">
        <v>15</v>
      </c>
      <c r="B17" t="s">
        <v>57</v>
      </c>
      <c r="C17" t="s">
        <v>58</v>
      </c>
      <c r="D17" t="s">
        <v>22</v>
      </c>
      <c r="E17" t="s">
        <v>10</v>
      </c>
      <c r="F17" t="s">
        <v>59</v>
      </c>
      <c r="G17" t="s">
        <v>10</v>
      </c>
      <c r="H17" t="s">
        <v>60</v>
      </c>
      <c r="I17" t="s">
        <v>10</v>
      </c>
      <c r="J17">
        <v>45</v>
      </c>
      <c r="K17" t="s">
        <v>61</v>
      </c>
      <c r="L17" t="str">
        <f ca="1">CONCATENATE("瑞",O17)</f>
        <v>瑞发改备[2024]164号</v>
      </c>
      <c r="M17">
        <f t="shared" ca="1" si="0"/>
        <v>2024</v>
      </c>
      <c r="N17">
        <f t="shared" ca="1" si="1"/>
        <v>164</v>
      </c>
      <c r="O17" t="str">
        <f t="shared" ca="1" si="2"/>
        <v>发改备[2024]164号</v>
      </c>
    </row>
    <row r="18" spans="1:15" x14ac:dyDescent="0.25">
      <c r="A18" s="1">
        <v>16</v>
      </c>
      <c r="B18" t="s">
        <v>62</v>
      </c>
      <c r="C18" t="s">
        <v>63</v>
      </c>
      <c r="D18" t="s">
        <v>22</v>
      </c>
      <c r="E18" t="s">
        <v>10</v>
      </c>
      <c r="F18" t="s">
        <v>59</v>
      </c>
      <c r="G18" t="s">
        <v>10</v>
      </c>
      <c r="H18" t="s">
        <v>60</v>
      </c>
      <c r="I18" t="s">
        <v>10</v>
      </c>
      <c r="J18">
        <v>66</v>
      </c>
      <c r="K18" t="s">
        <v>61</v>
      </c>
      <c r="L18" t="str">
        <f ca="1">CONCATENATE("瑞",O18)</f>
        <v>瑞发改备[2025]56号</v>
      </c>
      <c r="M18">
        <f t="shared" ca="1" si="0"/>
        <v>2025</v>
      </c>
      <c r="N18">
        <f t="shared" ca="1" si="1"/>
        <v>56</v>
      </c>
      <c r="O18" t="str">
        <f t="shared" ca="1" si="2"/>
        <v>发改备[2025]56号</v>
      </c>
    </row>
    <row r="19" spans="1:15" x14ac:dyDescent="0.25">
      <c r="A19" s="1">
        <v>17</v>
      </c>
      <c r="B19" t="s">
        <v>64</v>
      </c>
      <c r="C19" t="s">
        <v>65</v>
      </c>
      <c r="D19" t="s">
        <v>22</v>
      </c>
      <c r="E19">
        <v>8</v>
      </c>
      <c r="F19" t="s">
        <v>54</v>
      </c>
      <c r="G19" t="s">
        <v>10</v>
      </c>
      <c r="H19" t="s">
        <v>55</v>
      </c>
      <c r="I19" t="s">
        <v>10</v>
      </c>
      <c r="J19">
        <v>50</v>
      </c>
      <c r="K19" t="s">
        <v>56</v>
      </c>
      <c r="L19" t="str">
        <f ca="1">CONCATENATE("汝",O19)</f>
        <v>汝发改备[2024]160号</v>
      </c>
      <c r="M19">
        <f t="shared" ca="1" si="0"/>
        <v>2024</v>
      </c>
      <c r="N19">
        <f t="shared" ca="1" si="1"/>
        <v>160</v>
      </c>
      <c r="O19" t="str">
        <f t="shared" ca="1" si="2"/>
        <v>发改备[2024]160号</v>
      </c>
    </row>
    <row r="20" spans="1:15" x14ac:dyDescent="0.25">
      <c r="A20" s="1">
        <v>18</v>
      </c>
      <c r="B20" t="s">
        <v>66</v>
      </c>
      <c r="C20" t="s">
        <v>67</v>
      </c>
      <c r="D20" t="s">
        <v>22</v>
      </c>
      <c r="E20">
        <v>4.1260000000000003</v>
      </c>
      <c r="F20" t="s">
        <v>68</v>
      </c>
      <c r="G20">
        <v>0</v>
      </c>
      <c r="H20" t="s">
        <v>69</v>
      </c>
      <c r="I20">
        <v>47580</v>
      </c>
      <c r="J20">
        <v>80</v>
      </c>
      <c r="K20" t="s">
        <v>70</v>
      </c>
      <c r="L20" t="str">
        <f ca="1">CONCATENATE("关",O20)</f>
        <v>关发改备[2024]168号</v>
      </c>
      <c r="M20">
        <f t="shared" ca="1" si="0"/>
        <v>2024</v>
      </c>
      <c r="N20">
        <f t="shared" ca="1" si="1"/>
        <v>168</v>
      </c>
      <c r="O20" t="str">
        <f t="shared" ca="1" si="2"/>
        <v>发改备[2024]168号</v>
      </c>
    </row>
    <row r="21" spans="1:15" x14ac:dyDescent="0.25">
      <c r="A21" s="1">
        <v>19</v>
      </c>
      <c r="B21" t="s">
        <v>71</v>
      </c>
      <c r="C21" t="s">
        <v>72</v>
      </c>
      <c r="D21" t="s">
        <v>10</v>
      </c>
      <c r="E21" t="s">
        <v>10</v>
      </c>
      <c r="F21" t="s">
        <v>54</v>
      </c>
      <c r="G21" t="s">
        <v>10</v>
      </c>
      <c r="H21" t="s">
        <v>55</v>
      </c>
      <c r="I21" t="s">
        <v>10</v>
      </c>
      <c r="J21">
        <v>100</v>
      </c>
      <c r="K21" t="s">
        <v>56</v>
      </c>
      <c r="L21" t="str">
        <f ca="1">CONCATENATE("汝",O21)</f>
        <v>汝发改备[2025]39号</v>
      </c>
      <c r="M21">
        <f t="shared" ca="1" si="0"/>
        <v>2025</v>
      </c>
      <c r="N21">
        <f t="shared" ca="1" si="1"/>
        <v>39</v>
      </c>
      <c r="O21" t="str">
        <f t="shared" ca="1" si="2"/>
        <v>发改备[2025]39号</v>
      </c>
    </row>
    <row r="22" spans="1:15" x14ac:dyDescent="0.25">
      <c r="A22" s="1">
        <v>20</v>
      </c>
      <c r="B22" t="s">
        <v>73</v>
      </c>
      <c r="C22" t="s">
        <v>74</v>
      </c>
      <c r="D22" t="s">
        <v>10</v>
      </c>
      <c r="E22" t="s">
        <v>10</v>
      </c>
      <c r="F22" t="s">
        <v>59</v>
      </c>
      <c r="G22" t="s">
        <v>10</v>
      </c>
      <c r="H22" t="s">
        <v>60</v>
      </c>
      <c r="I22" t="s">
        <v>10</v>
      </c>
      <c r="J22">
        <v>111</v>
      </c>
      <c r="K22" t="s">
        <v>56</v>
      </c>
      <c r="L22" t="str">
        <f ca="1">CONCATENATE("瑞",O22)</f>
        <v>瑞发改备[2024]124号</v>
      </c>
      <c r="M22">
        <f t="shared" ca="1" si="0"/>
        <v>2024</v>
      </c>
      <c r="N22">
        <f t="shared" ca="1" si="1"/>
        <v>124</v>
      </c>
      <c r="O22" t="str">
        <f t="shared" ca="1" si="2"/>
        <v>发改备[2024]124号</v>
      </c>
    </row>
    <row r="23" spans="1:15" x14ac:dyDescent="0.25">
      <c r="A23" s="1">
        <v>21</v>
      </c>
      <c r="B23" t="s">
        <v>10</v>
      </c>
      <c r="C23" t="s">
        <v>75</v>
      </c>
      <c r="D23" t="s">
        <v>22</v>
      </c>
      <c r="E23" t="s">
        <v>10</v>
      </c>
      <c r="F23" t="s">
        <v>76</v>
      </c>
      <c r="G23" t="s">
        <v>10</v>
      </c>
      <c r="H23" t="s">
        <v>10</v>
      </c>
      <c r="I23" t="s">
        <v>10</v>
      </c>
      <c r="J23">
        <v>200</v>
      </c>
      <c r="K23" t="s">
        <v>10</v>
      </c>
      <c r="L23" t="str">
        <f ca="1">CONCATENATE("恩",O23)</f>
        <v>恩发改备[2023]147号</v>
      </c>
      <c r="M23">
        <f t="shared" ca="1" si="0"/>
        <v>2023</v>
      </c>
      <c r="N23">
        <f t="shared" ca="1" si="1"/>
        <v>147</v>
      </c>
      <c r="O23" t="str">
        <f t="shared" ca="1" si="2"/>
        <v>发改备[2023]147号</v>
      </c>
    </row>
    <row r="24" spans="1:15" x14ac:dyDescent="0.25">
      <c r="A24" s="1">
        <v>22</v>
      </c>
      <c r="B24" t="s">
        <v>77</v>
      </c>
      <c r="C24" t="s">
        <v>78</v>
      </c>
      <c r="D24" t="s">
        <v>10</v>
      </c>
      <c r="E24" t="s">
        <v>10</v>
      </c>
      <c r="F24" t="s">
        <v>10</v>
      </c>
      <c r="G24" t="s">
        <v>10</v>
      </c>
      <c r="H24" t="s">
        <v>79</v>
      </c>
      <c r="I24">
        <v>10504</v>
      </c>
      <c r="J24" t="s">
        <v>10</v>
      </c>
      <c r="K24" t="s">
        <v>10</v>
      </c>
      <c r="L24" t="s">
        <v>946</v>
      </c>
      <c r="M24">
        <f t="shared" ca="1" si="0"/>
        <v>2024</v>
      </c>
      <c r="N24">
        <f t="shared" ca="1" si="1"/>
        <v>193</v>
      </c>
      <c r="O24" t="str">
        <f t="shared" ca="1" si="2"/>
        <v>发改备[2024]193号</v>
      </c>
    </row>
    <row r="25" spans="1:15" x14ac:dyDescent="0.25">
      <c r="A25" s="1">
        <v>23</v>
      </c>
      <c r="B25" t="s">
        <v>10</v>
      </c>
      <c r="C25" t="s">
        <v>80</v>
      </c>
      <c r="D25" t="s">
        <v>22</v>
      </c>
      <c r="E25" t="s">
        <v>10</v>
      </c>
      <c r="F25" t="s">
        <v>81</v>
      </c>
      <c r="G25" t="s">
        <v>10</v>
      </c>
      <c r="H25" t="s">
        <v>10</v>
      </c>
      <c r="I25" t="s">
        <v>10</v>
      </c>
      <c r="J25">
        <v>300</v>
      </c>
      <c r="K25" t="s">
        <v>10</v>
      </c>
      <c r="L25" t="str">
        <f ca="1">CONCATENATE("黄",O25)</f>
        <v>黄发改备[2022]162号</v>
      </c>
      <c r="M25">
        <f t="shared" ca="1" si="0"/>
        <v>2022</v>
      </c>
      <c r="N25">
        <f t="shared" ca="1" si="1"/>
        <v>162</v>
      </c>
      <c r="O25" t="str">
        <f t="shared" ca="1" si="2"/>
        <v>发改备[2022]162号</v>
      </c>
    </row>
    <row r="26" spans="1:15" x14ac:dyDescent="0.25">
      <c r="A26" s="1">
        <v>24</v>
      </c>
      <c r="B26" t="s">
        <v>82</v>
      </c>
      <c r="C26" t="s">
        <v>83</v>
      </c>
      <c r="D26" t="s">
        <v>10</v>
      </c>
      <c r="E26" t="s">
        <v>10</v>
      </c>
      <c r="F26" t="s">
        <v>10</v>
      </c>
      <c r="G26" t="s">
        <v>10</v>
      </c>
      <c r="H26" t="s">
        <v>84</v>
      </c>
      <c r="I26" t="s">
        <v>10</v>
      </c>
      <c r="J26" t="s">
        <v>10</v>
      </c>
      <c r="K26" t="s">
        <v>10</v>
      </c>
      <c r="L26" t="str">
        <f ca="1">CONCATENATE("准",O26)</f>
        <v>准发改备[2025]194号</v>
      </c>
      <c r="M26">
        <f t="shared" ca="1" si="0"/>
        <v>2025</v>
      </c>
      <c r="N26">
        <f t="shared" ca="1" si="1"/>
        <v>194</v>
      </c>
      <c r="O26" t="str">
        <f t="shared" ca="1" si="2"/>
        <v>发改备[2025]194号</v>
      </c>
    </row>
    <row r="27" spans="1:15" x14ac:dyDescent="0.25">
      <c r="A27" s="1">
        <v>25</v>
      </c>
      <c r="B27" t="s">
        <v>85</v>
      </c>
      <c r="C27" t="s">
        <v>86</v>
      </c>
      <c r="D27" t="s">
        <v>10</v>
      </c>
      <c r="E27" t="s">
        <v>10</v>
      </c>
      <c r="F27" t="s">
        <v>10</v>
      </c>
      <c r="G27" t="s">
        <v>10</v>
      </c>
      <c r="H27" t="s">
        <v>87</v>
      </c>
      <c r="I27" t="s">
        <v>10</v>
      </c>
      <c r="J27" t="s">
        <v>10</v>
      </c>
      <c r="K27" t="s">
        <v>88</v>
      </c>
      <c r="L27" t="str">
        <f ca="1">CONCATENATE("准",O27)</f>
        <v>准发改备[2025]46号</v>
      </c>
      <c r="M27">
        <f t="shared" ca="1" si="0"/>
        <v>2025</v>
      </c>
      <c r="N27">
        <f t="shared" ca="1" si="1"/>
        <v>46</v>
      </c>
      <c r="O27" t="str">
        <f t="shared" ca="1" si="2"/>
        <v>发改备[2025]46号</v>
      </c>
    </row>
    <row r="28" spans="1:15" x14ac:dyDescent="0.25">
      <c r="A28" s="1">
        <v>26</v>
      </c>
      <c r="B28" t="s">
        <v>89</v>
      </c>
      <c r="C28" t="s">
        <v>90</v>
      </c>
      <c r="D28" t="s">
        <v>10</v>
      </c>
      <c r="E28" t="s">
        <v>10</v>
      </c>
      <c r="F28" t="s">
        <v>10</v>
      </c>
      <c r="G28" t="s">
        <v>10</v>
      </c>
      <c r="H28" t="s">
        <v>87</v>
      </c>
      <c r="I28" t="s">
        <v>10</v>
      </c>
      <c r="J28" t="s">
        <v>10</v>
      </c>
      <c r="K28" t="s">
        <v>88</v>
      </c>
      <c r="L28" t="str">
        <f ca="1">CONCATENATE("准",O28)</f>
        <v>准发改备[2024]180号</v>
      </c>
      <c r="M28">
        <f t="shared" ca="1" si="0"/>
        <v>2024</v>
      </c>
      <c r="N28">
        <f t="shared" ca="1" si="1"/>
        <v>180</v>
      </c>
      <c r="O28" t="str">
        <f t="shared" ca="1" si="2"/>
        <v>发改备[2024]180号</v>
      </c>
    </row>
    <row r="29" spans="1:15" x14ac:dyDescent="0.25">
      <c r="A29" s="1">
        <v>27</v>
      </c>
      <c r="B29" t="s">
        <v>91</v>
      </c>
      <c r="C29" t="s">
        <v>92</v>
      </c>
      <c r="D29" t="s">
        <v>10</v>
      </c>
      <c r="E29" t="s">
        <v>10</v>
      </c>
      <c r="F29" t="s">
        <v>10</v>
      </c>
      <c r="G29" t="s">
        <v>10</v>
      </c>
      <c r="H29" t="s">
        <v>10</v>
      </c>
      <c r="I29" t="s">
        <v>10</v>
      </c>
      <c r="J29" t="s">
        <v>10</v>
      </c>
      <c r="K29" t="s">
        <v>93</v>
      </c>
      <c r="L29" t="str">
        <f ca="1">CONCATENATE("准",O29)</f>
        <v>准发改备[2025]175号</v>
      </c>
      <c r="M29">
        <f t="shared" ca="1" si="0"/>
        <v>2025</v>
      </c>
      <c r="N29">
        <f t="shared" ca="1" si="1"/>
        <v>175</v>
      </c>
      <c r="O29" t="str">
        <f t="shared" ca="1" si="2"/>
        <v>发改备[2025]175号</v>
      </c>
    </row>
    <row r="30" spans="1:15" x14ac:dyDescent="0.25">
      <c r="A30" s="1">
        <v>28</v>
      </c>
      <c r="B30" t="s">
        <v>94</v>
      </c>
      <c r="C30" t="s">
        <v>95</v>
      </c>
      <c r="D30" t="s">
        <v>22</v>
      </c>
      <c r="E30">
        <v>64.000299999999996</v>
      </c>
      <c r="F30" t="s">
        <v>96</v>
      </c>
      <c r="G30">
        <v>1000</v>
      </c>
      <c r="H30" t="s">
        <v>97</v>
      </c>
      <c r="I30">
        <v>378971.36</v>
      </c>
      <c r="J30">
        <v>1000</v>
      </c>
      <c r="K30" t="s">
        <v>56</v>
      </c>
      <c r="L30" t="str">
        <f ca="1">CONCATENATE("伊",O30)</f>
        <v>伊发改备[2022]146号</v>
      </c>
      <c r="M30">
        <f t="shared" ca="1" si="0"/>
        <v>2022</v>
      </c>
      <c r="N30">
        <f t="shared" ca="1" si="1"/>
        <v>146</v>
      </c>
      <c r="O30" t="str">
        <f t="shared" ca="1" si="2"/>
        <v>发改备[2022]146号</v>
      </c>
    </row>
    <row r="31" spans="1:15" x14ac:dyDescent="0.25">
      <c r="A31" s="1">
        <v>29</v>
      </c>
      <c r="B31" t="s">
        <v>98</v>
      </c>
      <c r="C31" t="s">
        <v>99</v>
      </c>
      <c r="D31" t="s">
        <v>22</v>
      </c>
      <c r="E31" t="s">
        <v>10</v>
      </c>
      <c r="F31" t="s">
        <v>100</v>
      </c>
      <c r="G31" t="s">
        <v>10</v>
      </c>
      <c r="H31" t="s">
        <v>101</v>
      </c>
      <c r="I31" t="s">
        <v>10</v>
      </c>
      <c r="J31">
        <v>200</v>
      </c>
      <c r="K31" t="s">
        <v>10</v>
      </c>
      <c r="L31" t="str">
        <f ca="1">CONCATENATE("塔",O31)</f>
        <v>塔发改备[2025]79号</v>
      </c>
      <c r="M31">
        <f t="shared" ca="1" si="0"/>
        <v>2025</v>
      </c>
      <c r="N31">
        <f t="shared" ca="1" si="1"/>
        <v>79</v>
      </c>
      <c r="O31" t="str">
        <f t="shared" ca="1" si="2"/>
        <v>发改备[2025]79号</v>
      </c>
    </row>
    <row r="32" spans="1:15" x14ac:dyDescent="0.25">
      <c r="A32" s="1">
        <v>30</v>
      </c>
      <c r="B32" t="s">
        <v>102</v>
      </c>
      <c r="C32" t="s">
        <v>103</v>
      </c>
      <c r="D32" t="s">
        <v>22</v>
      </c>
      <c r="E32" t="s">
        <v>10</v>
      </c>
      <c r="F32" t="s">
        <v>100</v>
      </c>
      <c r="G32" t="s">
        <v>10</v>
      </c>
      <c r="H32" t="s">
        <v>104</v>
      </c>
      <c r="I32" t="s">
        <v>10</v>
      </c>
      <c r="J32">
        <v>200</v>
      </c>
      <c r="K32" t="s">
        <v>10</v>
      </c>
      <c r="L32" t="str">
        <f ca="1">CONCATENATE("塔",O32)</f>
        <v>塔发改备[2024]10号</v>
      </c>
      <c r="M32">
        <f t="shared" ca="1" si="0"/>
        <v>2024</v>
      </c>
      <c r="N32">
        <f t="shared" ca="1" si="1"/>
        <v>10</v>
      </c>
      <c r="O32" t="str">
        <f t="shared" ca="1" si="2"/>
        <v>发改备[2024]10号</v>
      </c>
    </row>
    <row r="33" spans="1:15" x14ac:dyDescent="0.25">
      <c r="A33" s="1">
        <v>31</v>
      </c>
      <c r="B33" t="s">
        <v>105</v>
      </c>
      <c r="C33" t="s">
        <v>106</v>
      </c>
      <c r="D33" t="s">
        <v>22</v>
      </c>
      <c r="E33" t="s">
        <v>10</v>
      </c>
      <c r="F33" t="s">
        <v>107</v>
      </c>
      <c r="G33" t="s">
        <v>10</v>
      </c>
      <c r="H33" t="s">
        <v>108</v>
      </c>
      <c r="I33" t="s">
        <v>10</v>
      </c>
      <c r="J33">
        <v>300</v>
      </c>
      <c r="K33" t="s">
        <v>10</v>
      </c>
      <c r="L33" t="str">
        <f ca="1">CONCATENATE("阿",O33)</f>
        <v>阿发改备[2024]160号</v>
      </c>
      <c r="M33">
        <f t="shared" ca="1" si="0"/>
        <v>2024</v>
      </c>
      <c r="N33">
        <f t="shared" ca="1" si="1"/>
        <v>160</v>
      </c>
      <c r="O33" t="str">
        <f t="shared" ca="1" si="2"/>
        <v>发改备[2024]160号</v>
      </c>
    </row>
    <row r="34" spans="1:15" x14ac:dyDescent="0.25">
      <c r="A34" s="1">
        <v>32</v>
      </c>
      <c r="B34" t="s">
        <v>10</v>
      </c>
      <c r="C34" t="s">
        <v>90</v>
      </c>
      <c r="D34" t="s">
        <v>10</v>
      </c>
      <c r="E34" t="s">
        <v>10</v>
      </c>
      <c r="F34" t="s">
        <v>10</v>
      </c>
      <c r="G34" t="s">
        <v>10</v>
      </c>
      <c r="H34" t="s">
        <v>10</v>
      </c>
      <c r="I34" t="s">
        <v>10</v>
      </c>
      <c r="J34" t="s">
        <v>10</v>
      </c>
      <c r="K34" t="s">
        <v>10</v>
      </c>
      <c r="L34" t="str">
        <f ca="1">CONCATENATE("准",O34)</f>
        <v>准发改备[2022]79号</v>
      </c>
      <c r="M34">
        <f t="shared" ca="1" si="0"/>
        <v>2022</v>
      </c>
      <c r="N34">
        <f t="shared" ca="1" si="1"/>
        <v>79</v>
      </c>
      <c r="O34" t="str">
        <f t="shared" ca="1" si="2"/>
        <v>发改备[2022]79号</v>
      </c>
    </row>
    <row r="35" spans="1:15" x14ac:dyDescent="0.25">
      <c r="A35" s="1">
        <v>33</v>
      </c>
      <c r="B35" t="s">
        <v>109</v>
      </c>
      <c r="C35" t="s">
        <v>110</v>
      </c>
      <c r="D35" t="s">
        <v>22</v>
      </c>
      <c r="E35">
        <v>4.1067</v>
      </c>
      <c r="F35" t="s">
        <v>111</v>
      </c>
      <c r="G35" t="s">
        <v>10</v>
      </c>
      <c r="H35" t="s">
        <v>112</v>
      </c>
      <c r="I35">
        <v>38288.75</v>
      </c>
      <c r="J35">
        <v>56.25</v>
      </c>
      <c r="K35" t="s">
        <v>113</v>
      </c>
      <c r="L35" t="str">
        <f ca="1">CONCATENATE("菏",O35)</f>
        <v>菏发改备[2024]164号</v>
      </c>
      <c r="M35">
        <f t="shared" ca="1" si="0"/>
        <v>2024</v>
      </c>
      <c r="N35">
        <f t="shared" ca="1" si="1"/>
        <v>164</v>
      </c>
      <c r="O35" t="str">
        <f t="shared" ca="1" si="2"/>
        <v>发改备[2024]164号</v>
      </c>
    </row>
    <row r="36" spans="1:15" x14ac:dyDescent="0.25">
      <c r="A36" s="1">
        <v>34</v>
      </c>
      <c r="B36" t="s">
        <v>10</v>
      </c>
      <c r="C36" t="s">
        <v>114</v>
      </c>
      <c r="D36" t="s">
        <v>22</v>
      </c>
      <c r="E36" t="s">
        <v>10</v>
      </c>
      <c r="F36" t="s">
        <v>115</v>
      </c>
      <c r="G36" t="s">
        <v>10</v>
      </c>
      <c r="H36" t="s">
        <v>10</v>
      </c>
      <c r="I36" t="s">
        <v>10</v>
      </c>
      <c r="J36">
        <v>300</v>
      </c>
      <c r="K36" t="s">
        <v>10</v>
      </c>
      <c r="L36" t="str">
        <f ca="1">CONCATENATE("哈",O36)</f>
        <v>哈发改备[2022]177号</v>
      </c>
      <c r="M36">
        <f t="shared" ca="1" si="0"/>
        <v>2022</v>
      </c>
      <c r="N36">
        <f t="shared" ca="1" si="1"/>
        <v>177</v>
      </c>
      <c r="O36" t="str">
        <f t="shared" ca="1" si="2"/>
        <v>发改备[2022]177号</v>
      </c>
    </row>
    <row r="37" spans="1:15" x14ac:dyDescent="0.25">
      <c r="A37" s="1">
        <v>35</v>
      </c>
      <c r="B37" t="s">
        <v>116</v>
      </c>
      <c r="C37" t="s">
        <v>117</v>
      </c>
      <c r="D37" t="s">
        <v>10</v>
      </c>
      <c r="E37" t="s">
        <v>10</v>
      </c>
      <c r="F37" t="s">
        <v>10</v>
      </c>
      <c r="G37" t="s">
        <v>10</v>
      </c>
      <c r="H37" t="s">
        <v>118</v>
      </c>
      <c r="I37" t="s">
        <v>10</v>
      </c>
      <c r="J37" t="s">
        <v>10</v>
      </c>
      <c r="K37" t="s">
        <v>119</v>
      </c>
      <c r="L37" t="str">
        <f ca="1">CONCATENATE("哈",O37)</f>
        <v>哈发改备[2025]134号</v>
      </c>
      <c r="M37">
        <f t="shared" ca="1" si="0"/>
        <v>2025</v>
      </c>
      <c r="N37">
        <f t="shared" ca="1" si="1"/>
        <v>134</v>
      </c>
      <c r="O37" t="str">
        <f t="shared" ca="1" si="2"/>
        <v>发改备[2025]134号</v>
      </c>
    </row>
    <row r="38" spans="1:15" x14ac:dyDescent="0.25">
      <c r="A38" s="1">
        <v>36</v>
      </c>
      <c r="B38" t="s">
        <v>120</v>
      </c>
      <c r="C38" t="s">
        <v>121</v>
      </c>
      <c r="D38" t="s">
        <v>22</v>
      </c>
      <c r="E38" t="s">
        <v>10</v>
      </c>
      <c r="F38" t="s">
        <v>122</v>
      </c>
      <c r="G38" t="s">
        <v>10</v>
      </c>
      <c r="H38" t="s">
        <v>123</v>
      </c>
      <c r="I38" t="s">
        <v>10</v>
      </c>
      <c r="J38">
        <v>214</v>
      </c>
      <c r="K38" t="s">
        <v>10</v>
      </c>
      <c r="L38" t="s">
        <v>946</v>
      </c>
      <c r="M38">
        <f t="shared" ca="1" si="0"/>
        <v>2023</v>
      </c>
      <c r="N38">
        <f t="shared" ca="1" si="1"/>
        <v>185</v>
      </c>
      <c r="O38" t="str">
        <f t="shared" ca="1" si="2"/>
        <v>发改备[2023]185号</v>
      </c>
    </row>
    <row r="39" spans="1:15" x14ac:dyDescent="0.25">
      <c r="A39" s="1">
        <v>37</v>
      </c>
      <c r="B39" t="s">
        <v>124</v>
      </c>
      <c r="C39" t="s">
        <v>125</v>
      </c>
      <c r="D39" t="s">
        <v>10</v>
      </c>
      <c r="E39" t="s">
        <v>10</v>
      </c>
      <c r="F39" t="s">
        <v>10</v>
      </c>
      <c r="G39" t="s">
        <v>10</v>
      </c>
      <c r="H39" t="s">
        <v>10</v>
      </c>
      <c r="I39">
        <v>600</v>
      </c>
      <c r="J39" t="s">
        <v>10</v>
      </c>
      <c r="K39" t="s">
        <v>126</v>
      </c>
      <c r="L39" t="str">
        <f ca="1">CONCATENATE("知",O39)</f>
        <v>知发改备[2024]114号</v>
      </c>
      <c r="M39">
        <f t="shared" ca="1" si="0"/>
        <v>2024</v>
      </c>
      <c r="N39">
        <f t="shared" ca="1" si="1"/>
        <v>114</v>
      </c>
      <c r="O39" t="str">
        <f t="shared" ca="1" si="2"/>
        <v>发改备[2024]114号</v>
      </c>
    </row>
    <row r="40" spans="1:15" x14ac:dyDescent="0.25">
      <c r="A40" s="1">
        <v>38</v>
      </c>
      <c r="B40" t="s">
        <v>127</v>
      </c>
      <c r="C40" t="s">
        <v>128</v>
      </c>
      <c r="D40" t="s">
        <v>10</v>
      </c>
      <c r="E40" t="s">
        <v>10</v>
      </c>
      <c r="F40" t="s">
        <v>10</v>
      </c>
      <c r="G40" t="s">
        <v>10</v>
      </c>
      <c r="H40" t="s">
        <v>10</v>
      </c>
      <c r="I40">
        <v>1926</v>
      </c>
      <c r="J40" t="s">
        <v>10</v>
      </c>
      <c r="K40" t="s">
        <v>129</v>
      </c>
      <c r="L40" t="s">
        <v>946</v>
      </c>
      <c r="M40">
        <f t="shared" ca="1" si="0"/>
        <v>2025</v>
      </c>
      <c r="N40">
        <f t="shared" ca="1" si="1"/>
        <v>168</v>
      </c>
      <c r="O40" t="str">
        <f t="shared" ca="1" si="2"/>
        <v>发改备[2025]168号</v>
      </c>
    </row>
    <row r="41" spans="1:15" x14ac:dyDescent="0.25">
      <c r="A41" s="1">
        <v>39</v>
      </c>
      <c r="B41" t="s">
        <v>130</v>
      </c>
      <c r="C41" t="s">
        <v>131</v>
      </c>
      <c r="D41" t="s">
        <v>10</v>
      </c>
      <c r="E41" t="s">
        <v>10</v>
      </c>
      <c r="F41" t="s">
        <v>10</v>
      </c>
      <c r="G41" t="s">
        <v>10</v>
      </c>
      <c r="H41" t="s">
        <v>132</v>
      </c>
      <c r="I41">
        <v>120000</v>
      </c>
      <c r="J41" t="s">
        <v>10</v>
      </c>
      <c r="K41" t="s">
        <v>133</v>
      </c>
      <c r="L41" t="s">
        <v>946</v>
      </c>
      <c r="M41">
        <f t="shared" ca="1" si="0"/>
        <v>2024</v>
      </c>
      <c r="N41">
        <f t="shared" ca="1" si="1"/>
        <v>172</v>
      </c>
      <c r="O41" t="str">
        <f t="shared" ca="1" si="2"/>
        <v>发改备[2024]172号</v>
      </c>
    </row>
    <row r="42" spans="1:15" x14ac:dyDescent="0.25">
      <c r="A42" s="1">
        <v>40</v>
      </c>
      <c r="B42" t="s">
        <v>134</v>
      </c>
      <c r="C42" t="s">
        <v>135</v>
      </c>
      <c r="D42" t="s">
        <v>136</v>
      </c>
      <c r="E42" t="s">
        <v>10</v>
      </c>
      <c r="F42" t="s">
        <v>137</v>
      </c>
      <c r="G42">
        <v>181.57</v>
      </c>
      <c r="H42" t="s">
        <v>138</v>
      </c>
      <c r="I42" t="s">
        <v>10</v>
      </c>
      <c r="J42">
        <v>51</v>
      </c>
      <c r="K42" t="s">
        <v>10</v>
      </c>
      <c r="L42" t="str">
        <f ca="1">CONCATENATE("陇",O42)</f>
        <v>陇发改备[2024]29号</v>
      </c>
      <c r="M42">
        <f t="shared" ca="1" si="0"/>
        <v>2024</v>
      </c>
      <c r="N42">
        <f t="shared" ca="1" si="1"/>
        <v>29</v>
      </c>
      <c r="O42" t="str">
        <f t="shared" ca="1" si="2"/>
        <v>发改备[2024]29号</v>
      </c>
    </row>
    <row r="43" spans="1:15" x14ac:dyDescent="0.25">
      <c r="A43" s="1">
        <v>41</v>
      </c>
      <c r="B43" t="s">
        <v>10</v>
      </c>
      <c r="C43" t="s">
        <v>139</v>
      </c>
      <c r="D43" t="s">
        <v>12</v>
      </c>
      <c r="E43" t="s">
        <v>10</v>
      </c>
      <c r="F43" t="s">
        <v>140</v>
      </c>
      <c r="G43" t="s">
        <v>10</v>
      </c>
      <c r="H43" t="s">
        <v>10</v>
      </c>
      <c r="I43" t="s">
        <v>10</v>
      </c>
      <c r="J43">
        <v>20</v>
      </c>
      <c r="K43" t="s">
        <v>10</v>
      </c>
      <c r="L43" t="str">
        <f ca="1">CONCATENATE("米",O43)</f>
        <v>米发改备[2023]191号</v>
      </c>
      <c r="M43">
        <f t="shared" ca="1" si="0"/>
        <v>2023</v>
      </c>
      <c r="N43">
        <f t="shared" ca="1" si="1"/>
        <v>191</v>
      </c>
      <c r="O43" t="str">
        <f t="shared" ca="1" si="2"/>
        <v>发改备[2023]191号</v>
      </c>
    </row>
    <row r="44" spans="1:15" x14ac:dyDescent="0.25">
      <c r="A44" s="1">
        <v>42</v>
      </c>
      <c r="B44" t="s">
        <v>10</v>
      </c>
      <c r="C44" t="s">
        <v>141</v>
      </c>
      <c r="D44" t="s">
        <v>22</v>
      </c>
      <c r="E44" t="s">
        <v>10</v>
      </c>
      <c r="F44" t="s">
        <v>142</v>
      </c>
      <c r="G44" t="s">
        <v>10</v>
      </c>
      <c r="H44" t="s">
        <v>10</v>
      </c>
      <c r="I44" t="s">
        <v>10</v>
      </c>
      <c r="J44">
        <v>150</v>
      </c>
      <c r="K44" t="s">
        <v>10</v>
      </c>
      <c r="L44" t="str">
        <f ca="1">CONCATENATE("桂",O44)</f>
        <v>桂发改备[2025]181号</v>
      </c>
      <c r="M44">
        <f t="shared" ca="1" si="0"/>
        <v>2025</v>
      </c>
      <c r="N44">
        <f t="shared" ca="1" si="1"/>
        <v>181</v>
      </c>
      <c r="O44" t="str">
        <f t="shared" ca="1" si="2"/>
        <v>发改备[2025]181号</v>
      </c>
    </row>
    <row r="45" spans="1:15" x14ac:dyDescent="0.25">
      <c r="A45" s="1">
        <v>43</v>
      </c>
      <c r="B45" t="s">
        <v>143</v>
      </c>
      <c r="C45" t="s">
        <v>144</v>
      </c>
      <c r="D45" t="s">
        <v>22</v>
      </c>
      <c r="E45">
        <v>10</v>
      </c>
      <c r="F45" t="s">
        <v>145</v>
      </c>
      <c r="G45" t="s">
        <v>10</v>
      </c>
      <c r="H45" t="s">
        <v>146</v>
      </c>
      <c r="I45">
        <v>159077</v>
      </c>
      <c r="J45">
        <v>200</v>
      </c>
      <c r="K45" t="s">
        <v>147</v>
      </c>
      <c r="L45" t="str">
        <f ca="1">CONCATENATE("巨",O45)</f>
        <v>巨发改备[2023]158号</v>
      </c>
      <c r="M45">
        <f t="shared" ca="1" si="0"/>
        <v>2023</v>
      </c>
      <c r="N45">
        <f t="shared" ca="1" si="1"/>
        <v>158</v>
      </c>
      <c r="O45" t="str">
        <f t="shared" ca="1" si="2"/>
        <v>发改备[2023]158号</v>
      </c>
    </row>
    <row r="46" spans="1:15" x14ac:dyDescent="0.25">
      <c r="A46" s="1">
        <v>44</v>
      </c>
      <c r="B46" t="s">
        <v>148</v>
      </c>
      <c r="C46" t="s">
        <v>149</v>
      </c>
      <c r="D46" t="s">
        <v>22</v>
      </c>
      <c r="E46">
        <v>21.0001</v>
      </c>
      <c r="F46" t="s">
        <v>150</v>
      </c>
      <c r="G46" t="s">
        <v>10</v>
      </c>
      <c r="H46" t="s">
        <v>151</v>
      </c>
      <c r="I46">
        <v>205150</v>
      </c>
      <c r="J46">
        <v>500</v>
      </c>
      <c r="K46" t="s">
        <v>152</v>
      </c>
      <c r="L46" t="str">
        <f ca="1">CONCATENATE("巴",O46)</f>
        <v>巴发改备[2025]58号</v>
      </c>
      <c r="M46">
        <f t="shared" ca="1" si="0"/>
        <v>2025</v>
      </c>
      <c r="N46">
        <f t="shared" ca="1" si="1"/>
        <v>58</v>
      </c>
      <c r="O46" t="str">
        <f t="shared" ca="1" si="2"/>
        <v>发改备[2025]58号</v>
      </c>
    </row>
    <row r="47" spans="1:15" x14ac:dyDescent="0.25">
      <c r="A47" s="1">
        <v>45</v>
      </c>
      <c r="B47" t="s">
        <v>153</v>
      </c>
      <c r="C47" t="s">
        <v>154</v>
      </c>
      <c r="D47" t="s">
        <v>12</v>
      </c>
      <c r="E47" t="s">
        <v>10</v>
      </c>
      <c r="F47" t="s">
        <v>48</v>
      </c>
      <c r="G47" t="s">
        <v>10</v>
      </c>
      <c r="H47" t="s">
        <v>155</v>
      </c>
      <c r="I47">
        <v>113045</v>
      </c>
      <c r="J47">
        <v>180</v>
      </c>
      <c r="K47" t="s">
        <v>156</v>
      </c>
      <c r="L47" t="str">
        <f ca="1">CONCATENATE("阳",O47)</f>
        <v>阳发改备[2022]119号</v>
      </c>
      <c r="M47">
        <f t="shared" ca="1" si="0"/>
        <v>2022</v>
      </c>
      <c r="N47">
        <f t="shared" ca="1" si="1"/>
        <v>119</v>
      </c>
      <c r="O47" t="str">
        <f t="shared" ca="1" si="2"/>
        <v>发改备[2022]119号</v>
      </c>
    </row>
    <row r="48" spans="1:15" x14ac:dyDescent="0.25">
      <c r="A48" s="1">
        <v>46</v>
      </c>
      <c r="B48" t="s">
        <v>10</v>
      </c>
      <c r="C48" t="s">
        <v>157</v>
      </c>
      <c r="D48" t="s">
        <v>22</v>
      </c>
      <c r="E48" t="s">
        <v>10</v>
      </c>
      <c r="F48" t="s">
        <v>158</v>
      </c>
      <c r="G48" t="s">
        <v>10</v>
      </c>
      <c r="H48" t="s">
        <v>10</v>
      </c>
      <c r="I48" t="s">
        <v>10</v>
      </c>
      <c r="J48">
        <v>50</v>
      </c>
      <c r="K48" t="s">
        <v>10</v>
      </c>
      <c r="L48" t="str">
        <f ca="1">CONCATENATE("汝",O48)</f>
        <v>汝发改备[2025]190号</v>
      </c>
      <c r="M48">
        <f t="shared" ca="1" si="0"/>
        <v>2025</v>
      </c>
      <c r="N48">
        <f t="shared" ca="1" si="1"/>
        <v>190</v>
      </c>
      <c r="O48" t="str">
        <f t="shared" ca="1" si="2"/>
        <v>发改备[2025]190号</v>
      </c>
    </row>
    <row r="49" spans="1:15" x14ac:dyDescent="0.25">
      <c r="A49" s="1">
        <v>47</v>
      </c>
      <c r="B49" t="s">
        <v>159</v>
      </c>
      <c r="C49" t="s">
        <v>160</v>
      </c>
      <c r="D49" t="s">
        <v>161</v>
      </c>
      <c r="E49" t="s">
        <v>10</v>
      </c>
      <c r="F49" t="s">
        <v>162</v>
      </c>
      <c r="G49" t="s">
        <v>10</v>
      </c>
      <c r="H49" t="s">
        <v>163</v>
      </c>
      <c r="I49" t="s">
        <v>10</v>
      </c>
      <c r="J49">
        <v>0</v>
      </c>
      <c r="K49" t="s">
        <v>164</v>
      </c>
      <c r="L49" t="str">
        <f ca="1">CONCATENATE("克",O49)</f>
        <v>克发改备[2023]117号</v>
      </c>
      <c r="M49">
        <f t="shared" ca="1" si="0"/>
        <v>2023</v>
      </c>
      <c r="N49">
        <f t="shared" ca="1" si="1"/>
        <v>117</v>
      </c>
      <c r="O49" t="str">
        <f t="shared" ca="1" si="2"/>
        <v>发改备[2023]117号</v>
      </c>
    </row>
    <row r="50" spans="1:15" x14ac:dyDescent="0.25">
      <c r="A50" s="1">
        <v>48</v>
      </c>
      <c r="B50" t="s">
        <v>165</v>
      </c>
      <c r="C50" t="s">
        <v>166</v>
      </c>
      <c r="D50" t="s">
        <v>22</v>
      </c>
      <c r="E50" t="s">
        <v>10</v>
      </c>
      <c r="F50" t="s">
        <v>162</v>
      </c>
      <c r="G50" t="s">
        <v>10</v>
      </c>
      <c r="H50" t="s">
        <v>163</v>
      </c>
      <c r="I50" t="s">
        <v>10</v>
      </c>
      <c r="J50">
        <v>500</v>
      </c>
      <c r="K50" t="s">
        <v>164</v>
      </c>
      <c r="L50" t="str">
        <f ca="1">CONCATENATE("克",O50)</f>
        <v>克发改备[2024]137号</v>
      </c>
      <c r="M50">
        <f t="shared" ca="1" si="0"/>
        <v>2024</v>
      </c>
      <c r="N50">
        <f t="shared" ca="1" si="1"/>
        <v>137</v>
      </c>
      <c r="O50" t="str">
        <f t="shared" ca="1" si="2"/>
        <v>发改备[2024]137号</v>
      </c>
    </row>
    <row r="51" spans="1:15" x14ac:dyDescent="0.25">
      <c r="A51" s="1">
        <v>49</v>
      </c>
      <c r="B51" t="s">
        <v>167</v>
      </c>
      <c r="C51" t="s">
        <v>168</v>
      </c>
      <c r="D51" t="s">
        <v>10</v>
      </c>
      <c r="E51" t="s">
        <v>10</v>
      </c>
      <c r="F51" t="s">
        <v>169</v>
      </c>
      <c r="G51" t="s">
        <v>10</v>
      </c>
      <c r="H51" t="s">
        <v>163</v>
      </c>
      <c r="I51" t="s">
        <v>10</v>
      </c>
      <c r="J51">
        <v>500</v>
      </c>
      <c r="K51" t="s">
        <v>170</v>
      </c>
      <c r="L51" t="str">
        <f ca="1">CONCATENATE("克",O51)</f>
        <v>克发改备[2023]39号</v>
      </c>
      <c r="M51">
        <f t="shared" ca="1" si="0"/>
        <v>2023</v>
      </c>
      <c r="N51">
        <f t="shared" ca="1" si="1"/>
        <v>39</v>
      </c>
      <c r="O51" t="str">
        <f t="shared" ca="1" si="2"/>
        <v>发改备[2023]39号</v>
      </c>
    </row>
    <row r="52" spans="1:15" x14ac:dyDescent="0.25">
      <c r="A52" s="1">
        <v>50</v>
      </c>
      <c r="B52" t="s">
        <v>10</v>
      </c>
      <c r="C52" t="s">
        <v>157</v>
      </c>
      <c r="D52" t="s">
        <v>22</v>
      </c>
      <c r="E52" t="s">
        <v>10</v>
      </c>
      <c r="F52" t="s">
        <v>171</v>
      </c>
      <c r="G52" t="s">
        <v>10</v>
      </c>
      <c r="H52" t="s">
        <v>10</v>
      </c>
      <c r="I52" t="s">
        <v>10</v>
      </c>
      <c r="J52">
        <v>50</v>
      </c>
      <c r="K52" t="s">
        <v>10</v>
      </c>
      <c r="L52" t="str">
        <f ca="1">CONCATENATE("汝",O52)</f>
        <v>汝发改备[2025]35号</v>
      </c>
      <c r="M52">
        <f t="shared" ca="1" si="0"/>
        <v>2025</v>
      </c>
      <c r="N52">
        <f t="shared" ca="1" si="1"/>
        <v>35</v>
      </c>
      <c r="O52" t="str">
        <f t="shared" ca="1" si="2"/>
        <v>发改备[2025]35号</v>
      </c>
    </row>
    <row r="53" spans="1:15" x14ac:dyDescent="0.25">
      <c r="A53" s="1">
        <v>51</v>
      </c>
      <c r="B53" t="s">
        <v>10</v>
      </c>
      <c r="C53" t="s">
        <v>172</v>
      </c>
      <c r="D53" t="s">
        <v>173</v>
      </c>
      <c r="E53" t="s">
        <v>10</v>
      </c>
      <c r="F53" t="s">
        <v>174</v>
      </c>
      <c r="G53" t="s">
        <v>10</v>
      </c>
      <c r="H53" t="s">
        <v>10</v>
      </c>
      <c r="I53" t="s">
        <v>10</v>
      </c>
      <c r="J53">
        <v>1320</v>
      </c>
      <c r="K53" t="s">
        <v>10</v>
      </c>
      <c r="L53" t="e" cm="1">
        <f t="array" ref="L53">CONCATENATE("西",O53、)</f>
        <v>#NAME?</v>
      </c>
      <c r="M53">
        <f t="shared" ca="1" si="0"/>
        <v>2024</v>
      </c>
      <c r="N53">
        <f t="shared" ca="1" si="1"/>
        <v>84</v>
      </c>
      <c r="O53" t="str">
        <f t="shared" ca="1" si="2"/>
        <v>发改备[2024]84号</v>
      </c>
    </row>
    <row r="54" spans="1:15" x14ac:dyDescent="0.25">
      <c r="A54" s="1">
        <v>52</v>
      </c>
      <c r="B54" t="s">
        <v>175</v>
      </c>
      <c r="C54" t="s">
        <v>176</v>
      </c>
      <c r="D54" t="s">
        <v>22</v>
      </c>
      <c r="E54">
        <v>133.334</v>
      </c>
      <c r="F54" t="s">
        <v>177</v>
      </c>
      <c r="G54" t="s">
        <v>10</v>
      </c>
      <c r="H54" t="s">
        <v>178</v>
      </c>
      <c r="I54">
        <v>531563.32999999996</v>
      </c>
      <c r="J54">
        <v>1000</v>
      </c>
      <c r="K54" t="s">
        <v>170</v>
      </c>
      <c r="L54" t="str">
        <f ca="1">CONCATENATE("克",O54)</f>
        <v>克发改备[2022]37号</v>
      </c>
      <c r="M54">
        <f t="shared" ca="1" si="0"/>
        <v>2022</v>
      </c>
      <c r="N54">
        <f t="shared" ca="1" si="1"/>
        <v>37</v>
      </c>
      <c r="O54" t="str">
        <f t="shared" ca="1" si="2"/>
        <v>发改备[2022]37号</v>
      </c>
    </row>
    <row r="55" spans="1:15" x14ac:dyDescent="0.25">
      <c r="A55" s="1">
        <v>53</v>
      </c>
      <c r="B55" t="s">
        <v>179</v>
      </c>
      <c r="C55" t="s">
        <v>180</v>
      </c>
      <c r="D55" t="s">
        <v>19</v>
      </c>
      <c r="E55">
        <v>0</v>
      </c>
      <c r="F55" t="s">
        <v>181</v>
      </c>
      <c r="G55">
        <v>3</v>
      </c>
      <c r="H55" t="s">
        <v>182</v>
      </c>
      <c r="I55">
        <v>8600</v>
      </c>
      <c r="J55">
        <v>80</v>
      </c>
      <c r="K55" t="s">
        <v>183</v>
      </c>
      <c r="L55" t="str">
        <f ca="1">CONCATENATE("滨",O55)</f>
        <v>滨发改备[2025]46号</v>
      </c>
      <c r="M55">
        <f t="shared" ca="1" si="0"/>
        <v>2025</v>
      </c>
      <c r="N55">
        <f t="shared" ca="1" si="1"/>
        <v>46</v>
      </c>
      <c r="O55" t="str">
        <f t="shared" ca="1" si="2"/>
        <v>发改备[2025]46号</v>
      </c>
    </row>
    <row r="56" spans="1:15" x14ac:dyDescent="0.25">
      <c r="A56" s="1">
        <v>54</v>
      </c>
      <c r="B56" t="s">
        <v>184</v>
      </c>
      <c r="C56" t="s">
        <v>185</v>
      </c>
      <c r="D56" t="s">
        <v>22</v>
      </c>
      <c r="E56" t="s">
        <v>10</v>
      </c>
      <c r="F56" t="s">
        <v>186</v>
      </c>
      <c r="G56" t="s">
        <v>10</v>
      </c>
      <c r="H56" t="s">
        <v>187</v>
      </c>
      <c r="I56" t="s">
        <v>10</v>
      </c>
      <c r="J56">
        <v>100</v>
      </c>
      <c r="K56" t="s">
        <v>10</v>
      </c>
      <c r="L56" t="str">
        <f ca="1">CONCATENATE("涡",O56)</f>
        <v>涡发改备[2024]120号</v>
      </c>
      <c r="M56">
        <f t="shared" ca="1" si="0"/>
        <v>2024</v>
      </c>
      <c r="N56">
        <f t="shared" ca="1" si="1"/>
        <v>120</v>
      </c>
      <c r="O56" t="str">
        <f t="shared" ca="1" si="2"/>
        <v>发改备[2024]120号</v>
      </c>
    </row>
    <row r="57" spans="1:15" x14ac:dyDescent="0.25">
      <c r="A57" s="1">
        <v>55</v>
      </c>
      <c r="B57" t="s">
        <v>10</v>
      </c>
      <c r="C57" t="s">
        <v>188</v>
      </c>
      <c r="D57" t="s">
        <v>22</v>
      </c>
      <c r="E57" t="s">
        <v>10</v>
      </c>
      <c r="F57" t="s">
        <v>189</v>
      </c>
      <c r="G57" t="s">
        <v>10</v>
      </c>
      <c r="H57" t="s">
        <v>10</v>
      </c>
      <c r="I57" t="s">
        <v>10</v>
      </c>
      <c r="J57">
        <v>500</v>
      </c>
      <c r="K57" t="s">
        <v>10</v>
      </c>
      <c r="L57" t="str">
        <f ca="1">CONCATENATE("巴",O57)</f>
        <v>巴发改备[2022]8号</v>
      </c>
      <c r="M57">
        <f t="shared" ca="1" si="0"/>
        <v>2022</v>
      </c>
      <c r="N57">
        <f t="shared" ca="1" si="1"/>
        <v>8</v>
      </c>
      <c r="O57" t="str">
        <f t="shared" ca="1" si="2"/>
        <v>发改备[2022]8号</v>
      </c>
    </row>
    <row r="58" spans="1:15" x14ac:dyDescent="0.25">
      <c r="A58" s="1">
        <v>56</v>
      </c>
      <c r="B58" t="s">
        <v>10</v>
      </c>
      <c r="C58" t="s">
        <v>190</v>
      </c>
      <c r="D58" t="s">
        <v>12</v>
      </c>
      <c r="E58" t="s">
        <v>10</v>
      </c>
      <c r="F58" t="s">
        <v>191</v>
      </c>
      <c r="G58" t="s">
        <v>10</v>
      </c>
      <c r="H58" t="s">
        <v>10</v>
      </c>
      <c r="I58" t="s">
        <v>10</v>
      </c>
      <c r="J58">
        <v>200</v>
      </c>
      <c r="K58" t="s">
        <v>10</v>
      </c>
      <c r="L58" t="str">
        <f ca="1">CONCATENATE("常",O58)</f>
        <v>常发改备[2022]164号</v>
      </c>
      <c r="M58">
        <f t="shared" ca="1" si="0"/>
        <v>2022</v>
      </c>
      <c r="N58">
        <f t="shared" ca="1" si="1"/>
        <v>164</v>
      </c>
      <c r="O58" t="str">
        <f t="shared" ca="1" si="2"/>
        <v>发改备[2022]164号</v>
      </c>
    </row>
    <row r="59" spans="1:15" x14ac:dyDescent="0.25">
      <c r="A59" s="1">
        <v>57</v>
      </c>
      <c r="B59" t="s">
        <v>10</v>
      </c>
      <c r="C59" t="s">
        <v>192</v>
      </c>
      <c r="D59" t="s">
        <v>136</v>
      </c>
      <c r="E59" t="s">
        <v>10</v>
      </c>
      <c r="F59" t="s">
        <v>193</v>
      </c>
      <c r="G59" t="s">
        <v>10</v>
      </c>
      <c r="H59" t="s">
        <v>10</v>
      </c>
      <c r="I59" t="s">
        <v>10</v>
      </c>
      <c r="J59">
        <v>100</v>
      </c>
      <c r="K59" t="s">
        <v>10</v>
      </c>
      <c r="L59" t="str">
        <f ca="1">CONCATENATE("兰",O59)</f>
        <v>兰发改备[2024]179号</v>
      </c>
      <c r="M59">
        <f t="shared" ca="1" si="0"/>
        <v>2024</v>
      </c>
      <c r="N59">
        <f t="shared" ca="1" si="1"/>
        <v>179</v>
      </c>
      <c r="O59" t="str">
        <f t="shared" ca="1" si="2"/>
        <v>发改备[2024]179号</v>
      </c>
    </row>
    <row r="60" spans="1:15" x14ac:dyDescent="0.25">
      <c r="A60" s="1">
        <v>58</v>
      </c>
      <c r="B60" t="s">
        <v>10</v>
      </c>
      <c r="C60" t="s">
        <v>194</v>
      </c>
      <c r="D60" t="s">
        <v>22</v>
      </c>
      <c r="E60" t="s">
        <v>10</v>
      </c>
      <c r="F60" t="s">
        <v>195</v>
      </c>
      <c r="G60" t="s">
        <v>10</v>
      </c>
      <c r="H60" t="s">
        <v>10</v>
      </c>
      <c r="I60" t="s">
        <v>10</v>
      </c>
      <c r="J60">
        <v>49.5</v>
      </c>
      <c r="K60" t="s">
        <v>10</v>
      </c>
      <c r="L60" t="str">
        <f ca="1">CONCATENATE("固",O60)</f>
        <v>固发改备[2025]194号</v>
      </c>
      <c r="M60">
        <f t="shared" ca="1" si="0"/>
        <v>2025</v>
      </c>
      <c r="N60">
        <f t="shared" ca="1" si="1"/>
        <v>194</v>
      </c>
      <c r="O60" t="str">
        <f t="shared" ca="1" si="2"/>
        <v>发改备[2025]194号</v>
      </c>
    </row>
    <row r="61" spans="1:15" x14ac:dyDescent="0.25">
      <c r="A61" s="1">
        <v>59</v>
      </c>
      <c r="B61" t="s">
        <v>10</v>
      </c>
      <c r="C61" t="s">
        <v>196</v>
      </c>
      <c r="D61" t="s">
        <v>22</v>
      </c>
      <c r="E61" t="s">
        <v>10</v>
      </c>
      <c r="F61" t="s">
        <v>195</v>
      </c>
      <c r="G61" t="s">
        <v>10</v>
      </c>
      <c r="H61" t="s">
        <v>10</v>
      </c>
      <c r="I61" t="s">
        <v>10</v>
      </c>
      <c r="J61">
        <v>99</v>
      </c>
      <c r="K61" t="s">
        <v>10</v>
      </c>
      <c r="L61" t="str">
        <f ca="1">CONCATENATE("固",O61)</f>
        <v>固发改备[2025]47号</v>
      </c>
      <c r="M61">
        <f t="shared" ca="1" si="0"/>
        <v>2025</v>
      </c>
      <c r="N61">
        <f t="shared" ca="1" si="1"/>
        <v>47</v>
      </c>
      <c r="O61" t="str">
        <f t="shared" ca="1" si="2"/>
        <v>发改备[2025]47号</v>
      </c>
    </row>
    <row r="62" spans="1:15" x14ac:dyDescent="0.25">
      <c r="A62" s="1">
        <v>60</v>
      </c>
      <c r="B62" t="s">
        <v>10</v>
      </c>
      <c r="C62" t="s">
        <v>197</v>
      </c>
      <c r="D62" t="s">
        <v>136</v>
      </c>
      <c r="E62" t="s">
        <v>10</v>
      </c>
      <c r="F62" t="s">
        <v>198</v>
      </c>
      <c r="G62" t="s">
        <v>10</v>
      </c>
      <c r="H62" t="s">
        <v>10</v>
      </c>
      <c r="I62" t="s">
        <v>10</v>
      </c>
      <c r="J62">
        <v>230</v>
      </c>
      <c r="K62" t="s">
        <v>10</v>
      </c>
      <c r="L62" t="str">
        <f ca="1">CONCATENATE("田",O62)</f>
        <v>田发改备[2025]166号</v>
      </c>
      <c r="M62">
        <f t="shared" ca="1" si="0"/>
        <v>2025</v>
      </c>
      <c r="N62">
        <f t="shared" ca="1" si="1"/>
        <v>166</v>
      </c>
      <c r="O62" t="str">
        <f t="shared" ca="1" si="2"/>
        <v>发改备[2025]166号</v>
      </c>
    </row>
    <row r="63" spans="1:15" x14ac:dyDescent="0.25">
      <c r="A63" s="1">
        <v>61</v>
      </c>
      <c r="B63" t="s">
        <v>10</v>
      </c>
      <c r="C63" t="s">
        <v>199</v>
      </c>
      <c r="D63" t="s">
        <v>10</v>
      </c>
      <c r="E63" t="s">
        <v>10</v>
      </c>
      <c r="F63" t="s">
        <v>195</v>
      </c>
      <c r="G63" t="s">
        <v>10</v>
      </c>
      <c r="H63" t="s">
        <v>10</v>
      </c>
      <c r="I63" t="s">
        <v>10</v>
      </c>
      <c r="J63">
        <v>148.5</v>
      </c>
      <c r="K63" t="s">
        <v>10</v>
      </c>
      <c r="L63" t="str">
        <f ca="1">CONCATENATE("固",O63)</f>
        <v>固发改备[2024]196号</v>
      </c>
      <c r="M63">
        <f t="shared" ca="1" si="0"/>
        <v>2024</v>
      </c>
      <c r="N63">
        <f t="shared" ca="1" si="1"/>
        <v>196</v>
      </c>
      <c r="O63" t="str">
        <f t="shared" ca="1" si="2"/>
        <v>发改备[2024]196号</v>
      </c>
    </row>
    <row r="64" spans="1:15" x14ac:dyDescent="0.25">
      <c r="A64" s="1">
        <v>62</v>
      </c>
      <c r="B64" t="s">
        <v>200</v>
      </c>
      <c r="C64" t="s">
        <v>201</v>
      </c>
      <c r="D64" t="s">
        <v>12</v>
      </c>
      <c r="E64">
        <v>0.51200000000000001</v>
      </c>
      <c r="F64" t="s">
        <v>202</v>
      </c>
      <c r="G64" t="s">
        <v>10</v>
      </c>
      <c r="H64" t="s">
        <v>203</v>
      </c>
      <c r="I64">
        <v>12197.89</v>
      </c>
      <c r="J64">
        <v>40</v>
      </c>
      <c r="K64" t="s">
        <v>204</v>
      </c>
      <c r="L64" t="str">
        <f ca="1">CONCATENATE("锡",O64)</f>
        <v>锡发改备[2024]38号</v>
      </c>
      <c r="M64">
        <f t="shared" ca="1" si="0"/>
        <v>2024</v>
      </c>
      <c r="N64">
        <f t="shared" ca="1" si="1"/>
        <v>38</v>
      </c>
      <c r="O64" t="str">
        <f t="shared" ca="1" si="2"/>
        <v>发改备[2024]38号</v>
      </c>
    </row>
    <row r="65" spans="1:15" x14ac:dyDescent="0.25">
      <c r="A65" s="1">
        <v>63</v>
      </c>
      <c r="B65" t="s">
        <v>10</v>
      </c>
      <c r="C65" t="s">
        <v>205</v>
      </c>
      <c r="D65" t="s">
        <v>22</v>
      </c>
      <c r="E65" t="s">
        <v>10</v>
      </c>
      <c r="F65" t="s">
        <v>206</v>
      </c>
      <c r="G65" t="s">
        <v>10</v>
      </c>
      <c r="H65" t="s">
        <v>10</v>
      </c>
      <c r="I65" t="s">
        <v>10</v>
      </c>
      <c r="J65" t="s">
        <v>10</v>
      </c>
      <c r="K65" t="s">
        <v>10</v>
      </c>
      <c r="L65" t="str">
        <f ca="1">CONCATENATE("通",O65)</f>
        <v>通发改备[2023]190号</v>
      </c>
      <c r="M65">
        <f t="shared" ca="1" si="0"/>
        <v>2023</v>
      </c>
      <c r="N65">
        <f t="shared" ca="1" si="1"/>
        <v>190</v>
      </c>
      <c r="O65" t="str">
        <f t="shared" ca="1" si="2"/>
        <v>发改备[2023]190号</v>
      </c>
    </row>
    <row r="66" spans="1:15" x14ac:dyDescent="0.25">
      <c r="A66" s="1">
        <v>64</v>
      </c>
      <c r="B66" t="s">
        <v>207</v>
      </c>
      <c r="C66" t="s">
        <v>208</v>
      </c>
      <c r="D66" t="s">
        <v>22</v>
      </c>
      <c r="E66">
        <v>48.0002</v>
      </c>
      <c r="F66" t="s">
        <v>209</v>
      </c>
      <c r="G66">
        <v>300</v>
      </c>
      <c r="H66" t="s">
        <v>210</v>
      </c>
      <c r="I66">
        <v>61463.81</v>
      </c>
      <c r="J66">
        <v>100</v>
      </c>
      <c r="K66" t="s">
        <v>170</v>
      </c>
      <c r="L66" t="str">
        <f ca="1">CONCATENATE("黄",O66)</f>
        <v>黄发改备[2025]107号</v>
      </c>
      <c r="M66">
        <f t="shared" ref="M66:M129" ca="1" si="3">RANDBETWEEN(2022,2025)</f>
        <v>2025</v>
      </c>
      <c r="N66">
        <f t="shared" ref="N66:N129" ca="1" si="4">RANDBETWEEN(5,200)</f>
        <v>107</v>
      </c>
      <c r="O66" t="str">
        <f t="shared" ref="O66:O129" ca="1" si="5">CONCATENATE("发改备[",M66,"]",N66,"号")</f>
        <v>发改备[2025]107号</v>
      </c>
    </row>
    <row r="67" spans="1:15" x14ac:dyDescent="0.25">
      <c r="A67" s="1">
        <v>65</v>
      </c>
      <c r="B67" t="s">
        <v>211</v>
      </c>
      <c r="C67" t="s">
        <v>212</v>
      </c>
      <c r="D67" t="s">
        <v>22</v>
      </c>
      <c r="E67">
        <v>50.666899999999998</v>
      </c>
      <c r="F67" t="s">
        <v>202</v>
      </c>
      <c r="G67" t="s">
        <v>10</v>
      </c>
      <c r="H67" t="s">
        <v>203</v>
      </c>
      <c r="I67">
        <v>173528.51</v>
      </c>
      <c r="J67">
        <v>360</v>
      </c>
      <c r="K67" t="s">
        <v>204</v>
      </c>
      <c r="L67" t="str">
        <f ca="1">CONCATENATE("锡",O67)</f>
        <v>锡发改备[2022]39号</v>
      </c>
      <c r="M67">
        <f t="shared" ca="1" si="3"/>
        <v>2022</v>
      </c>
      <c r="N67">
        <f t="shared" ca="1" si="4"/>
        <v>39</v>
      </c>
      <c r="O67" t="str">
        <f t="shared" ca="1" si="5"/>
        <v>发改备[2022]39号</v>
      </c>
    </row>
    <row r="68" spans="1:15" x14ac:dyDescent="0.25">
      <c r="A68" s="1">
        <v>66</v>
      </c>
      <c r="B68" t="s">
        <v>213</v>
      </c>
      <c r="C68" t="s">
        <v>214</v>
      </c>
      <c r="D68" t="s">
        <v>10</v>
      </c>
      <c r="E68" t="s">
        <v>10</v>
      </c>
      <c r="F68" t="s">
        <v>202</v>
      </c>
      <c r="G68" t="s">
        <v>10</v>
      </c>
      <c r="H68" t="s">
        <v>215</v>
      </c>
      <c r="I68" t="s">
        <v>10</v>
      </c>
      <c r="J68">
        <v>400</v>
      </c>
      <c r="K68" t="s">
        <v>216</v>
      </c>
      <c r="L68" t="str">
        <f ca="1">CONCATENATE("锡",O68)</f>
        <v>锡发改备[2022]139号</v>
      </c>
      <c r="M68">
        <f t="shared" ca="1" si="3"/>
        <v>2022</v>
      </c>
      <c r="N68">
        <f t="shared" ca="1" si="4"/>
        <v>139</v>
      </c>
      <c r="O68" t="str">
        <f t="shared" ca="1" si="5"/>
        <v>发改备[2022]139号</v>
      </c>
    </row>
    <row r="69" spans="1:15" x14ac:dyDescent="0.25">
      <c r="A69" s="1">
        <v>67</v>
      </c>
      <c r="B69" t="s">
        <v>10</v>
      </c>
      <c r="C69" t="s">
        <v>217</v>
      </c>
      <c r="D69" t="s">
        <v>22</v>
      </c>
      <c r="E69" t="s">
        <v>10</v>
      </c>
      <c r="F69" t="s">
        <v>218</v>
      </c>
      <c r="G69" t="s">
        <v>10</v>
      </c>
      <c r="H69" t="s">
        <v>10</v>
      </c>
      <c r="I69" t="s">
        <v>10</v>
      </c>
      <c r="J69" t="s">
        <v>10</v>
      </c>
      <c r="K69" t="s">
        <v>10</v>
      </c>
      <c r="L69" t="str">
        <f ca="1">CONCATENATE("吉",O69)</f>
        <v>吉发改备[2022]33号</v>
      </c>
      <c r="M69">
        <f t="shared" ca="1" si="3"/>
        <v>2022</v>
      </c>
      <c r="N69">
        <f t="shared" ca="1" si="4"/>
        <v>33</v>
      </c>
      <c r="O69" t="str">
        <f t="shared" ca="1" si="5"/>
        <v>发改备[2022]33号</v>
      </c>
    </row>
    <row r="70" spans="1:15" x14ac:dyDescent="0.25">
      <c r="A70" s="1">
        <v>68</v>
      </c>
      <c r="B70" t="s">
        <v>10</v>
      </c>
      <c r="C70" t="s">
        <v>217</v>
      </c>
      <c r="D70" t="s">
        <v>22</v>
      </c>
      <c r="E70" t="s">
        <v>10</v>
      </c>
      <c r="F70" t="s">
        <v>218</v>
      </c>
      <c r="G70" t="s">
        <v>10</v>
      </c>
      <c r="H70" t="s">
        <v>10</v>
      </c>
      <c r="I70" t="s">
        <v>10</v>
      </c>
      <c r="J70" t="s">
        <v>10</v>
      </c>
      <c r="K70" t="s">
        <v>10</v>
      </c>
      <c r="L70" t="str">
        <f ca="1">CONCATENATE("吉",O70)</f>
        <v>吉发改备[2024]107号</v>
      </c>
      <c r="M70">
        <f t="shared" ca="1" si="3"/>
        <v>2024</v>
      </c>
      <c r="N70">
        <f t="shared" ca="1" si="4"/>
        <v>107</v>
      </c>
      <c r="O70" t="str">
        <f t="shared" ca="1" si="5"/>
        <v>发改备[2024]107号</v>
      </c>
    </row>
    <row r="71" spans="1:15" x14ac:dyDescent="0.25">
      <c r="A71" s="1">
        <v>69</v>
      </c>
      <c r="B71" t="s">
        <v>219</v>
      </c>
      <c r="C71" t="s">
        <v>220</v>
      </c>
      <c r="D71" t="s">
        <v>10</v>
      </c>
      <c r="E71" t="s">
        <v>10</v>
      </c>
      <c r="F71" t="s">
        <v>10</v>
      </c>
      <c r="G71" t="s">
        <v>10</v>
      </c>
      <c r="H71" t="s">
        <v>221</v>
      </c>
      <c r="I71" t="s">
        <v>10</v>
      </c>
      <c r="J71" t="s">
        <v>10</v>
      </c>
      <c r="K71" t="s">
        <v>10</v>
      </c>
      <c r="L71" t="s">
        <v>946</v>
      </c>
      <c r="M71">
        <f t="shared" ca="1" si="3"/>
        <v>2024</v>
      </c>
      <c r="N71">
        <f t="shared" ca="1" si="4"/>
        <v>183</v>
      </c>
      <c r="O71" t="str">
        <f t="shared" ca="1" si="5"/>
        <v>发改备[2024]183号</v>
      </c>
    </row>
    <row r="72" spans="1:15" x14ac:dyDescent="0.25">
      <c r="A72" s="1">
        <v>70</v>
      </c>
      <c r="B72" t="s">
        <v>222</v>
      </c>
      <c r="C72" t="s">
        <v>223</v>
      </c>
      <c r="D72" t="s">
        <v>10</v>
      </c>
      <c r="E72" t="s">
        <v>10</v>
      </c>
      <c r="F72" t="s">
        <v>10</v>
      </c>
      <c r="G72" t="s">
        <v>10</v>
      </c>
      <c r="H72" t="s">
        <v>224</v>
      </c>
      <c r="I72">
        <v>200</v>
      </c>
      <c r="J72" t="s">
        <v>10</v>
      </c>
      <c r="K72" t="s">
        <v>225</v>
      </c>
      <c r="L72" t="s">
        <v>946</v>
      </c>
      <c r="M72">
        <f t="shared" ca="1" si="3"/>
        <v>2023</v>
      </c>
      <c r="N72">
        <f t="shared" ca="1" si="4"/>
        <v>141</v>
      </c>
      <c r="O72" t="str">
        <f t="shared" ca="1" si="5"/>
        <v>发改备[2023]141号</v>
      </c>
    </row>
    <row r="73" spans="1:15" x14ac:dyDescent="0.25">
      <c r="A73" s="1">
        <v>71</v>
      </c>
      <c r="B73" t="s">
        <v>226</v>
      </c>
      <c r="C73" t="s">
        <v>227</v>
      </c>
      <c r="D73" t="s">
        <v>136</v>
      </c>
      <c r="E73" t="s">
        <v>10</v>
      </c>
      <c r="F73" t="s">
        <v>228</v>
      </c>
      <c r="G73" t="s">
        <v>10</v>
      </c>
      <c r="H73" t="s">
        <v>229</v>
      </c>
      <c r="I73">
        <v>24170</v>
      </c>
      <c r="J73">
        <v>20</v>
      </c>
      <c r="K73" t="s">
        <v>230</v>
      </c>
      <c r="L73" t="str">
        <f ca="1">CONCATENATE("北",O73)</f>
        <v>北发改备[2023]21号</v>
      </c>
      <c r="M73">
        <f t="shared" ca="1" si="3"/>
        <v>2023</v>
      </c>
      <c r="N73">
        <f t="shared" ca="1" si="4"/>
        <v>21</v>
      </c>
      <c r="O73" t="str">
        <f t="shared" ca="1" si="5"/>
        <v>发改备[2023]21号</v>
      </c>
    </row>
    <row r="74" spans="1:15" x14ac:dyDescent="0.25">
      <c r="A74" s="1">
        <v>72</v>
      </c>
      <c r="B74" t="s">
        <v>231</v>
      </c>
      <c r="C74" t="s">
        <v>232</v>
      </c>
      <c r="D74" t="s">
        <v>136</v>
      </c>
      <c r="E74" t="s">
        <v>10</v>
      </c>
      <c r="F74" t="s">
        <v>233</v>
      </c>
      <c r="G74" t="s">
        <v>10</v>
      </c>
      <c r="H74" t="s">
        <v>229</v>
      </c>
      <c r="I74">
        <v>42139</v>
      </c>
      <c r="J74">
        <v>40</v>
      </c>
      <c r="K74" t="s">
        <v>230</v>
      </c>
      <c r="L74" t="str">
        <f ca="1">CONCATENATE("北",O74)</f>
        <v>北发改备[2022]23号</v>
      </c>
      <c r="M74">
        <f t="shared" ca="1" si="3"/>
        <v>2022</v>
      </c>
      <c r="N74">
        <f t="shared" ca="1" si="4"/>
        <v>23</v>
      </c>
      <c r="O74" t="str">
        <f t="shared" ca="1" si="5"/>
        <v>发改备[2022]23号</v>
      </c>
    </row>
    <row r="75" spans="1:15" x14ac:dyDescent="0.25">
      <c r="A75" s="1">
        <v>73</v>
      </c>
      <c r="B75" t="s">
        <v>234</v>
      </c>
      <c r="C75" t="s">
        <v>235</v>
      </c>
      <c r="D75" t="s">
        <v>136</v>
      </c>
      <c r="E75" t="s">
        <v>10</v>
      </c>
      <c r="F75" t="s">
        <v>233</v>
      </c>
      <c r="G75" t="s">
        <v>10</v>
      </c>
      <c r="H75" t="s">
        <v>229</v>
      </c>
      <c r="I75">
        <v>35408</v>
      </c>
      <c r="J75">
        <v>34</v>
      </c>
      <c r="K75" t="s">
        <v>230</v>
      </c>
      <c r="L75" t="str">
        <f ca="1">CONCATENATE("北",O75)</f>
        <v>北发改备[2022]55号</v>
      </c>
      <c r="M75">
        <f t="shared" ca="1" si="3"/>
        <v>2022</v>
      </c>
      <c r="N75">
        <f t="shared" ca="1" si="4"/>
        <v>55</v>
      </c>
      <c r="O75" t="str">
        <f t="shared" ca="1" si="5"/>
        <v>发改备[2022]55号</v>
      </c>
    </row>
    <row r="76" spans="1:15" x14ac:dyDescent="0.25">
      <c r="A76" s="1">
        <v>74</v>
      </c>
      <c r="B76" t="s">
        <v>236</v>
      </c>
      <c r="C76" t="s">
        <v>237</v>
      </c>
      <c r="D76" t="s">
        <v>136</v>
      </c>
      <c r="E76" t="s">
        <v>10</v>
      </c>
      <c r="F76" t="s">
        <v>233</v>
      </c>
      <c r="G76" t="s">
        <v>10</v>
      </c>
      <c r="H76" t="s">
        <v>229</v>
      </c>
      <c r="I76">
        <v>32255</v>
      </c>
      <c r="J76">
        <v>30</v>
      </c>
      <c r="K76" t="s">
        <v>230</v>
      </c>
      <c r="L76" t="str">
        <f ca="1">CONCATENATE("北",O76)</f>
        <v>北发改备[2022]68号</v>
      </c>
      <c r="M76">
        <f t="shared" ca="1" si="3"/>
        <v>2022</v>
      </c>
      <c r="N76">
        <f t="shared" ca="1" si="4"/>
        <v>68</v>
      </c>
      <c r="O76" t="str">
        <f t="shared" ca="1" si="5"/>
        <v>发改备[2022]68号</v>
      </c>
    </row>
    <row r="77" spans="1:15" x14ac:dyDescent="0.25">
      <c r="A77" s="1">
        <v>75</v>
      </c>
      <c r="B77" t="s">
        <v>238</v>
      </c>
      <c r="C77" t="s">
        <v>239</v>
      </c>
      <c r="D77" t="s">
        <v>10</v>
      </c>
      <c r="E77" t="s">
        <v>10</v>
      </c>
      <c r="F77" t="s">
        <v>233</v>
      </c>
      <c r="G77" t="s">
        <v>10</v>
      </c>
      <c r="H77" t="s">
        <v>229</v>
      </c>
      <c r="I77">
        <v>133972</v>
      </c>
      <c r="J77">
        <v>124</v>
      </c>
      <c r="K77" t="s">
        <v>230</v>
      </c>
      <c r="L77" t="str">
        <f ca="1">CONCATENATE("北",O77)</f>
        <v>北发改备[2025]129号</v>
      </c>
      <c r="M77">
        <f t="shared" ca="1" si="3"/>
        <v>2025</v>
      </c>
      <c r="N77">
        <f t="shared" ca="1" si="4"/>
        <v>129</v>
      </c>
      <c r="O77" t="str">
        <f t="shared" ca="1" si="5"/>
        <v>发改备[2025]129号</v>
      </c>
    </row>
    <row r="78" spans="1:15" x14ac:dyDescent="0.25">
      <c r="A78" s="1">
        <v>76</v>
      </c>
      <c r="B78" t="s">
        <v>240</v>
      </c>
      <c r="C78" t="s">
        <v>241</v>
      </c>
      <c r="D78" t="s">
        <v>22</v>
      </c>
      <c r="E78">
        <v>4.26</v>
      </c>
      <c r="F78" t="s">
        <v>242</v>
      </c>
      <c r="G78" t="s">
        <v>10</v>
      </c>
      <c r="H78" t="s">
        <v>243</v>
      </c>
      <c r="I78">
        <v>42532.34</v>
      </c>
      <c r="J78">
        <v>49.65</v>
      </c>
      <c r="K78" t="s">
        <v>10</v>
      </c>
      <c r="L78" t="str">
        <f ca="1">CONCATENATE("宁",O77)</f>
        <v>宁发改备[2025]129号</v>
      </c>
      <c r="M78">
        <f t="shared" ca="1" si="3"/>
        <v>2022</v>
      </c>
      <c r="N78">
        <f t="shared" ca="1" si="4"/>
        <v>58</v>
      </c>
      <c r="O78" t="str">
        <f t="shared" ca="1" si="5"/>
        <v>发改备[2022]58号</v>
      </c>
    </row>
    <row r="79" spans="1:15" x14ac:dyDescent="0.25">
      <c r="A79" s="1">
        <v>77</v>
      </c>
      <c r="B79" t="s">
        <v>244</v>
      </c>
      <c r="C79" t="s">
        <v>245</v>
      </c>
      <c r="D79" t="s">
        <v>12</v>
      </c>
      <c r="E79">
        <v>200.001</v>
      </c>
      <c r="F79" t="s">
        <v>246</v>
      </c>
      <c r="G79">
        <v>25000</v>
      </c>
      <c r="H79" t="s">
        <v>247</v>
      </c>
      <c r="I79">
        <v>404014.74</v>
      </c>
      <c r="J79">
        <v>1000</v>
      </c>
      <c r="K79" t="s">
        <v>248</v>
      </c>
      <c r="L79" t="str">
        <f ca="1">CONCATENATE("余",O79)</f>
        <v>余发改备[2024]87号</v>
      </c>
      <c r="M79">
        <f t="shared" ca="1" si="3"/>
        <v>2024</v>
      </c>
      <c r="N79">
        <f t="shared" ca="1" si="4"/>
        <v>87</v>
      </c>
      <c r="O79" t="str">
        <f t="shared" ca="1" si="5"/>
        <v>发改备[2024]87号</v>
      </c>
    </row>
    <row r="80" spans="1:15" x14ac:dyDescent="0.25">
      <c r="A80" s="1">
        <v>78</v>
      </c>
      <c r="B80" t="s">
        <v>249</v>
      </c>
      <c r="C80" t="s">
        <v>250</v>
      </c>
      <c r="D80" t="s">
        <v>10</v>
      </c>
      <c r="E80" t="s">
        <v>10</v>
      </c>
      <c r="F80" t="s">
        <v>10</v>
      </c>
      <c r="G80" t="s">
        <v>10</v>
      </c>
      <c r="H80" t="s">
        <v>251</v>
      </c>
      <c r="I80">
        <v>71400</v>
      </c>
      <c r="J80" t="s">
        <v>10</v>
      </c>
      <c r="K80" t="s">
        <v>248</v>
      </c>
      <c r="L80" t="s">
        <v>946</v>
      </c>
      <c r="M80">
        <f t="shared" ca="1" si="3"/>
        <v>2022</v>
      </c>
      <c r="N80">
        <f t="shared" ca="1" si="4"/>
        <v>63</v>
      </c>
      <c r="O80" t="str">
        <f t="shared" ca="1" si="5"/>
        <v>发改备[2022]63号</v>
      </c>
    </row>
    <row r="81" spans="1:15" x14ac:dyDescent="0.25">
      <c r="A81" s="1">
        <v>79</v>
      </c>
      <c r="B81" t="s">
        <v>252</v>
      </c>
      <c r="C81" t="s">
        <v>253</v>
      </c>
      <c r="D81" t="s">
        <v>10</v>
      </c>
      <c r="E81" t="s">
        <v>10</v>
      </c>
      <c r="F81" t="s">
        <v>10</v>
      </c>
      <c r="G81" t="s">
        <v>10</v>
      </c>
      <c r="H81" t="s">
        <v>254</v>
      </c>
      <c r="I81" t="s">
        <v>10</v>
      </c>
      <c r="J81" t="s">
        <v>10</v>
      </c>
      <c r="K81" t="s">
        <v>254</v>
      </c>
      <c r="L81" t="str">
        <f ca="1">CONCATENATE("锡",O81)</f>
        <v>锡发改备[2024]152号</v>
      </c>
      <c r="M81">
        <f t="shared" ca="1" si="3"/>
        <v>2024</v>
      </c>
      <c r="N81">
        <f t="shared" ca="1" si="4"/>
        <v>152</v>
      </c>
      <c r="O81" t="str">
        <f t="shared" ca="1" si="5"/>
        <v>发改备[2024]152号</v>
      </c>
    </row>
    <row r="82" spans="1:15" x14ac:dyDescent="0.25">
      <c r="A82" s="1">
        <v>80</v>
      </c>
      <c r="B82" t="s">
        <v>255</v>
      </c>
      <c r="C82" t="s">
        <v>256</v>
      </c>
      <c r="D82" t="s">
        <v>12</v>
      </c>
      <c r="E82">
        <v>0</v>
      </c>
      <c r="F82" t="s">
        <v>257</v>
      </c>
      <c r="G82">
        <v>3500</v>
      </c>
      <c r="H82" t="s">
        <v>258</v>
      </c>
      <c r="I82">
        <v>83074.039999999994</v>
      </c>
      <c r="J82">
        <v>200</v>
      </c>
      <c r="K82" t="s">
        <v>216</v>
      </c>
      <c r="L82" t="str">
        <f ca="1">CONCATENATE("林",O82)</f>
        <v>林发改备[2024]36号</v>
      </c>
      <c r="M82">
        <f t="shared" ca="1" si="3"/>
        <v>2024</v>
      </c>
      <c r="N82">
        <f t="shared" ca="1" si="4"/>
        <v>36</v>
      </c>
      <c r="O82" t="str">
        <f t="shared" ca="1" si="5"/>
        <v>发改备[2024]36号</v>
      </c>
    </row>
    <row r="83" spans="1:15" x14ac:dyDescent="0.25">
      <c r="A83" s="1">
        <v>81</v>
      </c>
      <c r="B83" t="s">
        <v>259</v>
      </c>
      <c r="C83" t="s">
        <v>260</v>
      </c>
      <c r="D83" t="s">
        <v>10</v>
      </c>
      <c r="E83" t="s">
        <v>10</v>
      </c>
      <c r="F83" t="s">
        <v>10</v>
      </c>
      <c r="G83" t="s">
        <v>10</v>
      </c>
      <c r="H83" t="s">
        <v>97</v>
      </c>
      <c r="I83">
        <v>220000</v>
      </c>
      <c r="J83" t="s">
        <v>10</v>
      </c>
      <c r="K83" t="s">
        <v>261</v>
      </c>
      <c r="L83" t="str">
        <f ca="1">CONCATENATE("伊",O83)</f>
        <v>伊发改备[2023]153号</v>
      </c>
      <c r="M83">
        <f t="shared" ca="1" si="3"/>
        <v>2023</v>
      </c>
      <c r="N83">
        <f t="shared" ca="1" si="4"/>
        <v>153</v>
      </c>
      <c r="O83" t="str">
        <f t="shared" ca="1" si="5"/>
        <v>发改备[2023]153号</v>
      </c>
    </row>
    <row r="84" spans="1:15" x14ac:dyDescent="0.25">
      <c r="A84" s="1">
        <v>82</v>
      </c>
      <c r="B84" t="s">
        <v>262</v>
      </c>
      <c r="C84" t="s">
        <v>263</v>
      </c>
      <c r="D84" t="s">
        <v>10</v>
      </c>
      <c r="E84" t="s">
        <v>10</v>
      </c>
      <c r="F84" t="s">
        <v>10</v>
      </c>
      <c r="G84" t="s">
        <v>10</v>
      </c>
      <c r="H84" t="s">
        <v>229</v>
      </c>
      <c r="I84">
        <v>32940</v>
      </c>
      <c r="J84" t="s">
        <v>10</v>
      </c>
      <c r="K84" t="s">
        <v>230</v>
      </c>
      <c r="L84" t="s">
        <v>946</v>
      </c>
      <c r="M84">
        <f t="shared" ca="1" si="3"/>
        <v>2024</v>
      </c>
      <c r="N84">
        <f t="shared" ca="1" si="4"/>
        <v>123</v>
      </c>
      <c r="O84" t="str">
        <f t="shared" ca="1" si="5"/>
        <v>发改备[2024]123号</v>
      </c>
    </row>
    <row r="85" spans="1:15" x14ac:dyDescent="0.25">
      <c r="A85" s="1">
        <v>83</v>
      </c>
      <c r="B85" t="s">
        <v>264</v>
      </c>
      <c r="C85" t="s">
        <v>265</v>
      </c>
      <c r="D85" t="s">
        <v>10</v>
      </c>
      <c r="E85" t="s">
        <v>10</v>
      </c>
      <c r="F85" t="s">
        <v>266</v>
      </c>
      <c r="G85" t="s">
        <v>10</v>
      </c>
      <c r="H85" t="s">
        <v>267</v>
      </c>
      <c r="I85" t="s">
        <v>10</v>
      </c>
      <c r="J85" t="s">
        <v>10</v>
      </c>
      <c r="K85" t="s">
        <v>268</v>
      </c>
      <c r="L85" t="s">
        <v>946</v>
      </c>
      <c r="M85">
        <f t="shared" ca="1" si="3"/>
        <v>2024</v>
      </c>
      <c r="N85">
        <f t="shared" ca="1" si="4"/>
        <v>187</v>
      </c>
      <c r="O85" t="str">
        <f t="shared" ca="1" si="5"/>
        <v>发改备[2024]187号</v>
      </c>
    </row>
    <row r="86" spans="1:15" x14ac:dyDescent="0.25">
      <c r="A86" s="1">
        <v>84</v>
      </c>
      <c r="B86" t="s">
        <v>269</v>
      </c>
      <c r="C86" t="s">
        <v>270</v>
      </c>
      <c r="D86" t="s">
        <v>22</v>
      </c>
      <c r="E86">
        <v>50.67</v>
      </c>
      <c r="F86" t="s">
        <v>202</v>
      </c>
      <c r="G86" t="s">
        <v>10</v>
      </c>
      <c r="H86" t="s">
        <v>254</v>
      </c>
      <c r="I86">
        <v>173790</v>
      </c>
      <c r="J86">
        <v>400</v>
      </c>
      <c r="K86" t="s">
        <v>254</v>
      </c>
      <c r="L86" t="str">
        <f ca="1">CONCATENATE("锡",O86)</f>
        <v>锡发改备[2025]131号</v>
      </c>
      <c r="M86">
        <f t="shared" ca="1" si="3"/>
        <v>2025</v>
      </c>
      <c r="N86">
        <f t="shared" ca="1" si="4"/>
        <v>131</v>
      </c>
      <c r="O86" t="str">
        <f t="shared" ca="1" si="5"/>
        <v>发改备[2025]131号</v>
      </c>
    </row>
    <row r="87" spans="1:15" x14ac:dyDescent="0.25">
      <c r="A87" s="1">
        <v>85</v>
      </c>
      <c r="B87" t="s">
        <v>271</v>
      </c>
      <c r="C87" t="s">
        <v>272</v>
      </c>
      <c r="D87" t="s">
        <v>12</v>
      </c>
      <c r="E87">
        <v>42.2</v>
      </c>
      <c r="F87" t="s">
        <v>273</v>
      </c>
      <c r="G87" t="s">
        <v>10</v>
      </c>
      <c r="H87" t="s">
        <v>274</v>
      </c>
      <c r="I87">
        <v>57</v>
      </c>
      <c r="J87">
        <v>11.763999999999999</v>
      </c>
      <c r="K87" t="s">
        <v>275</v>
      </c>
      <c r="L87" t="str">
        <f ca="1">CONCATENATE("哈",O87)</f>
        <v>哈发改备[2024]58号</v>
      </c>
      <c r="M87">
        <f t="shared" ca="1" si="3"/>
        <v>2024</v>
      </c>
      <c r="N87">
        <f t="shared" ca="1" si="4"/>
        <v>58</v>
      </c>
      <c r="O87" t="str">
        <f t="shared" ca="1" si="5"/>
        <v>发改备[2024]58号</v>
      </c>
    </row>
    <row r="88" spans="1:15" x14ac:dyDescent="0.25">
      <c r="A88" s="1">
        <v>86</v>
      </c>
      <c r="B88" t="s">
        <v>276</v>
      </c>
      <c r="C88" t="s">
        <v>277</v>
      </c>
      <c r="D88" t="s">
        <v>10</v>
      </c>
      <c r="E88" t="s">
        <v>10</v>
      </c>
      <c r="F88" t="s">
        <v>278</v>
      </c>
      <c r="G88" t="s">
        <v>10</v>
      </c>
      <c r="H88" t="s">
        <v>10</v>
      </c>
      <c r="I88">
        <v>8800</v>
      </c>
      <c r="J88" t="s">
        <v>10</v>
      </c>
      <c r="K88" t="s">
        <v>261</v>
      </c>
      <c r="L88" t="s">
        <v>946</v>
      </c>
      <c r="M88">
        <f t="shared" ca="1" si="3"/>
        <v>2022</v>
      </c>
      <c r="N88">
        <f t="shared" ca="1" si="4"/>
        <v>39</v>
      </c>
      <c r="O88" t="str">
        <f t="shared" ca="1" si="5"/>
        <v>发改备[2022]39号</v>
      </c>
    </row>
    <row r="89" spans="1:15" x14ac:dyDescent="0.25">
      <c r="A89" s="1">
        <v>87</v>
      </c>
      <c r="B89" t="s">
        <v>279</v>
      </c>
      <c r="C89" t="s">
        <v>280</v>
      </c>
      <c r="D89" t="s">
        <v>22</v>
      </c>
      <c r="E89">
        <v>3.6</v>
      </c>
      <c r="F89" t="s">
        <v>281</v>
      </c>
      <c r="G89" t="s">
        <v>10</v>
      </c>
      <c r="H89" t="s">
        <v>282</v>
      </c>
      <c r="I89">
        <v>33164</v>
      </c>
      <c r="J89">
        <v>49</v>
      </c>
      <c r="K89" t="s">
        <v>261</v>
      </c>
      <c r="L89" t="str">
        <f ca="1">CONCATENATE("平",O89)</f>
        <v>平发改备[2024]98号</v>
      </c>
      <c r="M89">
        <f t="shared" ca="1" si="3"/>
        <v>2024</v>
      </c>
      <c r="N89">
        <f t="shared" ca="1" si="4"/>
        <v>98</v>
      </c>
      <c r="O89" t="str">
        <f t="shared" ca="1" si="5"/>
        <v>发改备[2024]98号</v>
      </c>
    </row>
    <row r="90" spans="1:15" x14ac:dyDescent="0.25">
      <c r="A90" s="1">
        <v>88</v>
      </c>
      <c r="B90" t="s">
        <v>283</v>
      </c>
      <c r="C90" t="s">
        <v>284</v>
      </c>
      <c r="D90" t="s">
        <v>22</v>
      </c>
      <c r="E90">
        <v>128</v>
      </c>
      <c r="F90" t="s">
        <v>285</v>
      </c>
      <c r="G90" t="s">
        <v>10</v>
      </c>
      <c r="H90" t="s">
        <v>97</v>
      </c>
      <c r="I90">
        <v>2022003</v>
      </c>
      <c r="J90">
        <v>5018.75</v>
      </c>
      <c r="K90" t="s">
        <v>261</v>
      </c>
      <c r="L90" t="str">
        <f ca="1">CONCATENATE("伊",O89)</f>
        <v>伊发改备[2024]98号</v>
      </c>
      <c r="M90">
        <f t="shared" ca="1" si="3"/>
        <v>2024</v>
      </c>
      <c r="N90">
        <f t="shared" ca="1" si="4"/>
        <v>126</v>
      </c>
      <c r="O90" t="str">
        <f t="shared" ca="1" si="5"/>
        <v>发改备[2024]126号</v>
      </c>
    </row>
    <row r="91" spans="1:15" x14ac:dyDescent="0.25">
      <c r="A91" s="1">
        <v>89</v>
      </c>
      <c r="B91" t="s">
        <v>286</v>
      </c>
      <c r="C91" t="s">
        <v>287</v>
      </c>
      <c r="D91" t="s">
        <v>12</v>
      </c>
      <c r="E91">
        <v>26.666799999999999</v>
      </c>
      <c r="F91" t="s">
        <v>288</v>
      </c>
      <c r="G91" t="s">
        <v>10</v>
      </c>
      <c r="H91" t="s">
        <v>289</v>
      </c>
      <c r="I91">
        <v>29278.16</v>
      </c>
      <c r="J91">
        <v>80</v>
      </c>
      <c r="K91" t="s">
        <v>290</v>
      </c>
      <c r="L91" t="str">
        <f ca="1">CONCATENATE("常",O91)</f>
        <v>常发改备[2023]78号</v>
      </c>
      <c r="M91">
        <f t="shared" ca="1" si="3"/>
        <v>2023</v>
      </c>
      <c r="N91">
        <f t="shared" ca="1" si="4"/>
        <v>78</v>
      </c>
      <c r="O91" t="str">
        <f t="shared" ca="1" si="5"/>
        <v>发改备[2023]78号</v>
      </c>
    </row>
    <row r="92" spans="1:15" x14ac:dyDescent="0.25">
      <c r="A92" s="1">
        <v>90</v>
      </c>
      <c r="B92" t="s">
        <v>291</v>
      </c>
      <c r="C92" t="s">
        <v>292</v>
      </c>
      <c r="D92" t="s">
        <v>22</v>
      </c>
      <c r="E92">
        <v>0</v>
      </c>
      <c r="F92" t="s">
        <v>293</v>
      </c>
      <c r="G92">
        <v>800</v>
      </c>
      <c r="H92" t="s">
        <v>294</v>
      </c>
      <c r="I92">
        <v>107795.55</v>
      </c>
      <c r="J92">
        <v>200</v>
      </c>
      <c r="K92" t="s">
        <v>10</v>
      </c>
      <c r="L92" t="str">
        <f ca="1">CONCATENATE("那",O91)</f>
        <v>那发改备[2023]78号</v>
      </c>
      <c r="M92">
        <f t="shared" ca="1" si="3"/>
        <v>2022</v>
      </c>
      <c r="N92">
        <f t="shared" ca="1" si="4"/>
        <v>193</v>
      </c>
      <c r="O92" t="str">
        <f t="shared" ca="1" si="5"/>
        <v>发改备[2022]193号</v>
      </c>
    </row>
    <row r="93" spans="1:15" x14ac:dyDescent="0.25">
      <c r="A93" s="1">
        <v>91</v>
      </c>
      <c r="B93" t="s">
        <v>295</v>
      </c>
      <c r="C93" t="s">
        <v>296</v>
      </c>
      <c r="D93" t="s">
        <v>22</v>
      </c>
      <c r="E93">
        <v>0</v>
      </c>
      <c r="F93" t="s">
        <v>297</v>
      </c>
      <c r="G93">
        <v>800</v>
      </c>
      <c r="H93" t="s">
        <v>298</v>
      </c>
      <c r="I93">
        <v>107795.55</v>
      </c>
      <c r="J93">
        <v>200</v>
      </c>
      <c r="K93" t="s">
        <v>216</v>
      </c>
      <c r="L93" t="str">
        <f ca="1">CONCATENATE("林",O92)</f>
        <v>林发改备[2022]193号</v>
      </c>
      <c r="M93">
        <f t="shared" ca="1" si="3"/>
        <v>2023</v>
      </c>
      <c r="N93">
        <f t="shared" ca="1" si="4"/>
        <v>37</v>
      </c>
      <c r="O93" t="str">
        <f t="shared" ca="1" si="5"/>
        <v>发改备[2023]37号</v>
      </c>
    </row>
    <row r="94" spans="1:15" x14ac:dyDescent="0.25">
      <c r="A94" s="1">
        <v>92</v>
      </c>
      <c r="B94" t="s">
        <v>10</v>
      </c>
      <c r="C94" t="s">
        <v>299</v>
      </c>
      <c r="D94" t="s">
        <v>22</v>
      </c>
      <c r="E94" t="s">
        <v>10</v>
      </c>
      <c r="F94" t="s">
        <v>300</v>
      </c>
      <c r="G94" t="s">
        <v>10</v>
      </c>
      <c r="H94" t="s">
        <v>10</v>
      </c>
      <c r="I94" t="s">
        <v>10</v>
      </c>
      <c r="J94">
        <v>100</v>
      </c>
      <c r="K94" t="s">
        <v>10</v>
      </c>
      <c r="L94" t="str">
        <f ca="1">CONCATENATE("蚌",O94)</f>
        <v>蚌发改备[2024]116号</v>
      </c>
      <c r="M94">
        <f t="shared" ca="1" si="3"/>
        <v>2024</v>
      </c>
      <c r="N94">
        <f t="shared" ca="1" si="4"/>
        <v>116</v>
      </c>
      <c r="O94" t="str">
        <f t="shared" ca="1" si="5"/>
        <v>发改备[2024]116号</v>
      </c>
    </row>
    <row r="95" spans="1:15" x14ac:dyDescent="0.25">
      <c r="A95" s="1">
        <v>93</v>
      </c>
      <c r="B95" t="s">
        <v>301</v>
      </c>
      <c r="C95" t="s">
        <v>302</v>
      </c>
      <c r="D95" t="s">
        <v>22</v>
      </c>
      <c r="E95">
        <v>8</v>
      </c>
      <c r="F95" t="s">
        <v>10</v>
      </c>
      <c r="G95" t="s">
        <v>10</v>
      </c>
      <c r="H95" t="s">
        <v>303</v>
      </c>
      <c r="I95">
        <v>15028</v>
      </c>
      <c r="J95">
        <v>25</v>
      </c>
      <c r="K95" t="s">
        <v>304</v>
      </c>
      <c r="L95" t="str">
        <f ca="1">CONCATENATE("庄",O95)</f>
        <v>庄发改备[2023]109号</v>
      </c>
      <c r="M95">
        <f t="shared" ca="1" si="3"/>
        <v>2023</v>
      </c>
      <c r="N95">
        <f t="shared" ca="1" si="4"/>
        <v>109</v>
      </c>
      <c r="O95" t="str">
        <f t="shared" ca="1" si="5"/>
        <v>发改备[2023]109号</v>
      </c>
    </row>
    <row r="96" spans="1:15" x14ac:dyDescent="0.25">
      <c r="A96" s="1">
        <v>94</v>
      </c>
      <c r="B96" t="s">
        <v>305</v>
      </c>
      <c r="C96" t="s">
        <v>306</v>
      </c>
      <c r="D96" t="s">
        <v>22</v>
      </c>
      <c r="E96">
        <v>40</v>
      </c>
      <c r="F96" t="s">
        <v>10</v>
      </c>
      <c r="G96" t="s">
        <v>10</v>
      </c>
      <c r="H96" t="s">
        <v>303</v>
      </c>
      <c r="I96">
        <v>68749</v>
      </c>
      <c r="J96">
        <v>100</v>
      </c>
      <c r="K96" t="s">
        <v>304</v>
      </c>
      <c r="L96" t="str">
        <f ca="1">CONCATENATE("庄",O96)</f>
        <v>庄发改备[2022]170号</v>
      </c>
      <c r="M96">
        <f t="shared" ca="1" si="3"/>
        <v>2022</v>
      </c>
      <c r="N96">
        <f t="shared" ca="1" si="4"/>
        <v>170</v>
      </c>
      <c r="O96" t="str">
        <f t="shared" ca="1" si="5"/>
        <v>发改备[2022]170号</v>
      </c>
    </row>
    <row r="97" spans="1:15" x14ac:dyDescent="0.25">
      <c r="A97" s="1">
        <v>95</v>
      </c>
      <c r="B97" t="s">
        <v>307</v>
      </c>
      <c r="C97" t="s">
        <v>308</v>
      </c>
      <c r="D97" t="s">
        <v>22</v>
      </c>
      <c r="E97">
        <v>8.5</v>
      </c>
      <c r="F97" t="s">
        <v>309</v>
      </c>
      <c r="G97" t="s">
        <v>10</v>
      </c>
      <c r="H97" t="s">
        <v>310</v>
      </c>
      <c r="I97">
        <v>242925</v>
      </c>
      <c r="J97">
        <v>300</v>
      </c>
      <c r="K97" t="s">
        <v>311</v>
      </c>
      <c r="L97" t="str">
        <f ca="1">CONCATENATE("丰",O97)</f>
        <v>丰发改备[2025]172号</v>
      </c>
      <c r="M97">
        <f t="shared" ca="1" si="3"/>
        <v>2025</v>
      </c>
      <c r="N97">
        <f t="shared" ca="1" si="4"/>
        <v>172</v>
      </c>
      <c r="O97" t="str">
        <f t="shared" ca="1" si="5"/>
        <v>发改备[2025]172号</v>
      </c>
    </row>
    <row r="98" spans="1:15" x14ac:dyDescent="0.25">
      <c r="A98" s="1">
        <v>96</v>
      </c>
      <c r="B98" t="s">
        <v>312</v>
      </c>
      <c r="C98" t="s">
        <v>313</v>
      </c>
      <c r="D98" t="s">
        <v>12</v>
      </c>
      <c r="E98">
        <v>162.13</v>
      </c>
      <c r="F98" t="s">
        <v>314</v>
      </c>
      <c r="G98" t="s">
        <v>10</v>
      </c>
      <c r="H98" t="s">
        <v>310</v>
      </c>
      <c r="I98">
        <v>106953</v>
      </c>
      <c r="J98">
        <v>221</v>
      </c>
      <c r="K98" t="s">
        <v>311</v>
      </c>
      <c r="L98" t="str">
        <f ca="1">CONCATENATE("丰",O98)</f>
        <v>丰发改备[2025]40号</v>
      </c>
      <c r="M98">
        <f t="shared" ca="1" si="3"/>
        <v>2025</v>
      </c>
      <c r="N98">
        <f t="shared" ca="1" si="4"/>
        <v>40</v>
      </c>
      <c r="O98" t="str">
        <f t="shared" ca="1" si="5"/>
        <v>发改备[2025]40号</v>
      </c>
    </row>
    <row r="99" spans="1:15" x14ac:dyDescent="0.25">
      <c r="A99" s="1">
        <v>97</v>
      </c>
      <c r="B99" t="s">
        <v>315</v>
      </c>
      <c r="C99" t="s">
        <v>316</v>
      </c>
      <c r="D99" t="s">
        <v>22</v>
      </c>
      <c r="E99">
        <v>49.5</v>
      </c>
      <c r="F99" t="s">
        <v>317</v>
      </c>
      <c r="G99" t="s">
        <v>10</v>
      </c>
      <c r="H99" t="s">
        <v>230</v>
      </c>
      <c r="I99">
        <v>106055</v>
      </c>
      <c r="J99">
        <v>200</v>
      </c>
      <c r="K99" t="s">
        <v>311</v>
      </c>
      <c r="L99" t="str">
        <f ca="1">CONCATENATE("包",O99)</f>
        <v>包发改备[2025]120号</v>
      </c>
      <c r="M99">
        <f t="shared" ca="1" si="3"/>
        <v>2025</v>
      </c>
      <c r="N99">
        <f t="shared" ca="1" si="4"/>
        <v>120</v>
      </c>
      <c r="O99" t="str">
        <f t="shared" ca="1" si="5"/>
        <v>发改备[2025]120号</v>
      </c>
    </row>
    <row r="100" spans="1:15" x14ac:dyDescent="0.25">
      <c r="A100" s="1">
        <v>98</v>
      </c>
      <c r="B100" t="s">
        <v>318</v>
      </c>
      <c r="C100" t="s">
        <v>319</v>
      </c>
      <c r="D100" t="s">
        <v>22</v>
      </c>
      <c r="E100">
        <v>7.26</v>
      </c>
      <c r="F100" t="s">
        <v>10</v>
      </c>
      <c r="G100" t="s">
        <v>10</v>
      </c>
      <c r="H100" t="s">
        <v>320</v>
      </c>
      <c r="I100" t="s">
        <v>10</v>
      </c>
      <c r="J100">
        <v>99</v>
      </c>
      <c r="K100" t="s">
        <v>268</v>
      </c>
      <c r="L100" t="str">
        <f ca="1">CONCATENATE("开",O100)</f>
        <v>开发改备[2025]65号</v>
      </c>
      <c r="M100">
        <f t="shared" ca="1" si="3"/>
        <v>2025</v>
      </c>
      <c r="N100">
        <f t="shared" ca="1" si="4"/>
        <v>65</v>
      </c>
      <c r="O100" t="str">
        <f t="shared" ca="1" si="5"/>
        <v>发改备[2025]65号</v>
      </c>
    </row>
    <row r="101" spans="1:15" x14ac:dyDescent="0.25">
      <c r="A101" s="1">
        <v>99</v>
      </c>
      <c r="B101" t="s">
        <v>321</v>
      </c>
      <c r="C101" t="s">
        <v>322</v>
      </c>
      <c r="D101" t="s">
        <v>22</v>
      </c>
      <c r="E101">
        <v>12</v>
      </c>
      <c r="F101" t="s">
        <v>323</v>
      </c>
      <c r="G101" t="s">
        <v>10</v>
      </c>
      <c r="H101" t="s">
        <v>320</v>
      </c>
      <c r="I101" t="s">
        <v>10</v>
      </c>
      <c r="J101">
        <v>50</v>
      </c>
      <c r="K101" t="s">
        <v>268</v>
      </c>
      <c r="L101" t="str">
        <f ca="1">CONCATENATE("灵",O101)</f>
        <v>灵发改备[2025]76号</v>
      </c>
      <c r="M101">
        <f t="shared" ca="1" si="3"/>
        <v>2025</v>
      </c>
      <c r="N101">
        <f t="shared" ca="1" si="4"/>
        <v>76</v>
      </c>
      <c r="O101" t="str">
        <f t="shared" ca="1" si="5"/>
        <v>发改备[2025]76号</v>
      </c>
    </row>
    <row r="102" spans="1:15" x14ac:dyDescent="0.25">
      <c r="A102" s="1">
        <v>100</v>
      </c>
      <c r="B102" t="s">
        <v>324</v>
      </c>
      <c r="C102" t="s">
        <v>325</v>
      </c>
      <c r="D102" t="s">
        <v>22</v>
      </c>
      <c r="E102" t="s">
        <v>10</v>
      </c>
      <c r="F102" t="s">
        <v>10</v>
      </c>
      <c r="G102" t="s">
        <v>10</v>
      </c>
      <c r="H102" t="s">
        <v>320</v>
      </c>
      <c r="I102" t="s">
        <v>10</v>
      </c>
      <c r="J102">
        <v>247.5</v>
      </c>
      <c r="K102" t="s">
        <v>268</v>
      </c>
      <c r="L102" t="str">
        <f ca="1">CONCATENATE("哈",O102)</f>
        <v>哈发改备[2023]107号</v>
      </c>
      <c r="M102">
        <f t="shared" ca="1" si="3"/>
        <v>2023</v>
      </c>
      <c r="N102">
        <f t="shared" ca="1" si="4"/>
        <v>107</v>
      </c>
      <c r="O102" t="str">
        <f t="shared" ca="1" si="5"/>
        <v>发改备[2023]107号</v>
      </c>
    </row>
    <row r="103" spans="1:15" x14ac:dyDescent="0.25">
      <c r="A103" s="1">
        <v>101</v>
      </c>
      <c r="B103" t="s">
        <v>326</v>
      </c>
      <c r="C103" t="s">
        <v>327</v>
      </c>
      <c r="D103" t="s">
        <v>12</v>
      </c>
      <c r="E103">
        <v>56.19</v>
      </c>
      <c r="F103" t="s">
        <v>10</v>
      </c>
      <c r="G103" t="s">
        <v>10</v>
      </c>
      <c r="H103" t="s">
        <v>320</v>
      </c>
      <c r="I103" t="s">
        <v>10</v>
      </c>
      <c r="J103">
        <v>21</v>
      </c>
      <c r="K103" t="s">
        <v>268</v>
      </c>
      <c r="L103" t="str">
        <f ca="1">CONCATENATE("伊",O103)</f>
        <v>伊发改备[2025]76号</v>
      </c>
      <c r="M103">
        <f t="shared" ca="1" si="3"/>
        <v>2025</v>
      </c>
      <c r="N103">
        <f t="shared" ca="1" si="4"/>
        <v>76</v>
      </c>
      <c r="O103" t="str">
        <f t="shared" ca="1" si="5"/>
        <v>发改备[2025]76号</v>
      </c>
    </row>
    <row r="104" spans="1:15" x14ac:dyDescent="0.25">
      <c r="A104" s="1">
        <v>102</v>
      </c>
      <c r="B104" t="s">
        <v>328</v>
      </c>
      <c r="C104" t="s">
        <v>329</v>
      </c>
      <c r="D104" t="s">
        <v>22</v>
      </c>
      <c r="E104">
        <v>13.3</v>
      </c>
      <c r="F104" t="s">
        <v>330</v>
      </c>
      <c r="G104" t="s">
        <v>10</v>
      </c>
      <c r="H104" t="s">
        <v>320</v>
      </c>
      <c r="I104" t="s">
        <v>10</v>
      </c>
      <c r="J104">
        <v>49.5</v>
      </c>
      <c r="K104" t="s">
        <v>268</v>
      </c>
      <c r="L104" t="str">
        <f ca="1">CONCATENATE("塔",O104)</f>
        <v>塔发改备[2025]90号</v>
      </c>
      <c r="M104">
        <f t="shared" ca="1" si="3"/>
        <v>2025</v>
      </c>
      <c r="N104">
        <f t="shared" ca="1" si="4"/>
        <v>90</v>
      </c>
      <c r="O104" t="str">
        <f t="shared" ca="1" si="5"/>
        <v>发改备[2025]90号</v>
      </c>
    </row>
    <row r="105" spans="1:15" x14ac:dyDescent="0.25">
      <c r="A105" s="1">
        <v>103</v>
      </c>
      <c r="B105" t="s">
        <v>331</v>
      </c>
      <c r="C105" t="s">
        <v>332</v>
      </c>
      <c r="D105" t="s">
        <v>22</v>
      </c>
      <c r="E105">
        <v>5.89</v>
      </c>
      <c r="F105" t="s">
        <v>330</v>
      </c>
      <c r="G105" t="s">
        <v>10</v>
      </c>
      <c r="H105" t="s">
        <v>320</v>
      </c>
      <c r="I105" t="s">
        <v>10</v>
      </c>
      <c r="J105">
        <v>49.5</v>
      </c>
      <c r="K105" t="s">
        <v>268</v>
      </c>
      <c r="L105" t="str">
        <f ca="1">CONCATENATE("塔",O105)</f>
        <v>塔发改备[2022]34号</v>
      </c>
      <c r="M105">
        <f t="shared" ca="1" si="3"/>
        <v>2022</v>
      </c>
      <c r="N105">
        <f t="shared" ca="1" si="4"/>
        <v>34</v>
      </c>
      <c r="O105" t="str">
        <f t="shared" ca="1" si="5"/>
        <v>发改备[2022]34号</v>
      </c>
    </row>
    <row r="106" spans="1:15" x14ac:dyDescent="0.25">
      <c r="A106" s="1">
        <v>104</v>
      </c>
      <c r="B106" t="s">
        <v>333</v>
      </c>
      <c r="C106" t="s">
        <v>334</v>
      </c>
      <c r="D106" t="s">
        <v>22</v>
      </c>
      <c r="E106">
        <v>23.33</v>
      </c>
      <c r="F106" t="s">
        <v>335</v>
      </c>
      <c r="G106" t="s">
        <v>10</v>
      </c>
      <c r="H106" t="s">
        <v>320</v>
      </c>
      <c r="I106" t="s">
        <v>10</v>
      </c>
      <c r="J106">
        <v>100</v>
      </c>
      <c r="K106" t="s">
        <v>268</v>
      </c>
      <c r="L106" t="str">
        <f ca="1">CONCATENATE("昌",O106)</f>
        <v>昌发改备[2025]166号</v>
      </c>
      <c r="M106">
        <f t="shared" ca="1" si="3"/>
        <v>2025</v>
      </c>
      <c r="N106">
        <f t="shared" ca="1" si="4"/>
        <v>166</v>
      </c>
      <c r="O106" t="str">
        <f t="shared" ca="1" si="5"/>
        <v>发改备[2025]166号</v>
      </c>
    </row>
    <row r="107" spans="1:15" x14ac:dyDescent="0.25">
      <c r="A107" s="1">
        <v>105</v>
      </c>
      <c r="B107" t="s">
        <v>336</v>
      </c>
      <c r="C107" t="s">
        <v>337</v>
      </c>
      <c r="D107" t="s">
        <v>22</v>
      </c>
      <c r="E107">
        <v>0</v>
      </c>
      <c r="F107" t="s">
        <v>338</v>
      </c>
      <c r="G107" t="s">
        <v>10</v>
      </c>
      <c r="H107" t="s">
        <v>339</v>
      </c>
      <c r="I107">
        <v>1026.52</v>
      </c>
      <c r="J107">
        <v>300</v>
      </c>
      <c r="K107" t="s">
        <v>10</v>
      </c>
      <c r="L107" t="str">
        <f ca="1">CONCATENATE("加",O107)</f>
        <v>加发改备[2022]200号</v>
      </c>
      <c r="M107">
        <f t="shared" ca="1" si="3"/>
        <v>2022</v>
      </c>
      <c r="N107">
        <f t="shared" ca="1" si="4"/>
        <v>200</v>
      </c>
      <c r="O107" t="str">
        <f t="shared" ca="1" si="5"/>
        <v>发改备[2022]200号</v>
      </c>
    </row>
    <row r="108" spans="1:15" x14ac:dyDescent="0.25">
      <c r="A108" s="1">
        <v>106</v>
      </c>
      <c r="B108" t="s">
        <v>340</v>
      </c>
      <c r="C108" t="s">
        <v>341</v>
      </c>
      <c r="D108" t="s">
        <v>12</v>
      </c>
      <c r="E108" t="s">
        <v>10</v>
      </c>
      <c r="F108" t="s">
        <v>342</v>
      </c>
      <c r="G108" t="s">
        <v>10</v>
      </c>
      <c r="H108" t="s">
        <v>10</v>
      </c>
      <c r="I108">
        <v>25975</v>
      </c>
      <c r="J108">
        <v>30</v>
      </c>
      <c r="K108" t="s">
        <v>10</v>
      </c>
      <c r="L108" t="str">
        <f ca="1">CONCATENATE("中",O108)</f>
        <v>中发改备[2022]61号</v>
      </c>
      <c r="M108">
        <f t="shared" ca="1" si="3"/>
        <v>2022</v>
      </c>
      <c r="N108">
        <f t="shared" ca="1" si="4"/>
        <v>61</v>
      </c>
      <c r="O108" t="str">
        <f t="shared" ca="1" si="5"/>
        <v>发改备[2022]61号</v>
      </c>
    </row>
    <row r="109" spans="1:15" x14ac:dyDescent="0.25">
      <c r="A109" s="1">
        <v>107</v>
      </c>
      <c r="B109" t="s">
        <v>343</v>
      </c>
      <c r="C109" t="s">
        <v>344</v>
      </c>
      <c r="D109" t="s">
        <v>12</v>
      </c>
      <c r="E109" t="s">
        <v>10</v>
      </c>
      <c r="F109" t="s">
        <v>345</v>
      </c>
      <c r="G109" t="s">
        <v>10</v>
      </c>
      <c r="H109" t="s">
        <v>10</v>
      </c>
      <c r="I109">
        <v>18023</v>
      </c>
      <c r="J109">
        <v>20</v>
      </c>
      <c r="K109" t="s">
        <v>10</v>
      </c>
      <c r="L109" t="str">
        <f ca="1">CONCATENATE("中",O109)</f>
        <v>中发改备[2024]185号</v>
      </c>
      <c r="M109">
        <f t="shared" ca="1" si="3"/>
        <v>2024</v>
      </c>
      <c r="N109">
        <f t="shared" ca="1" si="4"/>
        <v>185</v>
      </c>
      <c r="O109" t="str">
        <f t="shared" ca="1" si="5"/>
        <v>发改备[2024]185号</v>
      </c>
    </row>
    <row r="110" spans="1:15" x14ac:dyDescent="0.25">
      <c r="A110" s="1">
        <v>108</v>
      </c>
      <c r="B110" t="s">
        <v>346</v>
      </c>
      <c r="C110" t="s">
        <v>347</v>
      </c>
      <c r="D110" t="s">
        <v>12</v>
      </c>
      <c r="E110" t="s">
        <v>10</v>
      </c>
      <c r="F110" t="s">
        <v>348</v>
      </c>
      <c r="G110" t="s">
        <v>10</v>
      </c>
      <c r="H110" t="s">
        <v>10</v>
      </c>
      <c r="I110">
        <v>58441.31</v>
      </c>
      <c r="J110">
        <v>100</v>
      </c>
      <c r="K110" t="s">
        <v>10</v>
      </c>
      <c r="L110" t="str">
        <f ca="1">CONCATENATE("寿",O110)</f>
        <v>寿发改备[2022]186号</v>
      </c>
      <c r="M110">
        <f t="shared" ca="1" si="3"/>
        <v>2022</v>
      </c>
      <c r="N110">
        <f t="shared" ca="1" si="4"/>
        <v>186</v>
      </c>
      <c r="O110" t="str">
        <f t="shared" ca="1" si="5"/>
        <v>发改备[2022]186号</v>
      </c>
    </row>
    <row r="111" spans="1:15" x14ac:dyDescent="0.25">
      <c r="A111" s="1">
        <v>109</v>
      </c>
      <c r="B111" t="s">
        <v>349</v>
      </c>
      <c r="C111" t="s">
        <v>350</v>
      </c>
      <c r="D111" t="s">
        <v>12</v>
      </c>
      <c r="E111" t="s">
        <v>10</v>
      </c>
      <c r="F111" t="s">
        <v>351</v>
      </c>
      <c r="G111" t="s">
        <v>10</v>
      </c>
      <c r="H111" t="s">
        <v>10</v>
      </c>
      <c r="I111">
        <v>58653.41</v>
      </c>
      <c r="J111">
        <v>100</v>
      </c>
      <c r="K111" t="s">
        <v>10</v>
      </c>
      <c r="L111" t="str">
        <f ca="1">CONCATENATE("寿",O111)</f>
        <v>寿发改备[2024]100号</v>
      </c>
      <c r="M111">
        <f t="shared" ca="1" si="3"/>
        <v>2024</v>
      </c>
      <c r="N111">
        <f t="shared" ca="1" si="4"/>
        <v>100</v>
      </c>
      <c r="O111" t="str">
        <f t="shared" ca="1" si="5"/>
        <v>发改备[2024]100号</v>
      </c>
    </row>
    <row r="112" spans="1:15" x14ac:dyDescent="0.25">
      <c r="A112" s="1">
        <v>110</v>
      </c>
      <c r="B112" t="s">
        <v>352</v>
      </c>
      <c r="C112" t="s">
        <v>947</v>
      </c>
      <c r="D112" t="s">
        <v>22</v>
      </c>
      <c r="E112" t="s">
        <v>10</v>
      </c>
      <c r="F112" t="s">
        <v>353</v>
      </c>
      <c r="G112" t="s">
        <v>10</v>
      </c>
      <c r="H112" t="s">
        <v>10</v>
      </c>
      <c r="I112">
        <v>18182</v>
      </c>
      <c r="J112">
        <v>19.8</v>
      </c>
      <c r="K112" t="s">
        <v>354</v>
      </c>
      <c r="L112" t="str">
        <f ca="1">CONCATENATE("睢",O112)</f>
        <v>睢发改备[2022]98号</v>
      </c>
      <c r="M112">
        <f t="shared" ca="1" si="3"/>
        <v>2022</v>
      </c>
      <c r="N112">
        <f t="shared" ca="1" si="4"/>
        <v>98</v>
      </c>
      <c r="O112" t="str">
        <f t="shared" ca="1" si="5"/>
        <v>发改备[2022]98号</v>
      </c>
    </row>
    <row r="113" spans="1:15" x14ac:dyDescent="0.25">
      <c r="A113" s="1">
        <v>111</v>
      </c>
      <c r="B113" t="s">
        <v>355</v>
      </c>
      <c r="C113" t="s">
        <v>356</v>
      </c>
      <c r="D113" t="s">
        <v>22</v>
      </c>
      <c r="E113" t="s">
        <v>10</v>
      </c>
      <c r="F113" t="s">
        <v>357</v>
      </c>
      <c r="G113" t="s">
        <v>10</v>
      </c>
      <c r="H113" t="s">
        <v>10</v>
      </c>
      <c r="I113">
        <v>12122</v>
      </c>
      <c r="J113">
        <v>13.2</v>
      </c>
      <c r="K113" t="s">
        <v>354</v>
      </c>
      <c r="L113" t="str">
        <f ca="1">CONCATENATE("睢",O113)</f>
        <v>睢发改备[2025]109号</v>
      </c>
      <c r="M113">
        <f t="shared" ca="1" si="3"/>
        <v>2025</v>
      </c>
      <c r="N113">
        <f t="shared" ca="1" si="4"/>
        <v>109</v>
      </c>
      <c r="O113" t="str">
        <f t="shared" ca="1" si="5"/>
        <v>发改备[2025]109号</v>
      </c>
    </row>
    <row r="114" spans="1:15" x14ac:dyDescent="0.25">
      <c r="A114" s="1">
        <v>112</v>
      </c>
      <c r="B114" t="s">
        <v>358</v>
      </c>
      <c r="C114" t="s">
        <v>359</v>
      </c>
      <c r="D114" t="s">
        <v>19</v>
      </c>
      <c r="E114" t="s">
        <v>10</v>
      </c>
      <c r="F114" t="s">
        <v>360</v>
      </c>
      <c r="G114" t="s">
        <v>10</v>
      </c>
      <c r="H114" t="s">
        <v>10</v>
      </c>
      <c r="I114" t="s">
        <v>10</v>
      </c>
      <c r="J114">
        <v>2.8</v>
      </c>
      <c r="K114" t="s">
        <v>361</v>
      </c>
      <c r="L114" t="str">
        <f ca="1">CONCATENATE("常",O114)</f>
        <v>常发改备[2024]136号</v>
      </c>
      <c r="M114">
        <f t="shared" ca="1" si="3"/>
        <v>2024</v>
      </c>
      <c r="N114">
        <f t="shared" ca="1" si="4"/>
        <v>136</v>
      </c>
      <c r="O114" t="str">
        <f t="shared" ca="1" si="5"/>
        <v>发改备[2024]136号</v>
      </c>
    </row>
    <row r="115" spans="1:15" x14ac:dyDescent="0.25">
      <c r="A115" s="1">
        <v>113</v>
      </c>
      <c r="B115" t="s">
        <v>362</v>
      </c>
      <c r="C115" t="s">
        <v>363</v>
      </c>
      <c r="D115" t="s">
        <v>12</v>
      </c>
      <c r="E115" t="s">
        <v>10</v>
      </c>
      <c r="F115" t="s">
        <v>360</v>
      </c>
      <c r="G115" t="s">
        <v>10</v>
      </c>
      <c r="H115" t="s">
        <v>10</v>
      </c>
      <c r="I115">
        <v>6102.66</v>
      </c>
      <c r="J115">
        <v>14.0448</v>
      </c>
      <c r="K115" t="s">
        <v>361</v>
      </c>
      <c r="L115" t="str">
        <f ca="1">CONCATENATE("常",O115)</f>
        <v>常发改备[2025]132号</v>
      </c>
      <c r="M115">
        <f t="shared" ca="1" si="3"/>
        <v>2025</v>
      </c>
      <c r="N115">
        <f t="shared" ca="1" si="4"/>
        <v>132</v>
      </c>
      <c r="O115" t="str">
        <f t="shared" ca="1" si="5"/>
        <v>发改备[2025]132号</v>
      </c>
    </row>
    <row r="116" spans="1:15" x14ac:dyDescent="0.25">
      <c r="A116" s="1">
        <v>114</v>
      </c>
      <c r="B116" t="s">
        <v>364</v>
      </c>
      <c r="C116" t="s">
        <v>365</v>
      </c>
      <c r="D116" t="s">
        <v>12</v>
      </c>
      <c r="E116">
        <v>17400</v>
      </c>
      <c r="F116" t="s">
        <v>366</v>
      </c>
      <c r="G116">
        <v>1509</v>
      </c>
      <c r="H116" t="s">
        <v>10</v>
      </c>
      <c r="I116">
        <v>33391.089999999997</v>
      </c>
      <c r="J116">
        <v>57</v>
      </c>
      <c r="K116" t="s">
        <v>367</v>
      </c>
      <c r="L116" t="str">
        <f ca="1">CONCATENATE("梅",O116)</f>
        <v>梅发改备[2025]67号</v>
      </c>
      <c r="M116">
        <f t="shared" ca="1" si="3"/>
        <v>2025</v>
      </c>
      <c r="N116">
        <f t="shared" ca="1" si="4"/>
        <v>67</v>
      </c>
      <c r="O116" t="str">
        <f t="shared" ca="1" si="5"/>
        <v>发改备[2025]67号</v>
      </c>
    </row>
    <row r="117" spans="1:15" x14ac:dyDescent="0.25">
      <c r="A117" s="1">
        <v>115</v>
      </c>
      <c r="B117" t="s">
        <v>368</v>
      </c>
      <c r="C117" t="s">
        <v>369</v>
      </c>
      <c r="D117" t="s">
        <v>12</v>
      </c>
      <c r="E117">
        <v>13500</v>
      </c>
      <c r="F117" t="s">
        <v>370</v>
      </c>
      <c r="G117">
        <v>2180</v>
      </c>
      <c r="H117" t="s">
        <v>10</v>
      </c>
      <c r="I117">
        <v>41035.760000000002</v>
      </c>
      <c r="J117">
        <v>70</v>
      </c>
      <c r="K117" t="s">
        <v>367</v>
      </c>
      <c r="L117" t="str">
        <f ca="1">CONCATENATE("夏",O117)</f>
        <v>夏发改备[2024]73号</v>
      </c>
      <c r="M117">
        <f t="shared" ca="1" si="3"/>
        <v>2024</v>
      </c>
      <c r="N117">
        <f t="shared" ca="1" si="4"/>
        <v>73</v>
      </c>
      <c r="O117" t="str">
        <f t="shared" ca="1" si="5"/>
        <v>发改备[2024]73号</v>
      </c>
    </row>
    <row r="118" spans="1:15" x14ac:dyDescent="0.25">
      <c r="A118" s="1">
        <v>116</v>
      </c>
      <c r="B118" t="s">
        <v>371</v>
      </c>
      <c r="C118" t="s">
        <v>372</v>
      </c>
      <c r="D118" t="s">
        <v>22</v>
      </c>
      <c r="E118">
        <v>60</v>
      </c>
      <c r="F118" t="s">
        <v>373</v>
      </c>
      <c r="G118" t="s">
        <v>10</v>
      </c>
      <c r="H118" t="s">
        <v>10</v>
      </c>
      <c r="I118">
        <v>100350</v>
      </c>
      <c r="J118">
        <v>101</v>
      </c>
      <c r="K118" t="s">
        <v>374</v>
      </c>
      <c r="L118" t="str">
        <f ca="1">CONCATENATE("夏",O118)</f>
        <v>夏发改备[2022]158号</v>
      </c>
      <c r="M118">
        <f t="shared" ca="1" si="3"/>
        <v>2022</v>
      </c>
      <c r="N118">
        <f t="shared" ca="1" si="4"/>
        <v>158</v>
      </c>
      <c r="O118" t="str">
        <f t="shared" ca="1" si="5"/>
        <v>发改备[2022]158号</v>
      </c>
    </row>
    <row r="119" spans="1:15" x14ac:dyDescent="0.25">
      <c r="A119" s="1">
        <v>117</v>
      </c>
      <c r="B119" t="s">
        <v>375</v>
      </c>
      <c r="C119" t="s">
        <v>376</v>
      </c>
      <c r="D119" t="s">
        <v>22</v>
      </c>
      <c r="E119" t="s">
        <v>10</v>
      </c>
      <c r="F119" t="s">
        <v>377</v>
      </c>
      <c r="G119" t="s">
        <v>10</v>
      </c>
      <c r="H119" t="s">
        <v>10</v>
      </c>
      <c r="I119">
        <v>100100</v>
      </c>
      <c r="J119">
        <v>100</v>
      </c>
      <c r="K119" t="s">
        <v>374</v>
      </c>
      <c r="L119" t="str">
        <f ca="1">CONCATENATE("夏",O119)</f>
        <v>夏发改备[2023]157号</v>
      </c>
      <c r="M119">
        <f t="shared" ca="1" si="3"/>
        <v>2023</v>
      </c>
      <c r="N119">
        <f t="shared" ca="1" si="4"/>
        <v>157</v>
      </c>
      <c r="O119" t="str">
        <f t="shared" ca="1" si="5"/>
        <v>发改备[2023]157号</v>
      </c>
    </row>
    <row r="120" spans="1:15" x14ac:dyDescent="0.25">
      <c r="A120" s="1">
        <v>118</v>
      </c>
      <c r="B120" t="s">
        <v>378</v>
      </c>
      <c r="C120" t="s">
        <v>379</v>
      </c>
      <c r="D120" t="s">
        <v>12</v>
      </c>
      <c r="E120" t="s">
        <v>10</v>
      </c>
      <c r="F120" t="s">
        <v>10</v>
      </c>
      <c r="G120" t="s">
        <v>10</v>
      </c>
      <c r="H120" t="s">
        <v>10</v>
      </c>
      <c r="I120" t="s">
        <v>10</v>
      </c>
      <c r="J120">
        <v>5.98</v>
      </c>
      <c r="K120" t="s">
        <v>380</v>
      </c>
      <c r="L120" t="str">
        <f ca="1">CONCATENATE("安",O120)</f>
        <v>安发改备[2023]45号</v>
      </c>
      <c r="M120">
        <f t="shared" ca="1" si="3"/>
        <v>2023</v>
      </c>
      <c r="N120">
        <f t="shared" ca="1" si="4"/>
        <v>45</v>
      </c>
      <c r="O120" t="str">
        <f t="shared" ca="1" si="5"/>
        <v>发改备[2023]45号</v>
      </c>
    </row>
    <row r="121" spans="1:15" x14ac:dyDescent="0.25">
      <c r="A121" s="1">
        <v>119</v>
      </c>
      <c r="B121" t="s">
        <v>381</v>
      </c>
      <c r="C121" t="s">
        <v>382</v>
      </c>
      <c r="D121" t="s">
        <v>10</v>
      </c>
      <c r="E121" t="s">
        <v>10</v>
      </c>
      <c r="F121" t="s">
        <v>10</v>
      </c>
      <c r="G121" t="s">
        <v>10</v>
      </c>
      <c r="H121" t="s">
        <v>383</v>
      </c>
      <c r="I121">
        <v>2.17</v>
      </c>
      <c r="J121" t="s">
        <v>10</v>
      </c>
      <c r="K121" t="s">
        <v>384</v>
      </c>
      <c r="L121" t="s">
        <v>946</v>
      </c>
      <c r="M121">
        <f t="shared" ca="1" si="3"/>
        <v>2022</v>
      </c>
      <c r="N121">
        <f t="shared" ca="1" si="4"/>
        <v>118</v>
      </c>
      <c r="O121" t="str">
        <f t="shared" ca="1" si="5"/>
        <v>发改备[2022]118号</v>
      </c>
    </row>
    <row r="122" spans="1:15" x14ac:dyDescent="0.25">
      <c r="A122" s="1">
        <v>120</v>
      </c>
      <c r="B122" t="s">
        <v>385</v>
      </c>
      <c r="C122" t="s">
        <v>386</v>
      </c>
      <c r="D122" t="s">
        <v>10</v>
      </c>
      <c r="E122" t="s">
        <v>10</v>
      </c>
      <c r="F122" t="s">
        <v>10</v>
      </c>
      <c r="G122" t="s">
        <v>10</v>
      </c>
      <c r="H122" t="s">
        <v>387</v>
      </c>
      <c r="I122">
        <v>29274.63</v>
      </c>
      <c r="J122" t="s">
        <v>10</v>
      </c>
      <c r="K122" t="s">
        <v>388</v>
      </c>
      <c r="L122" t="s">
        <v>946</v>
      </c>
      <c r="M122">
        <f t="shared" ca="1" si="3"/>
        <v>2024</v>
      </c>
      <c r="N122">
        <f t="shared" ca="1" si="4"/>
        <v>128</v>
      </c>
      <c r="O122" t="str">
        <f t="shared" ca="1" si="5"/>
        <v>发改备[2024]128号</v>
      </c>
    </row>
    <row r="123" spans="1:15" x14ac:dyDescent="0.25">
      <c r="A123" s="1">
        <v>121</v>
      </c>
      <c r="B123" t="s">
        <v>389</v>
      </c>
      <c r="C123" t="s">
        <v>390</v>
      </c>
      <c r="D123" t="s">
        <v>22</v>
      </c>
      <c r="E123">
        <v>27.73</v>
      </c>
      <c r="F123" t="s">
        <v>10</v>
      </c>
      <c r="G123" t="s">
        <v>10</v>
      </c>
      <c r="H123" t="s">
        <v>391</v>
      </c>
      <c r="I123">
        <v>51731</v>
      </c>
      <c r="J123">
        <v>60</v>
      </c>
      <c r="K123" t="s">
        <v>392</v>
      </c>
      <c r="L123" t="str">
        <f ca="1">CONCATENATE("临",O123)</f>
        <v>临发改备[2025]127号</v>
      </c>
      <c r="M123">
        <f t="shared" ca="1" si="3"/>
        <v>2025</v>
      </c>
      <c r="N123">
        <f t="shared" ca="1" si="4"/>
        <v>127</v>
      </c>
      <c r="O123" t="str">
        <f t="shared" ca="1" si="5"/>
        <v>发改备[2025]127号</v>
      </c>
    </row>
    <row r="124" spans="1:15" x14ac:dyDescent="0.25">
      <c r="A124" s="1">
        <v>122</v>
      </c>
      <c r="B124" t="s">
        <v>393</v>
      </c>
      <c r="C124" t="s">
        <v>394</v>
      </c>
      <c r="D124" t="s">
        <v>22</v>
      </c>
      <c r="E124">
        <v>5.16</v>
      </c>
      <c r="F124" t="s">
        <v>10</v>
      </c>
      <c r="G124" t="s">
        <v>10</v>
      </c>
      <c r="H124" t="s">
        <v>395</v>
      </c>
      <c r="I124">
        <v>47486</v>
      </c>
      <c r="J124">
        <v>60</v>
      </c>
      <c r="K124" t="s">
        <v>392</v>
      </c>
      <c r="L124" t="str">
        <f ca="1">CONCATENATE("宁",O124)</f>
        <v>宁发改备[2025]126号</v>
      </c>
      <c r="M124">
        <f t="shared" ca="1" si="3"/>
        <v>2025</v>
      </c>
      <c r="N124">
        <f t="shared" ca="1" si="4"/>
        <v>126</v>
      </c>
      <c r="O124" t="str">
        <f t="shared" ca="1" si="5"/>
        <v>发改备[2025]126号</v>
      </c>
    </row>
    <row r="125" spans="1:15" x14ac:dyDescent="0.25">
      <c r="A125" s="1">
        <v>123</v>
      </c>
      <c r="B125" t="s">
        <v>396</v>
      </c>
      <c r="C125" t="s">
        <v>397</v>
      </c>
      <c r="D125" t="s">
        <v>22</v>
      </c>
      <c r="E125" t="s">
        <v>10</v>
      </c>
      <c r="F125" t="s">
        <v>398</v>
      </c>
      <c r="G125" t="s">
        <v>10</v>
      </c>
      <c r="H125" t="s">
        <v>399</v>
      </c>
      <c r="I125" t="s">
        <v>10</v>
      </c>
      <c r="J125">
        <v>100</v>
      </c>
      <c r="K125" t="s">
        <v>10</v>
      </c>
      <c r="L125" t="str">
        <f ca="1">CONCATENATE("木",O125)</f>
        <v>木发改备[2022]18号</v>
      </c>
      <c r="M125">
        <f t="shared" ca="1" si="3"/>
        <v>2022</v>
      </c>
      <c r="N125">
        <f t="shared" ca="1" si="4"/>
        <v>18</v>
      </c>
      <c r="O125" t="str">
        <f t="shared" ca="1" si="5"/>
        <v>发改备[2022]18号</v>
      </c>
    </row>
    <row r="126" spans="1:15" x14ac:dyDescent="0.25">
      <c r="A126" s="1">
        <v>124</v>
      </c>
      <c r="B126" t="s">
        <v>400</v>
      </c>
      <c r="C126" t="s">
        <v>401</v>
      </c>
      <c r="D126" t="s">
        <v>22</v>
      </c>
      <c r="E126" t="s">
        <v>10</v>
      </c>
      <c r="F126" t="s">
        <v>10</v>
      </c>
      <c r="G126" t="s">
        <v>10</v>
      </c>
      <c r="H126" t="s">
        <v>402</v>
      </c>
      <c r="I126" t="s">
        <v>10</v>
      </c>
      <c r="J126">
        <v>15</v>
      </c>
      <c r="K126" t="s">
        <v>10</v>
      </c>
      <c r="L126" t="str">
        <f ca="1">CONCATENATE("哈",O126)</f>
        <v>哈发改备[2024]125号</v>
      </c>
      <c r="M126">
        <f t="shared" ca="1" si="3"/>
        <v>2024</v>
      </c>
      <c r="N126">
        <f t="shared" ca="1" si="4"/>
        <v>125</v>
      </c>
      <c r="O126" t="str">
        <f t="shared" ca="1" si="5"/>
        <v>发改备[2024]125号</v>
      </c>
    </row>
    <row r="127" spans="1:15" x14ac:dyDescent="0.25">
      <c r="A127" s="1">
        <v>125</v>
      </c>
      <c r="B127" t="s">
        <v>403</v>
      </c>
      <c r="C127" t="s">
        <v>404</v>
      </c>
      <c r="D127" t="s">
        <v>22</v>
      </c>
      <c r="E127" t="s">
        <v>10</v>
      </c>
      <c r="F127" t="s">
        <v>10</v>
      </c>
      <c r="G127" t="s">
        <v>10</v>
      </c>
      <c r="H127" t="s">
        <v>405</v>
      </c>
      <c r="I127">
        <v>94195</v>
      </c>
      <c r="J127">
        <v>100</v>
      </c>
      <c r="K127" t="s">
        <v>10</v>
      </c>
      <c r="L127" t="str">
        <f ca="1">CONCATENATE("北",O127)</f>
        <v>北发改备[2025]181号</v>
      </c>
      <c r="M127">
        <f t="shared" ca="1" si="3"/>
        <v>2025</v>
      </c>
      <c r="N127">
        <f t="shared" ca="1" si="4"/>
        <v>181</v>
      </c>
      <c r="O127" t="str">
        <f t="shared" ca="1" si="5"/>
        <v>发改备[2025]181号</v>
      </c>
    </row>
    <row r="128" spans="1:15" x14ac:dyDescent="0.25">
      <c r="A128" s="1">
        <v>126</v>
      </c>
      <c r="B128" t="s">
        <v>406</v>
      </c>
      <c r="C128" t="s">
        <v>407</v>
      </c>
      <c r="D128" t="s">
        <v>12</v>
      </c>
      <c r="E128">
        <v>0.91</v>
      </c>
      <c r="F128" t="s">
        <v>408</v>
      </c>
      <c r="G128">
        <v>1800</v>
      </c>
      <c r="H128" t="s">
        <v>409</v>
      </c>
      <c r="I128">
        <v>48882</v>
      </c>
      <c r="J128">
        <v>80</v>
      </c>
      <c r="K128" t="s">
        <v>410</v>
      </c>
      <c r="L128" t="str">
        <f ca="1">CONCATENATE("杨",O128)</f>
        <v>杨发改备[2024]134号</v>
      </c>
      <c r="M128">
        <f t="shared" ca="1" si="3"/>
        <v>2024</v>
      </c>
      <c r="N128">
        <f t="shared" ca="1" si="4"/>
        <v>134</v>
      </c>
      <c r="O128" t="str">
        <f t="shared" ca="1" si="5"/>
        <v>发改备[2024]134号</v>
      </c>
    </row>
    <row r="129" spans="1:15" x14ac:dyDescent="0.25">
      <c r="A129" s="1">
        <v>127</v>
      </c>
      <c r="B129" t="s">
        <v>411</v>
      </c>
      <c r="C129" t="s">
        <v>412</v>
      </c>
      <c r="D129" t="s">
        <v>22</v>
      </c>
      <c r="E129">
        <v>38.4</v>
      </c>
      <c r="F129" t="s">
        <v>413</v>
      </c>
      <c r="G129" t="s">
        <v>10</v>
      </c>
      <c r="H129" t="s">
        <v>414</v>
      </c>
      <c r="I129">
        <v>49587</v>
      </c>
      <c r="J129">
        <v>75</v>
      </c>
      <c r="K129" t="s">
        <v>392</v>
      </c>
      <c r="L129" t="str">
        <f ca="1">CONCATENATE("枣",O129)</f>
        <v>枣发改备[2024]8号</v>
      </c>
      <c r="M129">
        <f t="shared" ca="1" si="3"/>
        <v>2024</v>
      </c>
      <c r="N129">
        <f t="shared" ca="1" si="4"/>
        <v>8</v>
      </c>
      <c r="O129" t="str">
        <f t="shared" ca="1" si="5"/>
        <v>发改备[2024]8号</v>
      </c>
    </row>
    <row r="130" spans="1:15" x14ac:dyDescent="0.25">
      <c r="A130" s="1">
        <v>128</v>
      </c>
      <c r="B130" t="s">
        <v>415</v>
      </c>
      <c r="C130" t="s">
        <v>416</v>
      </c>
      <c r="D130" t="s">
        <v>22</v>
      </c>
      <c r="E130">
        <v>13.52</v>
      </c>
      <c r="F130" t="s">
        <v>417</v>
      </c>
      <c r="G130" t="s">
        <v>10</v>
      </c>
      <c r="H130" t="s">
        <v>418</v>
      </c>
      <c r="I130">
        <v>57081</v>
      </c>
      <c r="J130">
        <v>100</v>
      </c>
      <c r="K130" t="s">
        <v>419</v>
      </c>
      <c r="L130" t="str">
        <f ca="1">CONCATENATE("平",O130)</f>
        <v>平发改备[2025]70号</v>
      </c>
      <c r="M130">
        <f t="shared" ref="M130:M193" ca="1" si="6">RANDBETWEEN(2022,2025)</f>
        <v>2025</v>
      </c>
      <c r="N130">
        <f t="shared" ref="N130:N193" ca="1" si="7">RANDBETWEEN(5,200)</f>
        <v>70</v>
      </c>
      <c r="O130" t="str">
        <f t="shared" ref="O130:O193" ca="1" si="8">CONCATENATE("发改备[",M130,"]",N130,"号")</f>
        <v>发改备[2025]70号</v>
      </c>
    </row>
    <row r="131" spans="1:15" x14ac:dyDescent="0.25">
      <c r="A131" s="1">
        <v>129</v>
      </c>
      <c r="B131" t="s">
        <v>420</v>
      </c>
      <c r="C131" t="s">
        <v>421</v>
      </c>
      <c r="D131" t="s">
        <v>22</v>
      </c>
      <c r="E131">
        <v>5.47</v>
      </c>
      <c r="F131" t="s">
        <v>10</v>
      </c>
      <c r="G131" t="s">
        <v>10</v>
      </c>
      <c r="H131" t="s">
        <v>402</v>
      </c>
      <c r="I131" t="s">
        <v>10</v>
      </c>
      <c r="J131">
        <v>50</v>
      </c>
      <c r="K131" t="s">
        <v>261</v>
      </c>
      <c r="L131" t="str">
        <f ca="1">CONCATENATE("哈",O131)</f>
        <v>哈发改备[2025]15号</v>
      </c>
      <c r="M131">
        <f t="shared" ca="1" si="6"/>
        <v>2025</v>
      </c>
      <c r="N131">
        <f t="shared" ca="1" si="7"/>
        <v>15</v>
      </c>
      <c r="O131" t="str">
        <f t="shared" ca="1" si="8"/>
        <v>发改备[2025]15号</v>
      </c>
    </row>
    <row r="132" spans="1:15" x14ac:dyDescent="0.25">
      <c r="A132" s="1">
        <v>130</v>
      </c>
      <c r="B132" t="s">
        <v>422</v>
      </c>
      <c r="C132" t="s">
        <v>423</v>
      </c>
      <c r="D132" t="s">
        <v>22</v>
      </c>
      <c r="E132">
        <v>13.52</v>
      </c>
      <c r="F132" t="s">
        <v>424</v>
      </c>
      <c r="G132" t="s">
        <v>10</v>
      </c>
      <c r="H132" t="s">
        <v>425</v>
      </c>
      <c r="I132">
        <v>47653</v>
      </c>
      <c r="J132">
        <v>100</v>
      </c>
      <c r="K132" t="s">
        <v>426</v>
      </c>
      <c r="L132" t="str">
        <f ca="1">CONCATENATE("兴",O132)</f>
        <v>兴发改备[2023]136号</v>
      </c>
      <c r="M132">
        <f t="shared" ca="1" si="6"/>
        <v>2023</v>
      </c>
      <c r="N132">
        <f t="shared" ca="1" si="7"/>
        <v>136</v>
      </c>
      <c r="O132" t="str">
        <f t="shared" ca="1" si="8"/>
        <v>发改备[2023]136号</v>
      </c>
    </row>
    <row r="133" spans="1:15" x14ac:dyDescent="0.25">
      <c r="A133" s="1">
        <v>131</v>
      </c>
      <c r="B133" t="s">
        <v>427</v>
      </c>
      <c r="C133" t="s">
        <v>428</v>
      </c>
      <c r="D133" t="s">
        <v>22</v>
      </c>
      <c r="E133">
        <v>15</v>
      </c>
      <c r="F133" t="s">
        <v>429</v>
      </c>
      <c r="G133" t="s">
        <v>10</v>
      </c>
      <c r="H133" t="s">
        <v>430</v>
      </c>
      <c r="I133">
        <v>581254</v>
      </c>
      <c r="J133">
        <v>1000</v>
      </c>
      <c r="K133" t="s">
        <v>431</v>
      </c>
      <c r="L133" t="str">
        <f ca="1">CONCATENATE("黑",O133)</f>
        <v>黑发改备[2022]73号</v>
      </c>
      <c r="M133">
        <f t="shared" ca="1" si="6"/>
        <v>2022</v>
      </c>
      <c r="N133">
        <f t="shared" ca="1" si="7"/>
        <v>73</v>
      </c>
      <c r="O133" t="str">
        <f t="shared" ca="1" si="8"/>
        <v>发改备[2022]73号</v>
      </c>
    </row>
    <row r="134" spans="1:15" x14ac:dyDescent="0.25">
      <c r="A134" s="1">
        <v>132</v>
      </c>
      <c r="B134" t="s">
        <v>432</v>
      </c>
      <c r="C134" t="s">
        <v>433</v>
      </c>
      <c r="D134" t="s">
        <v>12</v>
      </c>
      <c r="E134" t="s">
        <v>10</v>
      </c>
      <c r="F134" t="s">
        <v>434</v>
      </c>
      <c r="G134" t="s">
        <v>10</v>
      </c>
      <c r="H134" t="s">
        <v>10</v>
      </c>
      <c r="I134">
        <v>4686.53</v>
      </c>
      <c r="J134">
        <v>6.6</v>
      </c>
      <c r="K134" t="s">
        <v>10</v>
      </c>
      <c r="L134" t="str">
        <f ca="1">CONCATENATE("沪",O134)</f>
        <v>沪发改备[2022]129号</v>
      </c>
      <c r="M134">
        <f t="shared" ca="1" si="6"/>
        <v>2022</v>
      </c>
      <c r="N134">
        <f t="shared" ca="1" si="7"/>
        <v>129</v>
      </c>
      <c r="O134" t="str">
        <f t="shared" ca="1" si="8"/>
        <v>发改备[2022]129号</v>
      </c>
    </row>
    <row r="135" spans="1:15" x14ac:dyDescent="0.25">
      <c r="A135" s="1">
        <v>133</v>
      </c>
      <c r="B135" t="s">
        <v>435</v>
      </c>
      <c r="C135" t="s">
        <v>436</v>
      </c>
      <c r="D135" t="s">
        <v>22</v>
      </c>
      <c r="E135">
        <v>45.83</v>
      </c>
      <c r="F135" t="s">
        <v>437</v>
      </c>
      <c r="G135" t="s">
        <v>10</v>
      </c>
      <c r="H135" t="s">
        <v>438</v>
      </c>
      <c r="I135">
        <v>277166</v>
      </c>
      <c r="J135">
        <v>500</v>
      </c>
      <c r="K135" t="s">
        <v>439</v>
      </c>
      <c r="L135" t="str">
        <f ca="1">CONCATENATE("塔",O135)</f>
        <v>塔发改备[2022]186号</v>
      </c>
      <c r="M135">
        <f t="shared" ca="1" si="6"/>
        <v>2022</v>
      </c>
      <c r="N135">
        <f t="shared" ca="1" si="7"/>
        <v>186</v>
      </c>
      <c r="O135" t="str">
        <f t="shared" ca="1" si="8"/>
        <v>发改备[2022]186号</v>
      </c>
    </row>
    <row r="136" spans="1:15" x14ac:dyDescent="0.25">
      <c r="A136" s="1">
        <v>134</v>
      </c>
      <c r="B136" t="s">
        <v>440</v>
      </c>
      <c r="C136" t="s">
        <v>441</v>
      </c>
      <c r="D136" t="s">
        <v>22</v>
      </c>
      <c r="E136">
        <v>8.73</v>
      </c>
      <c r="F136" t="s">
        <v>442</v>
      </c>
      <c r="G136" t="s">
        <v>10</v>
      </c>
      <c r="H136" t="s">
        <v>443</v>
      </c>
      <c r="I136">
        <v>47109</v>
      </c>
      <c r="J136">
        <v>100</v>
      </c>
      <c r="K136" t="s">
        <v>439</v>
      </c>
      <c r="L136" t="str">
        <f ca="1">CONCATENATE("祁",O136)</f>
        <v>祁发改备[2025]174号</v>
      </c>
      <c r="M136">
        <f t="shared" ca="1" si="6"/>
        <v>2025</v>
      </c>
      <c r="N136">
        <f t="shared" ca="1" si="7"/>
        <v>174</v>
      </c>
      <c r="O136" t="str">
        <f t="shared" ca="1" si="8"/>
        <v>发改备[2025]174号</v>
      </c>
    </row>
    <row r="137" spans="1:15" x14ac:dyDescent="0.25">
      <c r="A137" s="1">
        <v>135</v>
      </c>
      <c r="B137" t="s">
        <v>444</v>
      </c>
      <c r="C137" t="s">
        <v>445</v>
      </c>
      <c r="D137" t="s">
        <v>10</v>
      </c>
      <c r="E137" t="s">
        <v>10</v>
      </c>
      <c r="F137" t="s">
        <v>446</v>
      </c>
      <c r="G137" t="s">
        <v>10</v>
      </c>
      <c r="H137" t="s">
        <v>10</v>
      </c>
      <c r="I137">
        <v>117094.72</v>
      </c>
      <c r="J137">
        <v>200</v>
      </c>
      <c r="K137" t="s">
        <v>10</v>
      </c>
      <c r="L137" t="str">
        <f ca="1">CONCATENATE("里",O137)</f>
        <v>里发改备[2023]5号</v>
      </c>
      <c r="M137">
        <f t="shared" ca="1" si="6"/>
        <v>2023</v>
      </c>
      <c r="N137">
        <f t="shared" ca="1" si="7"/>
        <v>5</v>
      </c>
      <c r="O137" t="str">
        <f t="shared" ca="1" si="8"/>
        <v>发改备[2023]5号</v>
      </c>
    </row>
    <row r="138" spans="1:15" x14ac:dyDescent="0.25">
      <c r="A138" s="1">
        <v>136</v>
      </c>
      <c r="B138" t="s">
        <v>447</v>
      </c>
      <c r="C138" t="s">
        <v>951</v>
      </c>
      <c r="D138" t="s">
        <v>10</v>
      </c>
      <c r="E138" t="s">
        <v>10</v>
      </c>
      <c r="F138" t="s">
        <v>448</v>
      </c>
      <c r="G138" t="s">
        <v>10</v>
      </c>
      <c r="H138" t="s">
        <v>10</v>
      </c>
      <c r="I138">
        <v>30304</v>
      </c>
      <c r="J138">
        <v>33</v>
      </c>
      <c r="K138" t="s">
        <v>354</v>
      </c>
      <c r="L138" t="str">
        <f ca="1">CONCATENATE("睢",O138)</f>
        <v>睢发改备[2023]16号</v>
      </c>
      <c r="M138">
        <f t="shared" ca="1" si="6"/>
        <v>2023</v>
      </c>
      <c r="N138">
        <f t="shared" ca="1" si="7"/>
        <v>16</v>
      </c>
      <c r="O138" t="str">
        <f t="shared" ca="1" si="8"/>
        <v>发改备[2023]16号</v>
      </c>
    </row>
    <row r="139" spans="1:15" x14ac:dyDescent="0.25">
      <c r="A139" s="1">
        <v>137</v>
      </c>
      <c r="B139" t="s">
        <v>449</v>
      </c>
      <c r="C139" t="s">
        <v>450</v>
      </c>
      <c r="D139" t="s">
        <v>10</v>
      </c>
      <c r="E139" t="s">
        <v>10</v>
      </c>
      <c r="F139" t="s">
        <v>360</v>
      </c>
      <c r="G139" t="s">
        <v>10</v>
      </c>
      <c r="H139" t="s">
        <v>10</v>
      </c>
      <c r="I139">
        <v>6102.66</v>
      </c>
      <c r="J139">
        <v>16.844799999999999</v>
      </c>
      <c r="K139" t="s">
        <v>361</v>
      </c>
      <c r="L139" t="str">
        <f ca="1">CONCATENATE("常",O139)</f>
        <v>常发改备[2025]134号</v>
      </c>
      <c r="M139">
        <f t="shared" ca="1" si="6"/>
        <v>2025</v>
      </c>
      <c r="N139">
        <f t="shared" ca="1" si="7"/>
        <v>134</v>
      </c>
      <c r="O139" t="str">
        <f t="shared" ca="1" si="8"/>
        <v>发改备[2025]134号</v>
      </c>
    </row>
    <row r="140" spans="1:15" x14ac:dyDescent="0.25">
      <c r="A140" s="1">
        <v>138</v>
      </c>
      <c r="B140" t="s">
        <v>451</v>
      </c>
      <c r="C140" t="s">
        <v>452</v>
      </c>
      <c r="D140" t="s">
        <v>10</v>
      </c>
      <c r="E140">
        <v>30900</v>
      </c>
      <c r="F140" t="s">
        <v>453</v>
      </c>
      <c r="G140" t="s">
        <v>10</v>
      </c>
      <c r="H140" t="s">
        <v>10</v>
      </c>
      <c r="I140">
        <v>74426.850000000006</v>
      </c>
      <c r="J140">
        <v>127</v>
      </c>
      <c r="K140" t="s">
        <v>367</v>
      </c>
      <c r="L140" t="str">
        <f ca="1">CONCATENATE("梅",O140)</f>
        <v>梅发改备[2024]160号</v>
      </c>
      <c r="M140">
        <f t="shared" ca="1" si="6"/>
        <v>2024</v>
      </c>
      <c r="N140">
        <f t="shared" ca="1" si="7"/>
        <v>160</v>
      </c>
      <c r="O140" t="str">
        <f t="shared" ca="1" si="8"/>
        <v>发改备[2024]160号</v>
      </c>
    </row>
    <row r="141" spans="1:15" x14ac:dyDescent="0.25">
      <c r="A141" s="1">
        <v>139</v>
      </c>
      <c r="B141" t="s">
        <v>454</v>
      </c>
      <c r="C141" t="s">
        <v>455</v>
      </c>
      <c r="D141" t="s">
        <v>10</v>
      </c>
      <c r="E141" t="s">
        <v>10</v>
      </c>
      <c r="F141" t="s">
        <v>456</v>
      </c>
      <c r="G141" t="s">
        <v>10</v>
      </c>
      <c r="H141" t="s">
        <v>10</v>
      </c>
      <c r="I141">
        <v>200450</v>
      </c>
      <c r="J141">
        <v>201</v>
      </c>
      <c r="K141" t="s">
        <v>374</v>
      </c>
      <c r="L141" t="str">
        <f ca="1">CONCATENATE("田",O141)</f>
        <v>田发改备[2023]199号</v>
      </c>
      <c r="M141">
        <f t="shared" ca="1" si="6"/>
        <v>2023</v>
      </c>
      <c r="N141">
        <f t="shared" ca="1" si="7"/>
        <v>199</v>
      </c>
      <c r="O141" t="str">
        <f t="shared" ca="1" si="8"/>
        <v>发改备[2023]199号</v>
      </c>
    </row>
    <row r="142" spans="1:15" x14ac:dyDescent="0.25">
      <c r="A142" s="1">
        <v>140</v>
      </c>
      <c r="B142" t="s">
        <v>457</v>
      </c>
      <c r="C142" t="s">
        <v>458</v>
      </c>
      <c r="D142" t="s">
        <v>12</v>
      </c>
      <c r="E142" t="s">
        <v>10</v>
      </c>
      <c r="F142" t="s">
        <v>459</v>
      </c>
      <c r="G142" t="s">
        <v>10</v>
      </c>
      <c r="H142" t="s">
        <v>10</v>
      </c>
      <c r="I142" t="s">
        <v>10</v>
      </c>
      <c r="J142">
        <v>250</v>
      </c>
      <c r="K142" t="s">
        <v>354</v>
      </c>
      <c r="L142" t="str">
        <f ca="1">CONCATENATE("平",O142)</f>
        <v>平发改备[2024]183号</v>
      </c>
      <c r="M142">
        <f t="shared" ca="1" si="6"/>
        <v>2024</v>
      </c>
      <c r="N142">
        <f t="shared" ca="1" si="7"/>
        <v>183</v>
      </c>
      <c r="O142" t="str">
        <f t="shared" ca="1" si="8"/>
        <v>发改备[2024]183号</v>
      </c>
    </row>
    <row r="143" spans="1:15" x14ac:dyDescent="0.25">
      <c r="A143" s="1">
        <v>141</v>
      </c>
      <c r="B143" t="s">
        <v>460</v>
      </c>
      <c r="C143" t="s">
        <v>461</v>
      </c>
      <c r="D143" t="s">
        <v>12</v>
      </c>
      <c r="E143" t="s">
        <v>10</v>
      </c>
      <c r="F143" t="s">
        <v>462</v>
      </c>
      <c r="G143" t="s">
        <v>10</v>
      </c>
      <c r="H143" t="s">
        <v>10</v>
      </c>
      <c r="I143">
        <v>5663.2</v>
      </c>
      <c r="J143">
        <v>11.5</v>
      </c>
      <c r="K143" t="s">
        <v>463</v>
      </c>
      <c r="L143" t="str">
        <f ca="1">CONCATENATE("芜",O143)</f>
        <v>芜发改备[2024]152号</v>
      </c>
      <c r="M143">
        <f t="shared" ca="1" si="6"/>
        <v>2024</v>
      </c>
      <c r="N143">
        <f t="shared" ca="1" si="7"/>
        <v>152</v>
      </c>
      <c r="O143" t="str">
        <f t="shared" ca="1" si="8"/>
        <v>发改备[2024]152号</v>
      </c>
    </row>
    <row r="144" spans="1:15" x14ac:dyDescent="0.25">
      <c r="A144" s="1">
        <v>142</v>
      </c>
      <c r="B144" t="s">
        <v>464</v>
      </c>
      <c r="C144" t="s">
        <v>465</v>
      </c>
      <c r="D144" t="s">
        <v>12</v>
      </c>
      <c r="E144" t="s">
        <v>10</v>
      </c>
      <c r="F144" t="s">
        <v>466</v>
      </c>
      <c r="G144" t="s">
        <v>10</v>
      </c>
      <c r="H144" t="s">
        <v>10</v>
      </c>
      <c r="I144">
        <v>135004.71</v>
      </c>
      <c r="J144">
        <v>241.71</v>
      </c>
      <c r="K144" t="s">
        <v>467</v>
      </c>
      <c r="L144" t="str">
        <f ca="1">CONCATENATE("济",O144)</f>
        <v>济发改备[2023]140号</v>
      </c>
      <c r="M144">
        <f t="shared" ca="1" si="6"/>
        <v>2023</v>
      </c>
      <c r="N144">
        <f t="shared" ca="1" si="7"/>
        <v>140</v>
      </c>
      <c r="O144" t="str">
        <f t="shared" ca="1" si="8"/>
        <v>发改备[2023]140号</v>
      </c>
    </row>
    <row r="145" spans="1:15" x14ac:dyDescent="0.25">
      <c r="A145" s="1">
        <v>143</v>
      </c>
      <c r="B145" t="s">
        <v>468</v>
      </c>
      <c r="C145" t="s">
        <v>469</v>
      </c>
      <c r="D145" t="s">
        <v>12</v>
      </c>
      <c r="E145" t="s">
        <v>10</v>
      </c>
      <c r="F145" t="s">
        <v>470</v>
      </c>
      <c r="G145" t="s">
        <v>10</v>
      </c>
      <c r="H145" t="s">
        <v>10</v>
      </c>
      <c r="I145">
        <v>9262.8799999999992</v>
      </c>
      <c r="J145">
        <v>21.915900000000001</v>
      </c>
      <c r="K145" t="s">
        <v>471</v>
      </c>
      <c r="L145" t="str">
        <f ca="1">CONCATENATE("宁",O145)</f>
        <v>宁发改备[2022]116号</v>
      </c>
      <c r="M145">
        <f t="shared" ca="1" si="6"/>
        <v>2022</v>
      </c>
      <c r="N145">
        <f t="shared" ca="1" si="7"/>
        <v>116</v>
      </c>
      <c r="O145" t="str">
        <f t="shared" ca="1" si="8"/>
        <v>发改备[2022]116号</v>
      </c>
    </row>
    <row r="146" spans="1:15" x14ac:dyDescent="0.25">
      <c r="A146" s="1">
        <v>144</v>
      </c>
      <c r="B146" t="s">
        <v>472</v>
      </c>
      <c r="C146" t="s">
        <v>473</v>
      </c>
      <c r="D146" t="s">
        <v>22</v>
      </c>
      <c r="E146">
        <v>30</v>
      </c>
      <c r="F146" t="s">
        <v>474</v>
      </c>
      <c r="G146" t="s">
        <v>10</v>
      </c>
      <c r="H146" t="s">
        <v>10</v>
      </c>
      <c r="I146" t="s">
        <v>10</v>
      </c>
      <c r="J146">
        <v>99</v>
      </c>
      <c r="K146" t="s">
        <v>374</v>
      </c>
      <c r="L146" t="str">
        <f ca="1">CONCATENATE("托",O146)</f>
        <v>托发改备[2025]196号</v>
      </c>
      <c r="M146">
        <f t="shared" ca="1" si="6"/>
        <v>2025</v>
      </c>
      <c r="N146">
        <f t="shared" ca="1" si="7"/>
        <v>196</v>
      </c>
      <c r="O146" t="str">
        <f t="shared" ca="1" si="8"/>
        <v>发改备[2025]196号</v>
      </c>
    </row>
    <row r="147" spans="1:15" x14ac:dyDescent="0.25">
      <c r="A147" s="1">
        <v>145</v>
      </c>
      <c r="B147" t="s">
        <v>475</v>
      </c>
      <c r="C147" t="s">
        <v>476</v>
      </c>
      <c r="D147" t="s">
        <v>12</v>
      </c>
      <c r="E147" t="s">
        <v>10</v>
      </c>
      <c r="F147" t="s">
        <v>477</v>
      </c>
      <c r="G147" t="s">
        <v>10</v>
      </c>
      <c r="H147" t="s">
        <v>478</v>
      </c>
      <c r="I147">
        <v>49913.23</v>
      </c>
      <c r="J147">
        <v>100</v>
      </c>
      <c r="K147" t="s">
        <v>479</v>
      </c>
      <c r="L147" t="str">
        <f ca="1">CONCATENATE("新",O147)</f>
        <v>新发改备[2023]39号</v>
      </c>
      <c r="M147">
        <f t="shared" ca="1" si="6"/>
        <v>2023</v>
      </c>
      <c r="N147">
        <f t="shared" ca="1" si="7"/>
        <v>39</v>
      </c>
      <c r="O147" t="str">
        <f t="shared" ca="1" si="8"/>
        <v>发改备[2023]39号</v>
      </c>
    </row>
    <row r="148" spans="1:15" x14ac:dyDescent="0.25">
      <c r="A148" s="1">
        <v>146</v>
      </c>
      <c r="B148" t="s">
        <v>480</v>
      </c>
      <c r="C148" t="s">
        <v>481</v>
      </c>
      <c r="D148" t="s">
        <v>22</v>
      </c>
      <c r="E148" t="s">
        <v>10</v>
      </c>
      <c r="F148" t="s">
        <v>482</v>
      </c>
      <c r="G148" t="s">
        <v>10</v>
      </c>
      <c r="H148" t="s">
        <v>10</v>
      </c>
      <c r="I148" t="s">
        <v>10</v>
      </c>
      <c r="J148">
        <v>100</v>
      </c>
      <c r="K148" t="s">
        <v>483</v>
      </c>
      <c r="L148" t="str">
        <f ca="1">CONCATENATE("亳",O148)</f>
        <v>亳发改备[2022]28号</v>
      </c>
      <c r="M148">
        <f t="shared" ca="1" si="6"/>
        <v>2022</v>
      </c>
      <c r="N148">
        <f t="shared" ca="1" si="7"/>
        <v>28</v>
      </c>
      <c r="O148" t="str">
        <f t="shared" ca="1" si="8"/>
        <v>发改备[2022]28号</v>
      </c>
    </row>
    <row r="149" spans="1:15" x14ac:dyDescent="0.25">
      <c r="A149" s="1">
        <v>147</v>
      </c>
      <c r="B149" t="s">
        <v>484</v>
      </c>
      <c r="C149" t="s">
        <v>485</v>
      </c>
      <c r="D149" t="s">
        <v>22</v>
      </c>
      <c r="E149">
        <v>3.76</v>
      </c>
      <c r="F149" t="s">
        <v>486</v>
      </c>
      <c r="G149" t="s">
        <v>10</v>
      </c>
      <c r="H149" t="s">
        <v>10</v>
      </c>
      <c r="I149" t="s">
        <v>10</v>
      </c>
      <c r="J149">
        <v>40</v>
      </c>
      <c r="K149" t="s">
        <v>487</v>
      </c>
      <c r="L149" t="str">
        <f ca="1">CONCATENATE("府",O149)</f>
        <v>府发改备[2023]60号</v>
      </c>
      <c r="M149">
        <f t="shared" ca="1" si="6"/>
        <v>2023</v>
      </c>
      <c r="N149">
        <f t="shared" ca="1" si="7"/>
        <v>60</v>
      </c>
      <c r="O149" t="str">
        <f t="shared" ca="1" si="8"/>
        <v>发改备[2023]60号</v>
      </c>
    </row>
    <row r="150" spans="1:15" x14ac:dyDescent="0.25">
      <c r="A150" s="1">
        <v>148</v>
      </c>
      <c r="B150" t="s">
        <v>488</v>
      </c>
      <c r="C150" t="s">
        <v>489</v>
      </c>
      <c r="D150" t="s">
        <v>12</v>
      </c>
      <c r="E150">
        <v>23.33</v>
      </c>
      <c r="F150" t="s">
        <v>490</v>
      </c>
      <c r="G150" t="s">
        <v>10</v>
      </c>
      <c r="H150" t="s">
        <v>10</v>
      </c>
      <c r="I150">
        <v>70882.179999999993</v>
      </c>
      <c r="J150">
        <v>150</v>
      </c>
      <c r="K150" t="s">
        <v>491</v>
      </c>
      <c r="L150" t="str">
        <f ca="1">CONCATENATE("南",O150)</f>
        <v>南发改备[2024]78号</v>
      </c>
      <c r="M150">
        <f t="shared" ca="1" si="6"/>
        <v>2024</v>
      </c>
      <c r="N150">
        <f t="shared" ca="1" si="7"/>
        <v>78</v>
      </c>
      <c r="O150" t="str">
        <f t="shared" ca="1" si="8"/>
        <v>发改备[2024]78号</v>
      </c>
    </row>
    <row r="151" spans="1:15" x14ac:dyDescent="0.25">
      <c r="A151" s="1">
        <v>149</v>
      </c>
      <c r="B151" t="s">
        <v>492</v>
      </c>
      <c r="C151" t="s">
        <v>493</v>
      </c>
      <c r="D151" t="s">
        <v>22</v>
      </c>
      <c r="E151" t="s">
        <v>10</v>
      </c>
      <c r="F151" t="s">
        <v>494</v>
      </c>
      <c r="G151" t="s">
        <v>10</v>
      </c>
      <c r="H151" t="s">
        <v>10</v>
      </c>
      <c r="I151">
        <v>50406.37</v>
      </c>
      <c r="J151">
        <v>60</v>
      </c>
      <c r="K151" t="s">
        <v>354</v>
      </c>
      <c r="L151" t="str">
        <f ca="1">CONCATENATE("高",O151)</f>
        <v>高发改备[2025]102号</v>
      </c>
      <c r="M151">
        <f t="shared" ca="1" si="6"/>
        <v>2025</v>
      </c>
      <c r="N151">
        <f t="shared" ca="1" si="7"/>
        <v>102</v>
      </c>
      <c r="O151" t="str">
        <f t="shared" ca="1" si="8"/>
        <v>发改备[2025]102号</v>
      </c>
    </row>
    <row r="152" spans="1:15" x14ac:dyDescent="0.25">
      <c r="A152" s="1">
        <v>150</v>
      </c>
      <c r="B152" t="s">
        <v>495</v>
      </c>
      <c r="C152" t="s">
        <v>496</v>
      </c>
      <c r="D152" t="s">
        <v>22</v>
      </c>
      <c r="E152">
        <v>5.6</v>
      </c>
      <c r="F152" t="s">
        <v>497</v>
      </c>
      <c r="G152" t="s">
        <v>10</v>
      </c>
      <c r="H152" t="s">
        <v>10</v>
      </c>
      <c r="I152">
        <v>60350</v>
      </c>
      <c r="J152">
        <v>50</v>
      </c>
      <c r="K152" t="s">
        <v>498</v>
      </c>
      <c r="L152" t="str">
        <f ca="1">CONCATENATE("菏",O152)</f>
        <v>菏发改备[2023]196号</v>
      </c>
      <c r="M152">
        <f t="shared" ca="1" si="6"/>
        <v>2023</v>
      </c>
      <c r="N152">
        <f t="shared" ca="1" si="7"/>
        <v>196</v>
      </c>
      <c r="O152" t="str">
        <f t="shared" ca="1" si="8"/>
        <v>发改备[2023]196号</v>
      </c>
    </row>
    <row r="153" spans="1:15" x14ac:dyDescent="0.25">
      <c r="A153" s="1">
        <v>151</v>
      </c>
      <c r="B153" t="s">
        <v>499</v>
      </c>
      <c r="C153" t="s">
        <v>500</v>
      </c>
      <c r="D153" t="s">
        <v>22</v>
      </c>
      <c r="E153" t="s">
        <v>10</v>
      </c>
      <c r="F153" t="s">
        <v>501</v>
      </c>
      <c r="G153" t="s">
        <v>10</v>
      </c>
      <c r="H153" t="s">
        <v>10</v>
      </c>
      <c r="I153">
        <v>44650</v>
      </c>
      <c r="J153">
        <v>50</v>
      </c>
      <c r="K153" t="s">
        <v>10</v>
      </c>
      <c r="L153" t="str">
        <f ca="1">CONCATENATE("玉",O153)</f>
        <v>玉发改备[2022]73号</v>
      </c>
      <c r="M153">
        <f t="shared" ca="1" si="6"/>
        <v>2022</v>
      </c>
      <c r="N153">
        <f t="shared" ca="1" si="7"/>
        <v>73</v>
      </c>
      <c r="O153" t="str">
        <f t="shared" ca="1" si="8"/>
        <v>发改备[2022]73号</v>
      </c>
    </row>
    <row r="154" spans="1:15" x14ac:dyDescent="0.25">
      <c r="A154" s="1">
        <v>152</v>
      </c>
      <c r="B154" t="s">
        <v>502</v>
      </c>
      <c r="C154" t="s">
        <v>503</v>
      </c>
      <c r="D154" t="s">
        <v>12</v>
      </c>
      <c r="E154">
        <v>12.03</v>
      </c>
      <c r="F154" t="s">
        <v>504</v>
      </c>
      <c r="G154" t="s">
        <v>10</v>
      </c>
      <c r="H154" t="s">
        <v>10</v>
      </c>
      <c r="I154">
        <v>44900</v>
      </c>
      <c r="J154">
        <v>100</v>
      </c>
      <c r="K154" t="s">
        <v>505</v>
      </c>
      <c r="L154" t="str">
        <f ca="1">CONCATENATE("昌",O154)</f>
        <v>昌发改备[2022]76号</v>
      </c>
      <c r="M154">
        <f t="shared" ca="1" si="6"/>
        <v>2022</v>
      </c>
      <c r="N154">
        <f t="shared" ca="1" si="7"/>
        <v>76</v>
      </c>
      <c r="O154" t="str">
        <f t="shared" ca="1" si="8"/>
        <v>发改备[2022]76号</v>
      </c>
    </row>
    <row r="155" spans="1:15" x14ac:dyDescent="0.25">
      <c r="A155" s="1">
        <v>153</v>
      </c>
      <c r="B155" t="s">
        <v>506</v>
      </c>
      <c r="C155" t="s">
        <v>507</v>
      </c>
      <c r="D155" t="s">
        <v>12</v>
      </c>
      <c r="E155" t="s">
        <v>10</v>
      </c>
      <c r="F155" t="s">
        <v>508</v>
      </c>
      <c r="G155" t="s">
        <v>10</v>
      </c>
      <c r="H155" t="s">
        <v>10</v>
      </c>
      <c r="I155">
        <v>1399.91</v>
      </c>
      <c r="J155">
        <v>3.37</v>
      </c>
      <c r="K155" t="s">
        <v>509</v>
      </c>
      <c r="L155" t="str">
        <f ca="1">CONCATENATE("汉",O155)</f>
        <v>汉发改备[2024]155号</v>
      </c>
      <c r="M155">
        <f t="shared" ca="1" si="6"/>
        <v>2024</v>
      </c>
      <c r="N155">
        <f t="shared" ca="1" si="7"/>
        <v>155</v>
      </c>
      <c r="O155" t="str">
        <f t="shared" ca="1" si="8"/>
        <v>发改备[2024]155号</v>
      </c>
    </row>
    <row r="156" spans="1:15" x14ac:dyDescent="0.25">
      <c r="A156" s="1">
        <v>154</v>
      </c>
      <c r="B156" t="s">
        <v>510</v>
      </c>
      <c r="C156" t="s">
        <v>511</v>
      </c>
      <c r="D156" t="s">
        <v>12</v>
      </c>
      <c r="E156" t="s">
        <v>10</v>
      </c>
      <c r="F156" t="s">
        <v>512</v>
      </c>
      <c r="G156" t="s">
        <v>10</v>
      </c>
      <c r="H156" t="s">
        <v>10</v>
      </c>
      <c r="I156" t="s">
        <v>10</v>
      </c>
      <c r="J156">
        <v>100</v>
      </c>
      <c r="K156" t="s">
        <v>513</v>
      </c>
      <c r="L156" t="str">
        <f ca="1">CONCATENATE("镇",O156)</f>
        <v>镇发改备[2022]35号</v>
      </c>
      <c r="M156">
        <f t="shared" ca="1" si="6"/>
        <v>2022</v>
      </c>
      <c r="N156">
        <f t="shared" ca="1" si="7"/>
        <v>35</v>
      </c>
      <c r="O156" t="str">
        <f t="shared" ca="1" si="8"/>
        <v>发改备[2022]35号</v>
      </c>
    </row>
    <row r="157" spans="1:15" x14ac:dyDescent="0.25">
      <c r="A157" s="1">
        <v>155</v>
      </c>
      <c r="B157" t="s">
        <v>514</v>
      </c>
      <c r="C157" t="s">
        <v>515</v>
      </c>
      <c r="D157" t="s">
        <v>12</v>
      </c>
      <c r="E157" t="s">
        <v>10</v>
      </c>
      <c r="F157" t="s">
        <v>516</v>
      </c>
      <c r="G157" t="s">
        <v>10</v>
      </c>
      <c r="H157" t="s">
        <v>10</v>
      </c>
      <c r="I157">
        <v>8141.1</v>
      </c>
      <c r="J157">
        <v>11.7</v>
      </c>
      <c r="K157" t="s">
        <v>517</v>
      </c>
      <c r="L157" t="str">
        <f ca="1">CONCATENATE("桂",O157)</f>
        <v>桂发改备[2024]177号</v>
      </c>
      <c r="M157">
        <f t="shared" ca="1" si="6"/>
        <v>2024</v>
      </c>
      <c r="N157">
        <f t="shared" ca="1" si="7"/>
        <v>177</v>
      </c>
      <c r="O157" t="str">
        <f t="shared" ca="1" si="8"/>
        <v>发改备[2024]177号</v>
      </c>
    </row>
    <row r="158" spans="1:15" x14ac:dyDescent="0.25">
      <c r="A158" s="1">
        <v>156</v>
      </c>
      <c r="B158" t="s">
        <v>518</v>
      </c>
      <c r="C158" t="s">
        <v>519</v>
      </c>
      <c r="D158" t="s">
        <v>12</v>
      </c>
      <c r="E158" t="s">
        <v>10</v>
      </c>
      <c r="F158" t="s">
        <v>520</v>
      </c>
      <c r="G158" t="s">
        <v>10</v>
      </c>
      <c r="H158" t="s">
        <v>10</v>
      </c>
      <c r="I158">
        <v>20362.080000000002</v>
      </c>
      <c r="J158">
        <v>50</v>
      </c>
      <c r="K158" t="s">
        <v>521</v>
      </c>
      <c r="L158" t="str">
        <f ca="1">CONCATENATE("抚",O158)</f>
        <v>抚发改备[2022]169号</v>
      </c>
      <c r="M158">
        <f t="shared" ca="1" si="6"/>
        <v>2022</v>
      </c>
      <c r="N158">
        <f t="shared" ca="1" si="7"/>
        <v>169</v>
      </c>
      <c r="O158" t="str">
        <f t="shared" ca="1" si="8"/>
        <v>发改备[2022]169号</v>
      </c>
    </row>
    <row r="159" spans="1:15" x14ac:dyDescent="0.25">
      <c r="A159" s="1">
        <v>157</v>
      </c>
      <c r="B159" t="s">
        <v>522</v>
      </c>
      <c r="C159" t="s">
        <v>523</v>
      </c>
      <c r="D159" t="s">
        <v>12</v>
      </c>
      <c r="E159">
        <v>9.6</v>
      </c>
      <c r="F159" t="s">
        <v>520</v>
      </c>
      <c r="G159" t="s">
        <v>10</v>
      </c>
      <c r="H159" t="s">
        <v>10</v>
      </c>
      <c r="I159">
        <v>12684.24</v>
      </c>
      <c r="J159">
        <v>30</v>
      </c>
      <c r="K159" t="s">
        <v>524</v>
      </c>
      <c r="L159" t="str">
        <f ca="1">CONCATENATE("抚",O159)</f>
        <v>抚发改备[2022]56号</v>
      </c>
      <c r="M159">
        <f t="shared" ca="1" si="6"/>
        <v>2022</v>
      </c>
      <c r="N159">
        <f t="shared" ca="1" si="7"/>
        <v>56</v>
      </c>
      <c r="O159" t="str">
        <f t="shared" ca="1" si="8"/>
        <v>发改备[2022]56号</v>
      </c>
    </row>
    <row r="160" spans="1:15" x14ac:dyDescent="0.25">
      <c r="A160" s="1">
        <v>158</v>
      </c>
      <c r="B160" t="s">
        <v>525</v>
      </c>
      <c r="C160" t="s">
        <v>526</v>
      </c>
      <c r="D160" t="s">
        <v>12</v>
      </c>
      <c r="E160" t="s">
        <v>10</v>
      </c>
      <c r="F160" t="s">
        <v>527</v>
      </c>
      <c r="G160" t="s">
        <v>10</v>
      </c>
      <c r="H160" t="s">
        <v>10</v>
      </c>
      <c r="I160">
        <v>14942.88</v>
      </c>
      <c r="J160">
        <v>20</v>
      </c>
      <c r="K160" t="s">
        <v>10</v>
      </c>
      <c r="L160" t="str">
        <f ca="1">CONCATENATE("赤",O160)</f>
        <v>赤发改备[2023]35号</v>
      </c>
      <c r="M160">
        <f t="shared" ca="1" si="6"/>
        <v>2023</v>
      </c>
      <c r="N160">
        <f t="shared" ca="1" si="7"/>
        <v>35</v>
      </c>
      <c r="O160" t="str">
        <f t="shared" ca="1" si="8"/>
        <v>发改备[2023]35号</v>
      </c>
    </row>
    <row r="161" spans="1:15" x14ac:dyDescent="0.25">
      <c r="A161" s="1">
        <v>159</v>
      </c>
      <c r="B161" t="s">
        <v>528</v>
      </c>
      <c r="C161" t="s">
        <v>529</v>
      </c>
      <c r="D161" t="s">
        <v>12</v>
      </c>
      <c r="E161" t="s">
        <v>10</v>
      </c>
      <c r="F161" t="s">
        <v>530</v>
      </c>
      <c r="G161" t="s">
        <v>10</v>
      </c>
      <c r="H161" t="s">
        <v>10</v>
      </c>
      <c r="I161">
        <v>43228.59</v>
      </c>
      <c r="J161">
        <v>50</v>
      </c>
      <c r="K161" t="s">
        <v>10</v>
      </c>
      <c r="L161" t="str">
        <f ca="1">CONCATENATE("黄",O161)</f>
        <v>黄发改备[2022]137号</v>
      </c>
      <c r="M161">
        <f t="shared" ca="1" si="6"/>
        <v>2022</v>
      </c>
      <c r="N161">
        <f t="shared" ca="1" si="7"/>
        <v>137</v>
      </c>
      <c r="O161" t="str">
        <f t="shared" ca="1" si="8"/>
        <v>发改备[2022]137号</v>
      </c>
    </row>
    <row r="162" spans="1:15" x14ac:dyDescent="0.25">
      <c r="A162" s="1">
        <v>160</v>
      </c>
      <c r="B162" t="s">
        <v>531</v>
      </c>
      <c r="C162" t="s">
        <v>532</v>
      </c>
      <c r="D162" t="s">
        <v>12</v>
      </c>
      <c r="E162" t="s">
        <v>10</v>
      </c>
      <c r="F162" t="s">
        <v>533</v>
      </c>
      <c r="G162" t="s">
        <v>10</v>
      </c>
      <c r="H162" t="s">
        <v>10</v>
      </c>
      <c r="I162">
        <v>17560</v>
      </c>
      <c r="J162">
        <v>30</v>
      </c>
      <c r="K162" t="s">
        <v>10</v>
      </c>
      <c r="L162" t="str">
        <f ca="1">CONCATENATE("锦",O162)</f>
        <v>锦发改备[2024]40号</v>
      </c>
      <c r="M162">
        <f t="shared" ca="1" si="6"/>
        <v>2024</v>
      </c>
      <c r="N162">
        <f t="shared" ca="1" si="7"/>
        <v>40</v>
      </c>
      <c r="O162" t="str">
        <f t="shared" ca="1" si="8"/>
        <v>发改备[2024]40号</v>
      </c>
    </row>
    <row r="163" spans="1:15" x14ac:dyDescent="0.25">
      <c r="A163" s="1">
        <v>161</v>
      </c>
      <c r="B163" t="s">
        <v>534</v>
      </c>
      <c r="C163" t="s">
        <v>535</v>
      </c>
      <c r="D163" t="s">
        <v>12</v>
      </c>
      <c r="E163" t="s">
        <v>10</v>
      </c>
      <c r="F163" t="s">
        <v>536</v>
      </c>
      <c r="G163" t="s">
        <v>10</v>
      </c>
      <c r="H163" t="s">
        <v>10</v>
      </c>
      <c r="I163">
        <v>20950</v>
      </c>
      <c r="J163">
        <v>36</v>
      </c>
      <c r="K163" t="s">
        <v>10</v>
      </c>
      <c r="L163" t="str">
        <f ca="1">CONCATENATE("沈",O163)</f>
        <v>沈发改备[2025]46号</v>
      </c>
      <c r="M163">
        <f t="shared" ca="1" si="6"/>
        <v>2025</v>
      </c>
      <c r="N163">
        <f t="shared" ca="1" si="7"/>
        <v>46</v>
      </c>
      <c r="O163" t="str">
        <f t="shared" ca="1" si="8"/>
        <v>发改备[2025]46号</v>
      </c>
    </row>
    <row r="164" spans="1:15" x14ac:dyDescent="0.25">
      <c r="A164" s="1">
        <v>162</v>
      </c>
      <c r="B164" t="s">
        <v>537</v>
      </c>
      <c r="C164" t="s">
        <v>538</v>
      </c>
      <c r="D164" t="s">
        <v>12</v>
      </c>
      <c r="E164" t="s">
        <v>10</v>
      </c>
      <c r="F164" t="s">
        <v>539</v>
      </c>
      <c r="G164" t="s">
        <v>10</v>
      </c>
      <c r="H164" t="s">
        <v>10</v>
      </c>
      <c r="I164">
        <v>7130.12</v>
      </c>
      <c r="J164">
        <v>12</v>
      </c>
      <c r="K164" t="s">
        <v>10</v>
      </c>
      <c r="L164" t="str">
        <f ca="1">CONCATENATE("大",O164)</f>
        <v>大发改备[2023]109号</v>
      </c>
      <c r="M164">
        <f t="shared" ca="1" si="6"/>
        <v>2023</v>
      </c>
      <c r="N164">
        <f t="shared" ca="1" si="7"/>
        <v>109</v>
      </c>
      <c r="O164" t="str">
        <f t="shared" ca="1" si="8"/>
        <v>发改备[2023]109号</v>
      </c>
    </row>
    <row r="165" spans="1:15" x14ac:dyDescent="0.25">
      <c r="A165" s="1">
        <v>163</v>
      </c>
      <c r="B165" t="s">
        <v>540</v>
      </c>
      <c r="C165" t="s">
        <v>952</v>
      </c>
      <c r="D165" t="s">
        <v>22</v>
      </c>
      <c r="E165" t="s">
        <v>10</v>
      </c>
      <c r="F165" t="s">
        <v>541</v>
      </c>
      <c r="G165" t="s">
        <v>10</v>
      </c>
      <c r="H165" t="s">
        <v>10</v>
      </c>
      <c r="I165">
        <v>15373</v>
      </c>
      <c r="J165">
        <v>20</v>
      </c>
      <c r="K165" t="s">
        <v>505</v>
      </c>
      <c r="L165" t="str">
        <f ca="1">CONCATENATE("芮",O165)</f>
        <v>芮发改备[2024]63号</v>
      </c>
      <c r="M165">
        <f t="shared" ca="1" si="6"/>
        <v>2024</v>
      </c>
      <c r="N165">
        <f t="shared" ca="1" si="7"/>
        <v>63</v>
      </c>
      <c r="O165" t="str">
        <f t="shared" ca="1" si="8"/>
        <v>发改备[2024]63号</v>
      </c>
    </row>
    <row r="166" spans="1:15" x14ac:dyDescent="0.25">
      <c r="A166" s="1">
        <v>164</v>
      </c>
      <c r="B166" t="s">
        <v>542</v>
      </c>
      <c r="C166" t="s">
        <v>543</v>
      </c>
      <c r="D166" t="s">
        <v>12</v>
      </c>
      <c r="E166" t="s">
        <v>10</v>
      </c>
      <c r="F166" t="s">
        <v>544</v>
      </c>
      <c r="G166">
        <v>1452.89</v>
      </c>
      <c r="H166" t="s">
        <v>10</v>
      </c>
      <c r="I166">
        <v>8688</v>
      </c>
      <c r="J166">
        <v>20</v>
      </c>
      <c r="K166" t="s">
        <v>545</v>
      </c>
      <c r="L166" t="str">
        <f ca="1">CONCATENATE("吴",O166)</f>
        <v>吴发改备[2022]149号</v>
      </c>
      <c r="M166">
        <f t="shared" ca="1" si="6"/>
        <v>2022</v>
      </c>
      <c r="N166">
        <f t="shared" ca="1" si="7"/>
        <v>149</v>
      </c>
      <c r="O166" t="str">
        <f t="shared" ca="1" si="8"/>
        <v>发改备[2022]149号</v>
      </c>
    </row>
    <row r="167" spans="1:15" x14ac:dyDescent="0.25">
      <c r="A167" s="1">
        <v>165</v>
      </c>
      <c r="B167" t="s">
        <v>546</v>
      </c>
      <c r="C167" t="s">
        <v>547</v>
      </c>
      <c r="D167" t="s">
        <v>12</v>
      </c>
      <c r="E167" t="s">
        <v>10</v>
      </c>
      <c r="F167" t="s">
        <v>548</v>
      </c>
      <c r="G167" t="s">
        <v>10</v>
      </c>
      <c r="H167" t="s">
        <v>10</v>
      </c>
      <c r="I167">
        <v>66443.460000000006</v>
      </c>
      <c r="J167">
        <v>150</v>
      </c>
      <c r="K167" t="s">
        <v>549</v>
      </c>
      <c r="L167" t="str">
        <f ca="1">CONCATENATE("高",O167)</f>
        <v>高发改备[2023]26号</v>
      </c>
      <c r="M167">
        <f t="shared" ca="1" si="6"/>
        <v>2023</v>
      </c>
      <c r="N167">
        <f t="shared" ca="1" si="7"/>
        <v>26</v>
      </c>
      <c r="O167" t="str">
        <f t="shared" ca="1" si="8"/>
        <v>发改备[2023]26号</v>
      </c>
    </row>
    <row r="168" spans="1:15" x14ac:dyDescent="0.25">
      <c r="A168" s="1">
        <v>166</v>
      </c>
      <c r="B168" t="s">
        <v>550</v>
      </c>
      <c r="C168" t="s">
        <v>551</v>
      </c>
      <c r="D168" t="s">
        <v>12</v>
      </c>
      <c r="E168" t="s">
        <v>10</v>
      </c>
      <c r="F168" t="s">
        <v>552</v>
      </c>
      <c r="G168" t="s">
        <v>10</v>
      </c>
      <c r="H168" t="s">
        <v>10</v>
      </c>
      <c r="I168">
        <v>66443.460000000006</v>
      </c>
      <c r="J168">
        <v>10</v>
      </c>
      <c r="K168" t="s">
        <v>549</v>
      </c>
      <c r="L168" t="str">
        <f ca="1">CONCATENATE("高",O168)</f>
        <v>高发改备[2022]140号</v>
      </c>
      <c r="M168">
        <f t="shared" ca="1" si="6"/>
        <v>2022</v>
      </c>
      <c r="N168">
        <f t="shared" ca="1" si="7"/>
        <v>140</v>
      </c>
      <c r="O168" t="str">
        <f t="shared" ca="1" si="8"/>
        <v>发改备[2022]140号</v>
      </c>
    </row>
    <row r="169" spans="1:15" x14ac:dyDescent="0.25">
      <c r="A169" s="1">
        <v>167</v>
      </c>
      <c r="B169" t="s">
        <v>553</v>
      </c>
      <c r="C169" t="s">
        <v>554</v>
      </c>
      <c r="D169" t="s">
        <v>12</v>
      </c>
      <c r="E169">
        <v>0.04</v>
      </c>
      <c r="F169" t="s">
        <v>555</v>
      </c>
      <c r="G169" t="s">
        <v>10</v>
      </c>
      <c r="H169" t="s">
        <v>10</v>
      </c>
      <c r="I169">
        <v>4987.8999999999996</v>
      </c>
      <c r="J169">
        <v>11.6</v>
      </c>
      <c r="K169" t="s">
        <v>556</v>
      </c>
      <c r="L169" t="str">
        <f ca="1">CONCATENATE("乌",O169)</f>
        <v>乌发改备[2023]82号</v>
      </c>
      <c r="M169">
        <f t="shared" ca="1" si="6"/>
        <v>2023</v>
      </c>
      <c r="N169">
        <f t="shared" ca="1" si="7"/>
        <v>82</v>
      </c>
      <c r="O169" t="str">
        <f t="shared" ca="1" si="8"/>
        <v>发改备[2023]82号</v>
      </c>
    </row>
    <row r="170" spans="1:15" x14ac:dyDescent="0.25">
      <c r="A170" s="1">
        <v>168</v>
      </c>
      <c r="B170" t="s">
        <v>557</v>
      </c>
      <c r="C170" t="s">
        <v>558</v>
      </c>
      <c r="D170" t="s">
        <v>559</v>
      </c>
      <c r="E170" t="s">
        <v>10</v>
      </c>
      <c r="F170" t="s">
        <v>560</v>
      </c>
      <c r="G170" t="s">
        <v>10</v>
      </c>
      <c r="H170" t="s">
        <v>10</v>
      </c>
      <c r="I170" t="s">
        <v>10</v>
      </c>
      <c r="J170">
        <v>24</v>
      </c>
      <c r="K170" t="s">
        <v>561</v>
      </c>
      <c r="L170" t="str">
        <f ca="1">CONCATENATE("霞",O170)</f>
        <v>霞发改备[2023]178号</v>
      </c>
      <c r="M170">
        <f t="shared" ca="1" si="6"/>
        <v>2023</v>
      </c>
      <c r="N170">
        <f t="shared" ca="1" si="7"/>
        <v>178</v>
      </c>
      <c r="O170" t="str">
        <f t="shared" ca="1" si="8"/>
        <v>发改备[2023]178号</v>
      </c>
    </row>
    <row r="171" spans="1:15" x14ac:dyDescent="0.25">
      <c r="A171" s="1">
        <v>169</v>
      </c>
      <c r="B171" t="s">
        <v>562</v>
      </c>
      <c r="C171" t="s">
        <v>563</v>
      </c>
      <c r="D171" t="s">
        <v>12</v>
      </c>
      <c r="E171" t="s">
        <v>10</v>
      </c>
      <c r="F171" t="s">
        <v>564</v>
      </c>
      <c r="G171" t="s">
        <v>10</v>
      </c>
      <c r="H171" t="s">
        <v>10</v>
      </c>
      <c r="I171">
        <v>6036.48</v>
      </c>
      <c r="J171">
        <v>14.2</v>
      </c>
      <c r="K171" t="s">
        <v>565</v>
      </c>
      <c r="L171" t="str">
        <f ca="1">CONCATENATE("溧",O171)</f>
        <v>溧发改备[2023]61号</v>
      </c>
      <c r="M171">
        <f t="shared" ca="1" si="6"/>
        <v>2023</v>
      </c>
      <c r="N171">
        <f t="shared" ca="1" si="7"/>
        <v>61</v>
      </c>
      <c r="O171" t="str">
        <f t="shared" ca="1" si="8"/>
        <v>发改备[2023]61号</v>
      </c>
    </row>
    <row r="172" spans="1:15" x14ac:dyDescent="0.25">
      <c r="A172" s="1">
        <v>170</v>
      </c>
      <c r="B172" t="s">
        <v>566</v>
      </c>
      <c r="C172" t="s">
        <v>567</v>
      </c>
      <c r="D172" t="s">
        <v>22</v>
      </c>
      <c r="E172">
        <v>4</v>
      </c>
      <c r="F172" t="s">
        <v>568</v>
      </c>
      <c r="G172">
        <v>20</v>
      </c>
      <c r="H172" t="s">
        <v>569</v>
      </c>
      <c r="I172">
        <v>27662.12</v>
      </c>
      <c r="J172">
        <v>20</v>
      </c>
      <c r="K172" t="s">
        <v>569</v>
      </c>
      <c r="L172" t="str">
        <f ca="1">CONCATENATE("青",O172)</f>
        <v>青发改备[2024]53号</v>
      </c>
      <c r="M172">
        <f t="shared" ca="1" si="6"/>
        <v>2024</v>
      </c>
      <c r="N172">
        <f t="shared" ca="1" si="7"/>
        <v>53</v>
      </c>
      <c r="O172" t="str">
        <f t="shared" ca="1" si="8"/>
        <v>发改备[2024]53号</v>
      </c>
    </row>
    <row r="173" spans="1:15" x14ac:dyDescent="0.25">
      <c r="A173" s="1">
        <v>171</v>
      </c>
      <c r="B173" t="s">
        <v>570</v>
      </c>
      <c r="C173" t="s">
        <v>571</v>
      </c>
      <c r="D173" t="s">
        <v>12</v>
      </c>
      <c r="E173" t="s">
        <v>10</v>
      </c>
      <c r="F173" t="s">
        <v>572</v>
      </c>
      <c r="G173" t="s">
        <v>10</v>
      </c>
      <c r="H173" t="s">
        <v>10</v>
      </c>
      <c r="I173">
        <v>6341.44</v>
      </c>
      <c r="J173">
        <v>18</v>
      </c>
      <c r="K173" t="s">
        <v>573</v>
      </c>
      <c r="L173" t="str">
        <f ca="1">CONCATENATE("东",O173)</f>
        <v>东发改备[2023]63号</v>
      </c>
      <c r="M173">
        <f t="shared" ca="1" si="6"/>
        <v>2023</v>
      </c>
      <c r="N173">
        <f t="shared" ca="1" si="7"/>
        <v>63</v>
      </c>
      <c r="O173" t="str">
        <f t="shared" ca="1" si="8"/>
        <v>发改备[2023]63号</v>
      </c>
    </row>
    <row r="174" spans="1:15" x14ac:dyDescent="0.25">
      <c r="A174" s="1">
        <v>172</v>
      </c>
      <c r="B174" t="s">
        <v>574</v>
      </c>
      <c r="C174" t="s">
        <v>575</v>
      </c>
      <c r="D174" t="s">
        <v>12</v>
      </c>
      <c r="E174" t="s">
        <v>10</v>
      </c>
      <c r="F174" t="s">
        <v>576</v>
      </c>
      <c r="G174" t="s">
        <v>10</v>
      </c>
      <c r="H174" t="s">
        <v>10</v>
      </c>
      <c r="I174">
        <v>37373.71</v>
      </c>
      <c r="J174">
        <v>100</v>
      </c>
      <c r="K174" t="s">
        <v>524</v>
      </c>
      <c r="L174" t="str">
        <f ca="1">CONCATENATE("永",O174)</f>
        <v>永发改备[2025]131号</v>
      </c>
      <c r="M174">
        <f t="shared" ca="1" si="6"/>
        <v>2025</v>
      </c>
      <c r="N174">
        <f t="shared" ca="1" si="7"/>
        <v>131</v>
      </c>
      <c r="O174" t="str">
        <f t="shared" ca="1" si="8"/>
        <v>发改备[2025]131号</v>
      </c>
    </row>
    <row r="175" spans="1:15" x14ac:dyDescent="0.25">
      <c r="A175" s="1">
        <v>173</v>
      </c>
      <c r="B175" t="s">
        <v>577</v>
      </c>
      <c r="C175" t="s">
        <v>578</v>
      </c>
      <c r="D175" t="s">
        <v>12</v>
      </c>
      <c r="E175" t="s">
        <v>10</v>
      </c>
      <c r="F175" t="s">
        <v>579</v>
      </c>
      <c r="G175">
        <v>3458.39</v>
      </c>
      <c r="H175" t="s">
        <v>10</v>
      </c>
      <c r="I175">
        <v>32155.1</v>
      </c>
      <c r="J175">
        <v>100</v>
      </c>
      <c r="K175" t="s">
        <v>521</v>
      </c>
      <c r="L175" t="str">
        <f ca="1">CONCATENATE("红",O175)</f>
        <v>红发改备[2022]20号</v>
      </c>
      <c r="M175">
        <f t="shared" ca="1" si="6"/>
        <v>2022</v>
      </c>
      <c r="N175">
        <f t="shared" ca="1" si="7"/>
        <v>20</v>
      </c>
      <c r="O175" t="str">
        <f t="shared" ca="1" si="8"/>
        <v>发改备[2022]20号</v>
      </c>
    </row>
    <row r="176" spans="1:15" x14ac:dyDescent="0.25">
      <c r="A176" s="1">
        <v>174</v>
      </c>
      <c r="B176" t="s">
        <v>580</v>
      </c>
      <c r="C176" t="s">
        <v>581</v>
      </c>
      <c r="D176" t="s">
        <v>12</v>
      </c>
      <c r="E176">
        <v>0</v>
      </c>
      <c r="F176" t="s">
        <v>582</v>
      </c>
      <c r="G176">
        <v>5026.32</v>
      </c>
      <c r="H176" t="s">
        <v>10</v>
      </c>
      <c r="I176">
        <v>71846</v>
      </c>
      <c r="J176">
        <v>200</v>
      </c>
      <c r="K176" t="s">
        <v>583</v>
      </c>
      <c r="L176" t="str">
        <f ca="1">CONCATENATE("中",O176)</f>
        <v>中发改备[2022]36号</v>
      </c>
      <c r="M176">
        <f t="shared" ca="1" si="6"/>
        <v>2022</v>
      </c>
      <c r="N176">
        <f t="shared" ca="1" si="7"/>
        <v>36</v>
      </c>
      <c r="O176" t="str">
        <f t="shared" ca="1" si="8"/>
        <v>发改备[2022]36号</v>
      </c>
    </row>
    <row r="177" spans="1:15" x14ac:dyDescent="0.25">
      <c r="A177" s="1">
        <v>175</v>
      </c>
      <c r="B177" t="s">
        <v>584</v>
      </c>
      <c r="C177" t="s">
        <v>585</v>
      </c>
      <c r="D177" t="s">
        <v>12</v>
      </c>
      <c r="E177" t="s">
        <v>10</v>
      </c>
      <c r="F177" t="s">
        <v>586</v>
      </c>
      <c r="G177" t="s">
        <v>10</v>
      </c>
      <c r="H177" t="s">
        <v>587</v>
      </c>
      <c r="I177">
        <v>40151.339999999997</v>
      </c>
      <c r="J177">
        <v>100</v>
      </c>
      <c r="K177" t="s">
        <v>588</v>
      </c>
      <c r="L177" t="str">
        <f ca="1">CONCATENATE("那",O177)</f>
        <v>那发改备[2022]116号</v>
      </c>
      <c r="M177">
        <f t="shared" ca="1" si="6"/>
        <v>2022</v>
      </c>
      <c r="N177">
        <f t="shared" ca="1" si="7"/>
        <v>116</v>
      </c>
      <c r="O177" t="str">
        <f t="shared" ca="1" si="8"/>
        <v>发改备[2022]116号</v>
      </c>
    </row>
    <row r="178" spans="1:15" x14ac:dyDescent="0.25">
      <c r="A178" s="1">
        <v>176</v>
      </c>
      <c r="B178" t="s">
        <v>589</v>
      </c>
      <c r="C178" t="s">
        <v>590</v>
      </c>
      <c r="D178" t="s">
        <v>22</v>
      </c>
      <c r="E178" t="s">
        <v>10</v>
      </c>
      <c r="F178" t="s">
        <v>591</v>
      </c>
      <c r="G178" t="s">
        <v>10</v>
      </c>
      <c r="H178" t="s">
        <v>10</v>
      </c>
      <c r="I178" t="s">
        <v>10</v>
      </c>
      <c r="J178">
        <v>100</v>
      </c>
      <c r="K178" t="s">
        <v>505</v>
      </c>
      <c r="L178" t="str">
        <f ca="1">CONCATENATE("木",O178)</f>
        <v>木发改备[2023]44号</v>
      </c>
      <c r="M178">
        <f t="shared" ca="1" si="6"/>
        <v>2023</v>
      </c>
      <c r="N178">
        <f t="shared" ca="1" si="7"/>
        <v>44</v>
      </c>
      <c r="O178" t="str">
        <f t="shared" ca="1" si="8"/>
        <v>发改备[2023]44号</v>
      </c>
    </row>
    <row r="179" spans="1:15" x14ac:dyDescent="0.25">
      <c r="A179" s="1">
        <v>177</v>
      </c>
      <c r="B179" t="s">
        <v>592</v>
      </c>
      <c r="C179" t="s">
        <v>593</v>
      </c>
      <c r="D179" t="s">
        <v>22</v>
      </c>
      <c r="E179" t="s">
        <v>10</v>
      </c>
      <c r="F179" t="s">
        <v>591</v>
      </c>
      <c r="G179" t="s">
        <v>10</v>
      </c>
      <c r="H179" t="s">
        <v>10</v>
      </c>
      <c r="I179">
        <v>189987.48</v>
      </c>
      <c r="J179">
        <v>200</v>
      </c>
      <c r="K179" t="s">
        <v>594</v>
      </c>
      <c r="L179" t="str">
        <f ca="1">CONCATENATE("木",O179)</f>
        <v>木发改备[2023]155号</v>
      </c>
      <c r="M179">
        <f t="shared" ca="1" si="6"/>
        <v>2023</v>
      </c>
      <c r="N179">
        <f t="shared" ca="1" si="7"/>
        <v>155</v>
      </c>
      <c r="O179" t="str">
        <f t="shared" ca="1" si="8"/>
        <v>发改备[2023]155号</v>
      </c>
    </row>
    <row r="180" spans="1:15" x14ac:dyDescent="0.25">
      <c r="A180" s="1">
        <v>178</v>
      </c>
      <c r="B180" t="s">
        <v>595</v>
      </c>
      <c r="C180" t="s">
        <v>596</v>
      </c>
      <c r="D180" t="s">
        <v>22</v>
      </c>
      <c r="E180" t="s">
        <v>10</v>
      </c>
      <c r="F180" t="s">
        <v>597</v>
      </c>
      <c r="G180" t="s">
        <v>10</v>
      </c>
      <c r="H180" t="s">
        <v>10</v>
      </c>
      <c r="I180">
        <v>46684</v>
      </c>
      <c r="J180">
        <v>49.5</v>
      </c>
      <c r="K180" t="s">
        <v>594</v>
      </c>
      <c r="L180" t="str">
        <f ca="1">CONCATENATE("老",O180)</f>
        <v>老发改备[2024]174号</v>
      </c>
      <c r="M180">
        <f t="shared" ca="1" si="6"/>
        <v>2024</v>
      </c>
      <c r="N180">
        <f t="shared" ca="1" si="7"/>
        <v>174</v>
      </c>
      <c r="O180" t="str">
        <f t="shared" ca="1" si="8"/>
        <v>发改备[2024]174号</v>
      </c>
    </row>
    <row r="181" spans="1:15" x14ac:dyDescent="0.25">
      <c r="A181" s="1">
        <v>179</v>
      </c>
      <c r="B181" t="s">
        <v>598</v>
      </c>
      <c r="C181" t="s">
        <v>599</v>
      </c>
      <c r="D181" t="s">
        <v>22</v>
      </c>
      <c r="E181" t="s">
        <v>10</v>
      </c>
      <c r="F181" t="s">
        <v>597</v>
      </c>
      <c r="G181" t="s">
        <v>10</v>
      </c>
      <c r="H181" t="s">
        <v>10</v>
      </c>
      <c r="I181">
        <v>48150</v>
      </c>
      <c r="J181">
        <v>50</v>
      </c>
      <c r="K181" t="s">
        <v>594</v>
      </c>
      <c r="L181" t="str">
        <f t="shared" ref="L181:L182" ca="1" si="9">CONCATENATE("老",O181)</f>
        <v>老发改备[2022]88号</v>
      </c>
      <c r="M181">
        <f t="shared" ca="1" si="6"/>
        <v>2022</v>
      </c>
      <c r="N181">
        <f t="shared" ca="1" si="7"/>
        <v>88</v>
      </c>
      <c r="O181" t="str">
        <f t="shared" ca="1" si="8"/>
        <v>发改备[2022]88号</v>
      </c>
    </row>
    <row r="182" spans="1:15" x14ac:dyDescent="0.25">
      <c r="A182" s="1">
        <v>180</v>
      </c>
      <c r="B182" t="s">
        <v>600</v>
      </c>
      <c r="C182" t="s">
        <v>601</v>
      </c>
      <c r="D182" t="s">
        <v>22</v>
      </c>
      <c r="E182" t="s">
        <v>10</v>
      </c>
      <c r="F182" t="s">
        <v>602</v>
      </c>
      <c r="G182" t="s">
        <v>10</v>
      </c>
      <c r="H182" t="s">
        <v>10</v>
      </c>
      <c r="I182">
        <v>79059.12</v>
      </c>
      <c r="J182">
        <v>99</v>
      </c>
      <c r="K182" t="s">
        <v>594</v>
      </c>
      <c r="L182" t="str">
        <f t="shared" ca="1" si="9"/>
        <v>老发改备[2024]162号</v>
      </c>
      <c r="M182">
        <f t="shared" ca="1" si="6"/>
        <v>2024</v>
      </c>
      <c r="N182">
        <f t="shared" ca="1" si="7"/>
        <v>162</v>
      </c>
      <c r="O182" t="str">
        <f t="shared" ca="1" si="8"/>
        <v>发改备[2024]162号</v>
      </c>
    </row>
    <row r="183" spans="1:15" x14ac:dyDescent="0.25">
      <c r="A183" s="1">
        <v>181</v>
      </c>
      <c r="B183" t="s">
        <v>603</v>
      </c>
      <c r="C183" t="s">
        <v>604</v>
      </c>
      <c r="D183" t="s">
        <v>12</v>
      </c>
      <c r="E183" t="s">
        <v>10</v>
      </c>
      <c r="F183" t="s">
        <v>605</v>
      </c>
      <c r="G183" t="s">
        <v>10</v>
      </c>
      <c r="H183" t="s">
        <v>10</v>
      </c>
      <c r="I183">
        <v>25977</v>
      </c>
      <c r="J183">
        <v>50</v>
      </c>
      <c r="K183" t="s">
        <v>606</v>
      </c>
      <c r="L183" t="str">
        <f ca="1">CONCATENATE("寿",O183)</f>
        <v>寿发改备[2025]78号</v>
      </c>
      <c r="M183">
        <f t="shared" ca="1" si="6"/>
        <v>2025</v>
      </c>
      <c r="N183">
        <f t="shared" ca="1" si="7"/>
        <v>78</v>
      </c>
      <c r="O183" t="str">
        <f t="shared" ca="1" si="8"/>
        <v>发改备[2025]78号</v>
      </c>
    </row>
    <row r="184" spans="1:15" x14ac:dyDescent="0.25">
      <c r="A184" s="1">
        <v>182</v>
      </c>
      <c r="B184" t="s">
        <v>607</v>
      </c>
      <c r="C184" t="s">
        <v>608</v>
      </c>
      <c r="D184" t="s">
        <v>12</v>
      </c>
      <c r="E184">
        <v>15</v>
      </c>
      <c r="F184" t="s">
        <v>609</v>
      </c>
      <c r="G184" t="s">
        <v>10</v>
      </c>
      <c r="H184" t="s">
        <v>10</v>
      </c>
      <c r="I184">
        <v>19629.89</v>
      </c>
      <c r="J184">
        <v>50</v>
      </c>
      <c r="K184" t="s">
        <v>610</v>
      </c>
      <c r="L184" t="str">
        <f ca="1">CONCATENATE("乌",O184)</f>
        <v>乌发改备[2023]83号</v>
      </c>
      <c r="M184">
        <f t="shared" ca="1" si="6"/>
        <v>2023</v>
      </c>
      <c r="N184">
        <f t="shared" ca="1" si="7"/>
        <v>83</v>
      </c>
      <c r="O184" t="str">
        <f t="shared" ca="1" si="8"/>
        <v>发改备[2023]83号</v>
      </c>
    </row>
    <row r="185" spans="1:15" x14ac:dyDescent="0.25">
      <c r="A185" s="1">
        <v>183</v>
      </c>
      <c r="B185" t="s">
        <v>611</v>
      </c>
      <c r="C185" t="s">
        <v>612</v>
      </c>
      <c r="D185" t="s">
        <v>12</v>
      </c>
      <c r="E185" t="s">
        <v>10</v>
      </c>
      <c r="F185" t="s">
        <v>613</v>
      </c>
      <c r="G185" t="s">
        <v>10</v>
      </c>
      <c r="H185" t="s">
        <v>10</v>
      </c>
      <c r="I185">
        <v>1328.87</v>
      </c>
      <c r="J185">
        <v>3.18</v>
      </c>
      <c r="K185" t="s">
        <v>556</v>
      </c>
      <c r="L185" t="str">
        <f ca="1">CONCATENATE("中",O185)</f>
        <v>中发改备[2024]23号</v>
      </c>
      <c r="M185">
        <f t="shared" ca="1" si="6"/>
        <v>2024</v>
      </c>
      <c r="N185">
        <f t="shared" ca="1" si="7"/>
        <v>23</v>
      </c>
      <c r="O185" t="str">
        <f t="shared" ca="1" si="8"/>
        <v>发改备[2024]23号</v>
      </c>
    </row>
    <row r="186" spans="1:15" x14ac:dyDescent="0.25">
      <c r="A186" s="1">
        <v>184</v>
      </c>
      <c r="B186" t="s">
        <v>614</v>
      </c>
      <c r="C186" t="s">
        <v>615</v>
      </c>
      <c r="D186" t="s">
        <v>12</v>
      </c>
      <c r="E186">
        <v>50</v>
      </c>
      <c r="F186" t="s">
        <v>616</v>
      </c>
      <c r="G186" t="s">
        <v>10</v>
      </c>
      <c r="H186" t="s">
        <v>10</v>
      </c>
      <c r="I186">
        <v>24550</v>
      </c>
      <c r="J186">
        <v>50</v>
      </c>
      <c r="K186" t="s">
        <v>594</v>
      </c>
      <c r="L186" t="str">
        <f ca="1">CONCATENATE("塔",O186)</f>
        <v>塔发改备[2023]56号</v>
      </c>
      <c r="M186">
        <f t="shared" ca="1" si="6"/>
        <v>2023</v>
      </c>
      <c r="N186">
        <f t="shared" ca="1" si="7"/>
        <v>56</v>
      </c>
      <c r="O186" t="str">
        <f t="shared" ca="1" si="8"/>
        <v>发改备[2023]56号</v>
      </c>
    </row>
    <row r="187" spans="1:15" x14ac:dyDescent="0.25">
      <c r="A187" s="1">
        <v>185</v>
      </c>
      <c r="B187" t="s">
        <v>617</v>
      </c>
      <c r="C187" t="s">
        <v>618</v>
      </c>
      <c r="D187" t="s">
        <v>12</v>
      </c>
      <c r="E187">
        <v>105</v>
      </c>
      <c r="F187" t="s">
        <v>616</v>
      </c>
      <c r="G187" t="s">
        <v>10</v>
      </c>
      <c r="H187" t="s">
        <v>10</v>
      </c>
      <c r="I187">
        <v>48900</v>
      </c>
      <c r="J187">
        <v>100</v>
      </c>
      <c r="K187" t="s">
        <v>594</v>
      </c>
      <c r="L187" t="str">
        <f ca="1">CONCATENATE("塔",O187)</f>
        <v>塔发改备[2023]81号</v>
      </c>
      <c r="M187">
        <f t="shared" ca="1" si="6"/>
        <v>2023</v>
      </c>
      <c r="N187">
        <f t="shared" ca="1" si="7"/>
        <v>81</v>
      </c>
      <c r="O187" t="str">
        <f t="shared" ca="1" si="8"/>
        <v>发改备[2023]81号</v>
      </c>
    </row>
    <row r="188" spans="1:15" x14ac:dyDescent="0.25">
      <c r="A188" s="1">
        <v>186</v>
      </c>
      <c r="B188" t="s">
        <v>619</v>
      </c>
      <c r="C188" t="s">
        <v>620</v>
      </c>
      <c r="D188" t="s">
        <v>12</v>
      </c>
      <c r="E188">
        <v>2.1333440000000001</v>
      </c>
      <c r="F188" t="s">
        <v>621</v>
      </c>
      <c r="G188" t="s">
        <v>10</v>
      </c>
      <c r="H188" t="s">
        <v>10</v>
      </c>
      <c r="I188">
        <v>30770</v>
      </c>
      <c r="J188">
        <v>40</v>
      </c>
      <c r="K188" t="s">
        <v>10</v>
      </c>
      <c r="L188" t="str">
        <f ca="1">CONCATENATE("合",O188)</f>
        <v>合发改备[2025]140号</v>
      </c>
      <c r="M188">
        <f t="shared" ca="1" si="6"/>
        <v>2025</v>
      </c>
      <c r="N188">
        <f t="shared" ca="1" si="7"/>
        <v>140</v>
      </c>
      <c r="O188" t="str">
        <f t="shared" ca="1" si="8"/>
        <v>发改备[2025]140号</v>
      </c>
    </row>
    <row r="189" spans="1:15" x14ac:dyDescent="0.25">
      <c r="A189" s="1">
        <v>187</v>
      </c>
      <c r="B189" t="s">
        <v>622</v>
      </c>
      <c r="C189" t="s">
        <v>623</v>
      </c>
      <c r="D189" t="s">
        <v>12</v>
      </c>
      <c r="E189" t="s">
        <v>10</v>
      </c>
      <c r="F189" t="s">
        <v>624</v>
      </c>
      <c r="G189" t="s">
        <v>10</v>
      </c>
      <c r="H189" t="s">
        <v>10</v>
      </c>
      <c r="I189" t="s">
        <v>10</v>
      </c>
      <c r="J189">
        <v>10</v>
      </c>
      <c r="K189" t="s">
        <v>10</v>
      </c>
      <c r="L189" t="str">
        <f ca="1">CONCATENATE("龙",O189)</f>
        <v>龙发改备[2024]107号</v>
      </c>
      <c r="M189">
        <f t="shared" ca="1" si="6"/>
        <v>2024</v>
      </c>
      <c r="N189">
        <f t="shared" ca="1" si="7"/>
        <v>107</v>
      </c>
      <c r="O189" t="str">
        <f t="shared" ca="1" si="8"/>
        <v>发改备[2024]107号</v>
      </c>
    </row>
    <row r="190" spans="1:15" x14ac:dyDescent="0.25">
      <c r="A190" s="1">
        <v>188</v>
      </c>
      <c r="B190" t="s">
        <v>625</v>
      </c>
      <c r="C190" t="s">
        <v>626</v>
      </c>
      <c r="D190" t="s">
        <v>12</v>
      </c>
      <c r="E190" t="s">
        <v>10</v>
      </c>
      <c r="F190" t="s">
        <v>627</v>
      </c>
      <c r="G190" t="s">
        <v>10</v>
      </c>
      <c r="H190" t="s">
        <v>10</v>
      </c>
      <c r="I190">
        <v>16100</v>
      </c>
      <c r="J190">
        <v>20</v>
      </c>
      <c r="K190" t="s">
        <v>10</v>
      </c>
      <c r="L190" t="str">
        <f ca="1">CONCATENATE("涉",O190)</f>
        <v>涉发改备[2024]60号</v>
      </c>
      <c r="M190">
        <f t="shared" ca="1" si="6"/>
        <v>2024</v>
      </c>
      <c r="N190">
        <f t="shared" ca="1" si="7"/>
        <v>60</v>
      </c>
      <c r="O190" t="str">
        <f t="shared" ca="1" si="8"/>
        <v>发改备[2024]60号</v>
      </c>
    </row>
    <row r="191" spans="1:15" x14ac:dyDescent="0.25">
      <c r="A191" s="1">
        <v>189</v>
      </c>
      <c r="B191" t="s">
        <v>628</v>
      </c>
      <c r="C191" t="s">
        <v>629</v>
      </c>
      <c r="D191" t="s">
        <v>12</v>
      </c>
      <c r="E191" t="s">
        <v>10</v>
      </c>
      <c r="F191" t="s">
        <v>630</v>
      </c>
      <c r="G191">
        <v>1600</v>
      </c>
      <c r="H191" t="s">
        <v>10</v>
      </c>
      <c r="I191">
        <v>27666</v>
      </c>
      <c r="J191">
        <v>40</v>
      </c>
      <c r="K191" t="s">
        <v>10</v>
      </c>
      <c r="L191" t="str">
        <f ca="1">CONCATENATE("安",O191)</f>
        <v>安发改备[2022]63号</v>
      </c>
      <c r="M191">
        <f t="shared" ca="1" si="6"/>
        <v>2022</v>
      </c>
      <c r="N191">
        <f t="shared" ca="1" si="7"/>
        <v>63</v>
      </c>
      <c r="O191" t="str">
        <f t="shared" ca="1" si="8"/>
        <v>发改备[2022]63号</v>
      </c>
    </row>
    <row r="192" spans="1:15" x14ac:dyDescent="0.25">
      <c r="A192" s="1">
        <v>190</v>
      </c>
      <c r="B192" t="s">
        <v>631</v>
      </c>
      <c r="C192" t="s">
        <v>632</v>
      </c>
      <c r="D192" t="s">
        <v>12</v>
      </c>
      <c r="E192" t="s">
        <v>10</v>
      </c>
      <c r="F192" t="s">
        <v>633</v>
      </c>
      <c r="G192" t="s">
        <v>10</v>
      </c>
      <c r="H192" t="s">
        <v>10</v>
      </c>
      <c r="I192">
        <v>17081</v>
      </c>
      <c r="J192">
        <v>19.13</v>
      </c>
      <c r="K192" t="s">
        <v>10</v>
      </c>
      <c r="L192" t="str">
        <f ca="1">CONCATENATE("红",O192)</f>
        <v>红发改备[2024]38号</v>
      </c>
      <c r="M192">
        <f t="shared" ca="1" si="6"/>
        <v>2024</v>
      </c>
      <c r="N192">
        <f t="shared" ca="1" si="7"/>
        <v>38</v>
      </c>
      <c r="O192" t="str">
        <f t="shared" ca="1" si="8"/>
        <v>发改备[2024]38号</v>
      </c>
    </row>
    <row r="193" spans="1:15" x14ac:dyDescent="0.25">
      <c r="A193" s="1">
        <v>191</v>
      </c>
      <c r="B193" t="s">
        <v>634</v>
      </c>
      <c r="C193" t="s">
        <v>635</v>
      </c>
      <c r="D193" t="s">
        <v>12</v>
      </c>
      <c r="E193" t="s">
        <v>10</v>
      </c>
      <c r="F193" t="s">
        <v>636</v>
      </c>
      <c r="G193" t="s">
        <v>10</v>
      </c>
      <c r="H193" t="s">
        <v>10</v>
      </c>
      <c r="I193">
        <v>84281.16</v>
      </c>
      <c r="J193">
        <v>100</v>
      </c>
      <c r="K193" t="s">
        <v>10</v>
      </c>
      <c r="L193" t="str">
        <f ca="1">CONCATENATE("盐",O193)</f>
        <v>盐发改备[2024]189号</v>
      </c>
      <c r="M193">
        <f t="shared" ca="1" si="6"/>
        <v>2024</v>
      </c>
      <c r="N193">
        <f t="shared" ca="1" si="7"/>
        <v>189</v>
      </c>
      <c r="O193" t="str">
        <f t="shared" ca="1" si="8"/>
        <v>发改备[2024]189号</v>
      </c>
    </row>
    <row r="194" spans="1:15" x14ac:dyDescent="0.25">
      <c r="A194" s="1">
        <v>192</v>
      </c>
      <c r="B194" t="s">
        <v>637</v>
      </c>
      <c r="C194" t="s">
        <v>638</v>
      </c>
      <c r="D194" t="s">
        <v>12</v>
      </c>
      <c r="E194" t="s">
        <v>10</v>
      </c>
      <c r="F194" t="s">
        <v>639</v>
      </c>
      <c r="G194" t="s">
        <v>10</v>
      </c>
      <c r="H194" t="s">
        <v>10</v>
      </c>
      <c r="I194">
        <v>6505</v>
      </c>
      <c r="J194">
        <v>20</v>
      </c>
      <c r="K194" t="s">
        <v>640</v>
      </c>
      <c r="L194" t="str">
        <f ca="1">CONCATENATE("本",O194)</f>
        <v>本发改备[2025]87号</v>
      </c>
      <c r="M194">
        <f t="shared" ref="M194:M257" ca="1" si="10">RANDBETWEEN(2022,2025)</f>
        <v>2025</v>
      </c>
      <c r="N194">
        <f t="shared" ref="N194:N257" ca="1" si="11">RANDBETWEEN(5,200)</f>
        <v>87</v>
      </c>
      <c r="O194" t="str">
        <f t="shared" ref="O194:O257" ca="1" si="12">CONCATENATE("发改备[",M194,"]",N194,"号")</f>
        <v>发改备[2025]87号</v>
      </c>
    </row>
    <row r="195" spans="1:15" x14ac:dyDescent="0.25">
      <c r="A195" s="1">
        <v>193</v>
      </c>
      <c r="B195" t="s">
        <v>641</v>
      </c>
      <c r="C195" t="s">
        <v>642</v>
      </c>
      <c r="D195" t="s">
        <v>19</v>
      </c>
      <c r="E195">
        <v>2</v>
      </c>
      <c r="F195" t="s">
        <v>643</v>
      </c>
      <c r="G195" t="s">
        <v>10</v>
      </c>
      <c r="H195" t="s">
        <v>10</v>
      </c>
      <c r="I195">
        <v>19100</v>
      </c>
      <c r="J195">
        <v>50</v>
      </c>
      <c r="K195" t="s">
        <v>549</v>
      </c>
      <c r="L195" t="str">
        <f ca="1">CONCATENATE("监",O195)</f>
        <v>监发改备[2022]67号</v>
      </c>
      <c r="M195">
        <f t="shared" ca="1" si="10"/>
        <v>2022</v>
      </c>
      <c r="N195">
        <f t="shared" ca="1" si="11"/>
        <v>67</v>
      </c>
      <c r="O195" t="str">
        <f t="shared" ca="1" si="12"/>
        <v>发改备[2022]67号</v>
      </c>
    </row>
    <row r="196" spans="1:15" x14ac:dyDescent="0.25">
      <c r="A196" s="1">
        <v>194</v>
      </c>
      <c r="B196" t="s">
        <v>644</v>
      </c>
      <c r="C196" t="s">
        <v>645</v>
      </c>
      <c r="D196" t="s">
        <v>12</v>
      </c>
      <c r="E196" t="s">
        <v>10</v>
      </c>
      <c r="F196" t="s">
        <v>646</v>
      </c>
      <c r="G196">
        <v>2330.6799999999998</v>
      </c>
      <c r="H196" t="s">
        <v>10</v>
      </c>
      <c r="I196">
        <v>51621</v>
      </c>
      <c r="J196">
        <v>120</v>
      </c>
      <c r="K196" t="s">
        <v>647</v>
      </c>
      <c r="L196" t="str">
        <f ca="1">CONCATENATE("西",O196)</f>
        <v>西发改备[2025]193号</v>
      </c>
      <c r="M196">
        <f t="shared" ca="1" si="10"/>
        <v>2025</v>
      </c>
      <c r="N196">
        <f t="shared" ca="1" si="11"/>
        <v>193</v>
      </c>
      <c r="O196" t="str">
        <f t="shared" ca="1" si="12"/>
        <v>发改备[2025]193号</v>
      </c>
    </row>
    <row r="197" spans="1:15" x14ac:dyDescent="0.25">
      <c r="A197" s="1">
        <v>195</v>
      </c>
      <c r="B197" t="s">
        <v>648</v>
      </c>
      <c r="C197" t="s">
        <v>649</v>
      </c>
      <c r="D197" t="s">
        <v>12</v>
      </c>
      <c r="E197">
        <v>5</v>
      </c>
      <c r="F197" t="s">
        <v>643</v>
      </c>
      <c r="G197">
        <v>2300</v>
      </c>
      <c r="H197" t="s">
        <v>10</v>
      </c>
      <c r="I197">
        <v>49495</v>
      </c>
      <c r="J197">
        <v>100</v>
      </c>
      <c r="K197" t="s">
        <v>650</v>
      </c>
      <c r="L197" t="str">
        <f ca="1">CONCATENATE("监",O197)</f>
        <v>监发改备[2025]156号</v>
      </c>
      <c r="M197">
        <f t="shared" ca="1" si="10"/>
        <v>2025</v>
      </c>
      <c r="N197">
        <f t="shared" ca="1" si="11"/>
        <v>156</v>
      </c>
      <c r="O197" t="str">
        <f t="shared" ca="1" si="12"/>
        <v>发改备[2025]156号</v>
      </c>
    </row>
    <row r="198" spans="1:15" x14ac:dyDescent="0.25">
      <c r="A198" s="1">
        <v>196</v>
      </c>
      <c r="B198" t="s">
        <v>651</v>
      </c>
      <c r="C198" t="s">
        <v>652</v>
      </c>
      <c r="D198" t="s">
        <v>22</v>
      </c>
      <c r="E198">
        <v>92</v>
      </c>
      <c r="F198" t="s">
        <v>653</v>
      </c>
      <c r="G198" t="s">
        <v>10</v>
      </c>
      <c r="H198" t="s">
        <v>10</v>
      </c>
      <c r="I198">
        <v>79940</v>
      </c>
      <c r="J198">
        <v>100</v>
      </c>
      <c r="K198" t="s">
        <v>654</v>
      </c>
      <c r="L198" t="str">
        <f ca="1">CONCATENATE("奇",O198)</f>
        <v>奇发改备[2025]77号</v>
      </c>
      <c r="M198">
        <f t="shared" ca="1" si="10"/>
        <v>2025</v>
      </c>
      <c r="N198">
        <f t="shared" ca="1" si="11"/>
        <v>77</v>
      </c>
      <c r="O198" t="str">
        <f t="shared" ca="1" si="12"/>
        <v>发改备[2025]77号</v>
      </c>
    </row>
    <row r="199" spans="1:15" x14ac:dyDescent="0.25">
      <c r="A199" s="1">
        <v>197</v>
      </c>
      <c r="B199" t="s">
        <v>655</v>
      </c>
      <c r="C199" t="s">
        <v>656</v>
      </c>
      <c r="D199" t="s">
        <v>22</v>
      </c>
      <c r="E199">
        <v>16</v>
      </c>
      <c r="F199" t="s">
        <v>657</v>
      </c>
      <c r="G199" t="s">
        <v>10</v>
      </c>
      <c r="H199" t="s">
        <v>10</v>
      </c>
      <c r="I199">
        <v>77600</v>
      </c>
      <c r="J199">
        <v>100</v>
      </c>
      <c r="K199" t="s">
        <v>654</v>
      </c>
      <c r="L199" t="str">
        <f ca="1">CONCATENATE("昌",O199)</f>
        <v>昌发改备[2022]46号</v>
      </c>
      <c r="M199">
        <f t="shared" ca="1" si="10"/>
        <v>2022</v>
      </c>
      <c r="N199">
        <f t="shared" ca="1" si="11"/>
        <v>46</v>
      </c>
      <c r="O199" t="str">
        <f t="shared" ca="1" si="12"/>
        <v>发改备[2022]46号</v>
      </c>
    </row>
    <row r="200" spans="1:15" x14ac:dyDescent="0.25">
      <c r="A200" s="1">
        <v>198</v>
      </c>
      <c r="B200" t="s">
        <v>658</v>
      </c>
      <c r="C200" t="s">
        <v>659</v>
      </c>
      <c r="D200" t="s">
        <v>12</v>
      </c>
      <c r="E200" t="s">
        <v>10</v>
      </c>
      <c r="F200" t="s">
        <v>660</v>
      </c>
      <c r="G200" t="s">
        <v>10</v>
      </c>
      <c r="H200" t="s">
        <v>10</v>
      </c>
      <c r="I200">
        <v>3200.7</v>
      </c>
      <c r="J200">
        <v>5.95</v>
      </c>
      <c r="K200" t="s">
        <v>361</v>
      </c>
      <c r="L200" t="str">
        <f ca="1">CONCATENATE("马",O200)</f>
        <v>马发改备[2024]132号</v>
      </c>
      <c r="M200">
        <f t="shared" ca="1" si="10"/>
        <v>2024</v>
      </c>
      <c r="N200">
        <f t="shared" ca="1" si="11"/>
        <v>132</v>
      </c>
      <c r="O200" t="str">
        <f t="shared" ca="1" si="12"/>
        <v>发改备[2024]132号</v>
      </c>
    </row>
    <row r="201" spans="1:15" x14ac:dyDescent="0.25">
      <c r="A201" s="1">
        <v>199</v>
      </c>
      <c r="B201" t="s">
        <v>661</v>
      </c>
      <c r="C201" t="s">
        <v>662</v>
      </c>
      <c r="D201" t="s">
        <v>22</v>
      </c>
      <c r="E201">
        <v>1.07</v>
      </c>
      <c r="F201" t="s">
        <v>663</v>
      </c>
      <c r="G201" t="s">
        <v>10</v>
      </c>
      <c r="H201" t="s">
        <v>10</v>
      </c>
      <c r="I201">
        <v>6058.42</v>
      </c>
      <c r="J201">
        <v>5.6</v>
      </c>
      <c r="K201" t="s">
        <v>471</v>
      </c>
      <c r="L201" t="str">
        <f ca="1">CONCATENATE("法",O201)</f>
        <v>法发改备[2022]110号</v>
      </c>
      <c r="M201">
        <f t="shared" ca="1" si="10"/>
        <v>2022</v>
      </c>
      <c r="N201">
        <f t="shared" ca="1" si="11"/>
        <v>110</v>
      </c>
      <c r="O201" t="str">
        <f t="shared" ca="1" si="12"/>
        <v>发改备[2022]110号</v>
      </c>
    </row>
    <row r="202" spans="1:15" x14ac:dyDescent="0.25">
      <c r="A202" s="1">
        <v>200</v>
      </c>
      <c r="B202" t="s">
        <v>664</v>
      </c>
      <c r="C202" t="s">
        <v>665</v>
      </c>
      <c r="D202" t="s">
        <v>22</v>
      </c>
      <c r="E202">
        <v>0.36</v>
      </c>
      <c r="F202" t="s">
        <v>666</v>
      </c>
      <c r="G202" t="s">
        <v>10</v>
      </c>
      <c r="H202" t="s">
        <v>10</v>
      </c>
      <c r="I202">
        <v>7458.71</v>
      </c>
      <c r="J202">
        <v>6.6</v>
      </c>
      <c r="K202" t="s">
        <v>471</v>
      </c>
      <c r="L202" t="str">
        <f ca="1">CONCATENATE("阜",O201)</f>
        <v>阜发改备[2022]110号</v>
      </c>
      <c r="M202">
        <f t="shared" ca="1" si="10"/>
        <v>2022</v>
      </c>
      <c r="N202">
        <f t="shared" ca="1" si="11"/>
        <v>87</v>
      </c>
      <c r="O202" t="str">
        <f t="shared" ca="1" si="12"/>
        <v>发改备[2022]87号</v>
      </c>
    </row>
    <row r="203" spans="1:15" x14ac:dyDescent="0.25">
      <c r="A203" s="1">
        <v>201</v>
      </c>
      <c r="B203" t="s">
        <v>667</v>
      </c>
      <c r="C203" t="s">
        <v>668</v>
      </c>
      <c r="D203" t="s">
        <v>22</v>
      </c>
      <c r="E203">
        <v>7</v>
      </c>
      <c r="F203" t="s">
        <v>669</v>
      </c>
      <c r="G203" t="s">
        <v>10</v>
      </c>
      <c r="H203" t="s">
        <v>10</v>
      </c>
      <c r="I203">
        <v>3986.02</v>
      </c>
      <c r="J203">
        <v>4</v>
      </c>
      <c r="K203" t="s">
        <v>670</v>
      </c>
      <c r="L203" t="str">
        <f ca="1">CONCATENATE("大",O202)</f>
        <v>大发改备[2022]87号</v>
      </c>
      <c r="M203">
        <f t="shared" ca="1" si="10"/>
        <v>2023</v>
      </c>
      <c r="N203">
        <f t="shared" ca="1" si="11"/>
        <v>127</v>
      </c>
      <c r="O203" t="str">
        <f t="shared" ca="1" si="12"/>
        <v>发改备[2023]127号</v>
      </c>
    </row>
    <row r="204" spans="1:15" x14ac:dyDescent="0.25">
      <c r="A204" s="1">
        <v>202</v>
      </c>
      <c r="B204" t="s">
        <v>671</v>
      </c>
      <c r="C204" t="s">
        <v>672</v>
      </c>
      <c r="D204" t="s">
        <v>22</v>
      </c>
      <c r="E204">
        <v>7</v>
      </c>
      <c r="F204" t="s">
        <v>669</v>
      </c>
      <c r="G204" t="s">
        <v>10</v>
      </c>
      <c r="H204" t="s">
        <v>10</v>
      </c>
      <c r="I204">
        <v>2923.08</v>
      </c>
      <c r="J204">
        <v>3</v>
      </c>
      <c r="K204" t="s">
        <v>670</v>
      </c>
      <c r="L204" t="str">
        <f ca="1">CONCATENATE("大",O203)</f>
        <v>大发改备[2023]127号</v>
      </c>
      <c r="M204">
        <f t="shared" ca="1" si="10"/>
        <v>2024</v>
      </c>
      <c r="N204">
        <f t="shared" ca="1" si="11"/>
        <v>42</v>
      </c>
      <c r="O204" t="str">
        <f t="shared" ca="1" si="12"/>
        <v>发改备[2024]42号</v>
      </c>
    </row>
    <row r="205" spans="1:15" x14ac:dyDescent="0.25">
      <c r="A205" s="1">
        <v>203</v>
      </c>
      <c r="B205" t="s">
        <v>673</v>
      </c>
      <c r="C205" t="s">
        <v>674</v>
      </c>
      <c r="D205" t="s">
        <v>22</v>
      </c>
      <c r="E205">
        <v>7</v>
      </c>
      <c r="F205" t="s">
        <v>675</v>
      </c>
      <c r="G205" t="s">
        <v>10</v>
      </c>
      <c r="H205" t="s">
        <v>10</v>
      </c>
      <c r="I205">
        <v>9832.18</v>
      </c>
      <c r="J205">
        <v>10.6</v>
      </c>
      <c r="K205" t="s">
        <v>670</v>
      </c>
      <c r="L205" t="str">
        <f ca="1">CONCATENATE("大",O204)</f>
        <v>大发改备[2024]42号</v>
      </c>
      <c r="M205">
        <f t="shared" ca="1" si="10"/>
        <v>2022</v>
      </c>
      <c r="N205">
        <f t="shared" ca="1" si="11"/>
        <v>152</v>
      </c>
      <c r="O205" t="str">
        <f t="shared" ca="1" si="12"/>
        <v>发改备[2022]152号</v>
      </c>
    </row>
    <row r="206" spans="1:15" x14ac:dyDescent="0.25">
      <c r="A206" s="1">
        <v>204</v>
      </c>
      <c r="B206" t="s">
        <v>676</v>
      </c>
      <c r="C206" t="s">
        <v>677</v>
      </c>
      <c r="D206" t="s">
        <v>22</v>
      </c>
      <c r="E206">
        <v>7</v>
      </c>
      <c r="F206" t="s">
        <v>669</v>
      </c>
      <c r="G206" t="s">
        <v>10</v>
      </c>
      <c r="H206" t="s">
        <v>10</v>
      </c>
      <c r="I206">
        <v>26307.72</v>
      </c>
      <c r="J206">
        <v>28.8</v>
      </c>
      <c r="K206" t="s">
        <v>670</v>
      </c>
      <c r="L206" t="str">
        <f ca="1">CONCATENATE("大",O206)</f>
        <v>大发改备[2022]124号</v>
      </c>
      <c r="M206">
        <f t="shared" ca="1" si="10"/>
        <v>2022</v>
      </c>
      <c r="N206">
        <f t="shared" ca="1" si="11"/>
        <v>124</v>
      </c>
      <c r="O206" t="str">
        <f t="shared" ca="1" si="12"/>
        <v>发改备[2022]124号</v>
      </c>
    </row>
    <row r="207" spans="1:15" x14ac:dyDescent="0.25">
      <c r="A207" s="1">
        <v>205</v>
      </c>
      <c r="B207" t="s">
        <v>678</v>
      </c>
      <c r="C207" t="s">
        <v>679</v>
      </c>
      <c r="D207" t="s">
        <v>12</v>
      </c>
      <c r="E207" t="s">
        <v>10</v>
      </c>
      <c r="F207" t="s">
        <v>680</v>
      </c>
      <c r="G207" t="s">
        <v>10</v>
      </c>
      <c r="H207" t="s">
        <v>10</v>
      </c>
      <c r="I207">
        <v>65500</v>
      </c>
      <c r="J207">
        <v>100</v>
      </c>
      <c r="K207" t="s">
        <v>681</v>
      </c>
      <c r="L207" t="str">
        <f ca="1">CONCATENATE("木",O207)</f>
        <v>木发改备[2023]65号</v>
      </c>
      <c r="M207">
        <f t="shared" ca="1" si="10"/>
        <v>2023</v>
      </c>
      <c r="N207">
        <f t="shared" ca="1" si="11"/>
        <v>65</v>
      </c>
      <c r="O207" t="str">
        <f t="shared" ca="1" si="12"/>
        <v>发改备[2023]65号</v>
      </c>
    </row>
    <row r="208" spans="1:15" x14ac:dyDescent="0.25">
      <c r="A208" s="1">
        <v>206</v>
      </c>
      <c r="B208" t="s">
        <v>682</v>
      </c>
      <c r="C208" t="s">
        <v>683</v>
      </c>
      <c r="D208" t="s">
        <v>12</v>
      </c>
      <c r="E208" t="s">
        <v>10</v>
      </c>
      <c r="F208" t="s">
        <v>684</v>
      </c>
      <c r="G208" t="s">
        <v>10</v>
      </c>
      <c r="H208" t="s">
        <v>10</v>
      </c>
      <c r="I208">
        <v>68800</v>
      </c>
      <c r="J208">
        <v>100</v>
      </c>
      <c r="K208" t="s">
        <v>681</v>
      </c>
      <c r="L208" t="str">
        <f ca="1">CONCATENATE("昌",O208)</f>
        <v>昌发改备[2023]7号</v>
      </c>
      <c r="M208">
        <f t="shared" ca="1" si="10"/>
        <v>2023</v>
      </c>
      <c r="N208">
        <f t="shared" ca="1" si="11"/>
        <v>7</v>
      </c>
      <c r="O208" t="str">
        <f t="shared" ca="1" si="12"/>
        <v>发改备[2023]7号</v>
      </c>
    </row>
    <row r="209" spans="1:15" x14ac:dyDescent="0.25">
      <c r="A209" s="1">
        <v>207</v>
      </c>
      <c r="B209" t="s">
        <v>685</v>
      </c>
      <c r="C209" t="s">
        <v>686</v>
      </c>
      <c r="D209" t="s">
        <v>12</v>
      </c>
      <c r="E209" t="s">
        <v>10</v>
      </c>
      <c r="F209" t="s">
        <v>684</v>
      </c>
      <c r="G209" t="s">
        <v>10</v>
      </c>
      <c r="H209" t="s">
        <v>10</v>
      </c>
      <c r="I209">
        <v>71039.78</v>
      </c>
      <c r="J209">
        <v>100</v>
      </c>
      <c r="K209" t="s">
        <v>681</v>
      </c>
      <c r="L209" t="str">
        <f ca="1">CONCATENATE("昌",O209)</f>
        <v>昌发改备[2025]154号</v>
      </c>
      <c r="M209">
        <f t="shared" ca="1" si="10"/>
        <v>2025</v>
      </c>
      <c r="N209">
        <f t="shared" ca="1" si="11"/>
        <v>154</v>
      </c>
      <c r="O209" t="str">
        <f t="shared" ca="1" si="12"/>
        <v>发改备[2025]154号</v>
      </c>
    </row>
    <row r="210" spans="1:15" x14ac:dyDescent="0.25">
      <c r="A210" s="1">
        <v>208</v>
      </c>
      <c r="B210" t="s">
        <v>687</v>
      </c>
      <c r="C210" t="s">
        <v>688</v>
      </c>
      <c r="D210" t="s">
        <v>12</v>
      </c>
      <c r="E210" t="s">
        <v>10</v>
      </c>
      <c r="F210" t="s">
        <v>689</v>
      </c>
      <c r="G210" t="s">
        <v>10</v>
      </c>
      <c r="H210" t="s">
        <v>10</v>
      </c>
      <c r="I210">
        <v>24100</v>
      </c>
      <c r="J210">
        <v>30</v>
      </c>
      <c r="K210" t="s">
        <v>10</v>
      </c>
      <c r="L210" t="str">
        <f ca="1">CONCATENATE("易",O210)</f>
        <v>易发改备[2023]55号</v>
      </c>
      <c r="M210">
        <f t="shared" ca="1" si="10"/>
        <v>2023</v>
      </c>
      <c r="N210">
        <f t="shared" ca="1" si="11"/>
        <v>55</v>
      </c>
      <c r="O210" t="str">
        <f t="shared" ca="1" si="12"/>
        <v>发改备[2023]55号</v>
      </c>
    </row>
    <row r="211" spans="1:15" x14ac:dyDescent="0.25">
      <c r="A211" s="1">
        <v>209</v>
      </c>
      <c r="B211" t="s">
        <v>690</v>
      </c>
      <c r="C211" t="s">
        <v>691</v>
      </c>
      <c r="D211" t="s">
        <v>19</v>
      </c>
      <c r="E211">
        <v>0</v>
      </c>
      <c r="F211" t="s">
        <v>692</v>
      </c>
      <c r="G211" t="s">
        <v>10</v>
      </c>
      <c r="H211" t="s">
        <v>10</v>
      </c>
      <c r="I211" t="s">
        <v>10</v>
      </c>
      <c r="J211">
        <v>50</v>
      </c>
      <c r="K211" t="s">
        <v>505</v>
      </c>
      <c r="L211" t="str">
        <f ca="1">CONCATENATE("石",O211)</f>
        <v>石发改备[2023]191号</v>
      </c>
      <c r="M211">
        <f t="shared" ca="1" si="10"/>
        <v>2023</v>
      </c>
      <c r="N211">
        <f t="shared" ca="1" si="11"/>
        <v>191</v>
      </c>
      <c r="O211" t="str">
        <f t="shared" ca="1" si="12"/>
        <v>发改备[2023]191号</v>
      </c>
    </row>
    <row r="212" spans="1:15" x14ac:dyDescent="0.25">
      <c r="A212" s="1">
        <v>210</v>
      </c>
      <c r="B212" t="s">
        <v>693</v>
      </c>
      <c r="C212" t="s">
        <v>694</v>
      </c>
      <c r="D212" t="s">
        <v>12</v>
      </c>
      <c r="E212" t="s">
        <v>10</v>
      </c>
      <c r="F212" t="s">
        <v>695</v>
      </c>
      <c r="G212" t="s">
        <v>10</v>
      </c>
      <c r="H212" t="s">
        <v>10</v>
      </c>
      <c r="I212">
        <v>37894</v>
      </c>
      <c r="J212">
        <v>70</v>
      </c>
      <c r="K212" t="s">
        <v>696</v>
      </c>
      <c r="L212" t="str">
        <f ca="1">CONCATENATE("石",O212)</f>
        <v>石发改备[2022]169号</v>
      </c>
      <c r="M212">
        <f t="shared" ca="1" si="10"/>
        <v>2022</v>
      </c>
      <c r="N212">
        <f t="shared" ca="1" si="11"/>
        <v>169</v>
      </c>
      <c r="O212" t="str">
        <f t="shared" ca="1" si="12"/>
        <v>发改备[2022]169号</v>
      </c>
    </row>
    <row r="213" spans="1:15" x14ac:dyDescent="0.25">
      <c r="A213" s="1">
        <v>211</v>
      </c>
      <c r="B213" t="s">
        <v>697</v>
      </c>
      <c r="C213" t="s">
        <v>698</v>
      </c>
      <c r="D213" t="s">
        <v>12</v>
      </c>
      <c r="E213" t="s">
        <v>10</v>
      </c>
      <c r="F213" t="s">
        <v>699</v>
      </c>
      <c r="G213">
        <v>2000</v>
      </c>
      <c r="H213" t="s">
        <v>10</v>
      </c>
      <c r="I213">
        <v>31560.86</v>
      </c>
      <c r="J213">
        <v>100</v>
      </c>
      <c r="K213" t="s">
        <v>491</v>
      </c>
      <c r="L213" t="str">
        <f ca="1">CONCATENATE("公",O213)</f>
        <v>公发改备[2025]148号</v>
      </c>
      <c r="M213">
        <f t="shared" ca="1" si="10"/>
        <v>2025</v>
      </c>
      <c r="N213">
        <f t="shared" ca="1" si="11"/>
        <v>148</v>
      </c>
      <c r="O213" t="str">
        <f t="shared" ca="1" si="12"/>
        <v>发改备[2025]148号</v>
      </c>
    </row>
    <row r="214" spans="1:15" x14ac:dyDescent="0.25">
      <c r="A214" s="1">
        <v>212</v>
      </c>
      <c r="B214" t="s">
        <v>700</v>
      </c>
      <c r="C214" t="s">
        <v>701</v>
      </c>
      <c r="D214" t="s">
        <v>12</v>
      </c>
      <c r="E214" t="s">
        <v>10</v>
      </c>
      <c r="F214" t="s">
        <v>702</v>
      </c>
      <c r="G214" t="s">
        <v>10</v>
      </c>
      <c r="H214" t="s">
        <v>10</v>
      </c>
      <c r="I214">
        <v>16100</v>
      </c>
      <c r="J214">
        <v>20</v>
      </c>
      <c r="K214" t="s">
        <v>10</v>
      </c>
      <c r="L214" t="str">
        <f ca="1">CONCATENATE("曲",O214)</f>
        <v>曲发改备[2025]18号</v>
      </c>
      <c r="M214">
        <f t="shared" ca="1" si="10"/>
        <v>2025</v>
      </c>
      <c r="N214">
        <f t="shared" ca="1" si="11"/>
        <v>18</v>
      </c>
      <c r="O214" t="str">
        <f t="shared" ca="1" si="12"/>
        <v>发改备[2025]18号</v>
      </c>
    </row>
    <row r="215" spans="1:15" x14ac:dyDescent="0.25">
      <c r="A215" s="1">
        <v>213</v>
      </c>
      <c r="B215" t="s">
        <v>703</v>
      </c>
      <c r="C215" t="s">
        <v>704</v>
      </c>
      <c r="D215" t="s">
        <v>12</v>
      </c>
      <c r="E215" t="s">
        <v>10</v>
      </c>
      <c r="F215" t="s">
        <v>705</v>
      </c>
      <c r="G215" t="s">
        <v>10</v>
      </c>
      <c r="H215" t="s">
        <v>10</v>
      </c>
      <c r="I215">
        <v>16100</v>
      </c>
      <c r="J215">
        <v>20</v>
      </c>
      <c r="K215" t="s">
        <v>10</v>
      </c>
      <c r="L215" t="str">
        <f ca="1">CONCATENATE("曲",O215)</f>
        <v>曲发改备[2022]74号</v>
      </c>
      <c r="M215">
        <f t="shared" ca="1" si="10"/>
        <v>2022</v>
      </c>
      <c r="N215">
        <f t="shared" ca="1" si="11"/>
        <v>74</v>
      </c>
      <c r="O215" t="str">
        <f t="shared" ca="1" si="12"/>
        <v>发改备[2022]74号</v>
      </c>
    </row>
    <row r="216" spans="1:15" x14ac:dyDescent="0.25">
      <c r="A216" s="1">
        <v>214</v>
      </c>
      <c r="B216" t="s">
        <v>706</v>
      </c>
      <c r="C216" t="s">
        <v>707</v>
      </c>
      <c r="D216" t="s">
        <v>12</v>
      </c>
      <c r="E216" t="s">
        <v>10</v>
      </c>
      <c r="F216" t="s">
        <v>708</v>
      </c>
      <c r="G216" t="s">
        <v>10</v>
      </c>
      <c r="H216" t="s">
        <v>10</v>
      </c>
      <c r="I216">
        <v>1701.64</v>
      </c>
      <c r="J216">
        <v>2.2000000000000002</v>
      </c>
      <c r="K216" t="s">
        <v>594</v>
      </c>
      <c r="L216" t="str">
        <f ca="1">CONCATENATE("青",O216)</f>
        <v>青发改备[2024]91号</v>
      </c>
      <c r="M216">
        <f t="shared" ca="1" si="10"/>
        <v>2024</v>
      </c>
      <c r="N216">
        <f t="shared" ca="1" si="11"/>
        <v>91</v>
      </c>
      <c r="O216" t="str">
        <f t="shared" ca="1" si="12"/>
        <v>发改备[2024]91号</v>
      </c>
    </row>
    <row r="217" spans="1:15" x14ac:dyDescent="0.25">
      <c r="A217" s="1">
        <v>215</v>
      </c>
      <c r="B217" t="s">
        <v>709</v>
      </c>
      <c r="C217" t="s">
        <v>710</v>
      </c>
      <c r="D217" t="s">
        <v>12</v>
      </c>
      <c r="E217" t="s">
        <v>10</v>
      </c>
      <c r="F217" t="s">
        <v>711</v>
      </c>
      <c r="G217" t="s">
        <v>10</v>
      </c>
      <c r="H217" t="s">
        <v>10</v>
      </c>
      <c r="I217">
        <v>3944</v>
      </c>
      <c r="J217">
        <v>6.2515049999999999</v>
      </c>
      <c r="K217" t="s">
        <v>712</v>
      </c>
      <c r="L217" t="str">
        <f ca="1">CONCATENATE("浦东",O217)</f>
        <v>浦东发改备[2024]73号</v>
      </c>
      <c r="M217">
        <f t="shared" ca="1" si="10"/>
        <v>2024</v>
      </c>
      <c r="N217">
        <f t="shared" ca="1" si="11"/>
        <v>73</v>
      </c>
      <c r="O217" t="str">
        <f t="shared" ca="1" si="12"/>
        <v>发改备[2024]73号</v>
      </c>
    </row>
    <row r="218" spans="1:15" x14ac:dyDescent="0.25">
      <c r="A218" s="1">
        <v>216</v>
      </c>
      <c r="B218" t="s">
        <v>713</v>
      </c>
      <c r="C218" t="s">
        <v>714</v>
      </c>
      <c r="D218" t="s">
        <v>12</v>
      </c>
      <c r="E218" t="s">
        <v>10</v>
      </c>
      <c r="F218" t="s">
        <v>715</v>
      </c>
      <c r="G218" t="s">
        <v>10</v>
      </c>
      <c r="H218" t="s">
        <v>10</v>
      </c>
      <c r="I218">
        <v>1396</v>
      </c>
      <c r="J218">
        <v>2</v>
      </c>
      <c r="K218" t="s">
        <v>594</v>
      </c>
      <c r="L218" t="str">
        <f ca="1">CONCATENATE("浦东",O218)</f>
        <v>浦东发改备[2022]52号</v>
      </c>
      <c r="M218">
        <f t="shared" ca="1" si="10"/>
        <v>2022</v>
      </c>
      <c r="N218">
        <f t="shared" ca="1" si="11"/>
        <v>52</v>
      </c>
      <c r="O218" t="str">
        <f t="shared" ca="1" si="12"/>
        <v>发改备[2022]52号</v>
      </c>
    </row>
    <row r="219" spans="1:15" x14ac:dyDescent="0.25">
      <c r="A219" s="1">
        <v>217</v>
      </c>
      <c r="B219" t="s">
        <v>716</v>
      </c>
      <c r="C219" t="s">
        <v>717</v>
      </c>
      <c r="D219" t="s">
        <v>12</v>
      </c>
      <c r="E219" t="s">
        <v>10</v>
      </c>
      <c r="F219" t="s">
        <v>718</v>
      </c>
      <c r="G219" t="s">
        <v>10</v>
      </c>
      <c r="H219" t="s">
        <v>10</v>
      </c>
      <c r="I219">
        <v>7604.93</v>
      </c>
      <c r="J219">
        <v>10</v>
      </c>
      <c r="K219" t="s">
        <v>10</v>
      </c>
      <c r="L219" t="str">
        <f ca="1">CONCATENATE("涞",O219)</f>
        <v>涞发改备[2025]185号</v>
      </c>
      <c r="M219">
        <f t="shared" ca="1" si="10"/>
        <v>2025</v>
      </c>
      <c r="N219">
        <f t="shared" ca="1" si="11"/>
        <v>185</v>
      </c>
      <c r="O219" t="str">
        <f t="shared" ca="1" si="12"/>
        <v>发改备[2025]185号</v>
      </c>
    </row>
    <row r="220" spans="1:15" x14ac:dyDescent="0.25">
      <c r="A220" s="1">
        <v>218</v>
      </c>
      <c r="B220" t="s">
        <v>719</v>
      </c>
      <c r="C220" t="s">
        <v>720</v>
      </c>
      <c r="D220" t="s">
        <v>12</v>
      </c>
      <c r="E220" t="s">
        <v>10</v>
      </c>
      <c r="F220" t="s">
        <v>721</v>
      </c>
      <c r="G220" t="s">
        <v>10</v>
      </c>
      <c r="H220" t="s">
        <v>10</v>
      </c>
      <c r="I220">
        <v>24720.66</v>
      </c>
      <c r="J220">
        <v>30</v>
      </c>
      <c r="K220" t="s">
        <v>10</v>
      </c>
      <c r="L220" t="str">
        <f ca="1">CONCATENATE("涞",O220)</f>
        <v>涞发改备[2022]60号</v>
      </c>
      <c r="M220">
        <f t="shared" ca="1" si="10"/>
        <v>2022</v>
      </c>
      <c r="N220">
        <f t="shared" ca="1" si="11"/>
        <v>60</v>
      </c>
      <c r="O220" t="str">
        <f t="shared" ca="1" si="12"/>
        <v>发改备[2022]60号</v>
      </c>
    </row>
    <row r="221" spans="1:15" x14ac:dyDescent="0.25">
      <c r="A221" s="1">
        <v>219</v>
      </c>
      <c r="B221" t="s">
        <v>722</v>
      </c>
      <c r="C221" t="s">
        <v>723</v>
      </c>
      <c r="D221" t="s">
        <v>12</v>
      </c>
      <c r="E221" t="s">
        <v>10</v>
      </c>
      <c r="F221" t="s">
        <v>724</v>
      </c>
      <c r="G221" t="s">
        <v>10</v>
      </c>
      <c r="H221" t="s">
        <v>10</v>
      </c>
      <c r="I221">
        <v>18180</v>
      </c>
      <c r="J221">
        <v>20</v>
      </c>
      <c r="K221" t="s">
        <v>10</v>
      </c>
      <c r="L221" t="str">
        <f ca="1">CONCATENATE("涞",O221)</f>
        <v>涞发改备[2024]67号</v>
      </c>
      <c r="M221">
        <f t="shared" ca="1" si="10"/>
        <v>2024</v>
      </c>
      <c r="N221">
        <f t="shared" ca="1" si="11"/>
        <v>67</v>
      </c>
      <c r="O221" t="str">
        <f t="shared" ca="1" si="12"/>
        <v>发改备[2024]67号</v>
      </c>
    </row>
    <row r="222" spans="1:15" x14ac:dyDescent="0.25">
      <c r="A222" s="1">
        <v>220</v>
      </c>
      <c r="B222" t="s">
        <v>725</v>
      </c>
      <c r="C222" t="s">
        <v>726</v>
      </c>
      <c r="D222" t="s">
        <v>12</v>
      </c>
      <c r="E222" t="s">
        <v>10</v>
      </c>
      <c r="F222" t="s">
        <v>727</v>
      </c>
      <c r="G222" t="s">
        <v>10</v>
      </c>
      <c r="H222" t="s">
        <v>10</v>
      </c>
      <c r="I222">
        <v>40000</v>
      </c>
      <c r="J222">
        <v>40</v>
      </c>
      <c r="K222" t="s">
        <v>10</v>
      </c>
      <c r="L222" t="str">
        <f ca="1">CONCATENATE("同",O222)</f>
        <v>同发改备[2024]87号</v>
      </c>
      <c r="M222">
        <f t="shared" ca="1" si="10"/>
        <v>2024</v>
      </c>
      <c r="N222">
        <f t="shared" ca="1" si="11"/>
        <v>87</v>
      </c>
      <c r="O222" t="str">
        <f t="shared" ca="1" si="12"/>
        <v>发改备[2024]87号</v>
      </c>
    </row>
    <row r="223" spans="1:15" x14ac:dyDescent="0.25">
      <c r="A223" s="1">
        <v>221</v>
      </c>
      <c r="B223" t="s">
        <v>728</v>
      </c>
      <c r="C223" t="s">
        <v>729</v>
      </c>
      <c r="D223" t="s">
        <v>12</v>
      </c>
      <c r="E223" t="s">
        <v>10</v>
      </c>
      <c r="F223" t="s">
        <v>727</v>
      </c>
      <c r="G223" t="s">
        <v>10</v>
      </c>
      <c r="H223" t="s">
        <v>10</v>
      </c>
      <c r="I223">
        <v>30000</v>
      </c>
      <c r="J223">
        <v>30</v>
      </c>
      <c r="K223" t="s">
        <v>10</v>
      </c>
      <c r="L223" t="str">
        <f ca="1">CONCATENATE("同",O223)</f>
        <v>同发改备[2023]171号</v>
      </c>
      <c r="M223">
        <f t="shared" ca="1" si="10"/>
        <v>2023</v>
      </c>
      <c r="N223">
        <f t="shared" ca="1" si="11"/>
        <v>171</v>
      </c>
      <c r="O223" t="str">
        <f t="shared" ca="1" si="12"/>
        <v>发改备[2023]171号</v>
      </c>
    </row>
    <row r="224" spans="1:15" x14ac:dyDescent="0.25">
      <c r="A224" s="1">
        <v>222</v>
      </c>
      <c r="B224" t="s">
        <v>730</v>
      </c>
      <c r="C224" t="s">
        <v>731</v>
      </c>
      <c r="D224" t="s">
        <v>12</v>
      </c>
      <c r="E224" t="s">
        <v>10</v>
      </c>
      <c r="F224" t="s">
        <v>732</v>
      </c>
      <c r="G224">
        <v>350</v>
      </c>
      <c r="H224" t="s">
        <v>10</v>
      </c>
      <c r="I224">
        <v>3814</v>
      </c>
      <c r="J224">
        <v>10</v>
      </c>
      <c r="K224" t="s">
        <v>733</v>
      </c>
      <c r="L224" t="str">
        <f ca="1">CONCATENATE("枣",O224)</f>
        <v>枣发改备[2022]108号</v>
      </c>
      <c r="M224">
        <f t="shared" ca="1" si="10"/>
        <v>2022</v>
      </c>
      <c r="N224">
        <f t="shared" ca="1" si="11"/>
        <v>108</v>
      </c>
      <c r="O224" t="str">
        <f t="shared" ca="1" si="12"/>
        <v>发改备[2022]108号</v>
      </c>
    </row>
    <row r="225" spans="1:15" x14ac:dyDescent="0.25">
      <c r="A225" s="1">
        <v>223</v>
      </c>
      <c r="B225" t="s">
        <v>734</v>
      </c>
      <c r="C225" t="s">
        <v>735</v>
      </c>
      <c r="D225" t="s">
        <v>12</v>
      </c>
      <c r="E225" t="s">
        <v>10</v>
      </c>
      <c r="F225" t="s">
        <v>732</v>
      </c>
      <c r="G225">
        <v>370</v>
      </c>
      <c r="H225" t="s">
        <v>10</v>
      </c>
      <c r="I225">
        <v>39952.97</v>
      </c>
      <c r="J225">
        <v>10</v>
      </c>
      <c r="K225" t="s">
        <v>10</v>
      </c>
      <c r="L225" t="str">
        <f ca="1">CONCATENATE("枣",O225)</f>
        <v>枣发改备[2023]165号</v>
      </c>
      <c r="M225">
        <f t="shared" ca="1" si="10"/>
        <v>2023</v>
      </c>
      <c r="N225">
        <f t="shared" ca="1" si="11"/>
        <v>165</v>
      </c>
      <c r="O225" t="str">
        <f t="shared" ca="1" si="12"/>
        <v>发改备[2023]165号</v>
      </c>
    </row>
    <row r="226" spans="1:15" x14ac:dyDescent="0.25">
      <c r="A226" s="1">
        <v>224</v>
      </c>
      <c r="B226" t="s">
        <v>736</v>
      </c>
      <c r="C226" t="s">
        <v>737</v>
      </c>
      <c r="D226" t="s">
        <v>22</v>
      </c>
      <c r="E226">
        <v>3.1962000000000002</v>
      </c>
      <c r="F226" t="s">
        <v>738</v>
      </c>
      <c r="G226" t="s">
        <v>10</v>
      </c>
      <c r="H226" t="s">
        <v>10</v>
      </c>
      <c r="I226">
        <v>19879.04</v>
      </c>
      <c r="J226">
        <v>22.4</v>
      </c>
      <c r="K226" t="s">
        <v>10</v>
      </c>
      <c r="L226" t="str">
        <f ca="1">CONCATENATE("大",O226)</f>
        <v>大发改备[2024]107号</v>
      </c>
      <c r="M226">
        <f t="shared" ca="1" si="10"/>
        <v>2024</v>
      </c>
      <c r="N226">
        <f t="shared" ca="1" si="11"/>
        <v>107</v>
      </c>
      <c r="O226" t="str">
        <f t="shared" ca="1" si="12"/>
        <v>发改备[2024]107号</v>
      </c>
    </row>
    <row r="227" spans="1:15" x14ac:dyDescent="0.25">
      <c r="A227" s="1">
        <v>225</v>
      </c>
      <c r="B227" t="s">
        <v>739</v>
      </c>
      <c r="C227" t="s">
        <v>740</v>
      </c>
      <c r="D227" t="s">
        <v>22</v>
      </c>
      <c r="E227">
        <v>48</v>
      </c>
      <c r="F227" t="s">
        <v>377</v>
      </c>
      <c r="G227" t="s">
        <v>10</v>
      </c>
      <c r="H227" t="s">
        <v>741</v>
      </c>
      <c r="I227" t="s">
        <v>10</v>
      </c>
      <c r="J227">
        <v>100</v>
      </c>
      <c r="K227" t="s">
        <v>742</v>
      </c>
      <c r="L227" t="str">
        <f ca="1">CONCATENATE("夏",O227)</f>
        <v>夏发改备[2022]126号</v>
      </c>
      <c r="M227">
        <f t="shared" ca="1" si="10"/>
        <v>2022</v>
      </c>
      <c r="N227">
        <f t="shared" ca="1" si="11"/>
        <v>126</v>
      </c>
      <c r="O227" t="str">
        <f t="shared" ca="1" si="12"/>
        <v>发改备[2022]126号</v>
      </c>
    </row>
    <row r="228" spans="1:15" x14ac:dyDescent="0.25">
      <c r="A228" s="1">
        <v>226</v>
      </c>
      <c r="B228" t="s">
        <v>743</v>
      </c>
      <c r="C228" t="s">
        <v>744</v>
      </c>
      <c r="D228" t="s">
        <v>12</v>
      </c>
      <c r="E228">
        <v>0</v>
      </c>
      <c r="F228" t="s">
        <v>745</v>
      </c>
      <c r="G228">
        <v>2031.23</v>
      </c>
      <c r="H228" t="s">
        <v>10</v>
      </c>
      <c r="I228">
        <v>44605</v>
      </c>
      <c r="J228">
        <v>100</v>
      </c>
      <c r="K228" t="s">
        <v>746</v>
      </c>
      <c r="L228" t="str">
        <f ca="1">CONCATENATE("罗",O228)</f>
        <v>罗发改备[2025]112号</v>
      </c>
      <c r="M228">
        <f t="shared" ca="1" si="10"/>
        <v>2025</v>
      </c>
      <c r="N228">
        <f t="shared" ca="1" si="11"/>
        <v>112</v>
      </c>
      <c r="O228" t="str">
        <f t="shared" ca="1" si="12"/>
        <v>发改备[2025]112号</v>
      </c>
    </row>
    <row r="229" spans="1:15" x14ac:dyDescent="0.25">
      <c r="A229" s="1">
        <v>227</v>
      </c>
      <c r="B229" t="s">
        <v>747</v>
      </c>
      <c r="C229" t="s">
        <v>748</v>
      </c>
      <c r="D229" t="s">
        <v>22</v>
      </c>
      <c r="E229">
        <v>36255</v>
      </c>
      <c r="F229" t="s">
        <v>749</v>
      </c>
      <c r="G229" t="s">
        <v>10</v>
      </c>
      <c r="H229" t="s">
        <v>750</v>
      </c>
      <c r="I229">
        <v>29128</v>
      </c>
      <c r="J229">
        <v>36</v>
      </c>
      <c r="K229" t="s">
        <v>156</v>
      </c>
      <c r="L229" t="str">
        <f ca="1">CONCATENATE("塔",O229)</f>
        <v>塔发改备[2024]128号</v>
      </c>
      <c r="M229">
        <f t="shared" ca="1" si="10"/>
        <v>2024</v>
      </c>
      <c r="N229">
        <f t="shared" ca="1" si="11"/>
        <v>128</v>
      </c>
      <c r="O229" t="str">
        <f t="shared" ca="1" si="12"/>
        <v>发改备[2024]128号</v>
      </c>
    </row>
    <row r="230" spans="1:15" x14ac:dyDescent="0.25">
      <c r="A230" s="1">
        <v>228</v>
      </c>
      <c r="B230" t="s">
        <v>751</v>
      </c>
      <c r="C230" t="s">
        <v>752</v>
      </c>
      <c r="D230" t="s">
        <v>22</v>
      </c>
      <c r="E230">
        <v>60</v>
      </c>
      <c r="F230" t="s">
        <v>753</v>
      </c>
      <c r="G230" t="s">
        <v>10</v>
      </c>
      <c r="H230" t="s">
        <v>10</v>
      </c>
      <c r="I230">
        <v>43233</v>
      </c>
      <c r="J230">
        <v>43.2</v>
      </c>
      <c r="K230" t="s">
        <v>754</v>
      </c>
      <c r="L230" t="str">
        <f ca="1">CONCATENATE("滨海",O230)</f>
        <v>滨海发改备[2022]62号</v>
      </c>
      <c r="M230">
        <f t="shared" ca="1" si="10"/>
        <v>2022</v>
      </c>
      <c r="N230">
        <f t="shared" ca="1" si="11"/>
        <v>62</v>
      </c>
      <c r="O230" t="str">
        <f t="shared" ca="1" si="12"/>
        <v>发改备[2022]62号</v>
      </c>
    </row>
    <row r="231" spans="1:15" x14ac:dyDescent="0.25">
      <c r="A231" s="1">
        <v>229</v>
      </c>
      <c r="B231" t="s">
        <v>755</v>
      </c>
      <c r="C231" t="s">
        <v>756</v>
      </c>
      <c r="D231" t="s">
        <v>22</v>
      </c>
      <c r="E231">
        <v>60</v>
      </c>
      <c r="F231" t="s">
        <v>757</v>
      </c>
      <c r="G231" t="s">
        <v>10</v>
      </c>
      <c r="H231" t="s">
        <v>10</v>
      </c>
      <c r="I231">
        <v>44503</v>
      </c>
      <c r="J231">
        <v>44.48</v>
      </c>
      <c r="K231" t="s">
        <v>754</v>
      </c>
      <c r="L231" t="str">
        <f ca="1">CONCATENATE("汉",O231)</f>
        <v>汉发改备[2022]127号</v>
      </c>
      <c r="M231">
        <f t="shared" ca="1" si="10"/>
        <v>2022</v>
      </c>
      <c r="N231">
        <f t="shared" ca="1" si="11"/>
        <v>127</v>
      </c>
      <c r="O231" t="str">
        <f t="shared" ca="1" si="12"/>
        <v>发改备[2022]127号</v>
      </c>
    </row>
    <row r="232" spans="1:15" x14ac:dyDescent="0.25">
      <c r="A232" s="1">
        <v>230</v>
      </c>
      <c r="B232" t="s">
        <v>758</v>
      </c>
      <c r="C232" t="s">
        <v>759</v>
      </c>
      <c r="D232" t="s">
        <v>22</v>
      </c>
      <c r="E232" t="s">
        <v>10</v>
      </c>
      <c r="F232" t="s">
        <v>760</v>
      </c>
      <c r="G232" t="s">
        <v>10</v>
      </c>
      <c r="H232" t="s">
        <v>10</v>
      </c>
      <c r="I232">
        <v>93300</v>
      </c>
      <c r="J232">
        <v>100</v>
      </c>
      <c r="K232" t="s">
        <v>761</v>
      </c>
      <c r="L232" t="str">
        <f ca="1">CONCATENATE("原",O232)</f>
        <v>原发改备[2022]133号</v>
      </c>
      <c r="M232">
        <f t="shared" ca="1" si="10"/>
        <v>2022</v>
      </c>
      <c r="N232">
        <f t="shared" ca="1" si="11"/>
        <v>133</v>
      </c>
      <c r="O232" t="str">
        <f t="shared" ca="1" si="12"/>
        <v>发改备[2022]133号</v>
      </c>
    </row>
    <row r="233" spans="1:15" x14ac:dyDescent="0.25">
      <c r="A233" s="1">
        <v>231</v>
      </c>
      <c r="B233" t="s">
        <v>762</v>
      </c>
      <c r="C233" t="s">
        <v>763</v>
      </c>
      <c r="D233" t="s">
        <v>22</v>
      </c>
      <c r="E233">
        <v>100</v>
      </c>
      <c r="F233" t="s">
        <v>764</v>
      </c>
      <c r="G233" t="s">
        <v>10</v>
      </c>
      <c r="H233" t="s">
        <v>765</v>
      </c>
      <c r="I233">
        <v>149745</v>
      </c>
      <c r="J233">
        <v>200</v>
      </c>
      <c r="K233" t="s">
        <v>766</v>
      </c>
      <c r="L233" t="str">
        <f ca="1">CONCATENATE("依",O233)</f>
        <v>依发改备[2022]124号</v>
      </c>
      <c r="M233">
        <f t="shared" ca="1" si="10"/>
        <v>2022</v>
      </c>
      <c r="N233">
        <f t="shared" ca="1" si="11"/>
        <v>124</v>
      </c>
      <c r="O233" t="str">
        <f t="shared" ca="1" si="12"/>
        <v>发改备[2022]124号</v>
      </c>
    </row>
    <row r="234" spans="1:15" x14ac:dyDescent="0.25">
      <c r="A234" s="1">
        <v>232</v>
      </c>
      <c r="B234" t="s">
        <v>767</v>
      </c>
      <c r="C234" t="s">
        <v>768</v>
      </c>
      <c r="D234" t="s">
        <v>12</v>
      </c>
      <c r="E234">
        <v>160</v>
      </c>
      <c r="F234" t="s">
        <v>769</v>
      </c>
      <c r="G234" t="s">
        <v>10</v>
      </c>
      <c r="H234" t="s">
        <v>770</v>
      </c>
      <c r="I234">
        <v>67469</v>
      </c>
      <c r="J234">
        <v>100</v>
      </c>
      <c r="K234" t="s">
        <v>771</v>
      </c>
      <c r="L234" t="str">
        <f ca="1">CONCATENATE("丰",O234)</f>
        <v>丰发改备[2025]95号</v>
      </c>
      <c r="M234">
        <f t="shared" ca="1" si="10"/>
        <v>2025</v>
      </c>
      <c r="N234">
        <f t="shared" ca="1" si="11"/>
        <v>95</v>
      </c>
      <c r="O234" t="str">
        <f t="shared" ca="1" si="12"/>
        <v>发改备[2025]95号</v>
      </c>
    </row>
    <row r="235" spans="1:15" x14ac:dyDescent="0.25">
      <c r="A235" s="1">
        <v>233</v>
      </c>
      <c r="B235" t="s">
        <v>772</v>
      </c>
      <c r="C235" t="s">
        <v>773</v>
      </c>
      <c r="D235" t="s">
        <v>22</v>
      </c>
      <c r="E235">
        <v>21.34</v>
      </c>
      <c r="F235" t="s">
        <v>774</v>
      </c>
      <c r="G235" t="s">
        <v>10</v>
      </c>
      <c r="H235" t="s">
        <v>775</v>
      </c>
      <c r="I235">
        <v>88721</v>
      </c>
      <c r="J235">
        <v>50</v>
      </c>
      <c r="K235" t="s">
        <v>776</v>
      </c>
      <c r="L235" t="str">
        <f ca="1">CONCATENATE("馆",O235)</f>
        <v>馆发改备[2022]54号</v>
      </c>
      <c r="M235">
        <f t="shared" ca="1" si="10"/>
        <v>2022</v>
      </c>
      <c r="N235">
        <f t="shared" ca="1" si="11"/>
        <v>54</v>
      </c>
      <c r="O235" t="str">
        <f t="shared" ca="1" si="12"/>
        <v>发改备[2022]54号</v>
      </c>
    </row>
    <row r="236" spans="1:15" x14ac:dyDescent="0.25">
      <c r="A236" s="1">
        <v>234</v>
      </c>
      <c r="B236" t="s">
        <v>777</v>
      </c>
      <c r="C236" t="s">
        <v>778</v>
      </c>
      <c r="D236" t="s">
        <v>22</v>
      </c>
      <c r="E236">
        <v>61.27</v>
      </c>
      <c r="F236" t="s">
        <v>779</v>
      </c>
      <c r="G236" t="s">
        <v>10</v>
      </c>
      <c r="H236" t="s">
        <v>10</v>
      </c>
      <c r="I236">
        <v>76592</v>
      </c>
      <c r="J236">
        <v>100</v>
      </c>
      <c r="K236" t="s">
        <v>754</v>
      </c>
      <c r="L236" t="str">
        <f ca="1">CONCATENATE("滦",O236)</f>
        <v>滦发改备[2022]41号</v>
      </c>
      <c r="M236">
        <f t="shared" ca="1" si="10"/>
        <v>2022</v>
      </c>
      <c r="N236">
        <f t="shared" ca="1" si="11"/>
        <v>41</v>
      </c>
      <c r="O236" t="str">
        <f t="shared" ca="1" si="12"/>
        <v>发改备[2022]41号</v>
      </c>
    </row>
    <row r="237" spans="1:15" x14ac:dyDescent="0.25">
      <c r="A237" s="1">
        <v>235</v>
      </c>
      <c r="B237" t="s">
        <v>780</v>
      </c>
      <c r="C237" t="s">
        <v>781</v>
      </c>
      <c r="D237" t="s">
        <v>12</v>
      </c>
      <c r="E237" t="s">
        <v>10</v>
      </c>
      <c r="F237" t="s">
        <v>782</v>
      </c>
      <c r="G237" t="s">
        <v>10</v>
      </c>
      <c r="H237" t="s">
        <v>783</v>
      </c>
      <c r="I237">
        <v>2781.88</v>
      </c>
      <c r="J237">
        <v>11.94</v>
      </c>
      <c r="K237" t="s">
        <v>784</v>
      </c>
      <c r="L237" t="str">
        <f ca="1">CONCATENATE("梅",O237)</f>
        <v>梅发改备[2023]65号</v>
      </c>
      <c r="M237">
        <f t="shared" ca="1" si="10"/>
        <v>2023</v>
      </c>
      <c r="N237">
        <f t="shared" ca="1" si="11"/>
        <v>65</v>
      </c>
      <c r="O237" t="str">
        <f t="shared" ca="1" si="12"/>
        <v>发改备[2023]65号</v>
      </c>
    </row>
    <row r="238" spans="1:15" x14ac:dyDescent="0.25">
      <c r="A238" s="1">
        <v>236</v>
      </c>
      <c r="B238" t="s">
        <v>785</v>
      </c>
      <c r="C238" t="s">
        <v>786</v>
      </c>
      <c r="D238" t="s">
        <v>12</v>
      </c>
      <c r="E238" t="s">
        <v>10</v>
      </c>
      <c r="F238" t="s">
        <v>787</v>
      </c>
      <c r="G238" t="s">
        <v>10</v>
      </c>
      <c r="H238" t="s">
        <v>783</v>
      </c>
      <c r="I238">
        <v>2781.88</v>
      </c>
      <c r="J238">
        <v>11.89</v>
      </c>
      <c r="K238" t="s">
        <v>784</v>
      </c>
      <c r="L238" t="str">
        <f ca="1">CONCATENATE("蚌",O238)</f>
        <v>蚌发改备[2022]54号</v>
      </c>
      <c r="M238">
        <f t="shared" ca="1" si="10"/>
        <v>2022</v>
      </c>
      <c r="N238">
        <f t="shared" ca="1" si="11"/>
        <v>54</v>
      </c>
      <c r="O238" t="str">
        <f t="shared" ca="1" si="12"/>
        <v>发改备[2022]54号</v>
      </c>
    </row>
    <row r="239" spans="1:15" x14ac:dyDescent="0.25">
      <c r="A239" s="1">
        <v>237</v>
      </c>
      <c r="B239" t="s">
        <v>788</v>
      </c>
      <c r="C239" t="s">
        <v>789</v>
      </c>
      <c r="D239" t="s">
        <v>22</v>
      </c>
      <c r="E239">
        <v>7.3333700000000004</v>
      </c>
      <c r="F239" t="s">
        <v>790</v>
      </c>
      <c r="G239" t="s">
        <v>10</v>
      </c>
      <c r="H239" t="s">
        <v>791</v>
      </c>
      <c r="I239" t="s">
        <v>10</v>
      </c>
      <c r="J239">
        <v>30</v>
      </c>
      <c r="K239" t="s">
        <v>10</v>
      </c>
      <c r="L239" t="str">
        <f ca="1">CONCATENATE("蚌",O239)</f>
        <v>蚌发改备[2025]80号</v>
      </c>
      <c r="M239">
        <f t="shared" ca="1" si="10"/>
        <v>2025</v>
      </c>
      <c r="N239">
        <f t="shared" ca="1" si="11"/>
        <v>80</v>
      </c>
      <c r="O239" t="str">
        <f t="shared" ca="1" si="12"/>
        <v>发改备[2025]80号</v>
      </c>
    </row>
    <row r="240" spans="1:15" x14ac:dyDescent="0.25">
      <c r="A240" s="1">
        <v>238</v>
      </c>
      <c r="B240" t="s">
        <v>792</v>
      </c>
      <c r="C240" t="s">
        <v>793</v>
      </c>
      <c r="D240" t="s">
        <v>22</v>
      </c>
      <c r="E240" t="s">
        <v>10</v>
      </c>
      <c r="F240" t="s">
        <v>794</v>
      </c>
      <c r="G240" t="s">
        <v>10</v>
      </c>
      <c r="H240" t="s">
        <v>10</v>
      </c>
      <c r="I240">
        <v>275910</v>
      </c>
      <c r="J240">
        <v>400</v>
      </c>
      <c r="K240" t="s">
        <v>746</v>
      </c>
      <c r="L240" t="str">
        <f ca="1">CONCATENATE("沧",O240)</f>
        <v>沧发改备[2025]183号</v>
      </c>
      <c r="M240">
        <f t="shared" ca="1" si="10"/>
        <v>2025</v>
      </c>
      <c r="N240">
        <f t="shared" ca="1" si="11"/>
        <v>183</v>
      </c>
      <c r="O240" t="str">
        <f t="shared" ca="1" si="12"/>
        <v>发改备[2025]183号</v>
      </c>
    </row>
    <row r="241" spans="1:15" x14ac:dyDescent="0.25">
      <c r="A241" s="1">
        <v>239</v>
      </c>
      <c r="B241" t="s">
        <v>795</v>
      </c>
      <c r="C241" t="s">
        <v>796</v>
      </c>
      <c r="D241" t="s">
        <v>10</v>
      </c>
      <c r="E241">
        <v>1.67</v>
      </c>
      <c r="F241" t="s">
        <v>797</v>
      </c>
      <c r="G241" t="s">
        <v>10</v>
      </c>
      <c r="H241" t="s">
        <v>798</v>
      </c>
      <c r="I241" t="s">
        <v>10</v>
      </c>
      <c r="J241" t="s">
        <v>10</v>
      </c>
      <c r="K241" t="s">
        <v>799</v>
      </c>
      <c r="L241" t="str">
        <f ca="1">CONCATENATE("酒",O241)</f>
        <v>酒发改备[2024]74号</v>
      </c>
      <c r="M241">
        <f t="shared" ca="1" si="10"/>
        <v>2024</v>
      </c>
      <c r="N241">
        <f t="shared" ca="1" si="11"/>
        <v>74</v>
      </c>
      <c r="O241" t="str">
        <f t="shared" ca="1" si="12"/>
        <v>发改备[2024]74号</v>
      </c>
    </row>
    <row r="242" spans="1:15" x14ac:dyDescent="0.25">
      <c r="A242" s="1">
        <v>240</v>
      </c>
      <c r="B242" t="s">
        <v>800</v>
      </c>
      <c r="C242" t="s">
        <v>801</v>
      </c>
      <c r="D242" t="s">
        <v>22</v>
      </c>
      <c r="E242">
        <v>2</v>
      </c>
      <c r="F242" t="s">
        <v>797</v>
      </c>
      <c r="G242" t="s">
        <v>10</v>
      </c>
      <c r="H242" t="s">
        <v>802</v>
      </c>
      <c r="I242">
        <v>33739</v>
      </c>
      <c r="J242">
        <v>100</v>
      </c>
      <c r="K242" t="s">
        <v>803</v>
      </c>
      <c r="L242" t="str">
        <f ca="1">CONCATENATE("酒",O242)</f>
        <v>酒发改备[2023]160号</v>
      </c>
      <c r="M242">
        <f t="shared" ca="1" si="10"/>
        <v>2023</v>
      </c>
      <c r="N242">
        <f t="shared" ca="1" si="11"/>
        <v>160</v>
      </c>
      <c r="O242" t="str">
        <f t="shared" ca="1" si="12"/>
        <v>发改备[2023]160号</v>
      </c>
    </row>
    <row r="243" spans="1:15" x14ac:dyDescent="0.25">
      <c r="A243" s="1">
        <v>241</v>
      </c>
      <c r="B243" t="s">
        <v>804</v>
      </c>
      <c r="C243" t="s">
        <v>805</v>
      </c>
      <c r="D243" t="s">
        <v>22</v>
      </c>
      <c r="E243">
        <v>42.67</v>
      </c>
      <c r="F243" t="s">
        <v>806</v>
      </c>
      <c r="G243" t="s">
        <v>10</v>
      </c>
      <c r="H243" t="s">
        <v>807</v>
      </c>
      <c r="I243">
        <v>226041</v>
      </c>
      <c r="J243">
        <v>300</v>
      </c>
      <c r="K243" t="s">
        <v>545</v>
      </c>
      <c r="L243" t="str">
        <f ca="1">CONCATENATE("黄",O243)</f>
        <v>黄发改备[2023]186号</v>
      </c>
      <c r="M243">
        <f t="shared" ca="1" si="10"/>
        <v>2023</v>
      </c>
      <c r="N243">
        <f t="shared" ca="1" si="11"/>
        <v>186</v>
      </c>
      <c r="O243" t="str">
        <f t="shared" ca="1" si="12"/>
        <v>发改备[2023]186号</v>
      </c>
    </row>
    <row r="244" spans="1:15" x14ac:dyDescent="0.25">
      <c r="A244" s="1">
        <v>242</v>
      </c>
      <c r="B244" t="s">
        <v>808</v>
      </c>
      <c r="C244" t="s">
        <v>809</v>
      </c>
      <c r="D244" t="s">
        <v>12</v>
      </c>
      <c r="E244" t="s">
        <v>10</v>
      </c>
      <c r="F244" t="s">
        <v>810</v>
      </c>
      <c r="G244" t="s">
        <v>10</v>
      </c>
      <c r="H244" t="s">
        <v>811</v>
      </c>
      <c r="I244">
        <v>74426</v>
      </c>
      <c r="J244">
        <v>175</v>
      </c>
      <c r="K244" t="s">
        <v>812</v>
      </c>
      <c r="L244" t="str">
        <f ca="1">CONCATENATE("连",O244)</f>
        <v>连发改备[2024]52号</v>
      </c>
      <c r="M244">
        <f t="shared" ca="1" si="10"/>
        <v>2024</v>
      </c>
      <c r="N244">
        <f t="shared" ca="1" si="11"/>
        <v>52</v>
      </c>
      <c r="O244" t="str">
        <f t="shared" ca="1" si="12"/>
        <v>发改备[2024]52号</v>
      </c>
    </row>
    <row r="245" spans="1:15" x14ac:dyDescent="0.25">
      <c r="A245" s="1">
        <v>243</v>
      </c>
      <c r="B245" t="s">
        <v>813</v>
      </c>
      <c r="C245" t="s">
        <v>814</v>
      </c>
      <c r="D245" t="s">
        <v>12</v>
      </c>
      <c r="E245" t="s">
        <v>10</v>
      </c>
      <c r="F245" t="s">
        <v>815</v>
      </c>
      <c r="G245" t="s">
        <v>10</v>
      </c>
      <c r="H245" t="s">
        <v>816</v>
      </c>
      <c r="I245">
        <v>15584</v>
      </c>
      <c r="J245">
        <v>200</v>
      </c>
      <c r="K245" t="s">
        <v>817</v>
      </c>
      <c r="L245" t="str">
        <f ca="1">CONCATENATE("兴",O245)</f>
        <v>兴发改备[2023]194号</v>
      </c>
      <c r="M245">
        <f t="shared" ca="1" si="10"/>
        <v>2023</v>
      </c>
      <c r="N245">
        <f t="shared" ca="1" si="11"/>
        <v>194</v>
      </c>
      <c r="O245" t="str">
        <f t="shared" ca="1" si="12"/>
        <v>发改备[2023]194号</v>
      </c>
    </row>
    <row r="246" spans="1:15" x14ac:dyDescent="0.25">
      <c r="A246" s="1">
        <v>244</v>
      </c>
      <c r="B246" t="s">
        <v>818</v>
      </c>
      <c r="C246" t="s">
        <v>819</v>
      </c>
      <c r="D246" t="s">
        <v>12</v>
      </c>
      <c r="E246">
        <v>6.67</v>
      </c>
      <c r="F246" t="s">
        <v>820</v>
      </c>
      <c r="G246" t="s">
        <v>10</v>
      </c>
      <c r="H246" t="s">
        <v>10</v>
      </c>
      <c r="I246">
        <v>61293</v>
      </c>
      <c r="J246">
        <v>150</v>
      </c>
      <c r="K246" t="s">
        <v>821</v>
      </c>
      <c r="L246" t="str">
        <f ca="1">CONCATENATE("月",O246)</f>
        <v>月发改备[2025]19号</v>
      </c>
      <c r="M246">
        <f t="shared" ca="1" si="10"/>
        <v>2025</v>
      </c>
      <c r="N246">
        <f t="shared" ca="1" si="11"/>
        <v>19</v>
      </c>
      <c r="O246" t="str">
        <f t="shared" ca="1" si="12"/>
        <v>发改备[2025]19号</v>
      </c>
    </row>
    <row r="247" spans="1:15" x14ac:dyDescent="0.25">
      <c r="A247" s="1">
        <v>245</v>
      </c>
      <c r="B247" t="s">
        <v>822</v>
      </c>
      <c r="C247" t="s">
        <v>823</v>
      </c>
      <c r="D247" t="s">
        <v>12</v>
      </c>
      <c r="E247">
        <v>1.87</v>
      </c>
      <c r="F247" t="s">
        <v>824</v>
      </c>
      <c r="G247" t="s">
        <v>10</v>
      </c>
      <c r="H247" t="s">
        <v>807</v>
      </c>
      <c r="I247">
        <v>29086</v>
      </c>
      <c r="J247">
        <v>60</v>
      </c>
      <c r="K247" t="s">
        <v>825</v>
      </c>
      <c r="L247" t="str">
        <f ca="1">CONCATENATE("义",O247)</f>
        <v>义发改备[2024]164号</v>
      </c>
      <c r="M247">
        <f t="shared" ca="1" si="10"/>
        <v>2024</v>
      </c>
      <c r="N247">
        <f t="shared" ca="1" si="11"/>
        <v>164</v>
      </c>
      <c r="O247" t="str">
        <f t="shared" ca="1" si="12"/>
        <v>发改备[2024]164号</v>
      </c>
    </row>
    <row r="248" spans="1:15" x14ac:dyDescent="0.25">
      <c r="A248" s="1">
        <v>246</v>
      </c>
      <c r="B248" t="s">
        <v>826</v>
      </c>
      <c r="C248" t="s">
        <v>827</v>
      </c>
      <c r="D248" t="s">
        <v>22</v>
      </c>
      <c r="E248">
        <v>17.68</v>
      </c>
      <c r="F248" t="s">
        <v>828</v>
      </c>
      <c r="G248" t="s">
        <v>10</v>
      </c>
      <c r="H248" t="s">
        <v>829</v>
      </c>
      <c r="I248">
        <v>1161564</v>
      </c>
      <c r="J248">
        <v>1000</v>
      </c>
      <c r="K248" t="s">
        <v>10</v>
      </c>
      <c r="L248" t="str">
        <f ca="1">CONCATENATE("汕",O248)</f>
        <v>汕发改备[2024]165号</v>
      </c>
      <c r="M248">
        <f t="shared" ca="1" si="10"/>
        <v>2024</v>
      </c>
      <c r="N248">
        <f t="shared" ca="1" si="11"/>
        <v>165</v>
      </c>
      <c r="O248" t="str">
        <f t="shared" ca="1" si="12"/>
        <v>发改备[2024]165号</v>
      </c>
    </row>
    <row r="249" spans="1:15" x14ac:dyDescent="0.25">
      <c r="A249" s="1">
        <v>247</v>
      </c>
      <c r="B249" t="s">
        <v>830</v>
      </c>
      <c r="C249" t="s">
        <v>831</v>
      </c>
      <c r="D249" t="s">
        <v>22</v>
      </c>
      <c r="E249">
        <v>17.68</v>
      </c>
      <c r="F249" t="s">
        <v>828</v>
      </c>
      <c r="G249" t="s">
        <v>10</v>
      </c>
      <c r="H249" t="s">
        <v>829</v>
      </c>
      <c r="I249">
        <v>1161564</v>
      </c>
      <c r="J249">
        <v>1000</v>
      </c>
      <c r="K249" t="s">
        <v>10</v>
      </c>
      <c r="L249" t="str">
        <f ca="1">CONCATENATE("汕",O249)</f>
        <v>汕发改备[2024]115号</v>
      </c>
      <c r="M249">
        <f t="shared" ca="1" si="10"/>
        <v>2024</v>
      </c>
      <c r="N249">
        <f t="shared" ca="1" si="11"/>
        <v>115</v>
      </c>
      <c r="O249" t="str">
        <f t="shared" ca="1" si="12"/>
        <v>发改备[2024]115号</v>
      </c>
    </row>
    <row r="250" spans="1:15" x14ac:dyDescent="0.25">
      <c r="A250" s="1">
        <v>248</v>
      </c>
      <c r="B250" t="s">
        <v>832</v>
      </c>
      <c r="C250" t="s">
        <v>833</v>
      </c>
      <c r="D250" t="s">
        <v>22</v>
      </c>
      <c r="E250">
        <v>28</v>
      </c>
      <c r="F250" t="s">
        <v>834</v>
      </c>
      <c r="G250" t="s">
        <v>10</v>
      </c>
      <c r="H250" t="s">
        <v>10</v>
      </c>
      <c r="I250">
        <v>83107.649999999994</v>
      </c>
      <c r="J250">
        <v>100</v>
      </c>
      <c r="K250" t="s">
        <v>766</v>
      </c>
      <c r="L250" t="str">
        <f ca="1">CONCATENATE("黄",O250)</f>
        <v>黄发改备[2023]50号</v>
      </c>
      <c r="M250">
        <f t="shared" ca="1" si="10"/>
        <v>2023</v>
      </c>
      <c r="N250">
        <f t="shared" ca="1" si="11"/>
        <v>50</v>
      </c>
      <c r="O250" t="str">
        <f t="shared" ca="1" si="12"/>
        <v>发改备[2023]50号</v>
      </c>
    </row>
    <row r="251" spans="1:15" x14ac:dyDescent="0.25">
      <c r="A251" s="1">
        <v>249</v>
      </c>
      <c r="B251" t="s">
        <v>835</v>
      </c>
      <c r="C251" t="s">
        <v>836</v>
      </c>
      <c r="D251" t="s">
        <v>22</v>
      </c>
      <c r="E251">
        <v>68</v>
      </c>
      <c r="F251" t="s">
        <v>837</v>
      </c>
      <c r="G251" t="s">
        <v>10</v>
      </c>
      <c r="H251" t="s">
        <v>838</v>
      </c>
      <c r="I251">
        <v>113655</v>
      </c>
      <c r="J251">
        <v>150</v>
      </c>
      <c r="K251" t="s">
        <v>129</v>
      </c>
      <c r="L251" t="str">
        <f ca="1">CONCATENATE("宁",O251)</f>
        <v>宁发改备[2022]76号</v>
      </c>
      <c r="M251">
        <f t="shared" ca="1" si="10"/>
        <v>2022</v>
      </c>
      <c r="N251">
        <f t="shared" ca="1" si="11"/>
        <v>76</v>
      </c>
      <c r="O251" t="str">
        <f t="shared" ca="1" si="12"/>
        <v>发改备[2022]76号</v>
      </c>
    </row>
    <row r="252" spans="1:15" x14ac:dyDescent="0.25">
      <c r="A252" s="1">
        <v>250</v>
      </c>
      <c r="B252" t="s">
        <v>839</v>
      </c>
      <c r="C252" t="s">
        <v>840</v>
      </c>
      <c r="D252" t="s">
        <v>22</v>
      </c>
      <c r="E252">
        <v>21</v>
      </c>
      <c r="F252" t="s">
        <v>837</v>
      </c>
      <c r="G252" t="s">
        <v>10</v>
      </c>
      <c r="H252" t="s">
        <v>838</v>
      </c>
      <c r="I252">
        <v>44910</v>
      </c>
      <c r="J252">
        <v>49.65</v>
      </c>
      <c r="K252" t="s">
        <v>129</v>
      </c>
      <c r="L252" t="str">
        <f ca="1">CONCATENATE("宁",O252)</f>
        <v>宁发改备[2022]154号</v>
      </c>
      <c r="M252">
        <f t="shared" ca="1" si="10"/>
        <v>2022</v>
      </c>
      <c r="N252">
        <f t="shared" ca="1" si="11"/>
        <v>154</v>
      </c>
      <c r="O252" t="str">
        <f t="shared" ca="1" si="12"/>
        <v>发改备[2022]154号</v>
      </c>
    </row>
    <row r="253" spans="1:15" x14ac:dyDescent="0.25">
      <c r="A253" s="1">
        <v>251</v>
      </c>
      <c r="B253" t="s">
        <v>841</v>
      </c>
      <c r="C253" t="s">
        <v>842</v>
      </c>
      <c r="D253" t="s">
        <v>12</v>
      </c>
      <c r="E253" t="s">
        <v>10</v>
      </c>
      <c r="F253" t="s">
        <v>843</v>
      </c>
      <c r="G253" t="s">
        <v>10</v>
      </c>
      <c r="H253" t="s">
        <v>10</v>
      </c>
      <c r="I253">
        <v>11641</v>
      </c>
      <c r="J253">
        <v>490</v>
      </c>
      <c r="K253" t="s">
        <v>844</v>
      </c>
      <c r="L253" t="str">
        <f ca="1">CONCATENATE("易",O253)</f>
        <v>易发改备[2024]12号</v>
      </c>
      <c r="M253">
        <f t="shared" ca="1" si="10"/>
        <v>2024</v>
      </c>
      <c r="N253">
        <f t="shared" ca="1" si="11"/>
        <v>12</v>
      </c>
      <c r="O253" t="str">
        <f t="shared" ca="1" si="12"/>
        <v>发改备[2024]12号</v>
      </c>
    </row>
    <row r="254" spans="1:15" x14ac:dyDescent="0.25">
      <c r="A254" s="1">
        <v>252</v>
      </c>
      <c r="B254" t="s">
        <v>845</v>
      </c>
      <c r="C254" t="s">
        <v>846</v>
      </c>
      <c r="D254" t="s">
        <v>12</v>
      </c>
      <c r="E254" t="s">
        <v>10</v>
      </c>
      <c r="F254" t="s">
        <v>847</v>
      </c>
      <c r="G254" t="s">
        <v>10</v>
      </c>
      <c r="H254" t="s">
        <v>10</v>
      </c>
      <c r="I254">
        <v>48610</v>
      </c>
      <c r="J254">
        <v>100</v>
      </c>
      <c r="K254" t="s">
        <v>844</v>
      </c>
      <c r="L254" t="str">
        <f ca="1">CONCATENATE("易",O254)</f>
        <v>易发改备[2022]128号</v>
      </c>
      <c r="M254">
        <f t="shared" ca="1" si="10"/>
        <v>2022</v>
      </c>
      <c r="N254">
        <f t="shared" ca="1" si="11"/>
        <v>128</v>
      </c>
      <c r="O254" t="str">
        <f t="shared" ca="1" si="12"/>
        <v>发改备[2022]128号</v>
      </c>
    </row>
    <row r="255" spans="1:15" x14ac:dyDescent="0.25">
      <c r="A255" s="1">
        <v>253</v>
      </c>
      <c r="B255" t="s">
        <v>848</v>
      </c>
      <c r="C255" t="s">
        <v>849</v>
      </c>
      <c r="D255" t="s">
        <v>12</v>
      </c>
      <c r="E255" t="s">
        <v>10</v>
      </c>
      <c r="F255" t="s">
        <v>850</v>
      </c>
      <c r="G255" t="s">
        <v>10</v>
      </c>
      <c r="H255" t="s">
        <v>10</v>
      </c>
      <c r="I255">
        <v>38854</v>
      </c>
      <c r="J255">
        <v>70</v>
      </c>
      <c r="K255" t="s">
        <v>844</v>
      </c>
      <c r="L255" t="str">
        <f ca="1">CONCATENATE("白",O255)</f>
        <v>白发改备[2023]128号</v>
      </c>
      <c r="M255">
        <f t="shared" ca="1" si="10"/>
        <v>2023</v>
      </c>
      <c r="N255">
        <f t="shared" ca="1" si="11"/>
        <v>128</v>
      </c>
      <c r="O255" t="str">
        <f t="shared" ca="1" si="12"/>
        <v>发改备[2023]128号</v>
      </c>
    </row>
    <row r="256" spans="1:15" x14ac:dyDescent="0.25">
      <c r="A256" s="1">
        <v>254</v>
      </c>
      <c r="B256" t="s">
        <v>851</v>
      </c>
      <c r="C256" t="s">
        <v>852</v>
      </c>
      <c r="D256" t="s">
        <v>12</v>
      </c>
      <c r="E256" t="s">
        <v>10</v>
      </c>
      <c r="F256" t="s">
        <v>853</v>
      </c>
      <c r="G256" t="s">
        <v>10</v>
      </c>
      <c r="H256" t="s">
        <v>10</v>
      </c>
      <c r="I256">
        <v>138971</v>
      </c>
      <c r="J256">
        <v>490</v>
      </c>
      <c r="K256" t="s">
        <v>844</v>
      </c>
      <c r="L256" t="str">
        <f ca="1">CONCATENATE("石",O256)</f>
        <v>石发改备[2022]16号</v>
      </c>
      <c r="M256">
        <f t="shared" ca="1" si="10"/>
        <v>2022</v>
      </c>
      <c r="N256">
        <f t="shared" ca="1" si="11"/>
        <v>16</v>
      </c>
      <c r="O256" t="str">
        <f t="shared" ca="1" si="12"/>
        <v>发改备[2022]16号</v>
      </c>
    </row>
    <row r="257" spans="1:15" x14ac:dyDescent="0.25">
      <c r="A257" s="1">
        <v>255</v>
      </c>
      <c r="B257" t="s">
        <v>854</v>
      </c>
      <c r="C257" t="s">
        <v>855</v>
      </c>
      <c r="D257" t="s">
        <v>12</v>
      </c>
      <c r="E257">
        <v>0.98</v>
      </c>
      <c r="F257" t="s">
        <v>856</v>
      </c>
      <c r="G257" t="s">
        <v>10</v>
      </c>
      <c r="H257" t="s">
        <v>155</v>
      </c>
      <c r="I257">
        <v>122339</v>
      </c>
      <c r="J257">
        <v>200</v>
      </c>
      <c r="K257" t="s">
        <v>156</v>
      </c>
      <c r="L257" t="str">
        <f ca="1">CONCATENATE("阳",O257)</f>
        <v>阳发改备[2022]191号</v>
      </c>
      <c r="M257">
        <f t="shared" ca="1" si="10"/>
        <v>2022</v>
      </c>
      <c r="N257">
        <f t="shared" ca="1" si="11"/>
        <v>191</v>
      </c>
      <c r="O257" t="str">
        <f t="shared" ca="1" si="12"/>
        <v>发改备[2022]191号</v>
      </c>
    </row>
    <row r="258" spans="1:15" x14ac:dyDescent="0.25">
      <c r="A258" s="1">
        <v>256</v>
      </c>
      <c r="B258" t="s">
        <v>857</v>
      </c>
      <c r="C258" t="s">
        <v>858</v>
      </c>
      <c r="D258" t="s">
        <v>22</v>
      </c>
      <c r="E258">
        <v>60</v>
      </c>
      <c r="F258" t="s">
        <v>859</v>
      </c>
      <c r="G258" t="s">
        <v>10</v>
      </c>
      <c r="H258" t="s">
        <v>860</v>
      </c>
      <c r="I258">
        <v>32678</v>
      </c>
      <c r="J258">
        <v>40</v>
      </c>
      <c r="K258" t="s">
        <v>861</v>
      </c>
      <c r="L258" t="str">
        <f ca="1">CONCATENATE("宝",O258)</f>
        <v>宝发改备[2025]123号</v>
      </c>
      <c r="M258">
        <f t="shared" ref="M258:M279" ca="1" si="13">RANDBETWEEN(2022,2025)</f>
        <v>2025</v>
      </c>
      <c r="N258">
        <f t="shared" ref="N258:N279" ca="1" si="14">RANDBETWEEN(5,200)</f>
        <v>123</v>
      </c>
      <c r="O258" t="str">
        <f t="shared" ref="O258:O279" ca="1" si="15">CONCATENATE("发改备[",M258,"]",N258,"号")</f>
        <v>发改备[2025]123号</v>
      </c>
    </row>
    <row r="259" spans="1:15" x14ac:dyDescent="0.25">
      <c r="A259" s="1">
        <v>257</v>
      </c>
      <c r="B259" t="s">
        <v>862</v>
      </c>
      <c r="C259" t="s">
        <v>863</v>
      </c>
      <c r="D259" t="s">
        <v>12</v>
      </c>
      <c r="E259">
        <v>0</v>
      </c>
      <c r="F259" t="s">
        <v>864</v>
      </c>
      <c r="G259">
        <v>2600</v>
      </c>
      <c r="H259" t="s">
        <v>865</v>
      </c>
      <c r="I259">
        <v>29805.25</v>
      </c>
      <c r="J259">
        <v>100</v>
      </c>
      <c r="K259" t="s">
        <v>10</v>
      </c>
      <c r="L259" t="str">
        <f ca="1">CONCATENATE("闻",O259)</f>
        <v>闻发改备[2023]5号</v>
      </c>
      <c r="M259">
        <f t="shared" ca="1" si="13"/>
        <v>2023</v>
      </c>
      <c r="N259">
        <f t="shared" ca="1" si="14"/>
        <v>5</v>
      </c>
      <c r="O259" t="str">
        <f t="shared" ca="1" si="15"/>
        <v>发改备[2023]5号</v>
      </c>
    </row>
    <row r="260" spans="1:15" x14ac:dyDescent="0.25">
      <c r="A260" s="1">
        <v>258</v>
      </c>
      <c r="B260" t="s">
        <v>866</v>
      </c>
      <c r="C260" t="s">
        <v>867</v>
      </c>
      <c r="D260" t="s">
        <v>22</v>
      </c>
      <c r="E260">
        <v>48</v>
      </c>
      <c r="F260" t="s">
        <v>868</v>
      </c>
      <c r="G260" t="s">
        <v>10</v>
      </c>
      <c r="H260" t="s">
        <v>869</v>
      </c>
      <c r="I260">
        <v>110681</v>
      </c>
      <c r="J260">
        <v>200</v>
      </c>
      <c r="K260" t="s">
        <v>742</v>
      </c>
      <c r="L260" t="str">
        <f ca="1">CONCATENATE("绥",O260)</f>
        <v>绥发改备[2023]151号</v>
      </c>
      <c r="M260">
        <f t="shared" ca="1" si="13"/>
        <v>2023</v>
      </c>
      <c r="N260">
        <f t="shared" ca="1" si="14"/>
        <v>151</v>
      </c>
      <c r="O260" t="str">
        <f t="shared" ca="1" si="15"/>
        <v>发改备[2023]151号</v>
      </c>
    </row>
    <row r="261" spans="1:15" x14ac:dyDescent="0.25">
      <c r="A261" s="1">
        <v>259</v>
      </c>
      <c r="B261" t="s">
        <v>870</v>
      </c>
      <c r="C261" t="s">
        <v>871</v>
      </c>
      <c r="D261" t="s">
        <v>22</v>
      </c>
      <c r="E261">
        <v>22.5</v>
      </c>
      <c r="F261" t="s">
        <v>872</v>
      </c>
      <c r="G261" t="s">
        <v>10</v>
      </c>
      <c r="H261" t="s">
        <v>873</v>
      </c>
      <c r="I261">
        <v>204825.05</v>
      </c>
      <c r="J261">
        <v>400</v>
      </c>
      <c r="K261" t="s">
        <v>776</v>
      </c>
      <c r="L261" t="str">
        <f ca="1">CONCATENATE("阳",O261)</f>
        <v>阳发改备[2024]186号</v>
      </c>
      <c r="M261">
        <f t="shared" ca="1" si="13"/>
        <v>2024</v>
      </c>
      <c r="N261">
        <f t="shared" ca="1" si="14"/>
        <v>186</v>
      </c>
      <c r="O261" t="str">
        <f t="shared" ca="1" si="15"/>
        <v>发改备[2024]186号</v>
      </c>
    </row>
    <row r="262" spans="1:15" x14ac:dyDescent="0.25">
      <c r="A262" s="1">
        <v>260</v>
      </c>
      <c r="B262" t="s">
        <v>874</v>
      </c>
      <c r="C262" t="s">
        <v>875</v>
      </c>
      <c r="D262" t="s">
        <v>12</v>
      </c>
      <c r="E262">
        <v>3.4000170000000001</v>
      </c>
      <c r="F262" t="s">
        <v>876</v>
      </c>
      <c r="G262" t="s">
        <v>10</v>
      </c>
      <c r="H262" t="s">
        <v>798</v>
      </c>
      <c r="I262">
        <v>78433.039999999994</v>
      </c>
      <c r="J262">
        <v>150</v>
      </c>
      <c r="K262" t="s">
        <v>545</v>
      </c>
      <c r="L262" t="str">
        <f ca="1">CONCATENATE("万",O262)</f>
        <v>万发改备[2022]184号</v>
      </c>
      <c r="M262">
        <f t="shared" ca="1" si="13"/>
        <v>2022</v>
      </c>
      <c r="N262">
        <f t="shared" ca="1" si="14"/>
        <v>184</v>
      </c>
      <c r="O262" t="str">
        <f t="shared" ca="1" si="15"/>
        <v>发改备[2022]184号</v>
      </c>
    </row>
    <row r="263" spans="1:15" x14ac:dyDescent="0.25">
      <c r="A263" s="1">
        <v>261</v>
      </c>
      <c r="B263" t="s">
        <v>877</v>
      </c>
      <c r="C263" t="s">
        <v>878</v>
      </c>
      <c r="D263" t="s">
        <v>12</v>
      </c>
      <c r="E263">
        <v>1.7333419999999999</v>
      </c>
      <c r="F263" t="s">
        <v>879</v>
      </c>
      <c r="G263" t="s">
        <v>10</v>
      </c>
      <c r="H263" t="s">
        <v>880</v>
      </c>
      <c r="I263">
        <v>89566.13</v>
      </c>
      <c r="J263">
        <v>200</v>
      </c>
      <c r="K263" t="s">
        <v>775</v>
      </c>
      <c r="L263" t="str">
        <f ca="1">CONCATENATE("梁",O263)</f>
        <v>梁发改备[2023]71号</v>
      </c>
      <c r="M263">
        <f t="shared" ca="1" si="13"/>
        <v>2023</v>
      </c>
      <c r="N263">
        <f t="shared" ca="1" si="14"/>
        <v>71</v>
      </c>
      <c r="O263" t="str">
        <f t="shared" ca="1" si="15"/>
        <v>发改备[2023]71号</v>
      </c>
    </row>
    <row r="264" spans="1:15" x14ac:dyDescent="0.25">
      <c r="A264" s="1">
        <v>262</v>
      </c>
      <c r="B264" t="s">
        <v>881</v>
      </c>
      <c r="C264" t="s">
        <v>882</v>
      </c>
      <c r="D264" t="s">
        <v>22</v>
      </c>
      <c r="E264">
        <v>32</v>
      </c>
      <c r="F264" t="s">
        <v>883</v>
      </c>
      <c r="G264" t="s">
        <v>10</v>
      </c>
      <c r="H264" t="s">
        <v>884</v>
      </c>
      <c r="I264">
        <v>141566</v>
      </c>
      <c r="J264">
        <v>200</v>
      </c>
      <c r="K264" t="s">
        <v>803</v>
      </c>
      <c r="L264" t="str">
        <f ca="1">CONCATENATE("夏",O264)</f>
        <v>夏发改备[2022]162号</v>
      </c>
      <c r="M264">
        <f t="shared" ca="1" si="13"/>
        <v>2022</v>
      </c>
      <c r="N264">
        <f t="shared" ca="1" si="14"/>
        <v>162</v>
      </c>
      <c r="O264" t="str">
        <f t="shared" ca="1" si="15"/>
        <v>发改备[2022]162号</v>
      </c>
    </row>
    <row r="265" spans="1:15" x14ac:dyDescent="0.25">
      <c r="A265" s="1">
        <v>263</v>
      </c>
      <c r="B265" t="s">
        <v>885</v>
      </c>
      <c r="C265" t="s">
        <v>886</v>
      </c>
      <c r="D265" t="s">
        <v>22</v>
      </c>
      <c r="E265">
        <v>60</v>
      </c>
      <c r="F265" t="s">
        <v>887</v>
      </c>
      <c r="G265" t="s">
        <v>10</v>
      </c>
      <c r="H265" t="s">
        <v>10</v>
      </c>
      <c r="I265">
        <v>29428</v>
      </c>
      <c r="J265">
        <v>40</v>
      </c>
      <c r="K265" t="s">
        <v>888</v>
      </c>
      <c r="L265" t="str">
        <f ca="1">CONCATENATE("南",O265)</f>
        <v>南发改备[2024]121号</v>
      </c>
      <c r="M265">
        <f t="shared" ca="1" si="13"/>
        <v>2024</v>
      </c>
      <c r="N265">
        <f t="shared" ca="1" si="14"/>
        <v>121</v>
      </c>
      <c r="O265" t="str">
        <f t="shared" ca="1" si="15"/>
        <v>发改备[2024]121号</v>
      </c>
    </row>
    <row r="266" spans="1:15" x14ac:dyDescent="0.25">
      <c r="A266" s="1">
        <v>264</v>
      </c>
      <c r="B266" t="s">
        <v>889</v>
      </c>
      <c r="C266" t="s">
        <v>890</v>
      </c>
      <c r="D266" t="s">
        <v>22</v>
      </c>
      <c r="E266">
        <v>2.2800113999999998</v>
      </c>
      <c r="F266" t="s">
        <v>891</v>
      </c>
      <c r="G266" t="s">
        <v>10</v>
      </c>
      <c r="H266" t="s">
        <v>750</v>
      </c>
      <c r="I266" t="s">
        <v>10</v>
      </c>
      <c r="J266">
        <v>60</v>
      </c>
      <c r="K266" t="s">
        <v>479</v>
      </c>
      <c r="L266" t="str">
        <f ca="1">CONCATENATE("岿",O266)</f>
        <v>岿发改备[2022]149号</v>
      </c>
      <c r="M266">
        <f t="shared" ca="1" si="13"/>
        <v>2022</v>
      </c>
      <c r="N266">
        <f t="shared" ca="1" si="14"/>
        <v>149</v>
      </c>
      <c r="O266" t="str">
        <f t="shared" ca="1" si="15"/>
        <v>发改备[2022]149号</v>
      </c>
    </row>
    <row r="267" spans="1:15" x14ac:dyDescent="0.25">
      <c r="A267" s="1">
        <v>265</v>
      </c>
      <c r="B267" t="s">
        <v>892</v>
      </c>
      <c r="C267" t="s">
        <v>893</v>
      </c>
      <c r="D267" t="s">
        <v>12</v>
      </c>
      <c r="E267">
        <v>0.41</v>
      </c>
      <c r="F267" t="s">
        <v>894</v>
      </c>
      <c r="G267">
        <v>1918</v>
      </c>
      <c r="H267" t="s">
        <v>409</v>
      </c>
      <c r="I267">
        <v>46172</v>
      </c>
      <c r="J267">
        <v>80</v>
      </c>
      <c r="K267" t="s">
        <v>775</v>
      </c>
      <c r="L267" t="str">
        <f ca="1">CONCATENATE("化",O267)</f>
        <v>化发改备[2025]52号</v>
      </c>
      <c r="M267">
        <f t="shared" ca="1" si="13"/>
        <v>2025</v>
      </c>
      <c r="N267">
        <f t="shared" ca="1" si="14"/>
        <v>52</v>
      </c>
      <c r="O267" t="str">
        <f t="shared" ca="1" si="15"/>
        <v>发改备[2025]52号</v>
      </c>
    </row>
    <row r="268" spans="1:15" x14ac:dyDescent="0.25">
      <c r="A268" s="1">
        <v>266</v>
      </c>
      <c r="B268" t="s">
        <v>895</v>
      </c>
      <c r="C268" t="s">
        <v>896</v>
      </c>
      <c r="D268" t="s">
        <v>22</v>
      </c>
      <c r="E268">
        <v>4</v>
      </c>
      <c r="F268" t="s">
        <v>897</v>
      </c>
      <c r="G268" t="s">
        <v>10</v>
      </c>
      <c r="H268" t="s">
        <v>898</v>
      </c>
      <c r="I268">
        <v>77101.36</v>
      </c>
      <c r="J268">
        <v>100</v>
      </c>
      <c r="K268" t="s">
        <v>545</v>
      </c>
      <c r="L268" t="str">
        <f ca="1">CONCATENATE("静",O268)</f>
        <v>静发改备[2022]153号</v>
      </c>
      <c r="M268">
        <f t="shared" ca="1" si="13"/>
        <v>2022</v>
      </c>
      <c r="N268">
        <f t="shared" ca="1" si="14"/>
        <v>153</v>
      </c>
      <c r="O268" t="str">
        <f t="shared" ca="1" si="15"/>
        <v>发改备[2022]153号</v>
      </c>
    </row>
    <row r="269" spans="1:15" x14ac:dyDescent="0.25">
      <c r="A269" s="1">
        <v>267</v>
      </c>
      <c r="B269" t="s">
        <v>899</v>
      </c>
      <c r="C269" t="s">
        <v>900</v>
      </c>
      <c r="D269" t="s">
        <v>22</v>
      </c>
      <c r="E269">
        <v>44</v>
      </c>
      <c r="F269" t="s">
        <v>901</v>
      </c>
      <c r="G269" t="s">
        <v>10</v>
      </c>
      <c r="H269" t="s">
        <v>902</v>
      </c>
      <c r="I269">
        <v>212487</v>
      </c>
      <c r="J269">
        <v>300</v>
      </c>
      <c r="K269" t="s">
        <v>903</v>
      </c>
      <c r="L269" t="str">
        <f ca="1">CONCATENATE("泌",O269)</f>
        <v>泌发改备[2022]16号</v>
      </c>
      <c r="M269">
        <f t="shared" ca="1" si="13"/>
        <v>2022</v>
      </c>
      <c r="N269">
        <f t="shared" ca="1" si="14"/>
        <v>16</v>
      </c>
      <c r="O269" t="str">
        <f t="shared" ca="1" si="15"/>
        <v>发改备[2022]16号</v>
      </c>
    </row>
    <row r="270" spans="1:15" x14ac:dyDescent="0.25">
      <c r="A270" s="1">
        <v>268</v>
      </c>
      <c r="B270" t="s">
        <v>904</v>
      </c>
      <c r="C270" t="s">
        <v>905</v>
      </c>
      <c r="D270" t="s">
        <v>161</v>
      </c>
      <c r="E270" t="s">
        <v>10</v>
      </c>
      <c r="F270" t="s">
        <v>906</v>
      </c>
      <c r="G270" t="s">
        <v>10</v>
      </c>
      <c r="H270" t="s">
        <v>761</v>
      </c>
      <c r="I270" t="s">
        <v>10</v>
      </c>
      <c r="J270">
        <v>5.94</v>
      </c>
      <c r="K270" t="s">
        <v>775</v>
      </c>
      <c r="L270" t="str">
        <f ca="1">CONCATENATE("龙",O270)</f>
        <v>龙发改备[2025]65号</v>
      </c>
      <c r="M270">
        <f t="shared" ca="1" si="13"/>
        <v>2025</v>
      </c>
      <c r="N270">
        <f t="shared" ca="1" si="14"/>
        <v>65</v>
      </c>
      <c r="O270" t="str">
        <f t="shared" ca="1" si="15"/>
        <v>发改备[2025]65号</v>
      </c>
    </row>
    <row r="271" spans="1:15" x14ac:dyDescent="0.25">
      <c r="A271" s="1">
        <v>269</v>
      </c>
      <c r="B271" t="s">
        <v>907</v>
      </c>
      <c r="C271" t="s">
        <v>908</v>
      </c>
      <c r="D271" t="s">
        <v>12</v>
      </c>
      <c r="E271" t="s">
        <v>10</v>
      </c>
      <c r="F271" t="s">
        <v>909</v>
      </c>
      <c r="G271" t="s">
        <v>10</v>
      </c>
      <c r="H271" t="s">
        <v>910</v>
      </c>
      <c r="I271">
        <v>5848.16</v>
      </c>
      <c r="J271">
        <v>16</v>
      </c>
      <c r="K271" t="s">
        <v>483</v>
      </c>
      <c r="L271" t="str">
        <f ca="1">CONCATENATE("大",O271)</f>
        <v>大发改备[2024]147号</v>
      </c>
      <c r="M271">
        <f t="shared" ca="1" si="13"/>
        <v>2024</v>
      </c>
      <c r="N271">
        <f t="shared" ca="1" si="14"/>
        <v>147</v>
      </c>
      <c r="O271" t="str">
        <f t="shared" ca="1" si="15"/>
        <v>发改备[2024]147号</v>
      </c>
    </row>
    <row r="272" spans="1:15" x14ac:dyDescent="0.25">
      <c r="A272" s="1">
        <v>270</v>
      </c>
      <c r="B272" t="s">
        <v>911</v>
      </c>
      <c r="C272" t="s">
        <v>912</v>
      </c>
      <c r="D272" t="s">
        <v>22</v>
      </c>
      <c r="E272">
        <v>214</v>
      </c>
      <c r="F272" t="s">
        <v>913</v>
      </c>
      <c r="G272" t="s">
        <v>10</v>
      </c>
      <c r="H272" t="s">
        <v>914</v>
      </c>
      <c r="I272">
        <v>83672</v>
      </c>
      <c r="J272">
        <v>150</v>
      </c>
      <c r="K272" t="s">
        <v>775</v>
      </c>
      <c r="L272" t="str">
        <f ca="1">CONCATENATE("塔",O272)</f>
        <v>塔发改备[2025]31号</v>
      </c>
      <c r="M272">
        <f t="shared" ca="1" si="13"/>
        <v>2025</v>
      </c>
      <c r="N272">
        <f t="shared" ca="1" si="14"/>
        <v>31</v>
      </c>
      <c r="O272" t="str">
        <f t="shared" ca="1" si="15"/>
        <v>发改备[2025]31号</v>
      </c>
    </row>
    <row r="273" spans="1:15" x14ac:dyDescent="0.25">
      <c r="A273" s="1">
        <v>271</v>
      </c>
      <c r="B273" t="s">
        <v>915</v>
      </c>
      <c r="C273" t="s">
        <v>916</v>
      </c>
      <c r="D273" t="s">
        <v>22</v>
      </c>
      <c r="E273">
        <v>45</v>
      </c>
      <c r="F273" t="s">
        <v>917</v>
      </c>
      <c r="G273" t="s">
        <v>10</v>
      </c>
      <c r="H273" t="s">
        <v>903</v>
      </c>
      <c r="I273">
        <v>82205</v>
      </c>
      <c r="J273">
        <v>100</v>
      </c>
      <c r="K273" t="s">
        <v>156</v>
      </c>
      <c r="L273" t="str">
        <f ca="1">CONCATENATE("贵",O273)</f>
        <v>贵发改备[2025]112号</v>
      </c>
      <c r="M273">
        <f t="shared" ca="1" si="13"/>
        <v>2025</v>
      </c>
      <c r="N273">
        <f t="shared" ca="1" si="14"/>
        <v>112</v>
      </c>
      <c r="O273" t="str">
        <f t="shared" ca="1" si="15"/>
        <v>发改备[2025]112号</v>
      </c>
    </row>
    <row r="274" spans="1:15" x14ac:dyDescent="0.25">
      <c r="A274" s="1">
        <v>272</v>
      </c>
      <c r="B274" t="s">
        <v>918</v>
      </c>
      <c r="C274" t="s">
        <v>919</v>
      </c>
      <c r="D274" t="s">
        <v>22</v>
      </c>
      <c r="E274">
        <v>3.4390171999999999</v>
      </c>
      <c r="F274" t="s">
        <v>920</v>
      </c>
      <c r="G274" t="s">
        <v>10</v>
      </c>
      <c r="H274" t="s">
        <v>921</v>
      </c>
      <c r="I274">
        <v>65531.38</v>
      </c>
      <c r="J274">
        <v>78.400000000000006</v>
      </c>
      <c r="K274" t="s">
        <v>545</v>
      </c>
      <c r="L274" t="str">
        <f ca="1">CONCATENATE("武",O274)</f>
        <v>武发改备[2025]196号</v>
      </c>
      <c r="M274">
        <f t="shared" ca="1" si="13"/>
        <v>2025</v>
      </c>
      <c r="N274">
        <f t="shared" ca="1" si="14"/>
        <v>196</v>
      </c>
      <c r="O274" t="str">
        <f t="shared" ca="1" si="15"/>
        <v>发改备[2025]196号</v>
      </c>
    </row>
    <row r="275" spans="1:15" x14ac:dyDescent="0.25">
      <c r="A275" s="1">
        <v>273</v>
      </c>
      <c r="B275" t="s">
        <v>922</v>
      </c>
      <c r="C275" t="s">
        <v>923</v>
      </c>
      <c r="D275" t="s">
        <v>924</v>
      </c>
      <c r="E275">
        <v>0</v>
      </c>
      <c r="F275" t="s">
        <v>925</v>
      </c>
      <c r="G275" t="s">
        <v>10</v>
      </c>
      <c r="H275" t="s">
        <v>926</v>
      </c>
      <c r="I275">
        <v>2542</v>
      </c>
      <c r="J275">
        <v>0</v>
      </c>
      <c r="K275" t="s">
        <v>927</v>
      </c>
      <c r="L275" t="str">
        <f ca="1">CONCATENATE("河",O275)</f>
        <v>河发改备[2022]121号</v>
      </c>
      <c r="M275">
        <f t="shared" ca="1" si="13"/>
        <v>2022</v>
      </c>
      <c r="N275">
        <f t="shared" ca="1" si="14"/>
        <v>121</v>
      </c>
      <c r="O275" t="str">
        <f t="shared" ca="1" si="15"/>
        <v>发改备[2022]121号</v>
      </c>
    </row>
    <row r="276" spans="1:15" x14ac:dyDescent="0.25">
      <c r="A276" s="1">
        <v>274</v>
      </c>
      <c r="B276" t="s">
        <v>928</v>
      </c>
      <c r="C276" t="s">
        <v>929</v>
      </c>
      <c r="D276" t="s">
        <v>12</v>
      </c>
      <c r="E276">
        <v>4</v>
      </c>
      <c r="F276" t="s">
        <v>930</v>
      </c>
      <c r="G276" t="s">
        <v>10</v>
      </c>
      <c r="H276" t="s">
        <v>931</v>
      </c>
      <c r="I276">
        <v>38479</v>
      </c>
      <c r="J276">
        <v>100</v>
      </c>
      <c r="K276" t="s">
        <v>932</v>
      </c>
      <c r="L276" t="str">
        <f ca="1">CONCATENATE("庄",O276)</f>
        <v>庄发改备[2025]163号</v>
      </c>
      <c r="M276">
        <f t="shared" ca="1" si="13"/>
        <v>2025</v>
      </c>
      <c r="N276">
        <f t="shared" ca="1" si="14"/>
        <v>163</v>
      </c>
      <c r="O276" t="str">
        <f t="shared" ca="1" si="15"/>
        <v>发改备[2025]163号</v>
      </c>
    </row>
    <row r="277" spans="1:15" x14ac:dyDescent="0.25">
      <c r="A277" s="1">
        <v>275</v>
      </c>
      <c r="B277" t="s">
        <v>933</v>
      </c>
      <c r="C277" t="s">
        <v>934</v>
      </c>
      <c r="D277" t="s">
        <v>12</v>
      </c>
      <c r="E277">
        <v>12</v>
      </c>
      <c r="F277" t="s">
        <v>935</v>
      </c>
      <c r="G277" t="s">
        <v>10</v>
      </c>
      <c r="H277" t="s">
        <v>936</v>
      </c>
      <c r="I277">
        <v>91491</v>
      </c>
      <c r="J277">
        <v>200</v>
      </c>
      <c r="K277" t="s">
        <v>126</v>
      </c>
      <c r="L277" t="str">
        <f ca="1">CONCATENATE("赤",O277)</f>
        <v>赤发改备[2024]156号</v>
      </c>
      <c r="M277">
        <f t="shared" ca="1" si="13"/>
        <v>2024</v>
      </c>
      <c r="N277">
        <f t="shared" ca="1" si="14"/>
        <v>156</v>
      </c>
      <c r="O277" t="str">
        <f t="shared" ca="1" si="15"/>
        <v>发改备[2024]156号</v>
      </c>
    </row>
    <row r="278" spans="1:15" x14ac:dyDescent="0.25">
      <c r="A278" s="1">
        <v>276</v>
      </c>
      <c r="B278" t="s">
        <v>937</v>
      </c>
      <c r="C278" t="s">
        <v>938</v>
      </c>
      <c r="D278" t="s">
        <v>22</v>
      </c>
      <c r="E278">
        <v>58.67</v>
      </c>
      <c r="F278" t="s">
        <v>939</v>
      </c>
      <c r="G278" t="s">
        <v>10</v>
      </c>
      <c r="H278" t="s">
        <v>940</v>
      </c>
      <c r="I278">
        <v>89478</v>
      </c>
      <c r="J278">
        <v>100</v>
      </c>
      <c r="K278" t="s">
        <v>941</v>
      </c>
      <c r="L278" t="str">
        <f ca="1">CONCATENATE("黄",O278)</f>
        <v>黄发改备[2025]32号</v>
      </c>
      <c r="M278">
        <f t="shared" ca="1" si="13"/>
        <v>2025</v>
      </c>
      <c r="N278">
        <f t="shared" ca="1" si="14"/>
        <v>32</v>
      </c>
      <c r="O278" t="str">
        <f t="shared" ca="1" si="15"/>
        <v>发改备[2025]32号</v>
      </c>
    </row>
    <row r="279" spans="1:15" x14ac:dyDescent="0.25">
      <c r="A279" s="1">
        <v>277</v>
      </c>
      <c r="B279" t="s">
        <v>942</v>
      </c>
      <c r="C279" t="s">
        <v>943</v>
      </c>
      <c r="D279" t="s">
        <v>22</v>
      </c>
      <c r="E279">
        <v>6.67</v>
      </c>
      <c r="F279" t="s">
        <v>944</v>
      </c>
      <c r="G279" t="s">
        <v>10</v>
      </c>
      <c r="H279" t="s">
        <v>902</v>
      </c>
      <c r="I279">
        <v>70350</v>
      </c>
      <c r="J279">
        <v>100</v>
      </c>
      <c r="K279" t="s">
        <v>545</v>
      </c>
      <c r="L279" t="str">
        <f ca="1">CONCATENATE("平",O279)</f>
        <v>平发改备[2025]200号</v>
      </c>
      <c r="M279">
        <f t="shared" ca="1" si="13"/>
        <v>2025</v>
      </c>
      <c r="N279">
        <f t="shared" ca="1" si="14"/>
        <v>200</v>
      </c>
      <c r="O279" t="str">
        <f t="shared" ca="1" si="15"/>
        <v>发改备[2025]200号</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todd</cp:lastModifiedBy>
  <dcterms:created xsi:type="dcterms:W3CDTF">2025-05-25T07:18:14Z</dcterms:created>
  <dcterms:modified xsi:type="dcterms:W3CDTF">2025-05-27T14:03:19Z</dcterms:modified>
</cp:coreProperties>
</file>