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勿刪\User\Desktop\Public\Stock_Backtest\Stock_Backtest\bin\Debug\Excel\"/>
    </mc:Choice>
  </mc:AlternateContent>
  <xr:revisionPtr revIDLastSave="0" documentId="13_ncr:1_{570779B9-3948-4773-901E-18AB0DF17B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H16" i="1"/>
  <c r="H15" i="1"/>
  <c r="E15" i="1"/>
  <c r="D15" i="1"/>
  <c r="F15" i="1" s="1"/>
  <c r="H14" i="1"/>
  <c r="E14" i="1"/>
  <c r="D14" i="1"/>
  <c r="F14" i="1" s="1"/>
  <c r="H13" i="1"/>
  <c r="E13" i="1"/>
  <c r="D13" i="1"/>
  <c r="F13" i="1" s="1"/>
  <c r="H12" i="1"/>
  <c r="F12" i="1"/>
  <c r="E12" i="1"/>
  <c r="D12" i="1"/>
  <c r="H11" i="1"/>
  <c r="F11" i="1"/>
  <c r="E11" i="1"/>
  <c r="D11" i="1"/>
  <c r="H10" i="1"/>
  <c r="E10" i="1"/>
  <c r="D10" i="1"/>
  <c r="F10" i="1" s="1"/>
  <c r="H9" i="1"/>
  <c r="E9" i="1"/>
  <c r="D9" i="1"/>
  <c r="F9" i="1" s="1"/>
  <c r="H8" i="1"/>
  <c r="F8" i="1"/>
  <c r="E8" i="1"/>
  <c r="D8" i="1"/>
  <c r="H7" i="1"/>
  <c r="E7" i="1"/>
  <c r="D7" i="1"/>
  <c r="F7" i="1" s="1"/>
  <c r="H6" i="1"/>
  <c r="E6" i="1"/>
  <c r="D6" i="1"/>
  <c r="F6" i="1" s="1"/>
  <c r="H5" i="1"/>
  <c r="E5" i="1"/>
  <c r="D5" i="1"/>
  <c r="F5" i="1" s="1"/>
  <c r="H4" i="1"/>
  <c r="F4" i="1"/>
  <c r="E4" i="1"/>
  <c r="D4" i="1"/>
  <c r="H3" i="1"/>
  <c r="E3" i="1"/>
  <c r="D3" i="1"/>
  <c r="F3" i="1" s="1"/>
  <c r="H2" i="1"/>
  <c r="F2" i="1"/>
  <c r="E2" i="1"/>
  <c r="D2" i="1"/>
  <c r="T11" i="1" l="1"/>
  <c r="T7" i="1"/>
  <c r="T9" i="1"/>
  <c r="T6" i="1"/>
  <c r="T2" i="1"/>
  <c r="T3" i="1" s="1"/>
  <c r="T10" i="1"/>
  <c r="T4" i="1" l="1"/>
  <c r="T5" i="1"/>
  <c r="T8" i="1"/>
</calcChain>
</file>

<file path=xl/sharedStrings.xml><?xml version="1.0" encoding="utf-8"?>
<sst xmlns="http://schemas.openxmlformats.org/spreadsheetml/2006/main" count="53" uniqueCount="53">
  <si>
    <t>代號</t>
    <phoneticPr fontId="1" type="noConversion"/>
  </si>
  <si>
    <t>名稱</t>
    <phoneticPr fontId="1" type="noConversion"/>
  </si>
  <si>
    <t>價位</t>
    <phoneticPr fontId="1" type="noConversion"/>
  </si>
  <si>
    <t>停利</t>
    <phoneticPr fontId="1" type="noConversion"/>
  </si>
  <si>
    <t>停損</t>
    <phoneticPr fontId="1" type="noConversion"/>
  </si>
  <si>
    <t>張數</t>
    <phoneticPr fontId="1" type="noConversion"/>
  </si>
  <si>
    <t>週轉</t>
    <phoneticPr fontId="1" type="noConversion"/>
  </si>
  <si>
    <t>買賣</t>
    <phoneticPr fontId="1" type="noConversion"/>
  </si>
  <si>
    <t>成交金額</t>
    <phoneticPr fontId="1" type="noConversion"/>
  </si>
  <si>
    <t>漲停</t>
    <phoneticPr fontId="1" type="noConversion"/>
  </si>
  <si>
    <t>獲利%</t>
    <phoneticPr fontId="1" type="noConversion"/>
  </si>
  <si>
    <t>2328</t>
  </si>
  <si>
    <t>廣宇</t>
  </si>
  <si>
    <t>43.60</t>
  </si>
  <si>
    <t>5243</t>
  </si>
  <si>
    <t>乙盛-KY</t>
  </si>
  <si>
    <t>70.70</t>
  </si>
  <si>
    <t>3025</t>
  </si>
  <si>
    <t>星通</t>
  </si>
  <si>
    <t>29.90</t>
  </si>
  <si>
    <t>2390</t>
  </si>
  <si>
    <t>云辰</t>
  </si>
  <si>
    <t>18.75</t>
  </si>
  <si>
    <t>6276</t>
  </si>
  <si>
    <t>安鈦克</t>
  </si>
  <si>
    <t>42.50</t>
  </si>
  <si>
    <t>3019</t>
  </si>
  <si>
    <t>亞光</t>
  </si>
  <si>
    <t>88.10</t>
  </si>
  <si>
    <t>3094</t>
  </si>
  <si>
    <t>聯傑</t>
  </si>
  <si>
    <t>28.00</t>
  </si>
  <si>
    <t>4173</t>
  </si>
  <si>
    <t>久裕</t>
  </si>
  <si>
    <t>24.90</t>
  </si>
  <si>
    <t>3373</t>
  </si>
  <si>
    <t>熱映</t>
  </si>
  <si>
    <t>85.30</t>
  </si>
  <si>
    <t>5603</t>
  </si>
  <si>
    <t>陸海</t>
  </si>
  <si>
    <t>20.80</t>
  </si>
  <si>
    <t>4142</t>
  </si>
  <si>
    <t>國光生</t>
  </si>
  <si>
    <t>58.60</t>
  </si>
  <si>
    <t>2368</t>
  </si>
  <si>
    <t>金像電</t>
  </si>
  <si>
    <t>57.40</t>
  </si>
  <si>
    <t>2641</t>
  </si>
  <si>
    <t>正德</t>
  </si>
  <si>
    <t>11.60</t>
  </si>
  <si>
    <t>6125</t>
  </si>
  <si>
    <t>廣運</t>
  </si>
  <si>
    <t>27.60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</si>
</sst>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/>
    <xf numFmtId="0" fontId="0" fillId="2" borderId="1" xfId="0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3" fillId="4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4" fillId="4" borderId="1" xfId="0" applyFont="1" applyFill="1" applyBorder="1"/>
    <xf numFmtId="3" fontId="0" fillId="6" borderId="1" xfId="0" applyNumberForma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="145" zoomScaleNormal="145" workbookViewId="0">
      <selection activeCell="S14" sqref="S14"/>
    </sheetView>
  </sheetViews>
  <sheetFormatPr defaultColWidth="9" defaultRowHeight="15.75" x14ac:dyDescent="0.25"/>
  <cols>
    <col min="1" max="1" width="9" style="3"/>
    <col min="2" max="2" width="12.7109375" style="3" bestFit="1" customWidth="1"/>
    <col min="3" max="3" width="9.140625" style="15" customWidth="1"/>
    <col min="4" max="4" width="9.5703125" style="3" hidden="1" customWidth="1"/>
    <col min="5" max="5" width="6.140625" style="3" bestFit="1" customWidth="1"/>
    <col min="6" max="6" width="6.5703125" style="15" bestFit="1" customWidth="1"/>
    <col min="7" max="7" width="9" style="15"/>
    <col min="8" max="8" width="9" style="3"/>
    <col min="9" max="9" width="9.5703125" style="3" bestFit="1" customWidth="1"/>
    <col min="10" max="10" width="9.5703125" style="3" customWidth="1"/>
    <col min="11" max="11" width="11.85546875" style="3" bestFit="1" customWidth="1"/>
    <col min="12" max="12" width="14" style="3" bestFit="1" customWidth="1"/>
    <col min="13" max="13" width="6" style="3" bestFit="1" customWidth="1"/>
    <col min="14" max="14" width="9" style="3"/>
    <col min="15" max="15" width="9.140625" style="3" customWidth="1"/>
    <col min="16" max="16384" width="9" style="3"/>
  </cols>
  <sheetData>
    <row r="1" spans="1:20" x14ac:dyDescent="0.25">
      <c r="A1" s="1" t="s">
        <v>0</v>
      </c>
      <c r="B1" s="1" t="s">
        <v>1</v>
      </c>
      <c r="C1" s="2" t="s">
        <v>2</v>
      </c>
      <c r="D1" s="1"/>
      <c r="E1" s="1" t="s">
        <v>3</v>
      </c>
      <c r="F1" s="2" t="s">
        <v>4</v>
      </c>
      <c r="G1" s="2" t="s">
        <v>5</v>
      </c>
      <c r="H1" s="1"/>
      <c r="I1" s="1"/>
      <c r="J1" s="2" t="s">
        <v>6</v>
      </c>
      <c r="K1" s="1" t="s">
        <v>7</v>
      </c>
      <c r="L1" s="1" t="s">
        <v>8</v>
      </c>
      <c r="M1" s="2" t="s">
        <v>9</v>
      </c>
      <c r="R1" s="2"/>
      <c r="S1" s="3" t="s">
        <v>10</v>
      </c>
      <c r="T1" s="4"/>
    </row>
    <row r="2" spans="1:20" x14ac:dyDescent="0.25">
      <c r="A2" s="5" t="s">
        <v>11</v>
      </c>
      <c r="B2" s="5" t="s">
        <v>12</v>
      </c>
      <c r="C2" s="5" t="s">
        <v>13</v>
      </c>
      <c r="D2" s="6">
        <f>FLOOR(C2*1.1,LOOKUP(C2*1.1,{0,10,50,100,500},{0.01,0.05,0.1,0.5,1}))</f>
        <v>47.95</v>
      </c>
      <c r="E2" s="6">
        <f>CEILING(C2*0.9,LOOKUP(C2*0.9,{0,10,50,100,500},{0.01,0.05,0.1,0.5,1}))</f>
        <v>39.25</v>
      </c>
      <c r="F2" s="7">
        <f t="shared" ref="F2:F4" si="0">IF(D2&lt;10,D2-0.02,IF(D2&lt;50,D2-0.1,IF(D2&lt;100,D2-0.2,IF(D2&lt;500,D2-1,IF(D2&lt;1000,D2-2,0)))))</f>
        <v>47.85</v>
      </c>
      <c r="G2" s="5">
        <v>0</v>
      </c>
      <c r="H2" s="5">
        <f t="shared" ref="H2:H4" si="1">C2*G2</f>
        <v>0</v>
      </c>
      <c r="I2" s="5"/>
      <c r="J2" s="8">
        <v>20</v>
      </c>
      <c r="K2" s="9">
        <v>-1451814</v>
      </c>
      <c r="L2" s="9">
        <v>4496817341</v>
      </c>
      <c r="M2" s="10"/>
      <c r="R2" s="11"/>
      <c r="S2" s="3">
        <v>1</v>
      </c>
      <c r="T2" s="4">
        <f>H16*1000*0.01</f>
        <v>0</v>
      </c>
    </row>
    <row r="3" spans="1:20" s="12" customFormat="1" x14ac:dyDescent="0.25">
      <c r="A3" s="5" t="s">
        <v>14</v>
      </c>
      <c r="B3" s="5" t="s">
        <v>15</v>
      </c>
      <c r="C3" s="5" t="s">
        <v>16</v>
      </c>
      <c r="D3" s="5">
        <f>FLOOR(C3*1.1,LOOKUP(C3*1.1,{0,10,50,100,500},{0.01,0.05,0.1,0.5,1}))</f>
        <v>77.7</v>
      </c>
      <c r="E3" s="5">
        <f>CEILING(C3*0.9,LOOKUP(C3*0.9,{0,10,50,100,500},{0.01,0.05,0.1,0.5,1}))</f>
        <v>63.7</v>
      </c>
      <c r="F3" s="5">
        <f t="shared" si="0"/>
        <v>77.5</v>
      </c>
      <c r="G3" s="5">
        <v>0</v>
      </c>
      <c r="H3" s="5">
        <f t="shared" si="1"/>
        <v>0</v>
      </c>
      <c r="I3" s="5"/>
      <c r="J3" s="8">
        <v>17.72</v>
      </c>
      <c r="K3" s="9">
        <v>485000</v>
      </c>
      <c r="L3" s="9">
        <v>2076145560</v>
      </c>
      <c r="M3" s="10"/>
      <c r="N3" s="10"/>
      <c r="O3" s="3"/>
      <c r="P3" s="3"/>
      <c r="Q3" s="3"/>
      <c r="R3" s="11"/>
      <c r="S3" s="3">
        <v>2</v>
      </c>
      <c r="T3" s="4">
        <f>T2*2</f>
        <v>0</v>
      </c>
    </row>
    <row r="4" spans="1:20" x14ac:dyDescent="0.25">
      <c r="A4" s="5" t="s">
        <v>17</v>
      </c>
      <c r="B4" s="5" t="s">
        <v>18</v>
      </c>
      <c r="C4" s="5" t="s">
        <v>19</v>
      </c>
      <c r="D4" s="6">
        <f>FLOOR(C4*1.1,LOOKUP(C4*1.1,{0,10,50,100,500},{0.01,0.05,0.1,0.5,1}))</f>
        <v>32.85</v>
      </c>
      <c r="E4" s="6">
        <f>CEILING(C4*0.9,LOOKUP(C4*0.9,{0,10,50,100,500},{0.01,0.05,0.1,0.5,1}))</f>
        <v>26.950000000000003</v>
      </c>
      <c r="F4" s="7">
        <f t="shared" si="0"/>
        <v>32.75</v>
      </c>
      <c r="G4" s="5">
        <v>0</v>
      </c>
      <c r="H4" s="5">
        <f t="shared" si="1"/>
        <v>0</v>
      </c>
      <c r="I4" s="5"/>
      <c r="J4" s="8">
        <v>16.03</v>
      </c>
      <c r="K4" s="9">
        <v>-810000</v>
      </c>
      <c r="L4" s="9">
        <v>328640284</v>
      </c>
      <c r="M4" s="13"/>
      <c r="N4" s="10"/>
      <c r="R4" s="11"/>
      <c r="S4" s="3">
        <v>3</v>
      </c>
      <c r="T4" s="4">
        <f>T2*3</f>
        <v>0</v>
      </c>
    </row>
    <row r="5" spans="1:20" s="12" customFormat="1" ht="17.25" customHeight="1" x14ac:dyDescent="0.25">
      <c r="A5" s="5" t="s">
        <v>20</v>
      </c>
      <c r="B5" s="5" t="s">
        <v>21</v>
      </c>
      <c r="C5" s="5" t="s">
        <v>22</v>
      </c>
      <c r="D5" s="6">
        <f>FLOOR(C5*1.1,LOOKUP(C5*1.1,{0,10,50,100,500},{0.01,0.05,0.1,0.5,1}))</f>
        <v>20.6</v>
      </c>
      <c r="E5" s="6">
        <f>CEILING(C5*0.9,LOOKUP(C5*0.9,{0,10,50,100,500},{0.01,0.05,0.1,0.5,1}))</f>
        <v>16.900000000000002</v>
      </c>
      <c r="F5" s="7">
        <f t="shared" ref="F5:F15" si="2">IF(D5&lt;10,D5-0.02,IF(D5&lt;50,D5-0.1,IF(D5&lt;100,D5-0.2,IF(D5&lt;500,D5-1,IF(D5&lt;1000,D5-2,0)))))</f>
        <v>20.5</v>
      </c>
      <c r="G5" s="5">
        <v>0</v>
      </c>
      <c r="H5" s="5">
        <f t="shared" ref="H5:H15" si="3">C5*G5</f>
        <v>0</v>
      </c>
      <c r="I5" s="5"/>
      <c r="J5" s="8">
        <v>12.09</v>
      </c>
      <c r="K5" s="9">
        <v>470000</v>
      </c>
      <c r="L5" s="9">
        <v>479739895</v>
      </c>
      <c r="M5" s="10"/>
      <c r="N5" s="10"/>
      <c r="O5" s="3"/>
      <c r="P5" s="3"/>
      <c r="Q5" s="3"/>
      <c r="R5" s="11"/>
      <c r="S5" s="3">
        <v>4</v>
      </c>
      <c r="T5" s="4">
        <f>T2*4</f>
        <v>0</v>
      </c>
    </row>
    <row r="6" spans="1:20" x14ac:dyDescent="0.25">
      <c r="A6" s="5" t="s">
        <v>23</v>
      </c>
      <c r="B6" s="5" t="s">
        <v>24</v>
      </c>
      <c r="C6" s="5" t="s">
        <v>25</v>
      </c>
      <c r="D6" s="6">
        <f>FLOOR(C6*1.1,LOOKUP(C6*1.1,{0,10,50,100,500},{0.01,0.05,0.1,0.5,1}))</f>
        <v>46.75</v>
      </c>
      <c r="E6" s="6">
        <f>CEILING(C6*0.9,LOOKUP(C6*0.9,{0,10,50,100,500},{0.01,0.05,0.1,0.5,1}))</f>
        <v>38.25</v>
      </c>
      <c r="F6" s="7">
        <f t="shared" si="2"/>
        <v>46.65</v>
      </c>
      <c r="G6" s="5">
        <v>0</v>
      </c>
      <c r="H6" s="5">
        <f t="shared" si="3"/>
        <v>0</v>
      </c>
      <c r="I6" s="5"/>
      <c r="J6" s="8">
        <v>10.029999999999999</v>
      </c>
      <c r="K6" s="9">
        <v>-43000</v>
      </c>
      <c r="L6" s="9">
        <v>137441000</v>
      </c>
      <c r="M6" s="10"/>
      <c r="N6" s="10"/>
      <c r="R6" s="11"/>
      <c r="S6" s="3">
        <v>5</v>
      </c>
      <c r="T6" s="4">
        <f>T2*5</f>
        <v>0</v>
      </c>
    </row>
    <row r="7" spans="1:20" s="12" customFormat="1" x14ac:dyDescent="0.25">
      <c r="A7" s="5" t="s">
        <v>26</v>
      </c>
      <c r="B7" s="5" t="s">
        <v>27</v>
      </c>
      <c r="C7" s="5" t="s">
        <v>28</v>
      </c>
      <c r="D7" s="6">
        <f>FLOOR(C7*1.1,LOOKUP(C7*1.1,{0,10,50,100,500},{0.01,0.05,0.1,0.5,1}))</f>
        <v>96.9</v>
      </c>
      <c r="E7" s="6">
        <f>CEILING(C7*0.9,LOOKUP(C7*0.9,{0,10,50,100,500},{0.01,0.05,0.1,0.5,1}))</f>
        <v>79.300000000000011</v>
      </c>
      <c r="F7" s="7">
        <f t="shared" si="2"/>
        <v>96.7</v>
      </c>
      <c r="G7" s="7">
        <v>0</v>
      </c>
      <c r="H7" s="5">
        <f t="shared" si="3"/>
        <v>0</v>
      </c>
      <c r="I7" s="5"/>
      <c r="J7" s="8">
        <v>9.83</v>
      </c>
      <c r="K7" s="9">
        <v>-1236597</v>
      </c>
      <c r="L7" s="9">
        <v>2488491995</v>
      </c>
      <c r="M7" s="10"/>
      <c r="N7" s="10"/>
      <c r="O7" s="3"/>
      <c r="P7" s="3"/>
      <c r="Q7" s="3"/>
      <c r="R7" s="11"/>
      <c r="S7" s="3">
        <v>6</v>
      </c>
      <c r="T7" s="4">
        <f>T2*6</f>
        <v>0</v>
      </c>
    </row>
    <row r="8" spans="1:20" s="14" customFormat="1" x14ac:dyDescent="0.25">
      <c r="A8" s="5" t="s">
        <v>29</v>
      </c>
      <c r="B8" s="5" t="s">
        <v>30</v>
      </c>
      <c r="C8" s="5" t="s">
        <v>31</v>
      </c>
      <c r="D8" s="6">
        <f>FLOOR(C8*1.1,LOOKUP(C8*1.1,{0,10,50,100,500},{0.01,0.05,0.1,0.5,1}))</f>
        <v>30.8</v>
      </c>
      <c r="E8" s="6">
        <f>CEILING(C8*0.9,LOOKUP(C8*0.9,{0,10,50,100,500},{0.01,0.05,0.1,0.5,1}))</f>
        <v>25.200000000000003</v>
      </c>
      <c r="F8" s="7">
        <f t="shared" si="2"/>
        <v>30.7</v>
      </c>
      <c r="G8" s="7">
        <v>0</v>
      </c>
      <c r="H8" s="5">
        <f t="shared" si="3"/>
        <v>0</v>
      </c>
      <c r="I8" s="7"/>
      <c r="J8" s="8">
        <v>8.74</v>
      </c>
      <c r="K8" s="9">
        <v>185000</v>
      </c>
      <c r="L8" s="9">
        <v>211754100</v>
      </c>
      <c r="M8" s="10"/>
      <c r="N8" s="10"/>
      <c r="O8" s="3"/>
      <c r="P8" s="3"/>
      <c r="Q8" s="3"/>
      <c r="R8" s="11"/>
      <c r="S8" s="3">
        <v>7</v>
      </c>
      <c r="T8" s="4">
        <f>T2*7</f>
        <v>0</v>
      </c>
    </row>
    <row r="9" spans="1:20" s="14" customFormat="1" x14ac:dyDescent="0.25">
      <c r="A9" s="5" t="s">
        <v>32</v>
      </c>
      <c r="B9" s="5" t="s">
        <v>33</v>
      </c>
      <c r="C9" s="5" t="s">
        <v>34</v>
      </c>
      <c r="D9" s="6">
        <f>FLOOR(C9*1.1,LOOKUP(C9*1.1,{0,10,50,100,500},{0.01,0.05,0.1,0.5,1}))</f>
        <v>27.35</v>
      </c>
      <c r="E9" s="6">
        <f>CEILING(C9*0.9,LOOKUP(C9*0.9,{0,10,50,100,500},{0.01,0.05,0.1,0.5,1}))</f>
        <v>22.450000000000003</v>
      </c>
      <c r="F9" s="7">
        <f t="shared" si="2"/>
        <v>27.25</v>
      </c>
      <c r="G9" s="7">
        <v>0</v>
      </c>
      <c r="H9" s="5">
        <f t="shared" si="3"/>
        <v>0</v>
      </c>
      <c r="I9" s="7"/>
      <c r="J9" s="8">
        <v>6.35</v>
      </c>
      <c r="K9" s="9">
        <v>-18000</v>
      </c>
      <c r="L9" s="9">
        <v>117852050</v>
      </c>
      <c r="M9" s="10"/>
      <c r="N9" s="10"/>
      <c r="O9" s="3"/>
      <c r="P9" s="3"/>
      <c r="Q9" s="3"/>
      <c r="R9" s="11"/>
      <c r="S9" s="3">
        <v>8</v>
      </c>
      <c r="T9" s="4">
        <f>T2*8</f>
        <v>0</v>
      </c>
    </row>
    <row r="10" spans="1:20" x14ac:dyDescent="0.25">
      <c r="A10" s="5" t="s">
        <v>35</v>
      </c>
      <c r="B10" s="5" t="s">
        <v>36</v>
      </c>
      <c r="C10" s="5" t="s">
        <v>37</v>
      </c>
      <c r="D10" s="6">
        <f>FLOOR(C10*1.1,LOOKUP(C10*1.1,{0,10,50,100,500},{0.01,0.05,0.1,0.5,1}))</f>
        <v>93.800000000000011</v>
      </c>
      <c r="E10" s="6">
        <f>CEILING(C10*0.9,LOOKUP(C10*0.9,{0,10,50,100,500},{0.01,0.05,0.1,0.5,1}))</f>
        <v>76.800000000000011</v>
      </c>
      <c r="F10" s="7">
        <f t="shared" si="2"/>
        <v>93.600000000000009</v>
      </c>
      <c r="G10" s="7">
        <v>0</v>
      </c>
      <c r="H10" s="5">
        <f t="shared" si="3"/>
        <v>0</v>
      </c>
      <c r="I10" s="7"/>
      <c r="J10" s="8">
        <v>6.04</v>
      </c>
      <c r="K10" s="9">
        <v>101000</v>
      </c>
      <c r="L10" s="9">
        <v>218237400</v>
      </c>
      <c r="M10" s="10"/>
      <c r="N10" s="10"/>
      <c r="R10" s="11"/>
      <c r="S10" s="3">
        <v>9</v>
      </c>
      <c r="T10" s="4">
        <f>T2*9</f>
        <v>0</v>
      </c>
    </row>
    <row r="11" spans="1:20" s="12" customFormat="1" x14ac:dyDescent="0.25">
      <c r="A11" s="5" t="s">
        <v>38</v>
      </c>
      <c r="B11" s="5" t="s">
        <v>39</v>
      </c>
      <c r="C11" s="5" t="s">
        <v>40</v>
      </c>
      <c r="D11" s="6">
        <f>FLOOR(C11*1.1,LOOKUP(C11*1.1,{0,10,50,100,500},{0.01,0.05,0.1,0.5,1}))</f>
        <v>22.85</v>
      </c>
      <c r="E11" s="6">
        <f>CEILING(C11*0.9,LOOKUP(C11*0.9,{0,10,50,100,500},{0.01,0.05,0.1,0.5,1}))</f>
        <v>18.75</v>
      </c>
      <c r="F11" s="7">
        <f t="shared" si="2"/>
        <v>22.75</v>
      </c>
      <c r="G11" s="7">
        <v>0</v>
      </c>
      <c r="H11" s="5">
        <f t="shared" si="3"/>
        <v>0</v>
      </c>
      <c r="I11" s="7"/>
      <c r="J11" s="8">
        <v>5.73</v>
      </c>
      <c r="K11" s="9">
        <v>99000</v>
      </c>
      <c r="L11" s="18">
        <v>91898950</v>
      </c>
      <c r="M11" s="10"/>
      <c r="N11" s="10"/>
      <c r="O11" s="3"/>
      <c r="P11" s="3"/>
      <c r="Q11" s="3"/>
      <c r="R11" s="11"/>
      <c r="S11" s="3">
        <v>10</v>
      </c>
      <c r="T11" s="4">
        <f>T2*10</f>
        <v>0</v>
      </c>
    </row>
    <row r="12" spans="1:20" x14ac:dyDescent="0.25">
      <c r="A12" s="5" t="s">
        <v>41</v>
      </c>
      <c r="B12" s="5" t="s">
        <v>42</v>
      </c>
      <c r="C12" s="5" t="s">
        <v>43</v>
      </c>
      <c r="D12" s="6">
        <f>FLOOR(C12*1.1,LOOKUP(C12*1.1,{0,10,50,100,500},{0.01,0.05,0.1,0.5,1}))</f>
        <v>64.400000000000006</v>
      </c>
      <c r="E12" s="6">
        <f>CEILING(C12*0.9,LOOKUP(C12*0.9,{0,10,50,100,500},{0.01,0.05,0.1,0.5,1}))</f>
        <v>52.800000000000004</v>
      </c>
      <c r="F12" s="7">
        <f t="shared" si="2"/>
        <v>64.2</v>
      </c>
      <c r="G12" s="7">
        <v>0</v>
      </c>
      <c r="H12" s="5">
        <f t="shared" si="3"/>
        <v>0</v>
      </c>
      <c r="I12" s="7"/>
      <c r="J12" s="8">
        <v>5.61</v>
      </c>
      <c r="K12" s="9">
        <v>464249</v>
      </c>
      <c r="L12" s="9">
        <v>1407604297</v>
      </c>
      <c r="M12" s="10"/>
      <c r="N12" s="10"/>
      <c r="P12" s="15"/>
      <c r="R12" s="11"/>
      <c r="T12" s="16"/>
    </row>
    <row r="13" spans="1:20" s="12" customFormat="1" x14ac:dyDescent="0.25">
      <c r="A13" s="5" t="s">
        <v>44</v>
      </c>
      <c r="B13" s="5" t="s">
        <v>45</v>
      </c>
      <c r="C13" s="5" t="s">
        <v>46</v>
      </c>
      <c r="D13" s="6">
        <f>FLOOR(C13*1.1,LOOKUP(C13*1.1,{0,10,50,100,500},{0.01,0.05,0.1,0.5,1}))</f>
        <v>63.1</v>
      </c>
      <c r="E13" s="6">
        <f>CEILING(C13*0.9,LOOKUP(C13*0.9,{0,10,50,100,500},{0.01,0.05,0.1,0.5,1}))</f>
        <v>51.7</v>
      </c>
      <c r="F13" s="7">
        <f t="shared" si="2"/>
        <v>62.9</v>
      </c>
      <c r="G13" s="7">
        <v>0</v>
      </c>
      <c r="H13" s="5">
        <f t="shared" si="3"/>
        <v>0</v>
      </c>
      <c r="I13" s="7"/>
      <c r="J13" s="8">
        <v>4.96</v>
      </c>
      <c r="K13" s="9">
        <v>4441769</v>
      </c>
      <c r="L13" s="9">
        <v>1527291839</v>
      </c>
      <c r="M13" s="10"/>
      <c r="N13" s="3"/>
      <c r="O13" s="3"/>
      <c r="P13" s="15"/>
      <c r="Q13" s="3"/>
      <c r="R13" s="11"/>
      <c r="S13" s="3"/>
      <c r="T13" s="16"/>
    </row>
    <row r="14" spans="1:20" x14ac:dyDescent="0.25">
      <c r="A14" s="5" t="s">
        <v>47</v>
      </c>
      <c r="B14" s="5" t="s">
        <v>48</v>
      </c>
      <c r="C14" s="5" t="s">
        <v>49</v>
      </c>
      <c r="D14" s="6">
        <f>FLOOR(C14*1.1,LOOKUP(C14*1.1,{0,10,50,100,500},{0.01,0.05,0.1,0.5,1}))</f>
        <v>12.75</v>
      </c>
      <c r="E14" s="6">
        <f>CEILING(C14*0.9,LOOKUP(C14*0.9,{0,10,50,100,500},{0.01,0.05,0.1,0.5,1}))</f>
        <v>10.450000000000001</v>
      </c>
      <c r="F14" s="7">
        <f t="shared" si="2"/>
        <v>12.65</v>
      </c>
      <c r="G14" s="7">
        <v>0</v>
      </c>
      <c r="H14" s="5">
        <f t="shared" si="3"/>
        <v>0</v>
      </c>
      <c r="I14" s="7"/>
      <c r="J14" s="8">
        <v>4.87</v>
      </c>
      <c r="K14" s="9">
        <v>-973000</v>
      </c>
      <c r="L14" s="18">
        <v>87292050</v>
      </c>
      <c r="M14" s="10"/>
      <c r="P14" s="15"/>
      <c r="R14" s="11"/>
      <c r="T14" s="16"/>
    </row>
    <row r="15" spans="1:20" s="12" customFormat="1" x14ac:dyDescent="0.25">
      <c r="A15" s="5" t="s">
        <v>50</v>
      </c>
      <c r="B15" s="5" t="s">
        <v>51</v>
      </c>
      <c r="C15" s="5" t="s">
        <v>52</v>
      </c>
      <c r="D15" s="6">
        <f>FLOOR(C15*1.1,LOOKUP(C15*1.1,{0,10,50,100,500},{0.01,0.05,0.1,0.5,1}))</f>
        <v>30.35</v>
      </c>
      <c r="E15" s="6">
        <f>CEILING(C15*0.9,LOOKUP(C15*0.9,{0,10,50,100,500},{0.01,0.05,0.1,0.5,1}))</f>
        <v>24.85</v>
      </c>
      <c r="F15" s="7">
        <f t="shared" si="2"/>
        <v>30.25</v>
      </c>
      <c r="G15" s="7">
        <v>0</v>
      </c>
      <c r="H15" s="5">
        <f t="shared" si="3"/>
        <v>0</v>
      </c>
      <c r="I15" s="7"/>
      <c r="J15" s="8">
        <v>4.8499999999999996</v>
      </c>
      <c r="K15" s="9">
        <v>-620000</v>
      </c>
      <c r="L15" s="9">
        <v>323212600</v>
      </c>
      <c r="M15" s="10"/>
      <c r="N15" s="3"/>
      <c r="O15" s="3"/>
      <c r="P15" s="15"/>
      <c r="Q15" s="3"/>
      <c r="R15" s="15"/>
      <c r="S15" s="15"/>
      <c r="T15" s="16"/>
    </row>
    <row r="16" spans="1:20" x14ac:dyDescent="0.25">
      <c r="H16" s="12">
        <f>SUM(H2:H15)</f>
        <v>0</v>
      </c>
      <c r="M16" s="10"/>
      <c r="N16" s="17">
        <f>SUM(N2:N15)</f>
        <v>0</v>
      </c>
      <c r="P16" s="15"/>
      <c r="R16" s="15"/>
      <c r="S16" s="15"/>
      <c r="T16" s="16"/>
    </row>
    <row r="17" spans="1:15" x14ac:dyDescent="0.25">
      <c r="O17" s="16"/>
    </row>
    <row r="18" spans="1:15" x14ac:dyDescent="0.25">
      <c r="C18" s="3"/>
      <c r="F18" s="3"/>
      <c r="G18" s="3"/>
      <c r="O18" s="16"/>
    </row>
    <row r="19" spans="1:15" x14ac:dyDescent="0.25">
      <c r="N19" s="16"/>
      <c r="O19" s="16"/>
    </row>
    <row r="20" spans="1:15" x14ac:dyDescent="0.25">
      <c r="N20" s="16"/>
      <c r="O20" s="16"/>
    </row>
    <row r="21" spans="1:15" x14ac:dyDescent="0.25">
      <c r="O21" s="16"/>
    </row>
    <row r="22" spans="1:15" x14ac:dyDescent="0.25">
      <c r="A22" s="16"/>
      <c r="B22" s="16"/>
      <c r="C22" s="16"/>
      <c r="O22" s="16"/>
    </row>
    <row r="23" spans="1:15" x14ac:dyDescent="0.25">
      <c r="A23" s="16"/>
      <c r="B23" s="16"/>
      <c r="C23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2021-03-07T09:53:47Z</dcterms:modified>
</cp:coreProperties>
</file>