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sers勿刪\User\Desktop\Public\Stock_Backtest\Stock_Backtest\bin\Debug\Excel\"/>
    </mc:Choice>
  </mc:AlternateContent>
  <xr:revisionPtr revIDLastSave="0" documentId="13_ncr:1_{DEF349D9-A866-421E-874C-E5DF68832F3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H20" i="1"/>
  <c r="F20" i="1"/>
  <c r="E20" i="1"/>
  <c r="D20" i="1"/>
  <c r="H19" i="1"/>
  <c r="F19" i="1"/>
  <c r="E19" i="1"/>
  <c r="D19" i="1"/>
  <c r="H18" i="1"/>
  <c r="F18" i="1"/>
  <c r="E18" i="1"/>
  <c r="D18" i="1"/>
  <c r="H17" i="1"/>
  <c r="F17" i="1"/>
  <c r="E17" i="1"/>
  <c r="D17" i="1"/>
  <c r="H16" i="1"/>
  <c r="F16" i="1"/>
  <c r="E16" i="1"/>
  <c r="D16" i="1"/>
  <c r="H15" i="1"/>
  <c r="F15" i="1"/>
  <c r="E15" i="1"/>
  <c r="D15" i="1"/>
  <c r="H14" i="1"/>
  <c r="F14" i="1"/>
  <c r="E14" i="1"/>
  <c r="D14" i="1"/>
  <c r="H13" i="1"/>
  <c r="F13" i="1"/>
  <c r="E13" i="1"/>
  <c r="D13" i="1"/>
  <c r="H12" i="1"/>
  <c r="F12" i="1"/>
  <c r="E12" i="1"/>
  <c r="D12" i="1"/>
  <c r="R11" i="1"/>
  <c r="H11" i="1"/>
  <c r="E11" i="1"/>
  <c r="D11" i="1"/>
  <c r="F11" i="1" s="1"/>
  <c r="H10" i="1"/>
  <c r="F10" i="1"/>
  <c r="E10" i="1"/>
  <c r="R10" i="1" s="1"/>
  <c r="D10" i="1"/>
  <c r="R9" i="1"/>
  <c r="H9" i="1"/>
  <c r="E9" i="1"/>
  <c r="D9" i="1"/>
  <c r="F9" i="1" s="1"/>
  <c r="H8" i="1"/>
  <c r="F8" i="1"/>
  <c r="E8" i="1"/>
  <c r="R8" i="1" s="1"/>
  <c r="D8" i="1"/>
  <c r="R7" i="1"/>
  <c r="H7" i="1"/>
  <c r="E7" i="1"/>
  <c r="D7" i="1"/>
  <c r="F7" i="1" s="1"/>
  <c r="H6" i="1"/>
  <c r="F6" i="1"/>
  <c r="E6" i="1"/>
  <c r="R6" i="1" s="1"/>
  <c r="D6" i="1"/>
  <c r="R5" i="1"/>
  <c r="H5" i="1"/>
  <c r="E5" i="1"/>
  <c r="D5" i="1"/>
  <c r="F5" i="1" s="1"/>
  <c r="H4" i="1"/>
  <c r="F4" i="1"/>
  <c r="E4" i="1"/>
  <c r="R4" i="1" s="1"/>
  <c r="D4" i="1"/>
  <c r="R3" i="1"/>
  <c r="H3" i="1"/>
  <c r="E3" i="1"/>
  <c r="D3" i="1"/>
  <c r="F3" i="1" s="1"/>
  <c r="H2" i="1"/>
  <c r="H21" i="1" s="1"/>
  <c r="T2" i="1" s="1"/>
  <c r="F2" i="1"/>
  <c r="E2" i="1"/>
  <c r="R2" i="1" s="1"/>
  <c r="D2" i="1"/>
  <c r="T10" i="1" l="1"/>
  <c r="T8" i="1"/>
  <c r="T6" i="1"/>
  <c r="T4" i="1"/>
  <c r="T11" i="1"/>
  <c r="T9" i="1"/>
  <c r="T7" i="1"/>
  <c r="T5" i="1"/>
  <c r="T3" i="1"/>
</calcChain>
</file>

<file path=xl/sharedStrings.xml><?xml version="1.0" encoding="utf-8"?>
<sst xmlns="http://schemas.openxmlformats.org/spreadsheetml/2006/main" count="70" uniqueCount="70">
  <si>
    <t>代號</t>
    <phoneticPr fontId="1" type="noConversion"/>
  </si>
  <si>
    <t>名稱</t>
    <phoneticPr fontId="1" type="noConversion"/>
  </si>
  <si>
    <t>價位</t>
    <phoneticPr fontId="1" type="noConversion"/>
  </si>
  <si>
    <t>停利</t>
    <phoneticPr fontId="1" type="noConversion"/>
  </si>
  <si>
    <t>停損</t>
    <phoneticPr fontId="1" type="noConversion"/>
  </si>
  <si>
    <t>張數</t>
    <phoneticPr fontId="1" type="noConversion"/>
  </si>
  <si>
    <t>週轉</t>
    <phoneticPr fontId="1" type="noConversion"/>
  </si>
  <si>
    <t>買賣</t>
    <phoneticPr fontId="1" type="noConversion"/>
  </si>
  <si>
    <t>成交金額</t>
    <phoneticPr fontId="1" type="noConversion"/>
  </si>
  <si>
    <t>漲停</t>
    <phoneticPr fontId="1" type="noConversion"/>
  </si>
  <si>
    <t>-</t>
    <phoneticPr fontId="1" type="noConversion"/>
  </si>
  <si>
    <t>獲利%</t>
    <phoneticPr fontId="1" type="noConversion"/>
  </si>
  <si>
    <t>3025</t>
  </si>
  <si>
    <t>星通</t>
  </si>
  <si>
    <t>30.85</t>
  </si>
  <si>
    <t>1309</t>
  </si>
  <si>
    <t>台達化</t>
  </si>
  <si>
    <t>39.15</t>
  </si>
  <si>
    <t>4760</t>
  </si>
  <si>
    <t>勤凱</t>
  </si>
  <si>
    <t>120.00</t>
  </si>
  <si>
    <t>3323</t>
  </si>
  <si>
    <t>加百裕</t>
  </si>
  <si>
    <t>52.80</t>
  </si>
  <si>
    <t>8070</t>
  </si>
  <si>
    <t>長華*</t>
  </si>
  <si>
    <t>39.20</t>
  </si>
  <si>
    <t>周轉異常</t>
    <phoneticPr fontId="1" type="noConversion"/>
  </si>
  <si>
    <t>6164</t>
  </si>
  <si>
    <t>華興</t>
  </si>
  <si>
    <t>12.15</t>
  </si>
  <si>
    <t>8099</t>
  </si>
  <si>
    <t>大世科</t>
  </si>
  <si>
    <t>32.05</t>
  </si>
  <si>
    <t>2642</t>
  </si>
  <si>
    <t>宅配通</t>
  </si>
  <si>
    <t>33.35</t>
  </si>
  <si>
    <t>2368</t>
  </si>
  <si>
    <t>金像電</t>
  </si>
  <si>
    <t>58.50</t>
  </si>
  <si>
    <t>3522</t>
  </si>
  <si>
    <t>御頂</t>
  </si>
  <si>
    <t>15.80</t>
  </si>
  <si>
    <t>6237</t>
  </si>
  <si>
    <t>驊訊</t>
  </si>
  <si>
    <t>90.30</t>
  </si>
  <si>
    <t>6531</t>
  </si>
  <si>
    <t>愛普</t>
  </si>
  <si>
    <t>654.00</t>
  </si>
  <si>
    <t>3373</t>
  </si>
  <si>
    <t>熱映</t>
  </si>
  <si>
    <t>87.00</t>
  </si>
  <si>
    <t>8358</t>
  </si>
  <si>
    <t>金居</t>
  </si>
  <si>
    <t>58.40</t>
  </si>
  <si>
    <t>4168</t>
  </si>
  <si>
    <t>醣聯</t>
  </si>
  <si>
    <t>29.70</t>
  </si>
  <si>
    <t>4956</t>
  </si>
  <si>
    <t>光鋐</t>
  </si>
  <si>
    <t>21.50</t>
  </si>
  <si>
    <t>5603</t>
  </si>
  <si>
    <t>陸海</t>
  </si>
  <si>
    <t>20.85</t>
  </si>
  <si>
    <t>2609</t>
  </si>
  <si>
    <t>陽明</t>
  </si>
  <si>
    <t>26.80</t>
  </si>
  <si>
    <t>2464</t>
  </si>
  <si>
    <t>盟立</t>
  </si>
  <si>
    <t>46.15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</si>
</sst>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/>
    <xf numFmtId="3" fontId="0" fillId="2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0" fontId="2" fillId="4" borderId="1" xfId="0" applyFont="1" applyFill="1" applyBorder="1"/>
    <xf numFmtId="3" fontId="0" fillId="4" borderId="1" xfId="0" applyNumberFormat="1" applyFill="1" applyBorder="1"/>
    <xf numFmtId="0" fontId="3" fillId="5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4" fillId="5" borderId="1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zoomScale="130" zoomScaleNormal="130" workbookViewId="0">
      <selection activeCell="N25" sqref="N25"/>
    </sheetView>
  </sheetViews>
  <sheetFormatPr defaultColWidth="9" defaultRowHeight="15.75" x14ac:dyDescent="0.25"/>
  <cols>
    <col min="1" max="1" width="9" style="3"/>
    <col min="2" max="2" width="10.5703125" style="3" bestFit="1" customWidth="1"/>
    <col min="3" max="3" width="9.140625" style="17" customWidth="1"/>
    <col min="4" max="4" width="9.5703125" style="3" hidden="1" customWidth="1"/>
    <col min="5" max="5" width="6.140625" style="3" bestFit="1" customWidth="1"/>
    <col min="6" max="6" width="6.5703125" style="17" bestFit="1" customWidth="1"/>
    <col min="7" max="7" width="9" style="17"/>
    <col min="8" max="8" width="9" style="3"/>
    <col min="9" max="9" width="9.5703125" style="3" bestFit="1" customWidth="1"/>
    <col min="10" max="10" width="9.5703125" style="3" customWidth="1"/>
    <col min="11" max="11" width="11.85546875" style="3" bestFit="1" customWidth="1"/>
    <col min="12" max="12" width="14" style="3" bestFit="1" customWidth="1"/>
    <col min="13" max="13" width="6" style="3" bestFit="1" customWidth="1"/>
    <col min="14" max="14" width="9" style="3"/>
    <col min="15" max="15" width="9.140625" style="3" customWidth="1"/>
    <col min="16" max="16384" width="9" style="3"/>
  </cols>
  <sheetData>
    <row r="1" spans="1:20" x14ac:dyDescent="0.25">
      <c r="A1" s="1" t="s">
        <v>0</v>
      </c>
      <c r="B1" s="1" t="s">
        <v>1</v>
      </c>
      <c r="C1" s="2" t="s">
        <v>2</v>
      </c>
      <c r="D1" s="1"/>
      <c r="E1" s="1" t="s">
        <v>3</v>
      </c>
      <c r="F1" s="2" t="s">
        <v>4</v>
      </c>
      <c r="G1" s="2" t="s">
        <v>5</v>
      </c>
      <c r="H1" s="1"/>
      <c r="I1" s="1"/>
      <c r="J1" s="2" t="s">
        <v>6</v>
      </c>
      <c r="K1" s="1" t="s">
        <v>7</v>
      </c>
      <c r="L1" s="1" t="s">
        <v>8</v>
      </c>
      <c r="M1" s="2" t="s">
        <v>9</v>
      </c>
      <c r="R1" s="2" t="s">
        <v>10</v>
      </c>
      <c r="S1" s="3" t="s">
        <v>11</v>
      </c>
      <c r="T1" s="4"/>
    </row>
    <row r="2" spans="1:20" x14ac:dyDescent="0.25">
      <c r="A2" s="5" t="s">
        <v>12</v>
      </c>
      <c r="B2" s="5" t="s">
        <v>13</v>
      </c>
      <c r="C2" s="5" t="s">
        <v>14</v>
      </c>
      <c r="D2" s="6">
        <f>FLOOR(C2*1.1,LOOKUP(C2*1.1,{0,10,50,100,500},{0.01,0.05,0.1,0.5,1}))</f>
        <v>33.9</v>
      </c>
      <c r="E2" s="6">
        <f>CEILING(C2*0.9,LOOKUP(C2*0.9,{0,10,50,100,500},{0.01,0.05,0.1,0.5,1}))</f>
        <v>27.8</v>
      </c>
      <c r="F2" s="7">
        <f t="shared" ref="F2:F16" si="0">IF(D2&lt;10,D2-0.02,IF(D2&lt;50,D2-0.1,IF(D2&lt;100,D2-0.2,IF(D2&lt;500,D2-1,IF(D2&lt;1000,D2-2,0)))))</f>
        <v>33.799999999999997</v>
      </c>
      <c r="G2" s="5">
        <v>0</v>
      </c>
      <c r="H2" s="5">
        <f t="shared" ref="H2:H16" si="1">C2*G2</f>
        <v>0</v>
      </c>
      <c r="I2" s="5"/>
      <c r="J2" s="5">
        <v>35.770000000000003</v>
      </c>
      <c r="K2" s="8">
        <v>-1661000</v>
      </c>
      <c r="L2" s="8">
        <v>768712916</v>
      </c>
      <c r="M2" s="9"/>
      <c r="R2" s="10">
        <f t="shared" ref="R2:R11" si="2">IF(E2&lt;10,E2+0.01,IF(E2&lt;50,E2+0.05,IF(E2&lt;100,E2+0.1,IF(E2&lt;500,E2+0.5,IF(E2&lt;1000,E2+1,0)))))</f>
        <v>27.85</v>
      </c>
      <c r="S2" s="3">
        <v>1</v>
      </c>
      <c r="T2" s="4">
        <f>H21*1000*0.01</f>
        <v>0</v>
      </c>
    </row>
    <row r="3" spans="1:20" s="12" customFormat="1" x14ac:dyDescent="0.25">
      <c r="A3" s="5" t="s">
        <v>15</v>
      </c>
      <c r="B3" s="5" t="s">
        <v>16</v>
      </c>
      <c r="C3" s="5" t="s">
        <v>17</v>
      </c>
      <c r="D3" s="5">
        <f>FLOOR(C3*1.1,LOOKUP(C3*1.1,{0,10,50,100,500},{0.01,0.05,0.1,0.5,1}))</f>
        <v>43.050000000000004</v>
      </c>
      <c r="E3" s="5">
        <f>CEILING(C3*0.9,LOOKUP(C3*0.9,{0,10,50,100,500},{0.01,0.05,0.1,0.5,1}))</f>
        <v>35.25</v>
      </c>
      <c r="F3" s="5">
        <f t="shared" si="0"/>
        <v>42.95</v>
      </c>
      <c r="G3" s="5">
        <v>0</v>
      </c>
      <c r="H3" s="5">
        <f t="shared" si="1"/>
        <v>0</v>
      </c>
      <c r="I3" s="5"/>
      <c r="J3" s="5">
        <v>20.100000000000001</v>
      </c>
      <c r="K3" s="8">
        <v>8462953</v>
      </c>
      <c r="L3" s="8">
        <v>2602044652</v>
      </c>
      <c r="M3" s="11"/>
      <c r="N3" s="9"/>
      <c r="O3" s="3"/>
      <c r="P3" s="3"/>
      <c r="Q3" s="3"/>
      <c r="R3" s="10">
        <f t="shared" si="2"/>
        <v>35.299999999999997</v>
      </c>
      <c r="S3" s="3">
        <v>2</v>
      </c>
      <c r="T3" s="4">
        <f>T2*2</f>
        <v>0</v>
      </c>
    </row>
    <row r="4" spans="1:20" x14ac:dyDescent="0.25">
      <c r="A4" s="5" t="s">
        <v>18</v>
      </c>
      <c r="B4" s="5" t="s">
        <v>19</v>
      </c>
      <c r="C4" s="5" t="s">
        <v>20</v>
      </c>
      <c r="D4" s="6">
        <f>FLOOR(C4*1.1,LOOKUP(C4*1.1,{0,10,50,100,500},{0.01,0.05,0.1,0.5,1}))</f>
        <v>132</v>
      </c>
      <c r="E4" s="6">
        <f>CEILING(C4*0.9,LOOKUP(C4*0.9,{0,10,50,100,500},{0.01,0.05,0.1,0.5,1}))</f>
        <v>108</v>
      </c>
      <c r="F4" s="7">
        <f t="shared" si="0"/>
        <v>131</v>
      </c>
      <c r="G4" s="5">
        <v>0</v>
      </c>
      <c r="H4" s="5">
        <f t="shared" si="1"/>
        <v>0</v>
      </c>
      <c r="I4" s="5"/>
      <c r="J4" s="5">
        <v>17.010000000000002</v>
      </c>
      <c r="K4" s="8">
        <v>-58000</v>
      </c>
      <c r="L4" s="8">
        <v>666261500</v>
      </c>
      <c r="M4" s="9"/>
      <c r="N4" s="9"/>
      <c r="R4" s="10">
        <f t="shared" si="2"/>
        <v>108.5</v>
      </c>
      <c r="S4" s="3">
        <v>3</v>
      </c>
      <c r="T4" s="4">
        <f>T2*3</f>
        <v>0</v>
      </c>
    </row>
    <row r="5" spans="1:20" s="12" customFormat="1" ht="17.25" customHeight="1" x14ac:dyDescent="0.25">
      <c r="A5" s="5" t="s">
        <v>21</v>
      </c>
      <c r="B5" s="5" t="s">
        <v>22</v>
      </c>
      <c r="C5" s="5" t="s">
        <v>23</v>
      </c>
      <c r="D5" s="6">
        <f>FLOOR(C5*1.1,LOOKUP(C5*1.1,{0,10,50,100,500},{0.01,0.05,0.1,0.5,1}))</f>
        <v>58</v>
      </c>
      <c r="E5" s="6">
        <f>CEILING(C5*0.9,LOOKUP(C5*0.9,{0,10,50,100,500},{0.01,0.05,0.1,0.5,1}))</f>
        <v>47.550000000000004</v>
      </c>
      <c r="F5" s="7">
        <f t="shared" si="0"/>
        <v>57.8</v>
      </c>
      <c r="G5" s="5">
        <v>0</v>
      </c>
      <c r="H5" s="5">
        <f t="shared" si="1"/>
        <v>0</v>
      </c>
      <c r="I5" s="5"/>
      <c r="J5" s="5">
        <v>16.47</v>
      </c>
      <c r="K5" s="8">
        <v>1602000</v>
      </c>
      <c r="L5" s="8">
        <v>688583400</v>
      </c>
      <c r="M5" s="9"/>
      <c r="N5" s="9"/>
      <c r="O5" s="3"/>
      <c r="P5" s="3"/>
      <c r="Q5" s="3"/>
      <c r="R5" s="10">
        <f t="shared" si="2"/>
        <v>47.6</v>
      </c>
      <c r="S5" s="3">
        <v>4</v>
      </c>
      <c r="T5" s="4">
        <f>T2*4</f>
        <v>0</v>
      </c>
    </row>
    <row r="6" spans="1:20" x14ac:dyDescent="0.25">
      <c r="A6" s="11" t="s">
        <v>24</v>
      </c>
      <c r="B6" s="11" t="s">
        <v>25</v>
      </c>
      <c r="C6" s="11" t="s">
        <v>26</v>
      </c>
      <c r="D6" s="13">
        <f>FLOOR(C6*1.1,LOOKUP(C6*1.1,{0,10,50,100,500},{0.01,0.05,0.1,0.5,1}))</f>
        <v>43.1</v>
      </c>
      <c r="E6" s="13">
        <f>CEILING(C6*0.9,LOOKUP(C6*0.9,{0,10,50,100,500},{0.01,0.05,0.1,0.5,1}))</f>
        <v>35.300000000000004</v>
      </c>
      <c r="F6" s="14">
        <f t="shared" si="0"/>
        <v>43</v>
      </c>
      <c r="G6" s="11">
        <v>0</v>
      </c>
      <c r="H6" s="11">
        <f t="shared" si="1"/>
        <v>0</v>
      </c>
      <c r="I6" s="11"/>
      <c r="J6" s="11">
        <v>15.97</v>
      </c>
      <c r="K6" s="15">
        <v>-202880</v>
      </c>
      <c r="L6" s="15">
        <v>404917519</v>
      </c>
      <c r="M6" s="9"/>
      <c r="N6" s="9" t="s">
        <v>27</v>
      </c>
      <c r="R6" s="10">
        <f t="shared" si="2"/>
        <v>35.35</v>
      </c>
      <c r="S6" s="3">
        <v>5</v>
      </c>
      <c r="T6" s="4">
        <f>T2*5</f>
        <v>0</v>
      </c>
    </row>
    <row r="7" spans="1:20" s="12" customFormat="1" x14ac:dyDescent="0.25">
      <c r="A7" s="5" t="s">
        <v>28</v>
      </c>
      <c r="B7" s="5" t="s">
        <v>29</v>
      </c>
      <c r="C7" s="5" t="s">
        <v>30</v>
      </c>
      <c r="D7" s="6">
        <f>FLOOR(C7*1.1,LOOKUP(C7*1.1,{0,10,50,100,500},{0.01,0.05,0.1,0.5,1}))</f>
        <v>13.350000000000001</v>
      </c>
      <c r="E7" s="6">
        <f>CEILING(C7*0.9,LOOKUP(C7*0.9,{0,10,50,100,500},{0.01,0.05,0.1,0.5,1}))</f>
        <v>10.950000000000001</v>
      </c>
      <c r="F7" s="7">
        <f t="shared" si="0"/>
        <v>13.250000000000002</v>
      </c>
      <c r="G7" s="5">
        <v>0</v>
      </c>
      <c r="H7" s="5">
        <f t="shared" si="1"/>
        <v>0</v>
      </c>
      <c r="I7" s="5"/>
      <c r="J7" s="5">
        <v>14.06</v>
      </c>
      <c r="K7" s="8">
        <v>186000</v>
      </c>
      <c r="L7" s="8">
        <v>181039619</v>
      </c>
      <c r="M7" s="9"/>
      <c r="N7" s="9"/>
      <c r="O7" s="3"/>
      <c r="P7" s="3"/>
      <c r="Q7" s="3"/>
      <c r="R7" s="10">
        <f t="shared" si="2"/>
        <v>11.000000000000002</v>
      </c>
      <c r="S7" s="3">
        <v>6</v>
      </c>
      <c r="T7" s="4">
        <f>T2*6</f>
        <v>0</v>
      </c>
    </row>
    <row r="8" spans="1:20" s="16" customFormat="1" x14ac:dyDescent="0.25">
      <c r="A8" s="5" t="s">
        <v>31</v>
      </c>
      <c r="B8" s="5" t="s">
        <v>32</v>
      </c>
      <c r="C8" s="5" t="s">
        <v>33</v>
      </c>
      <c r="D8" s="6">
        <f>FLOOR(C8*1.1,LOOKUP(C8*1.1,{0,10,50,100,500},{0.01,0.05,0.1,0.5,1}))</f>
        <v>35.25</v>
      </c>
      <c r="E8" s="6">
        <f>CEILING(C8*0.9,LOOKUP(C8*0.9,{0,10,50,100,500},{0.01,0.05,0.1,0.5,1}))</f>
        <v>28.85</v>
      </c>
      <c r="F8" s="7">
        <f t="shared" si="0"/>
        <v>35.15</v>
      </c>
      <c r="G8" s="7">
        <v>0</v>
      </c>
      <c r="H8" s="5">
        <f t="shared" si="1"/>
        <v>0</v>
      </c>
      <c r="I8" s="5"/>
      <c r="J8" s="5">
        <v>13.17</v>
      </c>
      <c r="K8" s="8">
        <v>-48000</v>
      </c>
      <c r="L8" s="8">
        <v>360827850</v>
      </c>
      <c r="M8" s="11"/>
      <c r="N8" s="9"/>
      <c r="O8" s="3"/>
      <c r="P8" s="3"/>
      <c r="Q8" s="3"/>
      <c r="R8" s="10">
        <f t="shared" si="2"/>
        <v>28.900000000000002</v>
      </c>
      <c r="S8" s="3">
        <v>7</v>
      </c>
      <c r="T8" s="4">
        <f>T2*7</f>
        <v>0</v>
      </c>
    </row>
    <row r="9" spans="1:20" s="16" customFormat="1" x14ac:dyDescent="0.25">
      <c r="A9" s="5" t="s">
        <v>34</v>
      </c>
      <c r="B9" s="5" t="s">
        <v>35</v>
      </c>
      <c r="C9" s="5" t="s">
        <v>36</v>
      </c>
      <c r="D9" s="6">
        <f>FLOOR(C9*1.1,LOOKUP(C9*1.1,{0,10,50,100,500},{0.01,0.05,0.1,0.5,1}))</f>
        <v>36.65</v>
      </c>
      <c r="E9" s="6">
        <f>CEILING(C9*0.9,LOOKUP(C9*0.9,{0,10,50,100,500},{0.01,0.05,0.1,0.5,1}))</f>
        <v>30.05</v>
      </c>
      <c r="F9" s="7">
        <f t="shared" si="0"/>
        <v>36.549999999999997</v>
      </c>
      <c r="G9" s="7">
        <v>0</v>
      </c>
      <c r="H9" s="5">
        <f t="shared" si="1"/>
        <v>0</v>
      </c>
      <c r="I9" s="5"/>
      <c r="J9" s="5">
        <v>12.97</v>
      </c>
      <c r="K9" s="8">
        <v>-30000</v>
      </c>
      <c r="L9" s="8">
        <v>392707491</v>
      </c>
      <c r="M9" s="9"/>
      <c r="N9" s="9"/>
      <c r="O9" s="3"/>
      <c r="P9" s="3"/>
      <c r="Q9" s="3"/>
      <c r="R9" s="10">
        <f t="shared" si="2"/>
        <v>30.1</v>
      </c>
      <c r="S9" s="3">
        <v>8</v>
      </c>
      <c r="T9" s="4">
        <f>T2*8</f>
        <v>0</v>
      </c>
    </row>
    <row r="10" spans="1:20" x14ac:dyDescent="0.25">
      <c r="A10" s="5" t="s">
        <v>37</v>
      </c>
      <c r="B10" s="5" t="s">
        <v>38</v>
      </c>
      <c r="C10" s="5" t="s">
        <v>39</v>
      </c>
      <c r="D10" s="6">
        <f>FLOOR(C10*1.1,LOOKUP(C10*1.1,{0,10,50,100,500},{0.01,0.05,0.1,0.5,1}))</f>
        <v>64.3</v>
      </c>
      <c r="E10" s="6">
        <f>CEILING(C10*0.9,LOOKUP(C10*0.9,{0,10,50,100,500},{0.01,0.05,0.1,0.5,1}))</f>
        <v>52.7</v>
      </c>
      <c r="F10" s="7">
        <f t="shared" si="0"/>
        <v>64.099999999999994</v>
      </c>
      <c r="G10" s="7">
        <v>0</v>
      </c>
      <c r="H10" s="5">
        <f t="shared" si="1"/>
        <v>0</v>
      </c>
      <c r="I10" s="7"/>
      <c r="J10" s="5">
        <v>10.81</v>
      </c>
      <c r="K10" s="8">
        <v>3790559</v>
      </c>
      <c r="L10" s="8">
        <v>3464394415</v>
      </c>
      <c r="M10" s="9"/>
      <c r="N10" s="9"/>
      <c r="R10" s="10">
        <f t="shared" si="2"/>
        <v>52.800000000000004</v>
      </c>
      <c r="S10" s="3">
        <v>9</v>
      </c>
      <c r="T10" s="4">
        <f>T2*9</f>
        <v>0</v>
      </c>
    </row>
    <row r="11" spans="1:20" s="12" customFormat="1" x14ac:dyDescent="0.25">
      <c r="A11" s="5" t="s">
        <v>40</v>
      </c>
      <c r="B11" s="5" t="s">
        <v>41</v>
      </c>
      <c r="C11" s="5" t="s">
        <v>42</v>
      </c>
      <c r="D11" s="6">
        <f>FLOOR(C11*1.1,LOOKUP(C11*1.1,{0,10,50,100,500},{0.01,0.05,0.1,0.5,1}))</f>
        <v>17.350000000000001</v>
      </c>
      <c r="E11" s="6">
        <f>CEILING(C11*0.9,LOOKUP(C11*0.9,{0,10,50,100,500},{0.01,0.05,0.1,0.5,1}))</f>
        <v>14.25</v>
      </c>
      <c r="F11" s="7">
        <f t="shared" si="0"/>
        <v>17.25</v>
      </c>
      <c r="G11" s="7">
        <v>0</v>
      </c>
      <c r="H11" s="5">
        <f t="shared" si="1"/>
        <v>0</v>
      </c>
      <c r="I11" s="7"/>
      <c r="J11" s="5">
        <v>10.119999999999999</v>
      </c>
      <c r="K11" s="8">
        <v>68000</v>
      </c>
      <c r="L11" s="8">
        <v>112864700</v>
      </c>
      <c r="M11" s="11"/>
      <c r="N11" s="9"/>
      <c r="O11" s="3"/>
      <c r="P11" s="3"/>
      <c r="Q11" s="3"/>
      <c r="R11" s="10">
        <f t="shared" si="2"/>
        <v>14.3</v>
      </c>
      <c r="S11" s="3">
        <v>10</v>
      </c>
      <c r="T11" s="4">
        <f>T2*10</f>
        <v>0</v>
      </c>
    </row>
    <row r="12" spans="1:20" x14ac:dyDescent="0.25">
      <c r="A12" s="5" t="s">
        <v>43</v>
      </c>
      <c r="B12" s="5" t="s">
        <v>44</v>
      </c>
      <c r="C12" s="5" t="s">
        <v>45</v>
      </c>
      <c r="D12" s="6">
        <f>FLOOR(C12*1.1,LOOKUP(C12*1.1,{0,10,50,100,500},{0.01,0.05,0.1,0.5,1}))</f>
        <v>99.300000000000011</v>
      </c>
      <c r="E12" s="6">
        <f>CEILING(C12*0.9,LOOKUP(C12*0.9,{0,10,50,100,500},{0.01,0.05,0.1,0.5,1}))</f>
        <v>81.300000000000011</v>
      </c>
      <c r="F12" s="7">
        <f t="shared" si="0"/>
        <v>99.100000000000009</v>
      </c>
      <c r="G12" s="7">
        <v>0</v>
      </c>
      <c r="H12" s="5">
        <f t="shared" si="1"/>
        <v>0</v>
      </c>
      <c r="I12" s="7"/>
      <c r="J12" s="5">
        <v>9.4600000000000009</v>
      </c>
      <c r="K12" s="5">
        <v>-996</v>
      </c>
      <c r="L12" s="8">
        <v>667554100</v>
      </c>
      <c r="M12" s="11"/>
      <c r="N12" s="9"/>
      <c r="P12" s="17"/>
      <c r="R12" s="10"/>
      <c r="T12" s="18"/>
    </row>
    <row r="13" spans="1:20" s="12" customFormat="1" x14ac:dyDescent="0.25">
      <c r="A13" s="5" t="s">
        <v>46</v>
      </c>
      <c r="B13" s="5" t="s">
        <v>47</v>
      </c>
      <c r="C13" s="5" t="s">
        <v>48</v>
      </c>
      <c r="D13" s="6">
        <f>FLOOR(C13*1.1,LOOKUP(C13*1.1,{0,10,50,100,500},{0.01,0.05,0.1,0.5,1}))</f>
        <v>719</v>
      </c>
      <c r="E13" s="6">
        <f>CEILING(C13*0.9,LOOKUP(C13*0.9,{0,10,50,100,500},{0.01,0.05,0.1,0.5,1}))</f>
        <v>589</v>
      </c>
      <c r="F13" s="7">
        <f t="shared" si="0"/>
        <v>717</v>
      </c>
      <c r="G13" s="7">
        <v>0</v>
      </c>
      <c r="H13" s="5">
        <f t="shared" si="1"/>
        <v>0</v>
      </c>
      <c r="I13" s="7"/>
      <c r="J13" s="5">
        <v>9.0399999999999991</v>
      </c>
      <c r="K13" s="8">
        <v>42892</v>
      </c>
      <c r="L13" s="8">
        <v>4475038877</v>
      </c>
      <c r="M13" s="9"/>
      <c r="N13" s="3"/>
      <c r="O13" s="3"/>
      <c r="P13" s="17"/>
      <c r="Q13" s="3"/>
      <c r="R13" s="10"/>
      <c r="S13" s="3"/>
      <c r="T13" s="18"/>
    </row>
    <row r="14" spans="1:20" x14ac:dyDescent="0.25">
      <c r="A14" s="5" t="s">
        <v>49</v>
      </c>
      <c r="B14" s="5" t="s">
        <v>50</v>
      </c>
      <c r="C14" s="5" t="s">
        <v>51</v>
      </c>
      <c r="D14" s="6">
        <f>FLOOR(C14*1.1,LOOKUP(C14*1.1,{0,10,50,100,500},{0.01,0.05,0.1,0.5,1}))</f>
        <v>95.7</v>
      </c>
      <c r="E14" s="6">
        <f>CEILING(C14*0.9,LOOKUP(C14*0.9,{0,10,50,100,500},{0.01,0.05,0.1,0.5,1}))</f>
        <v>78.300000000000011</v>
      </c>
      <c r="F14" s="7">
        <f t="shared" si="0"/>
        <v>95.5</v>
      </c>
      <c r="G14" s="7">
        <v>0</v>
      </c>
      <c r="H14" s="5">
        <f t="shared" si="1"/>
        <v>0</v>
      </c>
      <c r="I14" s="7"/>
      <c r="J14" s="5">
        <v>8.99</v>
      </c>
      <c r="K14" s="8">
        <v>171000</v>
      </c>
      <c r="L14" s="8">
        <v>330315900</v>
      </c>
      <c r="M14" s="9"/>
      <c r="P14" s="17"/>
      <c r="R14" s="10"/>
      <c r="T14" s="18"/>
    </row>
    <row r="15" spans="1:20" s="12" customFormat="1" x14ac:dyDescent="0.25">
      <c r="A15" s="5" t="s">
        <v>52</v>
      </c>
      <c r="B15" s="5" t="s">
        <v>53</v>
      </c>
      <c r="C15" s="5" t="s">
        <v>54</v>
      </c>
      <c r="D15" s="6">
        <f>FLOOR(C15*1.1,LOOKUP(C15*1.1,{0,10,50,100,500},{0.01,0.05,0.1,0.5,1}))</f>
        <v>64.2</v>
      </c>
      <c r="E15" s="6">
        <f>CEILING(C15*0.9,LOOKUP(C15*0.9,{0,10,50,100,500},{0.01,0.05,0.1,0.5,1}))</f>
        <v>52.6</v>
      </c>
      <c r="F15" s="7">
        <f t="shared" si="0"/>
        <v>64</v>
      </c>
      <c r="G15" s="7">
        <v>0</v>
      </c>
      <c r="H15" s="5">
        <f t="shared" si="1"/>
        <v>0</v>
      </c>
      <c r="I15" s="7"/>
      <c r="J15" s="5">
        <v>8.08</v>
      </c>
      <c r="K15" s="8">
        <v>773273</v>
      </c>
      <c r="L15" s="8">
        <v>1206928100</v>
      </c>
      <c r="M15" s="9"/>
      <c r="N15" s="3"/>
      <c r="O15" s="3"/>
      <c r="P15" s="17"/>
      <c r="Q15" s="3"/>
      <c r="R15" s="17"/>
      <c r="S15" s="17"/>
      <c r="T15" s="18"/>
    </row>
    <row r="16" spans="1:20" x14ac:dyDescent="0.25">
      <c r="A16" s="5" t="s">
        <v>55</v>
      </c>
      <c r="B16" s="5" t="s">
        <v>56</v>
      </c>
      <c r="C16" s="5" t="s">
        <v>57</v>
      </c>
      <c r="D16" s="6">
        <f>FLOOR(C16*1.1,LOOKUP(C16*1.1,{0,10,50,100,500},{0.01,0.05,0.1,0.5,1}))</f>
        <v>32.65</v>
      </c>
      <c r="E16" s="6">
        <f>CEILING(C16*0.9,LOOKUP(C16*0.9,{0,10,50,100,500},{0.01,0.05,0.1,0.5,1}))</f>
        <v>26.75</v>
      </c>
      <c r="F16" s="7">
        <f>IF(D16&lt;10,D16-0.02,IF(D16&lt;50,D16-0.1,IF(D16&lt;100,D16-0.2,IF(D16&lt;500,D16-1,IF(D16&lt;1000,D16-2,0)))))</f>
        <v>32.549999999999997</v>
      </c>
      <c r="G16" s="7">
        <v>0</v>
      </c>
      <c r="H16" s="5">
        <f>C16*G16</f>
        <v>0</v>
      </c>
      <c r="I16" s="7"/>
      <c r="J16" s="5">
        <v>6.1</v>
      </c>
      <c r="K16" s="8">
        <v>213000</v>
      </c>
      <c r="L16" s="8">
        <v>175347050</v>
      </c>
      <c r="M16" s="14"/>
      <c r="P16" s="17"/>
      <c r="R16" s="17"/>
      <c r="S16" s="17"/>
      <c r="T16" s="18"/>
    </row>
    <row r="17" spans="1:15" x14ac:dyDescent="0.25">
      <c r="A17" s="5" t="s">
        <v>58</v>
      </c>
      <c r="B17" s="5" t="s">
        <v>59</v>
      </c>
      <c r="C17" s="5" t="s">
        <v>60</v>
      </c>
      <c r="D17" s="6">
        <f>FLOOR(C17*1.1,LOOKUP(C17*1.1,{0,10,50,100,500},{0.01,0.05,0.1,0.5,1}))</f>
        <v>23.650000000000002</v>
      </c>
      <c r="E17" s="6">
        <f>CEILING(C17*0.9,LOOKUP(C17*0.9,{0,10,50,100,500},{0.01,0.05,0.1,0.5,1}))</f>
        <v>19.350000000000001</v>
      </c>
      <c r="F17" s="7">
        <f>IF(D17&lt;10,D17-0.02,IF(D17&lt;50,D17-0.1,IF(D17&lt;100,D17-0.2,IF(D17&lt;500,D17-1,IF(D17&lt;1000,D17-2,0)))))</f>
        <v>23.55</v>
      </c>
      <c r="G17" s="7">
        <v>0</v>
      </c>
      <c r="H17" s="5">
        <f>C17*G17</f>
        <v>0</v>
      </c>
      <c r="I17" s="7"/>
      <c r="J17" s="5">
        <v>5.58</v>
      </c>
      <c r="K17" s="8">
        <v>1040000</v>
      </c>
      <c r="L17" s="8">
        <v>122747031</v>
      </c>
      <c r="O17" s="18"/>
    </row>
    <row r="18" spans="1:15" x14ac:dyDescent="0.25">
      <c r="A18" s="5" t="s">
        <v>61</v>
      </c>
      <c r="B18" s="5" t="s">
        <v>62</v>
      </c>
      <c r="C18" s="5" t="s">
        <v>63</v>
      </c>
      <c r="D18" s="6">
        <f>FLOOR(C18*1.1,LOOKUP(C18*1.1,{0,10,50,100,500},{0.01,0.05,0.1,0.5,1}))</f>
        <v>22.900000000000002</v>
      </c>
      <c r="E18" s="6">
        <f>CEILING(C18*0.9,LOOKUP(C18*0.9,{0,10,50,100,500},{0.01,0.05,0.1,0.5,1}))</f>
        <v>18.8</v>
      </c>
      <c r="F18" s="7">
        <f>IF(D18&lt;10,D18-0.02,IF(D18&lt;50,D18-0.1,IF(D18&lt;100,D18-0.2,IF(D18&lt;500,D18-1,IF(D18&lt;1000,D18-2,0)))))</f>
        <v>22.8</v>
      </c>
      <c r="G18" s="7">
        <v>0</v>
      </c>
      <c r="H18" s="5">
        <f>C18*G18</f>
        <v>0</v>
      </c>
      <c r="I18" s="7"/>
      <c r="J18" s="5">
        <v>5.31</v>
      </c>
      <c r="K18" s="8">
        <v>-431101</v>
      </c>
      <c r="L18" s="15">
        <v>86710600</v>
      </c>
      <c r="N18" s="18"/>
      <c r="O18" s="18"/>
    </row>
    <row r="19" spans="1:15" x14ac:dyDescent="0.25">
      <c r="A19" s="5" t="s">
        <v>64</v>
      </c>
      <c r="B19" s="5" t="s">
        <v>65</v>
      </c>
      <c r="C19" s="5" t="s">
        <v>66</v>
      </c>
      <c r="D19" s="6">
        <f>FLOOR(C19*1.1,LOOKUP(C19*1.1,{0,10,50,100,500},{0.01,0.05,0.1,0.5,1}))</f>
        <v>29.450000000000003</v>
      </c>
      <c r="E19" s="6">
        <f>CEILING(C19*0.9,LOOKUP(C19*0.9,{0,10,50,100,500},{0.01,0.05,0.1,0.5,1}))</f>
        <v>24.150000000000002</v>
      </c>
      <c r="F19" s="7">
        <f>IF(D19&lt;10,D19-0.02,IF(D19&lt;50,D19-0.1,IF(D19&lt;100,D19-0.2,IF(D19&lt;500,D19-1,IF(D19&lt;1000,D19-2,0)))))</f>
        <v>29.35</v>
      </c>
      <c r="G19" s="7">
        <v>0</v>
      </c>
      <c r="H19" s="5">
        <f>C19*G19</f>
        <v>0</v>
      </c>
      <c r="I19" s="7"/>
      <c r="J19" s="5">
        <v>4.7699999999999996</v>
      </c>
      <c r="K19" s="8">
        <v>-3378000</v>
      </c>
      <c r="L19" s="8">
        <v>4081151208</v>
      </c>
      <c r="N19" s="18"/>
      <c r="O19" s="18"/>
    </row>
    <row r="20" spans="1:15" x14ac:dyDescent="0.25">
      <c r="A20" s="5" t="s">
        <v>67</v>
      </c>
      <c r="B20" s="5" t="s">
        <v>68</v>
      </c>
      <c r="C20" s="5" t="s">
        <v>69</v>
      </c>
      <c r="D20" s="6">
        <f>FLOOR(C20*1.1,LOOKUP(C20*1.1,{0,10,50,100,500},{0.01,0.05,0.1,0.5,1}))</f>
        <v>50.7</v>
      </c>
      <c r="E20" s="6">
        <f>CEILING(C20*0.9,LOOKUP(C20*0.9,{0,10,50,100,500},{0.01,0.05,0.1,0.5,1}))</f>
        <v>41.550000000000004</v>
      </c>
      <c r="F20" s="7">
        <f>IF(D20&lt;10,D20-0.02,IF(D20&lt;50,D20-0.1,IF(D20&lt;100,D20-0.2,IF(D20&lt;500,D20-1,IF(D20&lt;1000,D20-2,0)))))</f>
        <v>50.5</v>
      </c>
      <c r="G20" s="7">
        <v>0</v>
      </c>
      <c r="H20" s="5">
        <f>C20*G20</f>
        <v>0</v>
      </c>
      <c r="I20" s="7"/>
      <c r="J20" s="5">
        <v>4.46</v>
      </c>
      <c r="K20" s="8">
        <v>-672001</v>
      </c>
      <c r="L20" s="8">
        <v>406617094</v>
      </c>
      <c r="N20" s="18"/>
      <c r="O20" s="18"/>
    </row>
    <row r="21" spans="1:15" x14ac:dyDescent="0.25">
      <c r="A21" s="18"/>
      <c r="B21" s="18"/>
      <c r="C21" s="18"/>
      <c r="H21" s="12">
        <f>SUM(H2:H20)</f>
        <v>0</v>
      </c>
      <c r="N21" s="19">
        <f>SUM(N2:N20)</f>
        <v>0</v>
      </c>
      <c r="O21" s="18"/>
    </row>
    <row r="22" spans="1:15" x14ac:dyDescent="0.25">
      <c r="A22" s="18"/>
      <c r="B22" s="18"/>
      <c r="C22" s="18"/>
      <c r="N22" s="18"/>
      <c r="O22" s="18"/>
    </row>
    <row r="23" spans="1:15" x14ac:dyDescent="0.25">
      <c r="A23" s="18"/>
      <c r="B23" s="18"/>
      <c r="C23" s="18"/>
    </row>
    <row r="24" spans="1:15" x14ac:dyDescent="0.25">
      <c r="A24" s="18"/>
      <c r="B24" s="18"/>
      <c r="C24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2021-03-08T10:59:46Z</dcterms:modified>
</cp:coreProperties>
</file>