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_Privat\open-rt-pen\firmware\"/>
    </mc:Choice>
  </mc:AlternateContent>
  <xr:revisionPtr revIDLastSave="0" documentId="13_ncr:1_{EA7DD26B-9BDF-4827-AB5D-72D07F81FE00}" xr6:coauthVersionLast="47" xr6:coauthVersionMax="47" xr10:uidLastSave="{00000000-0000-0000-0000-000000000000}"/>
  <bookViews>
    <workbookView xWindow="29610" yWindow="-120" windowWidth="28110" windowHeight="18240" xr2:uid="{D5AAD65B-FA44-4445-973A-8A3C5AC62F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G11" i="1"/>
  <c r="G12" i="1"/>
  <c r="G13" i="1"/>
  <c r="G14" i="1"/>
  <c r="G15" i="1"/>
  <c r="G16" i="1"/>
  <c r="G17" i="1"/>
  <c r="G18" i="1"/>
  <c r="G10" i="1"/>
  <c r="F11" i="1"/>
  <c r="F12" i="1"/>
  <c r="F13" i="1"/>
  <c r="F14" i="1"/>
  <c r="F15" i="1"/>
  <c r="F16" i="1"/>
  <c r="F17" i="1"/>
  <c r="F18" i="1"/>
  <c r="F10" i="1"/>
  <c r="E5" i="1"/>
  <c r="D5" i="1"/>
  <c r="C5" i="1"/>
  <c r="C11" i="1"/>
  <c r="C12" i="1"/>
  <c r="C13" i="1"/>
  <c r="C14" i="1"/>
  <c r="C15" i="1"/>
  <c r="C16" i="1"/>
  <c r="C17" i="1"/>
  <c r="C10" i="1"/>
  <c r="K10" i="1"/>
  <c r="K19" i="1" s="1"/>
  <c r="K11" i="1"/>
  <c r="K12" i="1"/>
  <c r="K13" i="1"/>
  <c r="K14" i="1"/>
  <c r="K15" i="1"/>
  <c r="K16" i="1"/>
  <c r="K17" i="1"/>
  <c r="J11" i="1"/>
  <c r="J12" i="1"/>
  <c r="J13" i="1"/>
  <c r="J14" i="1"/>
  <c r="J15" i="1"/>
  <c r="J16" i="1"/>
  <c r="J17" i="1"/>
  <c r="J10" i="1"/>
  <c r="J19" i="1" s="1"/>
  <c r="I11" i="1"/>
  <c r="I12" i="1"/>
  <c r="I13" i="1"/>
  <c r="I14" i="1"/>
  <c r="I15" i="1"/>
  <c r="I16" i="1"/>
  <c r="I17" i="1"/>
  <c r="I18" i="1"/>
  <c r="H11" i="1"/>
  <c r="H12" i="1"/>
  <c r="H13" i="1"/>
  <c r="H14" i="1"/>
  <c r="H15" i="1"/>
  <c r="H16" i="1"/>
  <c r="H17" i="1"/>
  <c r="H18" i="1"/>
  <c r="I10" i="1"/>
  <c r="H10" i="1"/>
</calcChain>
</file>

<file path=xl/sharedStrings.xml><?xml version="1.0" encoding="utf-8"?>
<sst xmlns="http://schemas.openxmlformats.org/spreadsheetml/2006/main" count="22" uniqueCount="20">
  <si>
    <t xml:space="preserve">Temperature Measurements </t>
  </si>
  <si>
    <t>Open-RT-Pen</t>
  </si>
  <si>
    <t>Temperature [°C]</t>
  </si>
  <si>
    <t>Tip</t>
  </si>
  <si>
    <t>Ambient</t>
  </si>
  <si>
    <t>Voltage [mV]</t>
  </si>
  <si>
    <t>Calc. ADC</t>
  </si>
  <si>
    <t>Osc @ ADC Pin</t>
  </si>
  <si>
    <t>Gradient [mV/K]</t>
  </si>
  <si>
    <t>Note: Even when cooling below 0 °C the 5mV were measured</t>
  </si>
  <si>
    <t>Diff: Tip-Amb</t>
  </si>
  <si>
    <t>Div: ADC/OSC</t>
  </si>
  <si>
    <t>Diff: ADC-Osc</t>
  </si>
  <si>
    <t>max.</t>
  </si>
  <si>
    <t>min</t>
  </si>
  <si>
    <t>exact</t>
  </si>
  <si>
    <t xml:space="preserve">Voltage @ Sensor [uV] </t>
  </si>
  <si>
    <t>Calc. ADC / G</t>
  </si>
  <si>
    <t>Frontend Gain: G =</t>
  </si>
  <si>
    <t>OSC /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</si>
</sst>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ADC</a:t>
            </a:r>
            <a:r>
              <a:rPr lang="de-CH" baseline="0"/>
              <a:t> Voltage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Tabelle1!$D$9</c:f>
              <c:strCache>
                <c:ptCount val="1"/>
                <c:pt idx="0">
                  <c:v>Calc. 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Tabelle1!$A$10:$A$17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xVal>
          <c:yVal>
            <c:numRef>
              <c:f>Tabelle1!$D$10:$D$17</c:f>
              <c:numCache>
                <c:formatCode>General</c:formatCode>
                <c:ptCount val="8"/>
                <c:pt idx="0">
                  <c:v>1806</c:v>
                </c:pt>
                <c:pt idx="1">
                  <c:v>1594</c:v>
                </c:pt>
                <c:pt idx="2">
                  <c:v>1367</c:v>
                </c:pt>
                <c:pt idx="3">
                  <c:v>1141</c:v>
                </c:pt>
                <c:pt idx="4">
                  <c:v>927</c:v>
                </c:pt>
                <c:pt idx="5">
                  <c:v>712</c:v>
                </c:pt>
                <c:pt idx="6">
                  <c:v>521</c:v>
                </c:pt>
                <c:pt idx="7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D-4472-9444-789BDF8244E8}"/>
            </c:ext>
          </c:extLst>
        </c:ser>
        <c:ser>
          <c:idx val="2"/>
          <c:order val="1"/>
          <c:tx>
            <c:strRef>
              <c:f>Tabelle1!$E$9</c:f>
              <c:strCache>
                <c:ptCount val="1"/>
                <c:pt idx="0">
                  <c:v>Osc @ ADC Pin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Tabelle1!$A$10:$A$17</c:f>
              <c:numCache>
                <c:formatCode>General</c:formatCode>
                <c:ptCount val="8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</c:numCache>
            </c:numRef>
          </c:xVal>
          <c:yVal>
            <c:numRef>
              <c:f>Tabelle1!$E$10:$E$17</c:f>
              <c:numCache>
                <c:formatCode>General</c:formatCode>
                <c:ptCount val="8"/>
                <c:pt idx="0">
                  <c:v>1829</c:v>
                </c:pt>
                <c:pt idx="1">
                  <c:v>1615</c:v>
                </c:pt>
                <c:pt idx="2">
                  <c:v>1387</c:v>
                </c:pt>
                <c:pt idx="3">
                  <c:v>1157</c:v>
                </c:pt>
                <c:pt idx="4">
                  <c:v>942</c:v>
                </c:pt>
                <c:pt idx="5">
                  <c:v>723</c:v>
                </c:pt>
                <c:pt idx="6">
                  <c:v>531</c:v>
                </c:pt>
                <c:pt idx="7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D-4472-9444-789BDF82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61664"/>
        <c:axId val="1556665024"/>
      </c:scatterChart>
      <c:valAx>
        <c:axId val="15566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665024"/>
        <c:crosses val="autoZero"/>
        <c:crossBetween val="midCat"/>
      </c:valAx>
      <c:valAx>
        <c:axId val="15566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6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19</xdr:row>
      <xdr:rowOff>66674</xdr:rowOff>
    </xdr:from>
    <xdr:to>
      <xdr:col>11</xdr:col>
      <xdr:colOff>352424</xdr:colOff>
      <xdr:row>41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24AFC6-EA59-0212-67B4-9C20F73B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E668-09FE-47F3-91B1-C2B3165608BF}">
  <dimension ref="A1:M19"/>
  <sheetViews>
    <sheetView tabSelected="1" workbookViewId="0">
      <selection activeCell="F1" sqref="F1:F1048576"/>
    </sheetView>
  </sheetViews>
  <sheetFormatPr baseColWidth="10" defaultRowHeight="15" x14ac:dyDescent="0.25"/>
  <cols>
    <col min="1" max="1" width="14.85546875" customWidth="1"/>
    <col min="2" max="3" width="16.42578125" customWidth="1"/>
    <col min="4" max="4" width="14.85546875" customWidth="1"/>
    <col min="5" max="5" width="13.85546875" bestFit="1" customWidth="1"/>
    <col min="6" max="7" width="13.85546875" customWidth="1"/>
    <col min="8" max="8" width="12.5703125" customWidth="1"/>
    <col min="9" max="9" width="14.285156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4" spans="1:11" x14ac:dyDescent="0.25">
      <c r="C4" t="s">
        <v>15</v>
      </c>
      <c r="D4" t="s">
        <v>13</v>
      </c>
      <c r="E4" t="s">
        <v>14</v>
      </c>
    </row>
    <row r="5" spans="1:11" x14ac:dyDescent="0.25">
      <c r="B5" s="6" t="s">
        <v>18</v>
      </c>
      <c r="C5" s="5">
        <f>1+100000/330</f>
        <v>304.030303030303</v>
      </c>
      <c r="D5" s="5">
        <f>100000*1.01/(330*0.99)+1</f>
        <v>310.15212733394554</v>
      </c>
      <c r="E5" s="5">
        <f>100000*0.99/(330*1.01)+1</f>
        <v>298.02970297029702</v>
      </c>
    </row>
    <row r="6" spans="1:11" x14ac:dyDescent="0.25">
      <c r="B6" s="5"/>
      <c r="C6" s="5"/>
      <c r="D6" s="5"/>
    </row>
    <row r="8" spans="1:11" x14ac:dyDescent="0.25">
      <c r="A8" s="3" t="s">
        <v>2</v>
      </c>
      <c r="B8" s="3"/>
      <c r="C8" s="1"/>
      <c r="D8" s="3" t="s">
        <v>5</v>
      </c>
      <c r="E8" s="3"/>
      <c r="F8" s="3" t="s">
        <v>16</v>
      </c>
      <c r="G8" s="3"/>
      <c r="J8" t="s">
        <v>8</v>
      </c>
    </row>
    <row r="9" spans="1:11" x14ac:dyDescent="0.25">
      <c r="A9" t="s">
        <v>3</v>
      </c>
      <c r="B9" t="s">
        <v>4</v>
      </c>
      <c r="C9" t="s">
        <v>10</v>
      </c>
      <c r="D9" t="s">
        <v>6</v>
      </c>
      <c r="E9" t="s">
        <v>7</v>
      </c>
      <c r="F9" t="s">
        <v>17</v>
      </c>
      <c r="G9" s="4" t="s">
        <v>19</v>
      </c>
      <c r="H9" t="s">
        <v>12</v>
      </c>
      <c r="I9" t="s">
        <v>11</v>
      </c>
      <c r="J9" t="s">
        <v>6</v>
      </c>
      <c r="K9" t="s">
        <v>7</v>
      </c>
    </row>
    <row r="10" spans="1:11" x14ac:dyDescent="0.25">
      <c r="A10">
        <v>450</v>
      </c>
      <c r="B10">
        <v>25</v>
      </c>
      <c r="C10">
        <f>A10-B10</f>
        <v>425</v>
      </c>
      <c r="D10">
        <v>1806</v>
      </c>
      <c r="E10">
        <v>1829</v>
      </c>
      <c r="F10" s="5">
        <f>D10/$C$5*1000</f>
        <v>5940.1973487491287</v>
      </c>
      <c r="G10" s="5">
        <f>E10/$C$5*1000</f>
        <v>6015.8477025814818</v>
      </c>
      <c r="H10">
        <f>D10-E10</f>
        <v>-23</v>
      </c>
      <c r="I10" s="2">
        <f>D10/E10</f>
        <v>0.98742482230727169</v>
      </c>
      <c r="J10" s="2">
        <f>(D10-D11)/($A10-$A11)</f>
        <v>4.24</v>
      </c>
      <c r="K10" s="2">
        <f>(E10-E11)/($A10-$A11)</f>
        <v>4.28</v>
      </c>
    </row>
    <row r="11" spans="1:11" x14ac:dyDescent="0.25">
      <c r="A11">
        <v>400</v>
      </c>
      <c r="B11">
        <v>25</v>
      </c>
      <c r="C11">
        <f t="shared" ref="C11:C18" si="0">A11-B11</f>
        <v>375</v>
      </c>
      <c r="D11">
        <v>1594</v>
      </c>
      <c r="E11">
        <v>1615</v>
      </c>
      <c r="F11" s="5">
        <f t="shared" ref="F11:F18" si="1">D11/$C$5*1000</f>
        <v>5242.8984351639592</v>
      </c>
      <c r="G11" s="5">
        <f t="shared" ref="G11:G18" si="2">E11/$C$5*1000</f>
        <v>5311.9704973587168</v>
      </c>
      <c r="H11">
        <f>D11-E11</f>
        <v>-21</v>
      </c>
      <c r="I11" s="2">
        <f>D11/E11</f>
        <v>0.98699690402476781</v>
      </c>
      <c r="J11" s="2">
        <f>(D11-D12)/($A11-$A12)</f>
        <v>4.54</v>
      </c>
      <c r="K11" s="2">
        <f t="shared" ref="K11:K17" si="3">(E11-E12)/($A11-$A12)</f>
        <v>4.5599999999999996</v>
      </c>
    </row>
    <row r="12" spans="1:11" x14ac:dyDescent="0.25">
      <c r="A12">
        <v>350</v>
      </c>
      <c r="B12">
        <v>25</v>
      </c>
      <c r="C12">
        <f t="shared" si="0"/>
        <v>325</v>
      </c>
      <c r="D12">
        <v>1367</v>
      </c>
      <c r="E12">
        <v>1387</v>
      </c>
      <c r="F12" s="5">
        <f t="shared" si="1"/>
        <v>4496.2623342968209</v>
      </c>
      <c r="G12" s="5">
        <f t="shared" si="2"/>
        <v>4562.0452506727806</v>
      </c>
      <c r="H12">
        <f>D12-E12</f>
        <v>-20</v>
      </c>
      <c r="I12" s="2">
        <f>D12/E12</f>
        <v>0.9855803893294881</v>
      </c>
      <c r="J12" s="2">
        <f>(D12-D13)/($A12-$A13)</f>
        <v>4.5199999999999996</v>
      </c>
      <c r="K12" s="2">
        <f t="shared" si="3"/>
        <v>4.5999999999999996</v>
      </c>
    </row>
    <row r="13" spans="1:11" x14ac:dyDescent="0.25">
      <c r="A13">
        <v>300</v>
      </c>
      <c r="B13">
        <v>25</v>
      </c>
      <c r="C13">
        <f t="shared" si="0"/>
        <v>275</v>
      </c>
      <c r="D13">
        <v>1141</v>
      </c>
      <c r="E13">
        <v>1157</v>
      </c>
      <c r="F13" s="5">
        <f t="shared" si="1"/>
        <v>3752.9153792484803</v>
      </c>
      <c r="G13" s="5">
        <f t="shared" si="2"/>
        <v>3805.541712349248</v>
      </c>
      <c r="H13">
        <f>D13-E13</f>
        <v>-16</v>
      </c>
      <c r="I13" s="2">
        <f>D13/E13</f>
        <v>0.98617113223854802</v>
      </c>
      <c r="J13" s="2">
        <f>(D13-D14)/($A13-$A14)</f>
        <v>4.28</v>
      </c>
      <c r="K13" s="2">
        <f t="shared" si="3"/>
        <v>4.3</v>
      </c>
    </row>
    <row r="14" spans="1:11" x14ac:dyDescent="0.25">
      <c r="A14">
        <v>250</v>
      </c>
      <c r="B14">
        <v>25</v>
      </c>
      <c r="C14">
        <f t="shared" si="0"/>
        <v>225</v>
      </c>
      <c r="D14">
        <v>927</v>
      </c>
      <c r="E14">
        <v>942</v>
      </c>
      <c r="F14" s="5">
        <f t="shared" si="1"/>
        <v>3049.0381740257153</v>
      </c>
      <c r="G14" s="5">
        <f t="shared" si="2"/>
        <v>3098.3753613076851</v>
      </c>
      <c r="H14">
        <f>D14-E14</f>
        <v>-15</v>
      </c>
      <c r="I14" s="2">
        <f>D14/E14</f>
        <v>0.98407643312101911</v>
      </c>
      <c r="J14" s="2">
        <f>(D14-D15)/($A14-$A15)</f>
        <v>4.3</v>
      </c>
      <c r="K14" s="2">
        <f t="shared" si="3"/>
        <v>4.38</v>
      </c>
    </row>
    <row r="15" spans="1:11" x14ac:dyDescent="0.25">
      <c r="A15">
        <v>200</v>
      </c>
      <c r="B15">
        <v>25</v>
      </c>
      <c r="C15">
        <f t="shared" si="0"/>
        <v>175</v>
      </c>
      <c r="D15">
        <v>712</v>
      </c>
      <c r="E15">
        <v>723</v>
      </c>
      <c r="F15" s="5">
        <f t="shared" si="1"/>
        <v>2341.8718229841525</v>
      </c>
      <c r="G15" s="5">
        <f t="shared" si="2"/>
        <v>2378.0524269909301</v>
      </c>
      <c r="H15">
        <f>D15-E15</f>
        <v>-11</v>
      </c>
      <c r="I15" s="2">
        <f>D15/E15</f>
        <v>0.98478561549100974</v>
      </c>
      <c r="J15" s="2">
        <f>(D15-D16)/($A15-$A16)</f>
        <v>3.82</v>
      </c>
      <c r="K15" s="2">
        <f t="shared" si="3"/>
        <v>3.84</v>
      </c>
    </row>
    <row r="16" spans="1:11" x14ac:dyDescent="0.25">
      <c r="A16">
        <v>150</v>
      </c>
      <c r="B16">
        <v>25</v>
      </c>
      <c r="C16">
        <f t="shared" si="0"/>
        <v>125</v>
      </c>
      <c r="D16">
        <v>521</v>
      </c>
      <c r="E16">
        <v>531</v>
      </c>
      <c r="F16" s="5">
        <f t="shared" si="1"/>
        <v>1713.6449715937408</v>
      </c>
      <c r="G16" s="5">
        <f t="shared" si="2"/>
        <v>1746.5364297817205</v>
      </c>
      <c r="H16">
        <f>D16-E16</f>
        <v>-10</v>
      </c>
      <c r="I16" s="2">
        <f>D16/E16</f>
        <v>0.98116760828625238</v>
      </c>
      <c r="J16" s="2">
        <f>(D16-D17)/($A16-$A17)</f>
        <v>4.38</v>
      </c>
      <c r="K16" s="2">
        <f t="shared" si="3"/>
        <v>4.5</v>
      </c>
    </row>
    <row r="17" spans="1:13" x14ac:dyDescent="0.25">
      <c r="A17">
        <v>100</v>
      </c>
      <c r="B17">
        <v>25</v>
      </c>
      <c r="C17">
        <f t="shared" si="0"/>
        <v>75</v>
      </c>
      <c r="D17">
        <v>302</v>
      </c>
      <c r="E17">
        <v>306</v>
      </c>
      <c r="F17" s="5">
        <f t="shared" si="1"/>
        <v>993.32203727698607</v>
      </c>
      <c r="G17" s="5">
        <f t="shared" si="2"/>
        <v>1006.4786205521779</v>
      </c>
      <c r="H17">
        <f>D17-E17</f>
        <v>-4</v>
      </c>
      <c r="I17" s="2">
        <f>D17/E17</f>
        <v>0.98692810457516345</v>
      </c>
      <c r="J17" s="2">
        <f>(D17-D18)/($A17-$A18)</f>
        <v>3.96</v>
      </c>
      <c r="K17" s="2">
        <f t="shared" si="3"/>
        <v>4.0133333333333336</v>
      </c>
    </row>
    <row r="18" spans="1:13" x14ac:dyDescent="0.25">
      <c r="A18">
        <v>25</v>
      </c>
      <c r="B18">
        <v>25</v>
      </c>
      <c r="C18">
        <f>A18-B18</f>
        <v>0</v>
      </c>
      <c r="D18">
        <v>5</v>
      </c>
      <c r="E18">
        <v>5</v>
      </c>
      <c r="F18" s="5">
        <f t="shared" si="1"/>
        <v>16.445729093989836</v>
      </c>
      <c r="G18" s="5">
        <f t="shared" si="2"/>
        <v>16.445729093989836</v>
      </c>
      <c r="H18">
        <f>D18-E18</f>
        <v>0</v>
      </c>
      <c r="I18" s="2">
        <f>D18/E18</f>
        <v>1</v>
      </c>
      <c r="J18" s="2"/>
      <c r="K18" s="2"/>
      <c r="M18" t="s">
        <v>9</v>
      </c>
    </row>
    <row r="19" spans="1:13" x14ac:dyDescent="0.25">
      <c r="J19" s="2">
        <f>MEDIAN(J10:J17)</f>
        <v>4.29</v>
      </c>
      <c r="K19" s="2">
        <f>MEDIAN(K10:K17)</f>
        <v>4.34</v>
      </c>
    </row>
  </sheetData>
  <mergeCells count="3">
    <mergeCell ref="A8:B8"/>
    <mergeCell ref="D8:E8"/>
    <mergeCell ref="F8:G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OST Ostschweizer Fachhochschule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Kranz</dc:creator>
  <cp:lastModifiedBy>Samuel Kranz</cp:lastModifiedBy>
  <dcterms:created xsi:type="dcterms:W3CDTF">2024-11-29T12:11:55Z</dcterms:created>
  <dcterms:modified xsi:type="dcterms:W3CDTF">2024-11-29T13:31:35Z</dcterms:modified>
</cp:coreProperties>
</file>