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esus David Pinto\Downloads\"/>
    </mc:Choice>
  </mc:AlternateContent>
  <xr:revisionPtr revIDLastSave="0" documentId="13_ncr:1_{079E7434-A2B1-4F24-9FD7-B119B6D48A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 1" sheetId="2" r:id="rId2"/>
    <sheet name="Hoja2" sheetId="3" r:id="rId3"/>
    <sheet name="Calculos" sheetId="4" state="hidden" r:id="rId4"/>
    <sheet name="HeatExchanger" sheetId="5" r:id="rId5"/>
    <sheet name="CANT MOVIMIENTO" sheetId="6" state="hidden" r:id="rId6"/>
  </sheets>
  <externalReferences>
    <externalReference r:id="rId7"/>
  </externalReferences>
  <definedNames>
    <definedName name="SegmentaciónDeDatos_Actividad">#N/A</definedName>
    <definedName name="SegmentaciónDeDatos_Actividad1">#N/A</definedName>
    <definedName name="SegmentaciónDeDatos_Año">#N/A</definedName>
    <definedName name="SegmentaciónDeDatos_Año1">#N/A</definedName>
    <definedName name="SegmentaciónDeDatos_Estado">#N/A</definedName>
    <definedName name="SegmentaciónDeDatos_Estado1">#N/A</definedName>
    <definedName name="SegmentaciónDeDatos_Mes">#N/A</definedName>
    <definedName name="SegmentaciónDeDatos_Mes1">#N/A</definedName>
    <definedName name="SegmentaciónDeDatos_TAG">#N/A</definedName>
    <definedName name="SegmentaciónDeDatos_TAG1">#N/A</definedName>
  </definedNames>
  <calcPr calcId="191029"/>
  <extLst>
    <ext xmlns:x14="http://schemas.microsoft.com/office/spreadsheetml/2009/9/main" uri="{876F7934-8845-4945-9796-88D515C7AA90}">
      <x14:pivotCaches>
        <pivotCache cacheId="105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gpTq5IgKNguAFuWSsu6CF+1e0eIXmgmcCIkxC0MyOKM="/>
    </ext>
  </extLst>
</workbook>
</file>

<file path=xl/calcChain.xml><?xml version="1.0" encoding="utf-8"?>
<calcChain xmlns="http://schemas.openxmlformats.org/spreadsheetml/2006/main">
  <c r="H31" i="6" l="1"/>
  <c r="Y21" i="5"/>
  <c r="L21" i="5"/>
  <c r="AE4" i="5"/>
  <c r="G342" i="4"/>
  <c r="F342" i="4"/>
  <c r="E342" i="4"/>
  <c r="D342" i="4"/>
  <c r="G341" i="4"/>
  <c r="G344" i="4" s="1"/>
  <c r="F341" i="4"/>
  <c r="F344" i="4" s="1"/>
  <c r="E341" i="4"/>
  <c r="E344" i="4" s="1"/>
  <c r="D341" i="4"/>
  <c r="D344" i="4" s="1"/>
  <c r="H314" i="4"/>
  <c r="H319" i="4" s="1"/>
  <c r="D301" i="4"/>
  <c r="D303" i="4" s="1"/>
  <c r="D305" i="4" s="1"/>
  <c r="D300" i="4"/>
  <c r="N292" i="4"/>
  <c r="P292" i="4" s="1"/>
  <c r="M292" i="4"/>
  <c r="D282" i="4"/>
  <c r="D286" i="4" s="1"/>
  <c r="D291" i="4" s="1"/>
  <c r="D295" i="4" s="1"/>
  <c r="D269" i="4"/>
  <c r="D271" i="4" s="1"/>
  <c r="G257" i="4"/>
  <c r="E257" i="4"/>
  <c r="G255" i="4"/>
  <c r="F255" i="4"/>
  <c r="F257" i="4" s="1"/>
  <c r="E255" i="4"/>
  <c r="D255" i="4"/>
  <c r="G254" i="4"/>
  <c r="F254" i="4"/>
  <c r="E254" i="4"/>
  <c r="D254" i="4"/>
  <c r="D257" i="4" s="1"/>
  <c r="C241" i="4"/>
  <c r="K224" i="4"/>
  <c r="C224" i="4"/>
  <c r="K223" i="4"/>
  <c r="C223" i="4"/>
  <c r="K222" i="4"/>
  <c r="C222" i="4"/>
  <c r="K221" i="4"/>
  <c r="C221" i="4"/>
  <c r="E218" i="4"/>
  <c r="P217" i="4"/>
  <c r="F212" i="4"/>
  <c r="D212" i="4"/>
  <c r="H202" i="4"/>
  <c r="I200" i="4"/>
  <c r="G198" i="4"/>
  <c r="G197" i="4"/>
  <c r="J198" i="4" s="1"/>
  <c r="AD187" i="4"/>
  <c r="AA187" i="4"/>
  <c r="AD176" i="4"/>
  <c r="AA176" i="4"/>
  <c r="AD173" i="4"/>
  <c r="AA173" i="4"/>
  <c r="AD172" i="4"/>
  <c r="C162" i="4"/>
  <c r="Q158" i="4"/>
  <c r="Q155" i="4"/>
  <c r="D155" i="4"/>
  <c r="C154" i="4"/>
  <c r="J153" i="4" s="1"/>
  <c r="K152" i="4"/>
  <c r="K153" i="4" s="1"/>
  <c r="J152" i="4"/>
  <c r="I152" i="4"/>
  <c r="H152" i="4"/>
  <c r="G152" i="4"/>
  <c r="C148" i="4"/>
  <c r="C152" i="4" s="1"/>
  <c r="C153" i="4" s="1"/>
  <c r="Q145" i="4"/>
  <c r="T143" i="4"/>
  <c r="T155" i="4" s="1"/>
  <c r="T158" i="4" s="1"/>
  <c r="T141" i="4"/>
  <c r="T145" i="4" s="1"/>
  <c r="C108" i="4"/>
  <c r="F107" i="4"/>
  <c r="C107" i="4"/>
  <c r="F106" i="4"/>
  <c r="C106" i="4"/>
  <c r="G104" i="4"/>
  <c r="F104" i="4"/>
  <c r="F108" i="4" s="1"/>
  <c r="C104" i="4"/>
  <c r="G103" i="4"/>
  <c r="F103" i="4"/>
  <c r="C103" i="4"/>
  <c r="G102" i="4"/>
  <c r="F102" i="4"/>
  <c r="F111" i="4" s="1"/>
  <c r="C102" i="4"/>
  <c r="C111" i="4" s="1"/>
  <c r="F101" i="4"/>
  <c r="F109" i="4" s="1"/>
  <c r="C101" i="4"/>
  <c r="C109" i="4" s="1"/>
  <c r="F100" i="4"/>
  <c r="F93" i="4"/>
  <c r="C93" i="4"/>
  <c r="T90" i="4"/>
  <c r="S90" i="4"/>
  <c r="G84" i="4"/>
  <c r="F84" i="4"/>
  <c r="F86" i="4" s="1"/>
  <c r="C84" i="4"/>
  <c r="C86" i="4" s="1"/>
  <c r="D79" i="4"/>
  <c r="E70" i="4"/>
  <c r="G70" i="4" s="1"/>
  <c r="E69" i="4"/>
  <c r="G69" i="4" s="1"/>
  <c r="D67" i="4"/>
  <c r="M51" i="4"/>
  <c r="D43" i="4"/>
  <c r="D42" i="4"/>
  <c r="D41" i="4"/>
  <c r="H20" i="6" s="1"/>
  <c r="D40" i="4"/>
  <c r="H19" i="6" s="1"/>
  <c r="M38" i="4"/>
  <c r="M57" i="4" s="1"/>
  <c r="A26" i="4"/>
  <c r="A25" i="4"/>
  <c r="A24" i="4"/>
  <c r="A23" i="4"/>
  <c r="A22" i="4"/>
  <c r="A21" i="4"/>
  <c r="A20" i="4"/>
  <c r="A19" i="4"/>
  <c r="A18" i="4"/>
  <c r="A17" i="4"/>
  <c r="R16" i="4"/>
  <c r="R18" i="4" s="1"/>
  <c r="R20" i="4" s="1"/>
  <c r="R22" i="4" s="1"/>
  <c r="A16" i="4"/>
  <c r="A15" i="4"/>
  <c r="A14" i="4"/>
  <c r="A13" i="4"/>
  <c r="A12" i="4"/>
  <c r="A11" i="4"/>
  <c r="A10" i="4"/>
  <c r="A9" i="4"/>
  <c r="L8" i="4"/>
  <c r="C54" i="4" s="1"/>
  <c r="B8" i="4"/>
  <c r="L7" i="4"/>
  <c r="C4" i="4" l="1"/>
  <c r="C5" i="4" s="1"/>
  <c r="D44" i="4"/>
  <c r="C113" i="4"/>
  <c r="F113" i="4"/>
  <c r="F116" i="4" s="1"/>
  <c r="F120" i="4" s="1"/>
  <c r="F126" i="4" s="1"/>
  <c r="F130" i="4" s="1"/>
  <c r="F112" i="4"/>
  <c r="F115" i="4" s="1"/>
  <c r="F119" i="4" s="1"/>
  <c r="F125" i="4" s="1"/>
  <c r="F129" i="4" s="1"/>
  <c r="C120" i="4"/>
  <c r="C126" i="4" s="1"/>
  <c r="C130" i="4" s="1"/>
  <c r="C89" i="4"/>
  <c r="C95" i="4" s="1"/>
  <c r="F89" i="4"/>
  <c r="F95" i="4" s="1"/>
  <c r="L37" i="4"/>
  <c r="K37" i="4"/>
  <c r="J37" i="4"/>
  <c r="I37" i="4"/>
  <c r="I38" i="4" s="1"/>
  <c r="H37" i="4"/>
  <c r="G37" i="4"/>
  <c r="F37" i="4"/>
  <c r="D65" i="4"/>
  <c r="C55" i="4"/>
  <c r="H32" i="6"/>
  <c r="H21" i="6"/>
  <c r="D46" i="4"/>
  <c r="M36" i="4" s="1"/>
  <c r="C48" i="4"/>
  <c r="D223" i="4"/>
  <c r="D227" i="4" s="1"/>
  <c r="E224" i="4"/>
  <c r="D224" i="4" s="1"/>
  <c r="C56" i="4"/>
  <c r="E223" i="4"/>
  <c r="E227" i="4" s="1"/>
  <c r="F224" i="4"/>
  <c r="G224" i="4" s="1"/>
  <c r="H153" i="4"/>
  <c r="D221" i="4"/>
  <c r="E222" i="4"/>
  <c r="D222" i="4" s="1"/>
  <c r="F223" i="4"/>
  <c r="G223" i="4" s="1"/>
  <c r="C116" i="4"/>
  <c r="C110" i="4"/>
  <c r="C112" i="4" s="1"/>
  <c r="C115" i="4" s="1"/>
  <c r="I153" i="4"/>
  <c r="H198" i="4"/>
  <c r="E221" i="4"/>
  <c r="F222" i="4"/>
  <c r="G222" i="4" s="1"/>
  <c r="G153" i="4"/>
  <c r="H197" i="4"/>
  <c r="C50" i="4"/>
  <c r="H70" i="4"/>
  <c r="I70" i="4" s="1"/>
  <c r="F110" i="4"/>
  <c r="F221" i="4"/>
  <c r="G221" i="4" s="1"/>
  <c r="H38" i="4" l="1"/>
  <c r="F38" i="4"/>
  <c r="E36" i="4" s="1"/>
  <c r="H22" i="6" s="1"/>
  <c r="G38" i="4"/>
  <c r="H79" i="4"/>
  <c r="C119" i="4"/>
  <c r="I144" i="4"/>
  <c r="I133" i="4"/>
  <c r="I141" i="4"/>
  <c r="I138" i="4"/>
  <c r="I130" i="4"/>
  <c r="I135" i="4"/>
  <c r="I143" i="4"/>
  <c r="I140" i="4"/>
  <c r="I137" i="4"/>
  <c r="I134" i="4"/>
  <c r="I132" i="4"/>
  <c r="I129" i="4"/>
  <c r="I139" i="4"/>
  <c r="I131" i="4"/>
  <c r="I142" i="4"/>
  <c r="I136" i="4"/>
  <c r="U23" i="5"/>
  <c r="H136" i="4"/>
  <c r="H131" i="4"/>
  <c r="U22" i="5"/>
  <c r="H144" i="4"/>
  <c r="H133" i="4"/>
  <c r="H130" i="4"/>
  <c r="H141" i="4"/>
  <c r="H138" i="4"/>
  <c r="H135" i="4"/>
  <c r="H143" i="4"/>
  <c r="H140" i="4"/>
  <c r="H142" i="4"/>
  <c r="H137" i="4"/>
  <c r="H134" i="4"/>
  <c r="H132" i="4"/>
  <c r="H129" i="4"/>
  <c r="H139" i="4"/>
  <c r="H80" i="4"/>
  <c r="C138" i="4"/>
  <c r="N221" i="4"/>
  <c r="A221" i="4"/>
  <c r="A223" i="4"/>
  <c r="N223" i="4"/>
  <c r="C57" i="4"/>
  <c r="C58" i="4" s="1"/>
  <c r="M55" i="4" s="1"/>
  <c r="C49" i="4"/>
  <c r="C51" i="4" s="1"/>
  <c r="C52" i="4" s="1"/>
  <c r="H30" i="6"/>
  <c r="H23" i="6"/>
  <c r="R31" i="6"/>
  <c r="J38" i="4"/>
  <c r="K38" i="4"/>
  <c r="A224" i="4"/>
  <c r="N224" i="4"/>
  <c r="H23" i="5"/>
  <c r="K141" i="4"/>
  <c r="K138" i="4"/>
  <c r="K135" i="4"/>
  <c r="K130" i="4"/>
  <c r="K143" i="4"/>
  <c r="K140" i="4"/>
  <c r="K137" i="4"/>
  <c r="K134" i="4"/>
  <c r="K132" i="4"/>
  <c r="K142" i="4"/>
  <c r="K129" i="4"/>
  <c r="K131" i="4"/>
  <c r="K144" i="4"/>
  <c r="K139" i="4"/>
  <c r="K133" i="4"/>
  <c r="K136" i="4"/>
  <c r="L38" i="4"/>
  <c r="C98" i="4"/>
  <c r="H28" i="5" s="1"/>
  <c r="F96" i="4"/>
  <c r="A222" i="4"/>
  <c r="N222" i="4"/>
  <c r="D66" i="4"/>
  <c r="H69" i="4" s="1"/>
  <c r="I69" i="4" s="1"/>
  <c r="F98" i="4"/>
  <c r="U28" i="5" s="1"/>
  <c r="C96" i="4"/>
  <c r="H21" i="5" s="1"/>
  <c r="F295" i="4" s="1"/>
  <c r="H295" i="4" s="1"/>
  <c r="N31" i="6" l="1"/>
  <c r="V31" i="6" s="1"/>
  <c r="C134" i="4"/>
  <c r="H26" i="5" s="1"/>
  <c r="L50" i="4"/>
  <c r="L51" i="4" s="1"/>
  <c r="K50" i="4"/>
  <c r="K51" i="4" s="1"/>
  <c r="J50" i="4"/>
  <c r="J51" i="4" s="1"/>
  <c r="I50" i="4"/>
  <c r="I51" i="4" s="1"/>
  <c r="H50" i="4"/>
  <c r="H51" i="4" s="1"/>
  <c r="G50" i="4"/>
  <c r="G51" i="4" s="1"/>
  <c r="F50" i="4"/>
  <c r="F51" i="4" s="1"/>
  <c r="E49" i="4" s="1"/>
  <c r="M49" i="4"/>
  <c r="F134" i="4"/>
  <c r="U26" i="5" s="1"/>
  <c r="C125" i="4"/>
  <c r="C129" i="4" s="1"/>
  <c r="C146" i="4"/>
  <c r="R32" i="6"/>
  <c r="F133" i="4"/>
  <c r="U25" i="5" s="1"/>
  <c r="N95" i="4"/>
  <c r="K98" i="4"/>
  <c r="L98" i="4" s="1"/>
  <c r="K95" i="4"/>
  <c r="L95" i="4" s="1"/>
  <c r="N100" i="4"/>
  <c r="N97" i="4"/>
  <c r="U21" i="5"/>
  <c r="K100" i="4"/>
  <c r="L100" i="4" s="1"/>
  <c r="K97" i="4"/>
  <c r="L97" i="4" s="1"/>
  <c r="N96" i="4"/>
  <c r="N99" i="4"/>
  <c r="K96" i="4"/>
  <c r="L96" i="4" s="1"/>
  <c r="K99" i="4"/>
  <c r="L99" i="4" s="1"/>
  <c r="N98" i="4"/>
  <c r="L56" i="4"/>
  <c r="L57" i="4" s="1"/>
  <c r="K56" i="4"/>
  <c r="K57" i="4" s="1"/>
  <c r="J56" i="4"/>
  <c r="J57" i="4" s="1"/>
  <c r="I56" i="4"/>
  <c r="I57" i="4" s="1"/>
  <c r="H56" i="4"/>
  <c r="H57" i="4" s="1"/>
  <c r="G56" i="4"/>
  <c r="G57" i="4" s="1"/>
  <c r="F56" i="4"/>
  <c r="F57" i="4" s="1"/>
  <c r="E55" i="4" s="1"/>
  <c r="N30" i="6" l="1"/>
  <c r="V30" i="6" s="1"/>
  <c r="O221" i="4"/>
  <c r="O222" i="4"/>
  <c r="O223" i="4"/>
  <c r="L221" i="4"/>
  <c r="O224" i="4"/>
  <c r="L222" i="4"/>
  <c r="C155" i="4"/>
  <c r="C158" i="4" s="1"/>
  <c r="L223" i="4"/>
  <c r="H221" i="4"/>
  <c r="L224" i="4"/>
  <c r="H222" i="4"/>
  <c r="H223" i="4"/>
  <c r="H224" i="4"/>
  <c r="C159" i="4"/>
  <c r="J133" i="4"/>
  <c r="J141" i="4"/>
  <c r="J138" i="4"/>
  <c r="H22" i="5"/>
  <c r="J135" i="4"/>
  <c r="J130" i="4"/>
  <c r="J143" i="4"/>
  <c r="J140" i="4"/>
  <c r="J137" i="4"/>
  <c r="J134" i="4"/>
  <c r="J132" i="4"/>
  <c r="J136" i="4"/>
  <c r="J142" i="4"/>
  <c r="J129" i="4"/>
  <c r="J131" i="4"/>
  <c r="J144" i="4"/>
  <c r="J139" i="4"/>
  <c r="R30" i="6"/>
  <c r="N32" i="6"/>
  <c r="V32" i="6" s="1"/>
  <c r="C133" i="4" l="1"/>
  <c r="H25" i="5" s="1"/>
  <c r="C211" i="4"/>
  <c r="C164" i="4"/>
</calcChain>
</file>

<file path=xl/sharedStrings.xml><?xml version="1.0" encoding="utf-8"?>
<sst xmlns="http://schemas.openxmlformats.org/spreadsheetml/2006/main" count="449" uniqueCount="255">
  <si>
    <t>MODELADOR HIDRAÚLICO PARA ESTIMAR LA CAPACIDAD 
DE FLUJO DE GAS NATURAL A TRAVÉS DE TUBERÍAS</t>
  </si>
  <si>
    <t>Datos de Proceso:</t>
  </si>
  <si>
    <t>PARAMETRO</t>
  </si>
  <si>
    <t>VALOR</t>
  </si>
  <si>
    <t>UNIDAD</t>
  </si>
  <si>
    <t>Gravedad Específica del Gas:</t>
  </si>
  <si>
    <t>---</t>
  </si>
  <si>
    <t>Flujo de Proceso:</t>
  </si>
  <si>
    <t>MMSCFD</t>
  </si>
  <si>
    <t>Presión de Operación:</t>
  </si>
  <si>
    <t>Psig</t>
  </si>
  <si>
    <t>Temperatura:</t>
  </si>
  <si>
    <t>°F</t>
  </si>
  <si>
    <t>Diametro Evaluado:</t>
  </si>
  <si>
    <t>In</t>
  </si>
  <si>
    <t>Espesor / Schedule:</t>
  </si>
  <si>
    <t>SCH 40</t>
  </si>
  <si>
    <t xml:space="preserve"> "</t>
  </si>
  <si>
    <t>Velocidad de diseño:</t>
  </si>
  <si>
    <t>Ft/s</t>
  </si>
  <si>
    <t>RESULTADOS</t>
  </si>
  <si>
    <t>Factor Corrección  Presión</t>
  </si>
  <si>
    <t>Factor Corrección  Temp</t>
  </si>
  <si>
    <t>Factor Corrección  Z</t>
  </si>
  <si>
    <t>Capacidad Máx Recomendada:</t>
  </si>
  <si>
    <t>Velocidad Real @Proceso:</t>
  </si>
  <si>
    <t>RESUMEN DE PROXIMIDAD</t>
  </si>
  <si>
    <t>EVALUACIÓN DE TAMAÑOS</t>
  </si>
  <si>
    <t>CAPACIDAD</t>
  </si>
  <si>
    <t>VELOCIDAD MÁX</t>
  </si>
  <si>
    <t>PORCENTAJE DE USO</t>
  </si>
  <si>
    <t>Diametro anterior</t>
  </si>
  <si>
    <t>%</t>
  </si>
  <si>
    <t>Lbf</t>
  </si>
  <si>
    <t>Diametro siguiente</t>
  </si>
  <si>
    <t>Notas:</t>
  </si>
  <si>
    <t>Rev.</t>
  </si>
  <si>
    <t>Fecha</t>
  </si>
  <si>
    <t>Proyecto</t>
  </si>
  <si>
    <t>Cliente</t>
  </si>
  <si>
    <t>Elabora</t>
  </si>
  <si>
    <t>Revisa</t>
  </si>
  <si>
    <t>Aprueba</t>
  </si>
  <si>
    <t>Condición</t>
  </si>
  <si>
    <t>Diámetro de boquilla (in)</t>
  </si>
  <si>
    <t>Caudal (MMSCFD)</t>
  </si>
  <si>
    <t>Velocidad (ft/s)</t>
  </si>
  <si>
    <t>Recomendado (ft/s)</t>
  </si>
  <si>
    <t>Cumple?</t>
  </si>
  <si>
    <t>Actual Entrada</t>
  </si>
  <si>
    <t>15-30</t>
  </si>
  <si>
    <r>
      <rPr>
        <sz val="11"/>
        <color theme="1"/>
        <rFont val="Quattrocento Sans"/>
      </rPr>
      <t>❌</t>
    </r>
    <r>
      <rPr>
        <sz val="11"/>
        <color theme="1"/>
        <rFont val="Arial"/>
      </rPr>
      <t xml:space="preserve"> Alta</t>
    </r>
  </si>
  <si>
    <t>Actual salida</t>
  </si>
  <si>
    <t>20-40</t>
  </si>
  <si>
    <r>
      <rPr>
        <sz val="11"/>
        <color theme="1"/>
        <rFont val="Quattrocento Sans"/>
      </rPr>
      <t>❌</t>
    </r>
    <r>
      <rPr>
        <sz val="11"/>
        <color theme="1"/>
        <rFont val="Arial"/>
      </rPr>
      <t xml:space="preserve"> Alta</t>
    </r>
  </si>
  <si>
    <t>Entrada proyectada</t>
  </si>
  <si>
    <t>✅</t>
  </si>
  <si>
    <t>Salida proyectada</t>
  </si>
  <si>
    <t>Entrada 6"</t>
  </si>
  <si>
    <t>Entrada 10"</t>
  </si>
  <si>
    <t>Salida 4"</t>
  </si>
  <si>
    <t>Saloida 8"</t>
  </si>
  <si>
    <t>SELECT</t>
  </si>
  <si>
    <t>in</t>
  </si>
  <si>
    <t>Area</t>
  </si>
  <si>
    <t>ft2</t>
  </si>
  <si>
    <t>P</t>
  </si>
  <si>
    <t>D</t>
  </si>
  <si>
    <t>DIAM EXT</t>
  </si>
  <si>
    <t>SCH 10</t>
  </si>
  <si>
    <t>SCH 20</t>
  </si>
  <si>
    <t>SCH 30</t>
  </si>
  <si>
    <t>STD</t>
  </si>
  <si>
    <t>SCH 60</t>
  </si>
  <si>
    <t>XS</t>
  </si>
  <si>
    <t>SCH 80</t>
  </si>
  <si>
    <t>S</t>
  </si>
  <si>
    <t>F</t>
  </si>
  <si>
    <t>E</t>
  </si>
  <si>
    <t>T</t>
  </si>
  <si>
    <t>t</t>
  </si>
  <si>
    <t>A</t>
  </si>
  <si>
    <t>ft</t>
  </si>
  <si>
    <t>Qa</t>
  </si>
  <si>
    <t>Qs</t>
  </si>
  <si>
    <t>QA</t>
  </si>
  <si>
    <t>Ft3/seg</t>
  </si>
  <si>
    <t>QMMSCFD</t>
  </si>
  <si>
    <t>Fp</t>
  </si>
  <si>
    <t>FT</t>
  </si>
  <si>
    <t>Zbase</t>
  </si>
  <si>
    <t>Zreal</t>
  </si>
  <si>
    <t>FZ</t>
  </si>
  <si>
    <t>Fcorreccion</t>
  </si>
  <si>
    <t>tamaño anterior</t>
  </si>
  <si>
    <t>Din</t>
  </si>
  <si>
    <t>Ain</t>
  </si>
  <si>
    <t>tamaño siguiente</t>
  </si>
  <si>
    <t>l</t>
  </si>
  <si>
    <t>V</t>
  </si>
  <si>
    <t>TIME</t>
  </si>
  <si>
    <t>TUBOS</t>
  </si>
  <si>
    <t>TUBING</t>
  </si>
  <si>
    <t>D3/4</t>
  </si>
  <si>
    <t>CS</t>
  </si>
  <si>
    <t>HEAT EXCANGER</t>
  </si>
  <si>
    <t>DENSIDAD A CONDICIONES BASE</t>
  </si>
  <si>
    <t>KG/M3</t>
  </si>
  <si>
    <t>Lb/FT3</t>
  </si>
  <si>
    <t>Cp gas natural</t>
  </si>
  <si>
    <t>BTU/ Lbm.F</t>
  </si>
  <si>
    <t>CORAZA</t>
  </si>
  <si>
    <t>FLUJO GAS</t>
  </si>
  <si>
    <t>Sft3/s</t>
  </si>
  <si>
    <t>SI</t>
  </si>
  <si>
    <t>English</t>
  </si>
  <si>
    <t>Cp</t>
  </si>
  <si>
    <t>Flujo másico</t>
  </si>
  <si>
    <t>Lb/seg</t>
  </si>
  <si>
    <t>Cv</t>
  </si>
  <si>
    <t>R</t>
  </si>
  <si>
    <t>Delta T</t>
  </si>
  <si>
    <t>U</t>
  </si>
  <si>
    <t>n tubos</t>
  </si>
  <si>
    <t>n Tubos según Q</t>
  </si>
  <si>
    <t>Calor in</t>
  </si>
  <si>
    <t>BTU/seg</t>
  </si>
  <si>
    <t>BTU/hr</t>
  </si>
  <si>
    <t>Temp Salida Real Estimada</t>
  </si>
  <si>
    <t>vel</t>
  </si>
  <si>
    <t>ft/seg</t>
  </si>
  <si>
    <t>SG</t>
  </si>
  <si>
    <t>Presion</t>
  </si>
  <si>
    <t>psig</t>
  </si>
  <si>
    <t>Temp in</t>
  </si>
  <si>
    <t>Temp out</t>
  </si>
  <si>
    <t>Ftin</t>
  </si>
  <si>
    <t>Ftout</t>
  </si>
  <si>
    <t>Zreal in</t>
  </si>
  <si>
    <t>Zreal out</t>
  </si>
  <si>
    <t>FZ in</t>
  </si>
  <si>
    <t>FZ out</t>
  </si>
  <si>
    <t>Fcorr in</t>
  </si>
  <si>
    <t>Fcorr out</t>
  </si>
  <si>
    <t>QA in</t>
  </si>
  <si>
    <t>Aft3/seg</t>
  </si>
  <si>
    <t>QA out</t>
  </si>
  <si>
    <t>A min in</t>
  </si>
  <si>
    <t>A min out</t>
  </si>
  <si>
    <t>IN</t>
  </si>
  <si>
    <t>OUT</t>
  </si>
  <si>
    <t>NPS</t>
  </si>
  <si>
    <t>D min in</t>
  </si>
  <si>
    <t>D min out</t>
  </si>
  <si>
    <t>IN Recomendado</t>
  </si>
  <si>
    <t>OUT recomendado</t>
  </si>
  <si>
    <t>Fhidrodinamica</t>
  </si>
  <si>
    <t>CD</t>
  </si>
  <si>
    <t>Rho 720</t>
  </si>
  <si>
    <t>Vt</t>
  </si>
  <si>
    <t>DISEÑO GEOMETRICO</t>
  </si>
  <si>
    <t>g</t>
  </si>
  <si>
    <t>FD</t>
  </si>
  <si>
    <t>prom QA</t>
  </si>
  <si>
    <t>numero de tubos</t>
  </si>
  <si>
    <t>tubos 3/4 sch80</t>
  </si>
  <si>
    <t>in diametro interno</t>
  </si>
  <si>
    <t>perimetro de flujo</t>
  </si>
  <si>
    <t>in diamtro externo</t>
  </si>
  <si>
    <t>geometria de contruccion</t>
  </si>
  <si>
    <t>14 XS</t>
  </si>
  <si>
    <t>16 XS</t>
  </si>
  <si>
    <t>18 XS</t>
  </si>
  <si>
    <t>20 XS</t>
  </si>
  <si>
    <t>24 XS</t>
  </si>
  <si>
    <t>Rho 450</t>
  </si>
  <si>
    <t>Area de flujo interna 1 tubo</t>
  </si>
  <si>
    <t>Area total</t>
  </si>
  <si>
    <t>debe ser &lt; al 70% para un paso</t>
  </si>
  <si>
    <t>Area externa 1 tubo</t>
  </si>
  <si>
    <t>debe ser &lt; al 35% para dos pasos</t>
  </si>
  <si>
    <t>QaxTubo</t>
  </si>
  <si>
    <t>Vel x tubo</t>
  </si>
  <si>
    <t>ft/s</t>
  </si>
  <si>
    <t>Vel prom x tubo</t>
  </si>
  <si>
    <t>X=VT</t>
  </si>
  <si>
    <t xml:space="preserve">X  </t>
  </si>
  <si>
    <t>time 2 pasos</t>
  </si>
  <si>
    <t>Seg</t>
  </si>
  <si>
    <t>futuro 450 x 30</t>
  </si>
  <si>
    <t>actual 720 x 19.5</t>
  </si>
  <si>
    <t>Z450</t>
  </si>
  <si>
    <t>Z720</t>
  </si>
  <si>
    <t>Q30</t>
  </si>
  <si>
    <t>Q19,5</t>
  </si>
  <si>
    <t>p</t>
  </si>
  <si>
    <t>rho g</t>
  </si>
  <si>
    <t>rho 1</t>
  </si>
  <si>
    <t>dm</t>
  </si>
  <si>
    <t>Dmin</t>
  </si>
  <si>
    <t>LMTD</t>
  </si>
  <si>
    <t>m</t>
  </si>
  <si>
    <t>Area Real</t>
  </si>
  <si>
    <t>theta - rad</t>
  </si>
  <si>
    <t>h</t>
  </si>
  <si>
    <t>d</t>
  </si>
  <si>
    <t>A (in2)</t>
  </si>
  <si>
    <t>A (Ft2)</t>
  </si>
  <si>
    <t>Vel (ft/s)</t>
  </si>
  <si>
    <t>Fernando Gonzalez &lt;directordeproyectoampcpf@sorcingenieria.com&gt;</t>
  </si>
  <si>
    <t>Destinatario</t>
  </si>
  <si>
    <r>
      <rPr>
        <sz val="8"/>
        <color rgb="FF00ACFF"/>
        <rFont val="Arial"/>
      </rPr>
      <t>Daniel.maestre@hotmail.com &lt;Daniel.maestre@hotmail.com&gt;</t>
    </r>
    <r>
      <rPr>
        <sz val="8"/>
        <color rgb="FF2C363A"/>
        <rFont val="Arial"/>
      </rPr>
      <t>, </t>
    </r>
    <r>
      <rPr>
        <sz val="8"/>
        <color rgb="FF00ACFF"/>
        <rFont val="Arial"/>
      </rPr>
      <t>info@sedima.com.co &lt;info@sedima.com.co&gt;</t>
    </r>
    <r>
      <rPr>
        <sz val="8"/>
        <color rgb="FF2C363A"/>
        <rFont val="Arial"/>
      </rPr>
      <t>, </t>
    </r>
    <r>
      <rPr>
        <sz val="8"/>
        <color rgb="FF00ACFF"/>
        <rFont val="Arial"/>
      </rPr>
      <t>laura.salgar@gmail.com &lt;laura.salgar@gmail.com&gt;</t>
    </r>
    <r>
      <rPr>
        <sz val="8"/>
        <color rgb="FF2C363A"/>
        <rFont val="Arial"/>
      </rPr>
      <t>, </t>
    </r>
    <r>
      <rPr>
        <sz val="8"/>
        <color rgb="FF00ACFF"/>
        <rFont val="Arial"/>
      </rPr>
      <t>yarib97@gmail.com &lt;yarib97@gmail.com&gt;</t>
    </r>
  </si>
  <si>
    <t>Cc</t>
  </si>
  <si>
    <t>Ricardo Trujillo &lt;rtrujillo@sorcingenieria.com&gt;</t>
  </si>
  <si>
    <t>Variable</t>
  </si>
  <si>
    <t>Caso 1</t>
  </si>
  <si>
    <t>Caso 2</t>
  </si>
  <si>
    <t>Caso 3</t>
  </si>
  <si>
    <t>Caso 4</t>
  </si>
  <si>
    <t>Unidad</t>
  </si>
  <si>
    <t>psi</t>
  </si>
  <si>
    <t>tcal</t>
  </si>
  <si>
    <t>CA</t>
  </si>
  <si>
    <t>tmin</t>
  </si>
  <si>
    <t>tselec</t>
  </si>
  <si>
    <t>Q</t>
  </si>
  <si>
    <t>gpm</t>
  </si>
  <si>
    <t>m3/s</t>
  </si>
  <si>
    <t>rho</t>
  </si>
  <si>
    <t>kg/m3</t>
  </si>
  <si>
    <t>m.</t>
  </si>
  <si>
    <t>Kg/s</t>
  </si>
  <si>
    <t>KJ/Kg C</t>
  </si>
  <si>
    <t>°C</t>
  </si>
  <si>
    <t>Qref</t>
  </si>
  <si>
    <t>KJ/s</t>
  </si>
  <si>
    <t>ft3/s</t>
  </si>
  <si>
    <t>m/s</t>
  </si>
  <si>
    <t>v</t>
  </si>
  <si>
    <t>lb/ft3</t>
  </si>
  <si>
    <t>miu</t>
  </si>
  <si>
    <t>lb/ft.s</t>
  </si>
  <si>
    <t>Re</t>
  </si>
  <si>
    <t>Lado Tubos:</t>
  </si>
  <si>
    <t>Fluye Gas Caliente</t>
  </si>
  <si>
    <t>Lado Coraza:</t>
  </si>
  <si>
    <t>Fluye Gas Frio</t>
  </si>
  <si>
    <t>Temperatura Entrada:</t>
  </si>
  <si>
    <t>Temperatura Salida (Diseño):</t>
  </si>
  <si>
    <t>Rata de Calor de Entrada</t>
  </si>
  <si>
    <t>Tamaño mínimo conexión IN</t>
  </si>
  <si>
    <t>Tamaño mínimo conexión OUT</t>
  </si>
  <si>
    <t>Tamaño recomendado conexión IN</t>
  </si>
  <si>
    <t>Tamaño recomendado conexión OUT</t>
  </si>
  <si>
    <t>Temp de Salida Real 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</si>
</sst>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00"/>
    <numFmt numFmtId="167" formatCode="0.00000000"/>
    <numFmt numFmtId="168" formatCode="0.0000"/>
    <numFmt numFmtId="169" formatCode="0.00000"/>
    <numFmt numFmtId="170" formatCode="#,##0_ ;\-#,##0\ "/>
  </numFmts>
  <fonts count="17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14"/>
      <color theme="1"/>
      <name val="Aptos Narrow"/>
    </font>
    <font>
      <sz val="11"/>
      <color theme="1"/>
      <name val="Aptos Narrow"/>
      <scheme val="minor"/>
    </font>
    <font>
      <b/>
      <sz val="11"/>
      <color theme="0"/>
      <name val="Aptos Narrow"/>
    </font>
    <font>
      <sz val="11"/>
      <color theme="1"/>
      <name val="Arial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Quattrocento Sans"/>
    </font>
    <font>
      <b/>
      <sz val="11"/>
      <color rgb="FFFF0000"/>
      <name val="Aptos Narrow"/>
    </font>
    <font>
      <sz val="11"/>
      <color rgb="FF00B050"/>
      <name val="Aptos Narrow"/>
    </font>
    <font>
      <sz val="11"/>
      <color rgb="FFFF0000"/>
      <name val="Aptos Narrow"/>
    </font>
    <font>
      <u/>
      <sz val="11"/>
      <color theme="10"/>
      <name val="Aptos Narrow"/>
    </font>
    <font>
      <b/>
      <sz val="8"/>
      <color rgb="FF737677"/>
      <name val="Arial"/>
    </font>
    <font>
      <sz val="8"/>
      <color rgb="FF00ACFF"/>
      <name val="Arial"/>
    </font>
    <font>
      <sz val="8"/>
      <color rgb="FF2C363A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1F5B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9" xfId="0" applyFont="1" applyBorder="1"/>
    <xf numFmtId="0" fontId="4" fillId="0" borderId="0" xfId="0" applyFont="1"/>
    <xf numFmtId="0" fontId="7" fillId="0" borderId="0" xfId="0" applyFont="1"/>
    <xf numFmtId="0" fontId="1" fillId="0" borderId="1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4" xfId="0" applyFont="1" applyBorder="1"/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8" xfId="0" applyFont="1" applyBorder="1"/>
    <xf numFmtId="0" fontId="1" fillId="0" borderId="0" xfId="0" applyFont="1" applyAlignment="1">
      <alignment horizontal="left"/>
    </xf>
    <xf numFmtId="166" fontId="1" fillId="0" borderId="18" xfId="0" applyNumberFormat="1" applyFont="1" applyBorder="1"/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164" fontId="1" fillId="0" borderId="0" xfId="0" applyNumberFormat="1" applyFont="1"/>
    <xf numFmtId="2" fontId="1" fillId="5" borderId="23" xfId="0" applyNumberFormat="1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164" fontId="1" fillId="6" borderId="18" xfId="0" applyNumberFormat="1" applyFont="1" applyFill="1" applyBorder="1"/>
    <xf numFmtId="0" fontId="1" fillId="0" borderId="0" xfId="0" applyFont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164" fontId="1" fillId="6" borderId="23" xfId="0" applyNumberFormat="1" applyFont="1" applyFill="1" applyBorder="1"/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4" fontId="4" fillId="0" borderId="0" xfId="0" applyNumberFormat="1" applyFont="1"/>
    <xf numFmtId="16" fontId="1" fillId="0" borderId="0" xfId="0" applyNumberFormat="1" applyFont="1"/>
    <xf numFmtId="2" fontId="1" fillId="0" borderId="0" xfId="0" applyNumberFormat="1" applyFont="1"/>
    <xf numFmtId="167" fontId="1" fillId="5" borderId="23" xfId="0" applyNumberFormat="1" applyFont="1" applyFill="1" applyBorder="1"/>
    <xf numFmtId="0" fontId="1" fillId="5" borderId="23" xfId="0" applyFont="1" applyFill="1" applyBorder="1"/>
    <xf numFmtId="0" fontId="1" fillId="7" borderId="23" xfId="0" applyFont="1" applyFill="1" applyBorder="1" applyAlignment="1">
      <alignment horizontal="center"/>
    </xf>
    <xf numFmtId="0" fontId="1" fillId="6" borderId="18" xfId="0" applyFont="1" applyFill="1" applyBorder="1"/>
    <xf numFmtId="2" fontId="1" fillId="6" borderId="18" xfId="0" applyNumberFormat="1" applyFont="1" applyFill="1" applyBorder="1"/>
    <xf numFmtId="1" fontId="1" fillId="5" borderId="23" xfId="0" applyNumberFormat="1" applyFont="1" applyFill="1" applyBorder="1"/>
    <xf numFmtId="0" fontId="10" fillId="0" borderId="0" xfId="0" applyFont="1"/>
    <xf numFmtId="0" fontId="1" fillId="0" borderId="18" xfId="0" applyFont="1" applyBorder="1" applyAlignment="1">
      <alignment horizontal="center"/>
    </xf>
    <xf numFmtId="166" fontId="7" fillId="0" borderId="0" xfId="0" applyNumberFormat="1" applyFont="1"/>
    <xf numFmtId="167" fontId="1" fillId="0" borderId="0" xfId="0" applyNumberFormat="1" applyFont="1"/>
    <xf numFmtId="0" fontId="7" fillId="6" borderId="18" xfId="0" applyFont="1" applyFill="1" applyBorder="1"/>
    <xf numFmtId="168" fontId="7" fillId="6" borderId="18" xfId="0" applyNumberFormat="1" applyFont="1" applyFill="1" applyBorder="1"/>
    <xf numFmtId="169" fontId="7" fillId="6" borderId="18" xfId="0" applyNumberFormat="1" applyFont="1" applyFill="1" applyBorder="1"/>
    <xf numFmtId="169" fontId="1" fillId="0" borderId="0" xfId="0" applyNumberFormat="1" applyFont="1"/>
    <xf numFmtId="0" fontId="11" fillId="0" borderId="0" xfId="0" applyFont="1"/>
    <xf numFmtId="0" fontId="12" fillId="0" borderId="0" xfId="0" applyFont="1"/>
    <xf numFmtId="9" fontId="1" fillId="0" borderId="0" xfId="0" applyNumberFormat="1" applyFont="1" applyAlignment="1">
      <alignment horizontal="center"/>
    </xf>
    <xf numFmtId="0" fontId="1" fillId="8" borderId="18" xfId="0" applyFont="1" applyFill="1" applyBorder="1"/>
    <xf numFmtId="164" fontId="1" fillId="8" borderId="18" xfId="0" applyNumberFormat="1" applyFont="1" applyFill="1" applyBorder="1"/>
    <xf numFmtId="0" fontId="1" fillId="9" borderId="18" xfId="0" applyFont="1" applyFill="1" applyBorder="1"/>
    <xf numFmtId="0" fontId="1" fillId="10" borderId="18" xfId="0" applyFont="1" applyFill="1" applyBorder="1"/>
    <xf numFmtId="0" fontId="1" fillId="3" borderId="23" xfId="0" applyFont="1" applyFill="1" applyBorder="1"/>
    <xf numFmtId="2" fontId="1" fillId="9" borderId="18" xfId="0" applyNumberFormat="1" applyFont="1" applyFill="1" applyBorder="1"/>
    <xf numFmtId="9" fontId="1" fillId="0" borderId="0" xfId="0" applyNumberFormat="1" applyFont="1"/>
    <xf numFmtId="168" fontId="1" fillId="0" borderId="0" xfId="0" applyNumberFormat="1" applyFont="1"/>
    <xf numFmtId="166" fontId="1" fillId="4" borderId="23" xfId="0" applyNumberFormat="1" applyFont="1" applyFill="1" applyBorder="1"/>
    <xf numFmtId="2" fontId="1" fillId="4" borderId="23" xfId="0" applyNumberFormat="1" applyFont="1" applyFill="1" applyBorder="1"/>
    <xf numFmtId="168" fontId="1" fillId="4" borderId="23" xfId="0" applyNumberFormat="1" applyFont="1" applyFill="1" applyBorder="1"/>
    <xf numFmtId="2" fontId="7" fillId="5" borderId="23" xfId="0" applyNumberFormat="1" applyFont="1" applyFill="1" applyBorder="1"/>
    <xf numFmtId="168" fontId="1" fillId="5" borderId="23" xfId="0" applyNumberFormat="1" applyFont="1" applyFill="1" applyBorder="1"/>
    <xf numFmtId="0" fontId="13" fillId="11" borderId="23" xfId="0" applyFont="1" applyFill="1" applyBorder="1" applyAlignment="1">
      <alignment vertical="center" wrapText="1"/>
    </xf>
    <xf numFmtId="0" fontId="1" fillId="11" borderId="23" xfId="0" applyFont="1" applyFill="1" applyBorder="1"/>
    <xf numFmtId="0" fontId="14" fillId="11" borderId="23" xfId="0" applyFont="1" applyFill="1" applyBorder="1" applyAlignment="1">
      <alignment vertical="top"/>
    </xf>
    <xf numFmtId="0" fontId="15" fillId="11" borderId="23" xfId="0" applyFont="1" applyFill="1" applyBorder="1" applyAlignment="1">
      <alignment vertical="center" wrapText="1"/>
    </xf>
    <xf numFmtId="0" fontId="7" fillId="12" borderId="18" xfId="0" applyFont="1" applyFill="1" applyBorder="1" applyAlignment="1">
      <alignment horizontal="center"/>
    </xf>
    <xf numFmtId="0" fontId="7" fillId="12" borderId="18" xfId="0" applyFont="1" applyFill="1" applyBorder="1"/>
    <xf numFmtId="166" fontId="7" fillId="12" borderId="18" xfId="0" applyNumberFormat="1" applyFont="1" applyFill="1" applyBorder="1"/>
    <xf numFmtId="3" fontId="1" fillId="0" borderId="0" xfId="0" applyNumberFormat="1" applyFont="1"/>
    <xf numFmtId="170" fontId="1" fillId="0" borderId="0" xfId="0" applyNumberFormat="1" applyFont="1"/>
    <xf numFmtId="0" fontId="1" fillId="0" borderId="18" xfId="0" applyFont="1" applyBorder="1" applyAlignment="1">
      <alignment horizontal="left"/>
    </xf>
    <xf numFmtId="0" fontId="7" fillId="12" borderId="18" xfId="0" applyFont="1" applyFill="1" applyBorder="1" applyAlignment="1">
      <alignment horizontal="left"/>
    </xf>
    <xf numFmtId="166" fontId="7" fillId="13" borderId="18" xfId="0" applyNumberFormat="1" applyFont="1" applyFill="1" applyBorder="1"/>
    <xf numFmtId="164" fontId="1" fillId="0" borderId="15" xfId="0" applyNumberFormat="1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2" fontId="1" fillId="0" borderId="15" xfId="0" applyNumberFormat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0" fillId="0" borderId="0" xfId="0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3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9" xfId="0" applyFont="1" applyBorder="1"/>
    <xf numFmtId="0" fontId="2" fillId="0" borderId="14" xfId="0" applyFont="1" applyBorder="1"/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0" fillId="14" borderId="0" xfId="0" applyFill="1"/>
    <xf numFmtId="0" fontId="0" fillId="0" borderId="24" xfId="0" applyBorder="1"/>
    <xf numFmtId="0" fontId="0" fillId="0" borderId="25" xfId="0" applyBorder="1"/>
    <xf numFmtId="0" fontId="0" fillId="15" borderId="25" xfId="0" applyFill="1" applyBorder="1"/>
    <xf numFmtId="0" fontId="0" fillId="15" borderId="26" xfId="0" applyFill="1" applyBorder="1"/>
    <xf numFmtId="0" fontId="0" fillId="0" borderId="27" xfId="0" applyBorder="1"/>
    <xf numFmtId="0" fontId="0" fillId="15" borderId="0" xfId="0" applyFill="1"/>
    <xf numFmtId="0" fontId="0" fillId="15" borderId="28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1">
    <cellStyle name="Normal" xfId="0" builtinId="0"/>
  </cellStyles>
  <dxfs count="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microsoft.com/office/2007/relationships/slicerCache" Target="slicerCaches/slicerCache10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4.xml"/><Relationship Id="rId17" Type="http://schemas.microsoft.com/office/2007/relationships/slicerCache" Target="slicerCaches/slicerCache9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23" Type="http://schemas.openxmlformats.org/officeDocument/2006/relationships/calcChain" Target="calcChain.xml"/><Relationship Id="rId10" Type="http://schemas.microsoft.com/office/2007/relationships/slicerCache" Target="slicerCaches/slicerCache2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967171153205687E-2"/>
          <c:y val="2.0790758591504786E-2"/>
          <c:w val="0.79506316758586748"/>
          <c:h val="0.77111232902028326"/>
        </c:manualLayout>
      </c:layout>
      <c:barChart>
        <c:barDir val="col"/>
        <c:grouping val="clustered"/>
        <c:varyColors val="0"/>
        <c:ser>
          <c:idx val="0"/>
          <c:order val="0"/>
          <c:tx>
            <c:v>Calibración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3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1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D22-4B84-B9B7-8344497F789B}"/>
            </c:ext>
          </c:extLst>
        </c:ser>
        <c:ser>
          <c:idx val="1"/>
          <c:order val="1"/>
          <c:tx>
            <c:v>Calibración de set point</c:v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D22-4B84-B9B7-8344497F789B}"/>
            </c:ext>
          </c:extLst>
        </c:ser>
        <c:ser>
          <c:idx val="2"/>
          <c:order val="2"/>
          <c:tx>
            <c:v>Cambio de elemento filtrante</c:v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1D22-4B84-B9B7-8344497F789B}"/>
            </c:ext>
          </c:extLst>
        </c:ser>
        <c:ser>
          <c:idx val="3"/>
          <c:order val="3"/>
          <c:tx>
            <c:v>Inspección física</c:v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3</c:v>
              </c:pt>
              <c:pt idx="11">
                <c:v>3</c:v>
              </c:pt>
              <c:pt idx="12">
                <c:v>1</c:v>
              </c:pt>
              <c:pt idx="13">
                <c:v>2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1D22-4B84-B9B7-8344497F789B}"/>
            </c:ext>
          </c:extLst>
        </c:ser>
        <c:ser>
          <c:idx val="4"/>
          <c:order val="4"/>
          <c:tx>
            <c:v>Inspección visual</c:v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8</c:v>
              </c:pt>
              <c:pt idx="8">
                <c:v>8</c:v>
              </c:pt>
              <c:pt idx="9">
                <c:v>7</c:v>
              </c:pt>
              <c:pt idx="10">
                <c:v>5</c:v>
              </c:pt>
              <c:pt idx="11">
                <c:v>0</c:v>
              </c:pt>
              <c:pt idx="12">
                <c:v>4</c:v>
              </c:pt>
              <c:pt idx="13">
                <c:v>3</c:v>
              </c:pt>
              <c:pt idx="14">
                <c:v>7</c:v>
              </c:pt>
              <c:pt idx="15">
                <c:v>7</c:v>
              </c:pt>
              <c:pt idx="1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4-1D22-4B84-B9B7-8344497F789B}"/>
            </c:ext>
          </c:extLst>
        </c:ser>
        <c:ser>
          <c:idx val="5"/>
          <c:order val="5"/>
          <c:tx>
            <c:v>Limpieza de carcasa</c:v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D22-4B84-B9B7-8344497F789B}"/>
            </c:ext>
          </c:extLst>
        </c:ser>
        <c:ser>
          <c:idx val="6"/>
          <c:order val="6"/>
          <c:tx>
            <c:v>Lubricación</c:v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4</c:v>
              </c:pt>
              <c:pt idx="1">
                <c:v>2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0</c:v>
              </c:pt>
              <c:pt idx="10">
                <c:v>6</c:v>
              </c:pt>
              <c:pt idx="11">
                <c:v>6</c:v>
              </c:pt>
              <c:pt idx="12">
                <c:v>2</c:v>
              </c:pt>
              <c:pt idx="13">
                <c:v>2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1D22-4B84-B9B7-8344497F789B}"/>
            </c:ext>
          </c:extLst>
        </c:ser>
        <c:ser>
          <c:idx val="7"/>
          <c:order val="7"/>
          <c:tx>
            <c:v>Medición de espesor</c:v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1D22-4B84-B9B7-8344497F789B}"/>
            </c:ext>
          </c:extLst>
        </c:ser>
        <c:ser>
          <c:idx val="8"/>
          <c:order val="8"/>
          <c:tx>
            <c:v>Prueba de carrera</c:v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1D22-4B84-B9B7-8344497F789B}"/>
            </c:ext>
          </c:extLst>
        </c:ser>
        <c:ser>
          <c:idx val="9"/>
          <c:order val="9"/>
          <c:tx>
            <c:v>Prueba de operación</c:v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0</c:v>
              </c:pt>
              <c:pt idx="10">
                <c:v>5</c:v>
              </c:pt>
              <c:pt idx="11">
                <c:v>5</c:v>
              </c:pt>
              <c:pt idx="12">
                <c:v>2</c:v>
              </c:pt>
              <c:pt idx="13">
                <c:v>3</c:v>
              </c:pt>
              <c:pt idx="14">
                <c:v>5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1D22-4B84-B9B7-8344497F789B}"/>
            </c:ext>
          </c:extLst>
        </c:ser>
        <c:ser>
          <c:idx val="10"/>
          <c:order val="10"/>
          <c:tx>
            <c:v>Verificación de presión de control</c:v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1D22-4B84-B9B7-8344497F78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1227570319"/>
        <c:axId val="1227512719"/>
      </c:barChart>
      <c:catAx>
        <c:axId val="12275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12719"/>
        <c:crosses val="autoZero"/>
        <c:auto val="1"/>
        <c:lblAlgn val="ctr"/>
        <c:lblOffset val="100"/>
        <c:noMultiLvlLbl val="0"/>
      </c:catAx>
      <c:valAx>
        <c:axId val="122751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7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01812388400676"/>
          <c:y val="0.13032241969642411"/>
          <c:w val="0.44396375223198642"/>
          <c:h val="0.76842191190561926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BE-429B-8115-CD0100E892D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E-429B-8115-CD0100E892D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BE-429B-8115-CD0100E892D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BE-429B-8115-CD0100E892D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BE-429B-8115-CD0100E892D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BE-429B-8115-CD0100E892DD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BE-429B-8115-CD0100E892DD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BE-429B-8115-CD0100E892D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BE-429B-8115-CD0100E892DD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BE-429B-8115-CD0100E892D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BE-429B-8115-CD0100E892DD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BE-429B-8115-CD0100E892DD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3BE-429B-8115-CD0100E892DD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3BE-429B-8115-CD0100E892DD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3BE-429B-8115-CD0100E892DD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3BE-429B-8115-CD0100E892DD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3BE-429B-8115-CD0100E892DD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3BE-429B-8115-CD0100E892DD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3BE-429B-8115-CD0100E892DD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3BE-429B-8115-CD0100E892DD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73BE-429B-8115-CD0100E8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[1]Hoja3!$S$7</c:f>
              <c:strCache>
                <c:ptCount val="1"/>
                <c:pt idx="0">
                  <c:v>Pendiente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3BE-429B-8115-CD0100E892D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3BE-429B-8115-CD0100E892DD}"/>
              </c:ext>
            </c:extLst>
          </c:dPt>
          <c:val>
            <c:numRef>
              <c:f>[1]Hoja3!$T$7:$T$8</c:f>
              <c:numCache>
                <c:formatCode>0</c:formatCode>
                <c:ptCount val="2"/>
                <c:pt idx="0">
                  <c:v>23.555555555555554</c:v>
                </c:pt>
                <c:pt idx="1">
                  <c:v>76.444444444444443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3BE-429B-8115-CD0100E8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86954676955387"/>
          <c:y val="0"/>
          <c:w val="0.48226067907597137"/>
          <c:h val="0.77314814814814814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8-477F-B3D1-12ED3823193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8-477F-B3D1-12ED3823193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8-477F-B3D1-12ED38231939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88-477F-B3D1-12ED38231939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88-477F-B3D1-12ED38231939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88-477F-B3D1-12ED38231939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88-477F-B3D1-12ED38231939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88-477F-B3D1-12ED38231939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88-477F-B3D1-12ED38231939}"/>
              </c:ext>
            </c:extLst>
          </c:dPt>
          <c:dPt>
            <c:idx val="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88-477F-B3D1-12ED38231939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88-477F-B3D1-12ED38231939}"/>
              </c:ext>
            </c:extLst>
          </c:dPt>
          <c:dPt>
            <c:idx val="1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88-477F-B3D1-12ED38231939}"/>
              </c:ext>
            </c:extLst>
          </c:dPt>
          <c:dPt>
            <c:idx val="1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88-477F-B3D1-12ED38231939}"/>
              </c:ext>
            </c:extLst>
          </c:dPt>
          <c:dPt>
            <c:idx val="1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988-477F-B3D1-12ED38231939}"/>
              </c:ext>
            </c:extLst>
          </c:dPt>
          <c:dPt>
            <c:idx val="1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988-477F-B3D1-12ED38231939}"/>
              </c:ext>
            </c:extLst>
          </c:dPt>
          <c:dPt>
            <c:idx val="1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988-477F-B3D1-12ED38231939}"/>
              </c:ext>
            </c:extLst>
          </c:dPt>
          <c:dPt>
            <c:idx val="1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988-477F-B3D1-12ED38231939}"/>
              </c:ext>
            </c:extLst>
          </c:dPt>
          <c:dPt>
            <c:idx val="1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988-477F-B3D1-12ED38231939}"/>
              </c:ext>
            </c:extLst>
          </c:dPt>
          <c:dPt>
            <c:idx val="1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988-477F-B3D1-12ED38231939}"/>
              </c:ext>
            </c:extLst>
          </c:dPt>
          <c:dPt>
            <c:idx val="1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988-477F-B3D1-12ED38231939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988-477F-B3D1-12ED38231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[1]Hoja3!$S$9</c:f>
              <c:strCache>
                <c:ptCount val="1"/>
                <c:pt idx="0">
                  <c:v>Reealizado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988-477F-B3D1-12ED3823193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988-477F-B3D1-12ED38231939}"/>
              </c:ext>
            </c:extLst>
          </c:dPt>
          <c:val>
            <c:numRef>
              <c:f>[1]Hoja3!$T$9:$T$10</c:f>
              <c:numCache>
                <c:formatCode>0.00</c:formatCode>
                <c:ptCount val="2"/>
                <c:pt idx="0">
                  <c:v>21.777777777777775</c:v>
                </c:pt>
                <c:pt idx="1">
                  <c:v>78.222222222222229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988-477F-B3D1-12ED38231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Serie</c:v>
          </c:tx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12-4D1E-AA58-AA83E8F9E5C2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12-4D1E-AA58-AA83E8F9E5C2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12-4D1E-AA58-AA83E8F9E5C2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12-4D1E-AA58-AA83E8F9E5C2}"/>
              </c:ext>
            </c:extLst>
          </c:dPt>
          <c:dPt>
            <c:idx val="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12-4D1E-AA58-AA83E8F9E5C2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12-4D1E-AA58-AA83E8F9E5C2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12-4D1E-AA58-AA83E8F9E5C2}"/>
              </c:ext>
            </c:extLst>
          </c:dPt>
          <c:dPt>
            <c:idx val="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12-4D1E-AA58-AA83E8F9E5C2}"/>
              </c:ext>
            </c:extLst>
          </c:dPt>
          <c:dPt>
            <c:idx val="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12-4D1E-AA58-AA83E8F9E5C2}"/>
              </c:ext>
            </c:extLst>
          </c:dPt>
          <c:dPt>
            <c:idx val="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12-4D1E-AA58-AA83E8F9E5C2}"/>
              </c:ext>
            </c:extLst>
          </c:dPt>
          <c:dPt>
            <c:idx val="1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A12-4D1E-AA58-AA83E8F9E5C2}"/>
              </c:ext>
            </c:extLst>
          </c:dPt>
          <c:dPt>
            <c:idx val="1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A12-4D1E-AA58-AA83E8F9E5C2}"/>
              </c:ext>
            </c:extLst>
          </c:dPt>
          <c:dPt>
            <c:idx val="1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A12-4D1E-AA58-AA83E8F9E5C2}"/>
              </c:ext>
            </c:extLst>
          </c:dPt>
          <c:dPt>
            <c:idx val="1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A12-4D1E-AA58-AA83E8F9E5C2}"/>
              </c:ext>
            </c:extLst>
          </c:dPt>
          <c:dPt>
            <c:idx val="1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A12-4D1E-AA58-AA83E8F9E5C2}"/>
              </c:ext>
            </c:extLst>
          </c:dPt>
          <c:dPt>
            <c:idx val="1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A12-4D1E-AA58-AA83E8F9E5C2}"/>
              </c:ext>
            </c:extLst>
          </c:dPt>
          <c:dPt>
            <c:idx val="1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A12-4D1E-AA58-AA83E8F9E5C2}"/>
              </c:ext>
            </c:extLst>
          </c:dPt>
          <c:dPt>
            <c:idx val="1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A12-4D1E-AA58-AA83E8F9E5C2}"/>
              </c:ext>
            </c:extLst>
          </c:dPt>
          <c:dPt>
            <c:idx val="1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A12-4D1E-AA58-AA83E8F9E5C2}"/>
              </c:ext>
            </c:extLst>
          </c:dPt>
          <c:dPt>
            <c:idx val="1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A12-4D1E-AA58-AA83E8F9E5C2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DA12-4D1E-AA58-AA83E8F9E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[1]Hoja3!$S$11</c:f>
              <c:strCache>
                <c:ptCount val="1"/>
                <c:pt idx="0">
                  <c:v>Por ejecutar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DA12-4D1E-AA58-AA83E8F9E5C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DA12-4D1E-AA58-AA83E8F9E5C2}"/>
              </c:ext>
            </c:extLst>
          </c:dPt>
          <c:val>
            <c:numRef>
              <c:f>[1]Hoja3!$T$11:$T$12</c:f>
              <c:numCache>
                <c:formatCode>General</c:formatCode>
                <c:ptCount val="2"/>
                <c:pt idx="0">
                  <c:v>54.666666666666664</c:v>
                </c:pt>
                <c:pt idx="1">
                  <c:v>45.333333333333336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A12-4D1E-AA58-AA83E8F9E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967198510415386E-2"/>
          <c:y val="1.2723850816830981E-2"/>
          <c:w val="0.79506316758586748"/>
          <c:h val="0.77111232902028326"/>
        </c:manualLayout>
      </c:layout>
      <c:barChart>
        <c:barDir val="col"/>
        <c:grouping val="clustered"/>
        <c:varyColors val="0"/>
        <c:ser>
          <c:idx val="0"/>
          <c:order val="0"/>
          <c:tx>
            <c:v>Calibración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3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1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5A-4115-BBA9-962AC2D01EC9}"/>
            </c:ext>
          </c:extLst>
        </c:ser>
        <c:ser>
          <c:idx val="1"/>
          <c:order val="1"/>
          <c:tx>
            <c:v>Calibración de set point</c:v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B5A-4115-BBA9-962AC2D01EC9}"/>
            </c:ext>
          </c:extLst>
        </c:ser>
        <c:ser>
          <c:idx val="2"/>
          <c:order val="2"/>
          <c:tx>
            <c:v>Cambio de elemento filtrante</c:v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7B5A-4115-BBA9-962AC2D01EC9}"/>
            </c:ext>
          </c:extLst>
        </c:ser>
        <c:ser>
          <c:idx val="3"/>
          <c:order val="3"/>
          <c:tx>
            <c:v>Inspección física</c:v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3</c:v>
              </c:pt>
              <c:pt idx="11">
                <c:v>3</c:v>
              </c:pt>
              <c:pt idx="12">
                <c:v>1</c:v>
              </c:pt>
              <c:pt idx="13">
                <c:v>2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7B5A-4115-BBA9-962AC2D01EC9}"/>
            </c:ext>
          </c:extLst>
        </c:ser>
        <c:ser>
          <c:idx val="4"/>
          <c:order val="4"/>
          <c:tx>
            <c:v>Inspección visual</c:v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8</c:v>
              </c:pt>
              <c:pt idx="8">
                <c:v>8</c:v>
              </c:pt>
              <c:pt idx="9">
                <c:v>7</c:v>
              </c:pt>
              <c:pt idx="10">
                <c:v>5</c:v>
              </c:pt>
              <c:pt idx="11">
                <c:v>0</c:v>
              </c:pt>
              <c:pt idx="12">
                <c:v>4</c:v>
              </c:pt>
              <c:pt idx="13">
                <c:v>3</c:v>
              </c:pt>
              <c:pt idx="14">
                <c:v>7</c:v>
              </c:pt>
              <c:pt idx="15">
                <c:v>7</c:v>
              </c:pt>
              <c:pt idx="1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4-7B5A-4115-BBA9-962AC2D01EC9}"/>
            </c:ext>
          </c:extLst>
        </c:ser>
        <c:ser>
          <c:idx val="5"/>
          <c:order val="5"/>
          <c:tx>
            <c:v>Limpieza de carcasa</c:v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7B5A-4115-BBA9-962AC2D01EC9}"/>
            </c:ext>
          </c:extLst>
        </c:ser>
        <c:ser>
          <c:idx val="6"/>
          <c:order val="6"/>
          <c:tx>
            <c:v>Lubricación</c:v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4</c:v>
              </c:pt>
              <c:pt idx="1">
                <c:v>2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0</c:v>
              </c:pt>
              <c:pt idx="10">
                <c:v>6</c:v>
              </c:pt>
              <c:pt idx="11">
                <c:v>6</c:v>
              </c:pt>
              <c:pt idx="12">
                <c:v>2</c:v>
              </c:pt>
              <c:pt idx="13">
                <c:v>2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7B5A-4115-BBA9-962AC2D01EC9}"/>
            </c:ext>
          </c:extLst>
        </c:ser>
        <c:ser>
          <c:idx val="7"/>
          <c:order val="7"/>
          <c:tx>
            <c:v>Medición de espesor</c:v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7B5A-4115-BBA9-962AC2D01EC9}"/>
            </c:ext>
          </c:extLst>
        </c:ser>
        <c:ser>
          <c:idx val="8"/>
          <c:order val="8"/>
          <c:tx>
            <c:v>Prueba de carrera</c:v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7B5A-4115-BBA9-962AC2D01EC9}"/>
            </c:ext>
          </c:extLst>
        </c:ser>
        <c:ser>
          <c:idx val="9"/>
          <c:order val="9"/>
          <c:tx>
            <c:v>Prueba de operación</c:v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0</c:v>
              </c:pt>
              <c:pt idx="10">
                <c:v>5</c:v>
              </c:pt>
              <c:pt idx="11">
                <c:v>5</c:v>
              </c:pt>
              <c:pt idx="12">
                <c:v>2</c:v>
              </c:pt>
              <c:pt idx="13">
                <c:v>3</c:v>
              </c:pt>
              <c:pt idx="14">
                <c:v>5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7B5A-4115-BBA9-962AC2D01EC9}"/>
            </c:ext>
          </c:extLst>
        </c:ser>
        <c:ser>
          <c:idx val="10"/>
          <c:order val="10"/>
          <c:tx>
            <c:v>Verificación de presión de control</c:v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7B5A-4115-BBA9-962AC2D01E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1227570319"/>
        <c:axId val="1227512719"/>
      </c:barChart>
      <c:catAx>
        <c:axId val="12275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12719"/>
        <c:crosses val="autoZero"/>
        <c:auto val="1"/>
        <c:lblAlgn val="ctr"/>
        <c:lblOffset val="100"/>
        <c:noMultiLvlLbl val="0"/>
      </c:catAx>
      <c:valAx>
        <c:axId val="122751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7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01812388400676"/>
          <c:y val="0.13032241969642411"/>
          <c:w val="0.44396375223198642"/>
          <c:h val="0.76842191190561926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A-4229-8224-799B13674B6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A-4229-8224-799B13674B6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A-4229-8224-799B13674B6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FA-4229-8224-799B13674B6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FA-4229-8224-799B13674B6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FA-4229-8224-799B13674B6A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FA-4229-8224-799B13674B6A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FA-4229-8224-799B13674B6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FA-4229-8224-799B13674B6A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FA-4229-8224-799B13674B6A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FA-4229-8224-799B13674B6A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FA-4229-8224-799B13674B6A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3FA-4229-8224-799B13674B6A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3FA-4229-8224-799B13674B6A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3FA-4229-8224-799B13674B6A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3FA-4229-8224-799B13674B6A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3FA-4229-8224-799B13674B6A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3FA-4229-8224-799B13674B6A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3FA-4229-8224-799B13674B6A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3FA-4229-8224-799B13674B6A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73FA-4229-8224-799B13674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[1]Hoja3!$S$7</c:f>
              <c:strCache>
                <c:ptCount val="1"/>
                <c:pt idx="0">
                  <c:v>Pendiente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3FA-4229-8224-799B13674B6A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3FA-4229-8224-799B13674B6A}"/>
              </c:ext>
            </c:extLst>
          </c:dPt>
          <c:val>
            <c:numRef>
              <c:f>[1]Hoja3!$T$7:$T$8</c:f>
              <c:numCache>
                <c:formatCode>0</c:formatCode>
                <c:ptCount val="2"/>
                <c:pt idx="0">
                  <c:v>23.555555555555554</c:v>
                </c:pt>
                <c:pt idx="1">
                  <c:v>76.444444444444443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3FA-4229-8224-799B13674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86954676955387"/>
          <c:y val="0"/>
          <c:w val="0.48226067907597137"/>
          <c:h val="0.77314814814814814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BE-4C8C-B43C-30786752786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BE-4C8C-B43C-30786752786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BE-4C8C-B43C-30786752786D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BE-4C8C-B43C-30786752786D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BE-4C8C-B43C-30786752786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BE-4C8C-B43C-30786752786D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BE-4C8C-B43C-30786752786D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BE-4C8C-B43C-30786752786D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0BE-4C8C-B43C-30786752786D}"/>
              </c:ext>
            </c:extLst>
          </c:dPt>
          <c:dPt>
            <c:idx val="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0BE-4C8C-B43C-30786752786D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0BE-4C8C-B43C-30786752786D}"/>
              </c:ext>
            </c:extLst>
          </c:dPt>
          <c:dPt>
            <c:idx val="1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0BE-4C8C-B43C-30786752786D}"/>
              </c:ext>
            </c:extLst>
          </c:dPt>
          <c:dPt>
            <c:idx val="1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0BE-4C8C-B43C-30786752786D}"/>
              </c:ext>
            </c:extLst>
          </c:dPt>
          <c:dPt>
            <c:idx val="1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0BE-4C8C-B43C-30786752786D}"/>
              </c:ext>
            </c:extLst>
          </c:dPt>
          <c:dPt>
            <c:idx val="1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0BE-4C8C-B43C-30786752786D}"/>
              </c:ext>
            </c:extLst>
          </c:dPt>
          <c:dPt>
            <c:idx val="1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0BE-4C8C-B43C-30786752786D}"/>
              </c:ext>
            </c:extLst>
          </c:dPt>
          <c:dPt>
            <c:idx val="1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0BE-4C8C-B43C-30786752786D}"/>
              </c:ext>
            </c:extLst>
          </c:dPt>
          <c:dPt>
            <c:idx val="1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0BE-4C8C-B43C-30786752786D}"/>
              </c:ext>
            </c:extLst>
          </c:dPt>
          <c:dPt>
            <c:idx val="1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0BE-4C8C-B43C-30786752786D}"/>
              </c:ext>
            </c:extLst>
          </c:dPt>
          <c:dPt>
            <c:idx val="1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0BE-4C8C-B43C-30786752786D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90BE-4C8C-B43C-307867527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[1]Hoja3!$S$9</c:f>
              <c:strCache>
                <c:ptCount val="1"/>
                <c:pt idx="0">
                  <c:v>Reealizado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90BE-4C8C-B43C-30786752786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90BE-4C8C-B43C-30786752786D}"/>
              </c:ext>
            </c:extLst>
          </c:dPt>
          <c:val>
            <c:numRef>
              <c:f>[1]Hoja3!$T$9:$T$10</c:f>
              <c:numCache>
                <c:formatCode>0.00</c:formatCode>
                <c:ptCount val="2"/>
                <c:pt idx="0">
                  <c:v>21.777777777777775</c:v>
                </c:pt>
                <c:pt idx="1">
                  <c:v>78.222222222222229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0BE-4C8C-B43C-307867527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Serie</c:v>
          </c:tx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E-49D4-947C-FB5F41C60464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E-49D4-947C-FB5F41C60464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4E-49D4-947C-FB5F41C60464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4E-49D4-947C-FB5F41C60464}"/>
              </c:ext>
            </c:extLst>
          </c:dPt>
          <c:dPt>
            <c:idx val="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4E-49D4-947C-FB5F41C60464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4E-49D4-947C-FB5F41C60464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4E-49D4-947C-FB5F41C60464}"/>
              </c:ext>
            </c:extLst>
          </c:dPt>
          <c:dPt>
            <c:idx val="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4E-49D4-947C-FB5F41C60464}"/>
              </c:ext>
            </c:extLst>
          </c:dPt>
          <c:dPt>
            <c:idx val="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14E-49D4-947C-FB5F41C60464}"/>
              </c:ext>
            </c:extLst>
          </c:dPt>
          <c:dPt>
            <c:idx val="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14E-49D4-947C-FB5F41C60464}"/>
              </c:ext>
            </c:extLst>
          </c:dPt>
          <c:dPt>
            <c:idx val="1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14E-49D4-947C-FB5F41C60464}"/>
              </c:ext>
            </c:extLst>
          </c:dPt>
          <c:dPt>
            <c:idx val="1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14E-49D4-947C-FB5F41C60464}"/>
              </c:ext>
            </c:extLst>
          </c:dPt>
          <c:dPt>
            <c:idx val="1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14E-49D4-947C-FB5F41C60464}"/>
              </c:ext>
            </c:extLst>
          </c:dPt>
          <c:dPt>
            <c:idx val="1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14E-49D4-947C-FB5F41C60464}"/>
              </c:ext>
            </c:extLst>
          </c:dPt>
          <c:dPt>
            <c:idx val="1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14E-49D4-947C-FB5F41C60464}"/>
              </c:ext>
            </c:extLst>
          </c:dPt>
          <c:dPt>
            <c:idx val="1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14E-49D4-947C-FB5F41C60464}"/>
              </c:ext>
            </c:extLst>
          </c:dPt>
          <c:dPt>
            <c:idx val="1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14E-49D4-947C-FB5F41C60464}"/>
              </c:ext>
            </c:extLst>
          </c:dPt>
          <c:dPt>
            <c:idx val="1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14E-49D4-947C-FB5F41C60464}"/>
              </c:ext>
            </c:extLst>
          </c:dPt>
          <c:dPt>
            <c:idx val="1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14E-49D4-947C-FB5F41C60464}"/>
              </c:ext>
            </c:extLst>
          </c:dPt>
          <c:dPt>
            <c:idx val="1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14E-49D4-947C-FB5F41C60464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414E-49D4-947C-FB5F41C6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[1]Hoja3!$S$11</c:f>
              <c:strCache>
                <c:ptCount val="1"/>
                <c:pt idx="0">
                  <c:v>Por ejecutar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14E-49D4-947C-FB5F41C60464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14E-49D4-947C-FB5F41C60464}"/>
              </c:ext>
            </c:extLst>
          </c:dPt>
          <c:val>
            <c:numRef>
              <c:f>[1]Hoja3!$T$11:$T$12</c:f>
              <c:numCache>
                <c:formatCode>General</c:formatCode>
                <c:ptCount val="2"/>
                <c:pt idx="0">
                  <c:v>54.666666666666664</c:v>
                </c:pt>
                <c:pt idx="1">
                  <c:v>45.333333333333336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14E-49D4-947C-FB5F41C6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Comparativo de Velocidades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522-4CCC-8753-5EDBFC74113F}"/>
              </c:ext>
            </c:extLst>
          </c:dPt>
          <c:dPt>
            <c:idx val="2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522-4CCC-8753-5EDBFC74113F}"/>
              </c:ext>
            </c:extLst>
          </c:dPt>
          <c:cat>
            <c:strRef>
              <c:f>Hoja2!$H$27:$H$30</c:f>
              <c:strCache>
                <c:ptCount val="4"/>
                <c:pt idx="0">
                  <c:v>Entrada 6"</c:v>
                </c:pt>
                <c:pt idx="1">
                  <c:v>Entrada 10"</c:v>
                </c:pt>
                <c:pt idx="2">
                  <c:v>Salida 4"</c:v>
                </c:pt>
                <c:pt idx="3">
                  <c:v>Saloida 8"</c:v>
                </c:pt>
              </c:strCache>
            </c:strRef>
          </c:cat>
          <c:val>
            <c:numRef>
              <c:f>Hoja2!$I$27:$I$30</c:f>
              <c:numCache>
                <c:formatCode>General</c:formatCode>
                <c:ptCount val="4"/>
                <c:pt idx="0">
                  <c:v>54</c:v>
                </c:pt>
                <c:pt idx="1">
                  <c:v>22.1</c:v>
                </c:pt>
                <c:pt idx="2">
                  <c:v>123</c:v>
                </c:pt>
                <c:pt idx="3">
                  <c:v>31.2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522-4CCC-8753-5EDBFC74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9500755"/>
        <c:axId val="1631096031"/>
      </c:barChart>
      <c:catAx>
        <c:axId val="1499500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31096031"/>
        <c:crosses val="autoZero"/>
        <c:auto val="1"/>
        <c:lblAlgn val="ctr"/>
        <c:lblOffset val="100"/>
        <c:noMultiLvlLbl val="1"/>
      </c:catAx>
      <c:valAx>
        <c:axId val="1631096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9950075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Gradiente de Temperaturas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Calculos!$E$175:$E$176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Calculos!$F$175:$F$176</c:f>
              <c:numCache>
                <c:formatCode>General</c:formatCode>
                <c:ptCount val="2"/>
                <c:pt idx="0">
                  <c:v>98</c:v>
                </c:pt>
                <c:pt idx="1">
                  <c:v>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5-47F4-B5F9-0A8214EBB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77120"/>
        <c:axId val="1373343497"/>
      </c:scatterChart>
      <c:valAx>
        <c:axId val="1821977120"/>
        <c:scaling>
          <c:orientation val="minMax"/>
          <c:max val="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73343497"/>
        <c:crosses val="autoZero"/>
        <c:crossBetween val="midCat"/>
      </c:valAx>
      <c:valAx>
        <c:axId val="1373343497"/>
        <c:scaling>
          <c:orientation val="minMax"/>
          <c:max val="1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21977120"/>
        <c:crosses val="autoZero"/>
        <c:crossBetween val="midCat"/>
        <c:majorUnit val="1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6.png"/><Relationship Id="rId7" Type="http://schemas.openxmlformats.org/officeDocument/2006/relationships/chart" Target="../charts/chart7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chart" Target="../charts/chart10.xml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95250</xdr:rowOff>
    </xdr:from>
    <xdr:ext cx="13716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</xdr:row>
      <xdr:rowOff>57150</xdr:rowOff>
    </xdr:from>
    <xdr:ext cx="133350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323850</xdr:colOff>
      <xdr:row>0</xdr:row>
      <xdr:rowOff>95250</xdr:rowOff>
    </xdr:from>
    <xdr:ext cx="10696575" cy="8324850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54430</xdr:colOff>
      <xdr:row>2</xdr:row>
      <xdr:rowOff>40822</xdr:rowOff>
    </xdr:from>
    <xdr:to>
      <xdr:col>3</xdr:col>
      <xdr:colOff>702526</xdr:colOff>
      <xdr:row>12</xdr:row>
      <xdr:rowOff>134322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4402D29-5C02-489D-9736-A79EE40E3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15" y="412297"/>
          <a:ext cx="2229246" cy="190325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53</xdr:row>
      <xdr:rowOff>41093</xdr:rowOff>
    </xdr:from>
    <xdr:to>
      <xdr:col>28</xdr:col>
      <xdr:colOff>734786</xdr:colOff>
      <xdr:row>55</xdr:row>
      <xdr:rowOff>130085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DCBBFE-5A1C-462B-B1BA-6E283DCB5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837" y="9642293"/>
          <a:ext cx="21953764" cy="450942"/>
        </a:xfrm>
        <a:prstGeom prst="rect">
          <a:avLst/>
        </a:prstGeom>
      </xdr:spPr>
    </xdr:pic>
    <xdr:clientData/>
  </xdr:twoCellAnchor>
  <xdr:twoCellAnchor editAs="oneCell">
    <xdr:from>
      <xdr:col>23</xdr:col>
      <xdr:colOff>437333</xdr:colOff>
      <xdr:row>2</xdr:row>
      <xdr:rowOff>13606</xdr:rowOff>
    </xdr:from>
    <xdr:to>
      <xdr:col>27</xdr:col>
      <xdr:colOff>54112</xdr:colOff>
      <xdr:row>16</xdr:row>
      <xdr:rowOff>15263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64492A5-5A30-405B-A8C3-76D2B6F41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24368" y="388891"/>
          <a:ext cx="2780984" cy="2535307"/>
        </a:xfrm>
        <a:prstGeom prst="rect">
          <a:avLst/>
        </a:prstGeom>
      </xdr:spPr>
    </xdr:pic>
    <xdr:clientData/>
  </xdr:twoCellAnchor>
  <xdr:twoCellAnchor editAs="oneCell">
    <xdr:from>
      <xdr:col>20</xdr:col>
      <xdr:colOff>627833</xdr:colOff>
      <xdr:row>3</xdr:row>
      <xdr:rowOff>42725</xdr:rowOff>
    </xdr:from>
    <xdr:to>
      <xdr:col>22</xdr:col>
      <xdr:colOff>724133</xdr:colOff>
      <xdr:row>10</xdr:row>
      <xdr:rowOff>54330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A8B43E9-E2CD-441C-9A1A-C144E8F4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3143" y="597080"/>
          <a:ext cx="1673640" cy="1263190"/>
        </a:xfrm>
        <a:prstGeom prst="rect">
          <a:avLst/>
        </a:prstGeom>
      </xdr:spPr>
    </xdr:pic>
    <xdr:clientData/>
  </xdr:twoCellAnchor>
  <xdr:twoCellAnchor>
    <xdr:from>
      <xdr:col>9</xdr:col>
      <xdr:colOff>649331</xdr:colOff>
      <xdr:row>17</xdr:row>
      <xdr:rowOff>54428</xdr:rowOff>
    </xdr:from>
    <xdr:to>
      <xdr:col>23</xdr:col>
      <xdr:colOff>449034</xdr:colOff>
      <xdr:row>52</xdr:row>
      <xdr:rowOff>17689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C3191F5-1FA7-4A3F-B1C4-F899E43C4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222885</xdr:colOff>
      <xdr:row>24</xdr:row>
      <xdr:rowOff>49802</xdr:rowOff>
    </xdr:from>
    <xdr:to>
      <xdr:col>6</xdr:col>
      <xdr:colOff>475161</xdr:colOff>
      <xdr:row>38</xdr:row>
      <xdr:rowOff>167912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TAG 1">
              <a:extLst>
                <a:ext uri="{FF2B5EF4-FFF2-40B4-BE49-F238E27FC236}">
                  <a16:creationId xmlns:a16="http://schemas.microsoft.com/office/drawing/2014/main" id="{A0417703-A354-4D5A-8B00-7431A3CAD9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3280" y="4406537"/>
              <a:ext cx="1839141" cy="2651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515982</xdr:colOff>
      <xdr:row>8</xdr:row>
      <xdr:rowOff>109402</xdr:rowOff>
    </xdr:from>
    <xdr:to>
      <xdr:col>7</xdr:col>
      <xdr:colOff>781593</xdr:colOff>
      <xdr:row>23</xdr:row>
      <xdr:rowOff>41094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Actividad 1">
              <a:extLst>
                <a:ext uri="{FF2B5EF4-FFF2-40B4-BE49-F238E27FC236}">
                  <a16:creationId xmlns:a16="http://schemas.microsoft.com/office/drawing/2014/main" id="{28D2450A-BD13-4607-9848-8670208F43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da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5047" y="1564822"/>
              <a:ext cx="1846761" cy="26482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301536</xdr:colOff>
      <xdr:row>24</xdr:row>
      <xdr:rowOff>11702</xdr:rowOff>
    </xdr:from>
    <xdr:to>
      <xdr:col>3</xdr:col>
      <xdr:colOff>551907</xdr:colOff>
      <xdr:row>38</xdr:row>
      <xdr:rowOff>133622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Estado 1">
              <a:extLst>
                <a:ext uri="{FF2B5EF4-FFF2-40B4-BE49-F238E27FC236}">
                  <a16:creationId xmlns:a16="http://schemas.microsoft.com/office/drawing/2014/main" id="{98D2BC8D-4A6C-44F4-AC7E-C274B7E00A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111" y="4368437"/>
              <a:ext cx="1835331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91168</xdr:colOff>
      <xdr:row>24</xdr:row>
      <xdr:rowOff>38102</xdr:rowOff>
    </xdr:from>
    <xdr:to>
      <xdr:col>9</xdr:col>
      <xdr:colOff>362494</xdr:colOff>
      <xdr:row>38</xdr:row>
      <xdr:rowOff>135257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Mes  1">
              <a:extLst>
                <a:ext uri="{FF2B5EF4-FFF2-40B4-BE49-F238E27FC236}">
                  <a16:creationId xmlns:a16="http://schemas.microsoft.com/office/drawing/2014/main" id="{06A18359-6080-48E9-93DC-D9C01619C6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003" y="4391027"/>
              <a:ext cx="1844856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370386</xdr:colOff>
      <xdr:row>8</xdr:row>
      <xdr:rowOff>6532</xdr:rowOff>
    </xdr:from>
    <xdr:to>
      <xdr:col>4</xdr:col>
      <xdr:colOff>628378</xdr:colOff>
      <xdr:row>22</xdr:row>
      <xdr:rowOff>111307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ño 1">
              <a:extLst>
                <a:ext uri="{FF2B5EF4-FFF2-40B4-BE49-F238E27FC236}">
                  <a16:creationId xmlns:a16="http://schemas.microsoft.com/office/drawing/2014/main" id="{FDEEA394-1B18-4902-93E3-043998121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631" y="1465762"/>
              <a:ext cx="1844857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419916</xdr:colOff>
      <xdr:row>8</xdr:row>
      <xdr:rowOff>176892</xdr:rowOff>
    </xdr:from>
    <xdr:to>
      <xdr:col>18</xdr:col>
      <xdr:colOff>638447</xdr:colOff>
      <xdr:row>12</xdr:row>
      <xdr:rowOff>75112</xdr:rowOff>
    </xdr:to>
    <xdr:sp macro="" textlink="$O$7">
      <xdr:nvSpPr>
        <xdr:cNvPr id="16" name="CuadroTexto 15">
          <a:extLst>
            <a:ext uri="{FF2B5EF4-FFF2-40B4-BE49-F238E27FC236}">
              <a16:creationId xmlns:a16="http://schemas.microsoft.com/office/drawing/2014/main" id="{94A2CFF0-3BD2-4BAF-BF52-F5393AEB37D4}"/>
            </a:ext>
          </a:extLst>
        </xdr:cNvPr>
        <xdr:cNvSpPr txBox="1"/>
      </xdr:nvSpPr>
      <xdr:spPr>
        <a:xfrm>
          <a:off x="13859691" y="1630407"/>
          <a:ext cx="1007201" cy="625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F2300C-F91E-455F-AB7A-FCDCBFE10851}" type="TxLink">
            <a:rPr lang="en-US" sz="1100" b="0" i="0" u="none" strike="noStrike">
              <a:solidFill>
                <a:schemeClr val="accent6">
                  <a:lumMod val="50000"/>
                </a:schemeClr>
              </a:solidFill>
              <a:latin typeface="Aptos Narrow"/>
            </a:rPr>
            <a:pPr/>
            <a:t> </a:t>
          </a:fld>
          <a:endParaRPr lang="es-CO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783228</xdr:colOff>
      <xdr:row>2</xdr:row>
      <xdr:rowOff>1905</xdr:rowOff>
    </xdr:from>
    <xdr:to>
      <xdr:col>27</xdr:col>
      <xdr:colOff>402227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B05EB12-136E-4F39-8FF0-0FAA052763F6}"/>
            </a:ext>
          </a:extLst>
        </xdr:cNvPr>
        <xdr:cNvSpPr/>
      </xdr:nvSpPr>
      <xdr:spPr>
        <a:xfrm>
          <a:off x="21334368" y="373380"/>
          <a:ext cx="409574" cy="92278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446314</xdr:colOff>
      <xdr:row>1</xdr:row>
      <xdr:rowOff>54429</xdr:rowOff>
    </xdr:from>
    <xdr:to>
      <xdr:col>13</xdr:col>
      <xdr:colOff>250371</xdr:colOff>
      <xdr:row>16</xdr:row>
      <xdr:rowOff>10886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959CA90-BE77-42F8-A420-21A25A141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631371</xdr:colOff>
      <xdr:row>2</xdr:row>
      <xdr:rowOff>29029</xdr:rowOff>
    </xdr:from>
    <xdr:to>
      <xdr:col>17</xdr:col>
      <xdr:colOff>261258</xdr:colOff>
      <xdr:row>16</xdr:row>
      <xdr:rowOff>175986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FF544F5-49F8-4109-970C-C82C8119D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544285</xdr:colOff>
      <xdr:row>1</xdr:row>
      <xdr:rowOff>54429</xdr:rowOff>
    </xdr:from>
    <xdr:to>
      <xdr:col>21</xdr:col>
      <xdr:colOff>348342</xdr:colOff>
      <xdr:row>16</xdr:row>
      <xdr:rowOff>10886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065CAF3-EB8E-4EB7-9541-F85046FE5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9</xdr:col>
      <xdr:colOff>696686</xdr:colOff>
      <xdr:row>6</xdr:row>
      <xdr:rowOff>65314</xdr:rowOff>
    </xdr:from>
    <xdr:ext cx="740229" cy="645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466CCE3-CBB4-4075-8F2E-21508EE3E707}"/>
            </a:ext>
          </a:extLst>
        </xdr:cNvPr>
        <xdr:cNvSpPr txBox="1"/>
      </xdr:nvSpPr>
      <xdr:spPr>
        <a:xfrm>
          <a:off x="7813766" y="1158784"/>
          <a:ext cx="740229" cy="645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9</xdr:col>
      <xdr:colOff>502558</xdr:colOff>
      <xdr:row>5</xdr:row>
      <xdr:rowOff>139700</xdr:rowOff>
    </xdr:from>
    <xdr:to>
      <xdr:col>11</xdr:col>
      <xdr:colOff>317500</xdr:colOff>
      <xdr:row>13</xdr:row>
      <xdr:rowOff>50800</xdr:rowOff>
    </xdr:to>
    <xdr:sp macro="" textlink="[1]Hoja3!$O$6">
      <xdr:nvSpPr>
        <xdr:cNvPr id="22" name="CuadroTexto 21">
          <a:extLst>
            <a:ext uri="{FF2B5EF4-FFF2-40B4-BE49-F238E27FC236}">
              <a16:creationId xmlns:a16="http://schemas.microsoft.com/office/drawing/2014/main" id="{EF968E83-8389-4B25-B542-5068BABD6A46}"/>
            </a:ext>
          </a:extLst>
        </xdr:cNvPr>
        <xdr:cNvSpPr txBox="1"/>
      </xdr:nvSpPr>
      <xdr:spPr>
        <a:xfrm>
          <a:off x="7619638" y="1050290"/>
          <a:ext cx="1397997" cy="1366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AFB705-67C8-4C56-B3FD-3FF2E4D55AA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/>
            <a:t>Pendiente 23,56%</a:t>
          </a:fld>
          <a:endParaRPr lang="es-CO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647700</xdr:colOff>
      <xdr:row>4</xdr:row>
      <xdr:rowOff>179615</xdr:rowOff>
    </xdr:from>
    <xdr:to>
      <xdr:col>15</xdr:col>
      <xdr:colOff>381000</xdr:colOff>
      <xdr:row>9</xdr:row>
      <xdr:rowOff>152400</xdr:rowOff>
    </xdr:to>
    <xdr:sp macro="" textlink="[1]Hoja3!O7">
      <xdr:nvSpPr>
        <xdr:cNvPr id="23" name="CuadroTexto 22">
          <a:extLst>
            <a:ext uri="{FF2B5EF4-FFF2-40B4-BE49-F238E27FC236}">
              <a16:creationId xmlns:a16="http://schemas.microsoft.com/office/drawing/2014/main" id="{1C196084-602D-4B6E-99A7-98285DA1A2F7}"/>
            </a:ext>
          </a:extLst>
        </xdr:cNvPr>
        <xdr:cNvSpPr txBox="1"/>
      </xdr:nvSpPr>
      <xdr:spPr>
        <a:xfrm>
          <a:off x="10925175" y="911135"/>
          <a:ext cx="1314450" cy="879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57B539-2AED-4C3C-87CF-EA09704FD003}" type="TxLink">
            <a:rPr lang="en-US" sz="2000" b="1" i="0" u="none" strike="noStrike">
              <a:solidFill>
                <a:srgbClr val="92D050"/>
              </a:solidFill>
              <a:latin typeface="Aptos Narrow"/>
            </a:rPr>
            <a:pPr/>
            <a:t>Realizado 21,78%</a:t>
          </a:fld>
          <a:endParaRPr lang="es-CO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17</xdr:col>
      <xdr:colOff>674914</xdr:colOff>
      <xdr:row>5</xdr:row>
      <xdr:rowOff>65315</xdr:rowOff>
    </xdr:from>
    <xdr:to>
      <xdr:col>19</xdr:col>
      <xdr:colOff>500742</xdr:colOff>
      <xdr:row>11</xdr:row>
      <xdr:rowOff>163286</xdr:rowOff>
    </xdr:to>
    <xdr:sp macro="" textlink="[1]Hoja3!O8">
      <xdr:nvSpPr>
        <xdr:cNvPr id="24" name="CuadroTexto 23">
          <a:extLst>
            <a:ext uri="{FF2B5EF4-FFF2-40B4-BE49-F238E27FC236}">
              <a16:creationId xmlns:a16="http://schemas.microsoft.com/office/drawing/2014/main" id="{78F2F426-8A5D-4274-A492-179E611C8876}"/>
            </a:ext>
          </a:extLst>
        </xdr:cNvPr>
        <xdr:cNvSpPr txBox="1"/>
      </xdr:nvSpPr>
      <xdr:spPr>
        <a:xfrm>
          <a:off x="14112784" y="977810"/>
          <a:ext cx="1410788" cy="1187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D2E7DA-E5C5-4C2D-8F95-A08F4D7E819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Por ejecutar 54,67%</a:t>
          </a:fld>
          <a:endParaRPr lang="es-CO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2</xdr:row>
      <xdr:rowOff>40822</xdr:rowOff>
    </xdr:from>
    <xdr:to>
      <xdr:col>1</xdr:col>
      <xdr:colOff>62050</xdr:colOff>
      <xdr:row>12</xdr:row>
      <xdr:rowOff>39072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0DFD47-F21D-4743-B9BF-85891915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15" y="412297"/>
          <a:ext cx="2229246" cy="190325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53</xdr:row>
      <xdr:rowOff>41093</xdr:rowOff>
    </xdr:from>
    <xdr:to>
      <xdr:col>1</xdr:col>
      <xdr:colOff>136072</xdr:colOff>
      <xdr:row>55</xdr:row>
      <xdr:rowOff>111035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7F2752-3486-42B9-9DF9-CF92A1DAC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837" y="9642293"/>
          <a:ext cx="21953764" cy="450942"/>
        </a:xfrm>
        <a:prstGeom prst="rect">
          <a:avLst/>
        </a:prstGeom>
      </xdr:spPr>
    </xdr:pic>
    <xdr:clientData/>
  </xdr:twoCellAnchor>
  <xdr:twoCellAnchor editAs="oneCell">
    <xdr:from>
      <xdr:col>23</xdr:col>
      <xdr:colOff>437333</xdr:colOff>
      <xdr:row>2</xdr:row>
      <xdr:rowOff>13606</xdr:rowOff>
    </xdr:from>
    <xdr:to>
      <xdr:col>23</xdr:col>
      <xdr:colOff>444953</xdr:colOff>
      <xdr:row>15</xdr:row>
      <xdr:rowOff>76223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F3461D-8C06-44EE-89C4-8B7A3F927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24368" y="388891"/>
          <a:ext cx="2780984" cy="2535307"/>
        </a:xfrm>
        <a:prstGeom prst="rect">
          <a:avLst/>
        </a:prstGeom>
      </xdr:spPr>
    </xdr:pic>
    <xdr:clientData/>
  </xdr:twoCellAnchor>
  <xdr:twoCellAnchor editAs="oneCell">
    <xdr:from>
      <xdr:col>20</xdr:col>
      <xdr:colOff>627833</xdr:colOff>
      <xdr:row>3</xdr:row>
      <xdr:rowOff>42725</xdr:rowOff>
    </xdr:from>
    <xdr:to>
      <xdr:col>20</xdr:col>
      <xdr:colOff>635453</xdr:colOff>
      <xdr:row>9</xdr:row>
      <xdr:rowOff>168630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1C344F9-631F-4699-AB80-96A69720C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3143" y="597080"/>
          <a:ext cx="1673640" cy="1263190"/>
        </a:xfrm>
        <a:prstGeom prst="rect">
          <a:avLst/>
        </a:prstGeom>
      </xdr:spPr>
    </xdr:pic>
    <xdr:clientData/>
  </xdr:twoCellAnchor>
  <xdr:twoCellAnchor>
    <xdr:from>
      <xdr:col>9</xdr:col>
      <xdr:colOff>649331</xdr:colOff>
      <xdr:row>17</xdr:row>
      <xdr:rowOff>54428</xdr:rowOff>
    </xdr:from>
    <xdr:to>
      <xdr:col>23</xdr:col>
      <xdr:colOff>449034</xdr:colOff>
      <xdr:row>52</xdr:row>
      <xdr:rowOff>17689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C628F8D-EFFE-408F-9DA9-33B5E9105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222885</xdr:colOff>
      <xdr:row>24</xdr:row>
      <xdr:rowOff>49802</xdr:rowOff>
    </xdr:from>
    <xdr:to>
      <xdr:col>4</xdr:col>
      <xdr:colOff>222885</xdr:colOff>
      <xdr:row>38</xdr:row>
      <xdr:rowOff>38372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TAG">
              <a:extLst>
                <a:ext uri="{FF2B5EF4-FFF2-40B4-BE49-F238E27FC236}">
                  <a16:creationId xmlns:a16="http://schemas.microsoft.com/office/drawing/2014/main" id="{D4354DC4-AC14-41F8-9A37-6D54CAA246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3280" y="4406537"/>
              <a:ext cx="0" cy="2518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515982</xdr:colOff>
      <xdr:row>8</xdr:row>
      <xdr:rowOff>109402</xdr:rowOff>
    </xdr:from>
    <xdr:to>
      <xdr:col>5</xdr:col>
      <xdr:colOff>515982</xdr:colOff>
      <xdr:row>22</xdr:row>
      <xdr:rowOff>96339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Actividad">
              <a:extLst>
                <a:ext uri="{FF2B5EF4-FFF2-40B4-BE49-F238E27FC236}">
                  <a16:creationId xmlns:a16="http://schemas.microsoft.com/office/drawing/2014/main" id="{BC5CE8BF-4CFA-4083-820B-8F9C45535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5047" y="1564822"/>
              <a:ext cx="0" cy="25186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301536</xdr:colOff>
      <xdr:row>24</xdr:row>
      <xdr:rowOff>11702</xdr:rowOff>
    </xdr:from>
    <xdr:to>
      <xdr:col>1</xdr:col>
      <xdr:colOff>301536</xdr:colOff>
      <xdr:row>37</xdr:row>
      <xdr:rowOff>169817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Estado">
              <a:extLst>
                <a:ext uri="{FF2B5EF4-FFF2-40B4-BE49-F238E27FC236}">
                  <a16:creationId xmlns:a16="http://schemas.microsoft.com/office/drawing/2014/main" id="{7E4983D1-EDDA-4287-879B-06E7BFC93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111" y="4368437"/>
              <a:ext cx="0" cy="2510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91168</xdr:colOff>
      <xdr:row>24</xdr:row>
      <xdr:rowOff>38102</xdr:rowOff>
    </xdr:from>
    <xdr:to>
      <xdr:col>7</xdr:col>
      <xdr:colOff>98788</xdr:colOff>
      <xdr:row>37</xdr:row>
      <xdr:rowOff>173357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es ">
              <a:extLst>
                <a:ext uri="{FF2B5EF4-FFF2-40B4-BE49-F238E27FC236}">
                  <a16:creationId xmlns:a16="http://schemas.microsoft.com/office/drawing/2014/main" id="{F73C1F10-AFBE-4F47-AFBB-4190E2C39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003" y="4391027"/>
              <a:ext cx="0" cy="2484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370386</xdr:colOff>
      <xdr:row>8</xdr:row>
      <xdr:rowOff>6532</xdr:rowOff>
    </xdr:from>
    <xdr:to>
      <xdr:col>2</xdr:col>
      <xdr:colOff>372291</xdr:colOff>
      <xdr:row>21</xdr:row>
      <xdr:rowOff>172267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Año">
              <a:extLst>
                <a:ext uri="{FF2B5EF4-FFF2-40B4-BE49-F238E27FC236}">
                  <a16:creationId xmlns:a16="http://schemas.microsoft.com/office/drawing/2014/main" id="{096E3C82-456B-40AF-B5A9-9DFFD66013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631" y="1465762"/>
              <a:ext cx="1905" cy="2512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419916</xdr:colOff>
      <xdr:row>8</xdr:row>
      <xdr:rowOff>176892</xdr:rowOff>
    </xdr:from>
    <xdr:to>
      <xdr:col>18</xdr:col>
      <xdr:colOff>638447</xdr:colOff>
      <xdr:row>12</xdr:row>
      <xdr:rowOff>75112</xdr:rowOff>
    </xdr:to>
    <xdr:sp macro="" textlink="$O$7">
      <xdr:nvSpPr>
        <xdr:cNvPr id="12" name="CuadroTexto 11">
          <a:extLst>
            <a:ext uri="{FF2B5EF4-FFF2-40B4-BE49-F238E27FC236}">
              <a16:creationId xmlns:a16="http://schemas.microsoft.com/office/drawing/2014/main" id="{F974CD99-A435-40EE-8413-EAAD28553918}"/>
            </a:ext>
          </a:extLst>
        </xdr:cNvPr>
        <xdr:cNvSpPr txBox="1"/>
      </xdr:nvSpPr>
      <xdr:spPr>
        <a:xfrm>
          <a:off x="13859691" y="1630407"/>
          <a:ext cx="1007201" cy="625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F2300C-F91E-455F-AB7A-FCDCBFE10851}" type="TxLink">
            <a:rPr lang="en-US" sz="1100" b="0" i="0" u="none" strike="noStrike">
              <a:solidFill>
                <a:schemeClr val="accent6">
                  <a:lumMod val="50000"/>
                </a:schemeClr>
              </a:solidFill>
              <a:latin typeface="Aptos Narrow"/>
            </a:rPr>
            <a:pPr/>
            <a:t> </a:t>
          </a:fld>
          <a:endParaRPr lang="es-CO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783228</xdr:colOff>
      <xdr:row>2</xdr:row>
      <xdr:rowOff>1905</xdr:rowOff>
    </xdr:from>
    <xdr:to>
      <xdr:col>27</xdr:col>
      <xdr:colOff>402227</xdr:colOff>
      <xdr:row>53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1784F0E6-BF1D-46BA-ADB0-066E3721611E}"/>
            </a:ext>
          </a:extLst>
        </xdr:cNvPr>
        <xdr:cNvSpPr/>
      </xdr:nvSpPr>
      <xdr:spPr>
        <a:xfrm>
          <a:off x="21334368" y="373380"/>
          <a:ext cx="409574" cy="92278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446314</xdr:colOff>
      <xdr:row>1</xdr:row>
      <xdr:rowOff>54429</xdr:rowOff>
    </xdr:from>
    <xdr:to>
      <xdr:col>13</xdr:col>
      <xdr:colOff>250371</xdr:colOff>
      <xdr:row>16</xdr:row>
      <xdr:rowOff>10886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B0F9618-27B3-4CDF-BA76-E805D1E40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631371</xdr:colOff>
      <xdr:row>2</xdr:row>
      <xdr:rowOff>29029</xdr:rowOff>
    </xdr:from>
    <xdr:to>
      <xdr:col>17</xdr:col>
      <xdr:colOff>261258</xdr:colOff>
      <xdr:row>16</xdr:row>
      <xdr:rowOff>175986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371D071-2DBC-4430-A82F-33C1E3F41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544285</xdr:colOff>
      <xdr:row>1</xdr:row>
      <xdr:rowOff>54429</xdr:rowOff>
    </xdr:from>
    <xdr:to>
      <xdr:col>21</xdr:col>
      <xdr:colOff>348342</xdr:colOff>
      <xdr:row>16</xdr:row>
      <xdr:rowOff>10886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34959A3-4FFE-4D74-BFBD-BD5FAD20F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9</xdr:col>
      <xdr:colOff>696686</xdr:colOff>
      <xdr:row>6</xdr:row>
      <xdr:rowOff>65314</xdr:rowOff>
    </xdr:from>
    <xdr:ext cx="740229" cy="645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9A42949-831A-4F2B-8DE8-43C6F0498CA8}"/>
            </a:ext>
          </a:extLst>
        </xdr:cNvPr>
        <xdr:cNvSpPr txBox="1"/>
      </xdr:nvSpPr>
      <xdr:spPr>
        <a:xfrm>
          <a:off x="7813766" y="1158784"/>
          <a:ext cx="740229" cy="645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9</xdr:col>
      <xdr:colOff>502558</xdr:colOff>
      <xdr:row>5</xdr:row>
      <xdr:rowOff>139700</xdr:rowOff>
    </xdr:from>
    <xdr:to>
      <xdr:col>11</xdr:col>
      <xdr:colOff>317500</xdr:colOff>
      <xdr:row>13</xdr:row>
      <xdr:rowOff>50800</xdr:rowOff>
    </xdr:to>
    <xdr:sp macro="" textlink="[1]Hoja3!$O$6">
      <xdr:nvSpPr>
        <xdr:cNvPr id="18" name="CuadroTexto 17">
          <a:extLst>
            <a:ext uri="{FF2B5EF4-FFF2-40B4-BE49-F238E27FC236}">
              <a16:creationId xmlns:a16="http://schemas.microsoft.com/office/drawing/2014/main" id="{3B7CFC22-5E22-4AB0-90B6-2002DBAB9DFB}"/>
            </a:ext>
          </a:extLst>
        </xdr:cNvPr>
        <xdr:cNvSpPr txBox="1"/>
      </xdr:nvSpPr>
      <xdr:spPr>
        <a:xfrm>
          <a:off x="7619638" y="1050290"/>
          <a:ext cx="1397997" cy="1366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AFB705-67C8-4C56-B3FD-3FF2E4D55AA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/>
            <a:t>Pendiente 23,56%</a:t>
          </a:fld>
          <a:endParaRPr lang="es-CO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647700</xdr:colOff>
      <xdr:row>4</xdr:row>
      <xdr:rowOff>179615</xdr:rowOff>
    </xdr:from>
    <xdr:to>
      <xdr:col>15</xdr:col>
      <xdr:colOff>381000</xdr:colOff>
      <xdr:row>9</xdr:row>
      <xdr:rowOff>152400</xdr:rowOff>
    </xdr:to>
    <xdr:sp macro="" textlink="[1]Hoja3!O7">
      <xdr:nvSpPr>
        <xdr:cNvPr id="19" name="CuadroTexto 18">
          <a:extLst>
            <a:ext uri="{FF2B5EF4-FFF2-40B4-BE49-F238E27FC236}">
              <a16:creationId xmlns:a16="http://schemas.microsoft.com/office/drawing/2014/main" id="{AF7FA15E-F6B2-41A0-A602-F6A81D14D75B}"/>
            </a:ext>
          </a:extLst>
        </xdr:cNvPr>
        <xdr:cNvSpPr txBox="1"/>
      </xdr:nvSpPr>
      <xdr:spPr>
        <a:xfrm>
          <a:off x="10925175" y="911135"/>
          <a:ext cx="1314450" cy="879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57B539-2AED-4C3C-87CF-EA09704FD003}" type="TxLink">
            <a:rPr lang="en-US" sz="2000" b="1" i="0" u="none" strike="noStrike">
              <a:solidFill>
                <a:srgbClr val="92D050"/>
              </a:solidFill>
              <a:latin typeface="Aptos Narrow"/>
            </a:rPr>
            <a:pPr/>
            <a:t>Realizado 21,78%</a:t>
          </a:fld>
          <a:endParaRPr lang="es-CO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17</xdr:col>
      <xdr:colOff>674914</xdr:colOff>
      <xdr:row>5</xdr:row>
      <xdr:rowOff>65315</xdr:rowOff>
    </xdr:from>
    <xdr:to>
      <xdr:col>19</xdr:col>
      <xdr:colOff>500742</xdr:colOff>
      <xdr:row>11</xdr:row>
      <xdr:rowOff>163286</xdr:rowOff>
    </xdr:to>
    <xdr:sp macro="" textlink="[1]Hoja3!O8">
      <xdr:nvSpPr>
        <xdr:cNvPr id="20" name="CuadroTexto 19">
          <a:extLst>
            <a:ext uri="{FF2B5EF4-FFF2-40B4-BE49-F238E27FC236}">
              <a16:creationId xmlns:a16="http://schemas.microsoft.com/office/drawing/2014/main" id="{7979B5E2-73C4-4C7D-B6E9-335676560D00}"/>
            </a:ext>
          </a:extLst>
        </xdr:cNvPr>
        <xdr:cNvSpPr txBox="1"/>
      </xdr:nvSpPr>
      <xdr:spPr>
        <a:xfrm>
          <a:off x="14112784" y="977810"/>
          <a:ext cx="1410788" cy="1187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D2E7DA-E5C5-4C2D-8F95-A08F4D7E819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Por ejecutar 54,67%</a:t>
          </a:fld>
          <a:endParaRPr lang="es-CO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24</xdr:row>
      <xdr:rowOff>114300</xdr:rowOff>
    </xdr:from>
    <xdr:ext cx="4676775" cy="2714625"/>
    <xdr:graphicFrame macro="">
      <xdr:nvGraphicFramePr>
        <xdr:cNvPr id="1737137572" name="Chart 1">
          <a:extLst>
            <a:ext uri="{FF2B5EF4-FFF2-40B4-BE49-F238E27FC236}">
              <a16:creationId xmlns:a16="http://schemas.microsoft.com/office/drawing/2014/main" id="{00000000-0008-0000-0200-0000A49D8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180</xdr:row>
      <xdr:rowOff>19050</xdr:rowOff>
    </xdr:from>
    <xdr:ext cx="3933825" cy="2714625"/>
    <xdr:graphicFrame macro="">
      <xdr:nvGraphicFramePr>
        <xdr:cNvPr id="993165304" name="Chart 2">
          <a:extLst>
            <a:ext uri="{FF2B5EF4-FFF2-40B4-BE49-F238E27FC236}">
              <a16:creationId xmlns:a16="http://schemas.microsoft.com/office/drawing/2014/main" id="{00000000-0008-0000-0300-0000F87F3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180975</xdr:colOff>
      <xdr:row>39</xdr:row>
      <xdr:rowOff>85725</xdr:rowOff>
    </xdr:from>
    <xdr:ext cx="2381250" cy="752475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75</xdr:row>
      <xdr:rowOff>171450</xdr:rowOff>
    </xdr:from>
    <xdr:ext cx="8258175" cy="2409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103</xdr:row>
      <xdr:rowOff>57150</xdr:rowOff>
    </xdr:from>
    <xdr:ext cx="6600825" cy="4781550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165</xdr:row>
      <xdr:rowOff>161925</xdr:rowOff>
    </xdr:from>
    <xdr:ext cx="5267325" cy="521970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752475</xdr:colOff>
      <xdr:row>133</xdr:row>
      <xdr:rowOff>0</xdr:rowOff>
    </xdr:from>
    <xdr:ext cx="2390775" cy="609600"/>
    <xdr:pic>
      <xdr:nvPicPr>
        <xdr:cNvPr id="6" name="image14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133</xdr:row>
      <xdr:rowOff>9525</xdr:rowOff>
    </xdr:from>
    <xdr:ext cx="1619250" cy="60960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114300</xdr:colOff>
      <xdr:row>137</xdr:row>
      <xdr:rowOff>152400</xdr:rowOff>
    </xdr:from>
    <xdr:ext cx="7143750" cy="2466975"/>
    <xdr:pic>
      <xdr:nvPicPr>
        <xdr:cNvPr id="8" name="image13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168</xdr:row>
      <xdr:rowOff>76200</xdr:rowOff>
    </xdr:from>
    <xdr:ext cx="6419850" cy="384810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333375</xdr:colOff>
      <xdr:row>207</xdr:row>
      <xdr:rowOff>0</xdr:rowOff>
    </xdr:from>
    <xdr:ext cx="9810750" cy="5543550"/>
    <xdr:pic>
      <xdr:nvPicPr>
        <xdr:cNvPr id="10" name="image15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1600200</xdr:colOff>
      <xdr:row>242</xdr:row>
      <xdr:rowOff>19050</xdr:rowOff>
    </xdr:from>
    <xdr:ext cx="6105525" cy="2857500"/>
    <xdr:pic>
      <xdr:nvPicPr>
        <xdr:cNvPr id="11" name="image11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270</xdr:row>
      <xdr:rowOff>85725</xdr:rowOff>
    </xdr:from>
    <xdr:ext cx="3781425" cy="2038350"/>
    <xdr:pic>
      <xdr:nvPicPr>
        <xdr:cNvPr id="12" name="image6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1438275</xdr:colOff>
      <xdr:row>308</xdr:row>
      <xdr:rowOff>114300</xdr:rowOff>
    </xdr:from>
    <xdr:ext cx="7077075" cy="2019300"/>
    <xdr:pic>
      <xdr:nvPicPr>
        <xdr:cNvPr id="13" name="image17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95250</xdr:rowOff>
    </xdr:from>
    <xdr:ext cx="13716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</xdr:row>
      <xdr:rowOff>57150</xdr:rowOff>
    </xdr:from>
    <xdr:ext cx="133350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209550</xdr:colOff>
      <xdr:row>10</xdr:row>
      <xdr:rowOff>47625</xdr:rowOff>
    </xdr:from>
    <xdr:ext cx="6143625" cy="3228975"/>
    <xdr:pic>
      <xdr:nvPicPr>
        <xdr:cNvPr id="4" name="image16.png" descr="Heat Exchangers: Simulation-Based Design for Thermal Performance  Optimization - Enteknograt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95250</xdr:rowOff>
    </xdr:from>
    <xdr:ext cx="13716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</xdr:row>
      <xdr:rowOff>57150</xdr:rowOff>
    </xdr:from>
    <xdr:ext cx="133350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371475</xdr:colOff>
      <xdr:row>8</xdr:row>
      <xdr:rowOff>19050</xdr:rowOff>
    </xdr:from>
    <xdr:ext cx="5486400" cy="2781300"/>
    <xdr:pic>
      <xdr:nvPicPr>
        <xdr:cNvPr id="4" name="image4.jpg" descr="Industrial Fluid Dynamics | Fluid Mechanics Dynamics | Valve Desig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276225</xdr:colOff>
      <xdr:row>2</xdr:row>
      <xdr:rowOff>38100</xdr:rowOff>
    </xdr:from>
    <xdr:ext cx="10877550" cy="833437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us%20David%20Pinto\Desktop\CVC%203.xlsx" TargetMode="External"/><Relationship Id="rId1" Type="http://schemas.openxmlformats.org/officeDocument/2006/relationships/externalLinkPath" Target="/Users/Jesus%20David%20Pinto/Desktop/CVC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Tablero MTTO"/>
      <sheetName val="Hoja2"/>
    </sheetNames>
    <sheetDataSet>
      <sheetData sheetId="0">
        <row r="7">
          <cell r="S7" t="str">
            <v>Pendiente</v>
          </cell>
          <cell r="T7">
            <v>23.555555555555554</v>
          </cell>
        </row>
        <row r="8">
          <cell r="T8">
            <v>76.444444444444443</v>
          </cell>
        </row>
        <row r="9">
          <cell r="S9" t="str">
            <v>Reealizado</v>
          </cell>
          <cell r="T9">
            <v>21.777777777777775</v>
          </cell>
        </row>
        <row r="10">
          <cell r="T10">
            <v>78.222222222222229</v>
          </cell>
        </row>
        <row r="11">
          <cell r="S11" t="str">
            <v>Por ejecutar</v>
          </cell>
          <cell r="T11">
            <v>54.666666666666664</v>
          </cell>
        </row>
        <row r="12">
          <cell r="T12">
            <v>45.333333333333336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sus%20David%20Pinto/Desktop/CVC%2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us David Pinto" refreshedDate="45890.60041712963" createdVersion="8" refreshedVersion="8" minRefreshableVersion="3" recordCount="225" xr:uid="{0E507FC1-903D-4AE5-AD59-CEEB939D97A6}">
  <cacheSource type="worksheet">
    <worksheetSource name="Tabla1" r:id="rId2"/>
  </cacheSource>
  <cacheFields count="16">
    <cacheField name="TAG" numFmtId="0">
      <sharedItems count="38">
        <s v="VLV101"/>
        <s v="VLV102"/>
        <s v="VLV103"/>
        <s v="VLV104"/>
        <s v="VLV105"/>
        <s v="VLV106"/>
        <s v="VLV107"/>
        <s v="VLV108"/>
        <s v="VLV109"/>
        <s v="VLV110"/>
        <s v="VLV111"/>
        <s v="VLV112"/>
        <s v="VLV113"/>
        <s v="VLV114"/>
        <s v="FTL101"/>
        <s v="FTL102"/>
        <s v="PI101"/>
        <s v="PI102"/>
        <s v="PI103"/>
        <s v="PI104"/>
        <s v="PI105"/>
        <s v="ACTNEUM01"/>
        <s v="TUB001"/>
        <s v="REG101"/>
        <s v="REG102"/>
        <s v="REG103"/>
        <s v="REG104"/>
        <s v="PIT101"/>
        <s v="SUP001"/>
        <s v="SUP002"/>
        <s v="SUP003"/>
        <s v="SUP004"/>
        <s v="SUP005"/>
        <s v="SUP006"/>
        <s v="SUP007"/>
        <s v="SUP008"/>
        <s v="PEG401"/>
        <s v="FET456"/>
      </sharedItems>
    </cacheField>
    <cacheField name="Tipo de Activo" numFmtId="0">
      <sharedItems/>
    </cacheField>
    <cacheField name="Actividad" numFmtId="0">
      <sharedItems count="11">
        <s v="Inspección visual"/>
        <s v="Lubricación"/>
        <s v="Prueba de operación"/>
        <s v="Cambio de elemento filtrante"/>
        <s v="Limpieza de carcasa"/>
        <s v="Calibración"/>
        <s v="Verificación de presión de control"/>
        <s v="Prueba de carrera"/>
        <s v="Medición de espesor"/>
        <s v="Calibración de set point"/>
        <s v="Inspección física"/>
      </sharedItems>
    </cacheField>
    <cacheField name="Descripción" numFmtId="0">
      <sharedItems/>
    </cacheField>
    <cacheField name="Frecuencia" numFmtId="0">
      <sharedItems containsSemiMixedTypes="0" containsString="0" containsNumber="1" containsInteger="1" minValue="3" maxValue="36"/>
    </cacheField>
    <cacheField name="Unidad" numFmtId="0">
      <sharedItems/>
    </cacheField>
    <cacheField name="Primera Fecha" numFmtId="14">
      <sharedItems containsSemiMixedTypes="0" containsNonDate="0" containsDate="1" containsString="0" minDate="2025-01-06T00:00:00" maxDate="2031-04-06T00:00:00"/>
    </cacheField>
    <cacheField name="Seunda Fecha" numFmtId="14">
      <sharedItems containsSemiMixedTypes="0" containsNonDate="0" containsDate="1" containsString="0" minDate="2025-04-06T00:00:00" maxDate="2034-03-21T00:00:00"/>
    </cacheField>
    <cacheField name="Tercera fecha" numFmtId="14">
      <sharedItems containsSemiMixedTypes="0" containsNonDate="0" containsDate="1" containsString="0" minDate="2025-07-05T00:00:00" maxDate="2037-03-05T00:00:00"/>
    </cacheField>
    <cacheField name="Estado" numFmtId="0">
      <sharedItems count="3">
        <s v="Realizado"/>
        <s v="Pendiente"/>
        <s v="Por ejecutar"/>
      </sharedItems>
    </cacheField>
    <cacheField name="Mes " numFmtId="0">
      <sharedItems count="8">
        <s v="enero "/>
        <s v="mayo "/>
        <s v="abril "/>
        <s v="julio "/>
        <s v="noviembre "/>
        <s v="octubre "/>
        <s v="marzo "/>
        <s v="diciembre "/>
      </sharedItems>
    </cacheField>
    <cacheField name="Año" numFmtId="0">
      <sharedItems containsSemiMixedTypes="0" containsString="0" containsNumber="1" containsInteger="1" minValue="2025" maxValue="2031" count="6">
        <n v="2025"/>
        <n v="2026"/>
        <n v="2028"/>
        <n v="2027"/>
        <n v="2031"/>
        <n v="2029"/>
      </sharedItems>
    </cacheField>
    <cacheField name="Mes segunda fecha" numFmtId="0">
      <sharedItems/>
    </cacheField>
    <cacheField name="Año segunda fehca" numFmtId="0">
      <sharedItems containsSemiMixedTypes="0" containsString="0" containsNumber="1" containsInteger="1" minValue="2025" maxValue="2034"/>
    </cacheField>
    <cacheField name="Mes tercera fecha" numFmtId="0">
      <sharedItems/>
    </cacheField>
    <cacheField name="Año tercera fecha" numFmtId="0">
      <sharedItems containsSemiMixedTypes="0" containsString="0" containsNumber="1" containsInteger="1" minValue="2025" maxValue="2037"/>
    </cacheField>
  </cacheFields>
  <extLst>
    <ext xmlns:x14="http://schemas.microsoft.com/office/spreadsheetml/2009/9/main" uri="{725AE2AE-9491-48be-B2B4-4EB974FC3084}">
      <x14:pivotCacheDefinition pivotCacheId="17689734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"/>
    <s v="Válvula de bola 4&quot;"/>
    <x v="0"/>
    <s v="Revisar fugas, corrosión y empaques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2"/>
    <s v="Válvula de bola 4&quot;"/>
    <x v="0"/>
    <s v="Revisar fugas, corrosión y empaques"/>
    <n v="6"/>
    <s v="Meses"/>
    <d v="2025-04-04T00:00:00"/>
    <d v="2025-10-01T00:00:00"/>
    <d v="2026-03-30T00:00:00"/>
    <x v="1"/>
    <x v="2"/>
    <x v="0"/>
    <s v="octubre 2025"/>
    <n v="2025"/>
    <s v="marzo 2026"/>
    <n v="2026"/>
  </r>
  <r>
    <x v="3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4"/>
    <s v="Válvula de bola 4&quot;"/>
    <x v="0"/>
    <s v="Revisar fugas, corrosión y empaques"/>
    <n v="6"/>
    <s v="Meses"/>
    <d v="2025-05-06T00:00:00"/>
    <d v="2025-11-02T00:00:00"/>
    <d v="2026-05-01T00:00:00"/>
    <x v="0"/>
    <x v="1"/>
    <x v="0"/>
    <s v="noviembre 2025"/>
    <n v="2025"/>
    <s v="mayo 2026"/>
    <n v="2026"/>
  </r>
  <r>
    <x v="5"/>
    <s v="Válvula de bola 4&quot;"/>
    <x v="0"/>
    <s v="Revisar fugas, corrosión y empaques"/>
    <n v="6"/>
    <s v="Meses"/>
    <d v="2025-04-04T00:00:00"/>
    <d v="2025-10-01T00:00:00"/>
    <d v="2026-03-30T00:00:00"/>
    <x v="0"/>
    <x v="2"/>
    <x v="0"/>
    <s v="octubre 2025"/>
    <n v="2025"/>
    <s v="marzo 2026"/>
    <n v="2026"/>
  </r>
  <r>
    <x v="6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7"/>
    <s v="Válvula de bola 4&quot;"/>
    <x v="0"/>
    <s v="Revisar fugas, corrosión y empaques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8"/>
    <s v="Válvula de bola 4&quot;"/>
    <x v="0"/>
    <s v="Revisar fugas, corrosión y empaques"/>
    <n v="6"/>
    <s v="Meses"/>
    <d v="2025-04-04T00:00:00"/>
    <d v="2025-10-01T00:00:00"/>
    <d v="2026-03-30T00:00:00"/>
    <x v="1"/>
    <x v="2"/>
    <x v="0"/>
    <s v="octubre 2025"/>
    <n v="2025"/>
    <s v="marzo 2026"/>
    <n v="2026"/>
  </r>
  <r>
    <x v="9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0"/>
    <s v="Válvula de bola 4&quot;"/>
    <x v="0"/>
    <s v="Revisar fugas, corrosión y empaques"/>
    <n v="6"/>
    <s v="Meses"/>
    <d v="2025-05-06T00:00:00"/>
    <d v="2025-11-02T00:00:00"/>
    <d v="2026-05-01T00:00:00"/>
    <x v="0"/>
    <x v="1"/>
    <x v="0"/>
    <s v="noviembre 2025"/>
    <n v="2025"/>
    <s v="mayo 2026"/>
    <n v="2026"/>
  </r>
  <r>
    <x v="11"/>
    <s v="Válvula de bola 4&quot;"/>
    <x v="0"/>
    <s v="Revisar fugas, corrosión y empaques"/>
    <n v="6"/>
    <s v="Meses"/>
    <d v="2025-04-04T00:00:00"/>
    <d v="2025-10-01T00:00:00"/>
    <d v="2026-03-30T00:00:00"/>
    <x v="0"/>
    <x v="2"/>
    <x v="0"/>
    <s v="octubre 2025"/>
    <n v="2025"/>
    <s v="marzo 2026"/>
    <n v="2026"/>
  </r>
  <r>
    <x v="12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3"/>
    <s v="Válvula de bola 4&quot;"/>
    <x v="0"/>
    <s v="Revisar fugas, corrosión y empaques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0"/>
    <s v="Válvula de bola 4&quot;"/>
    <x v="1"/>
    <s v="Engrasar vástago y sello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2"/>
    <s v="Válvula de bola 4&quot;"/>
    <x v="1"/>
    <s v="Engrasar vástago y sellos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3"/>
    <s v="Válvula de bola 4&quot;"/>
    <x v="1"/>
    <s v="Engrasar vástago y sellos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4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5"/>
    <s v="Válvula de bola 4&quot;"/>
    <x v="1"/>
    <s v="Engrasar vástago y sellos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6"/>
    <s v="Válvula de bola 4&quot;"/>
    <x v="1"/>
    <s v="Engrasar vástago y sello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7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8"/>
    <s v="Válvula de bola 4&quot;"/>
    <x v="1"/>
    <s v="Engrasar vástago y sellos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9"/>
    <s v="Válvula de bola 4&quot;"/>
    <x v="1"/>
    <s v="Engrasar vástago y sellos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10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11"/>
    <s v="Válvula de bola 4&quot;"/>
    <x v="1"/>
    <s v="Engrasar vástago y sellos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12"/>
    <s v="Válvula de bola 4&quot;"/>
    <x v="1"/>
    <s v="Engrasar vástago y sello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3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0"/>
    <s v="Válvula de bola 4&quot;"/>
    <x v="2"/>
    <s v="Abrir/cerrar para verificar tiempo y sell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1"/>
    <s v="Válvula de bola 4&quot;"/>
    <x v="2"/>
    <s v="Abrir/cerrar para verificar tiempo y sell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2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"/>
    <s v="Válvula de bola 4&quot;"/>
    <x v="2"/>
    <s v="Abrir/cerrar para verificar tiempo y sellado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4"/>
    <s v="Válvula de bola 4&quot;"/>
    <x v="2"/>
    <s v="Abrir/cerrar para verificar tiempo y sellado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5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6"/>
    <s v="Válvula de bola 4&quot;"/>
    <x v="2"/>
    <s v="Abrir/cerrar para verificar tiempo y sell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7"/>
    <s v="Válvula de bola 4&quot;"/>
    <x v="2"/>
    <s v="Abrir/cerrar para verificar tiempo y sell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8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9"/>
    <s v="Válvula de bola 4&quot;"/>
    <x v="2"/>
    <s v="Abrir/cerrar para verificar tiempo y sellado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10"/>
    <s v="Válvula de bola 4&quot;"/>
    <x v="2"/>
    <s v="Abrir/cerrar para verificar tiempo y sellado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1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12"/>
    <s v="Válvula de bola 4&quot;"/>
    <x v="2"/>
    <s v="Abrir/cerrar para verificar tiempo y sell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13"/>
    <s v="Válvula de bola 4&quot;"/>
    <x v="2"/>
    <s v="Abrir/cerrar para verificar tiempo y sell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14"/>
    <s v="Filtro de Línea 8&quot;"/>
    <x v="3"/>
    <s v="Sustituir cartucho interno"/>
    <n v="3"/>
    <s v="Meses"/>
    <d v="2025-01-06T00:00:00"/>
    <d v="2025-04-06T00:00:00"/>
    <d v="2025-07-05T00:00:00"/>
    <x v="0"/>
    <x v="0"/>
    <x v="0"/>
    <s v="abril 2025"/>
    <n v="2025"/>
    <s v="julio 2025"/>
    <n v="2025"/>
  </r>
  <r>
    <x v="14"/>
    <s v="Filtro de Línea 8&quot;"/>
    <x v="4"/>
    <s v="Retirar sedimentos y revisar corrosión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15"/>
    <s v="Filtro de Línea 10&quot;"/>
    <x v="3"/>
    <s v="Sustituir cartucho interno"/>
    <n v="3"/>
    <s v="Meses"/>
    <d v="2025-04-04T00:00:00"/>
    <d v="2025-07-03T00:00:00"/>
    <d v="2025-10-01T00:00:00"/>
    <x v="1"/>
    <x v="2"/>
    <x v="0"/>
    <s v="julio 2025"/>
    <n v="2025"/>
    <s v="octubre 2025"/>
    <n v="2025"/>
  </r>
  <r>
    <x v="15"/>
    <s v="Filtro de Línea 10&quot;"/>
    <x v="4"/>
    <s v="Retirar sedimentos y revisar corrosión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6"/>
    <s v="Manómetro"/>
    <x v="5"/>
    <s v="Verificar lectura con patrón certific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17"/>
    <s v="Manómetro"/>
    <x v="5"/>
    <s v="Verificar lectura con patrón certific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18"/>
    <s v="Manómetro"/>
    <x v="5"/>
    <s v="Verificar lectura con patrón certific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19"/>
    <s v="Manómetro"/>
    <x v="5"/>
    <s v="Verificar lectura con patrón certificado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20"/>
    <s v="Manómetro"/>
    <x v="5"/>
    <s v="Verificar lectura con patrón certificado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6"/>
    <s v="Manómetro"/>
    <x v="0"/>
    <s v="Revisar cristal, aguja y carcasa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7"/>
    <s v="Manómetro"/>
    <x v="0"/>
    <s v="Revisar cristal, aguja y carcasa"/>
    <n v="6"/>
    <s v="Meses"/>
    <d v="2025-05-06T00:00:00"/>
    <d v="2025-11-02T00:00:00"/>
    <d v="2026-05-01T00:00:00"/>
    <x v="0"/>
    <x v="1"/>
    <x v="0"/>
    <s v="noviembre 2025"/>
    <n v="2025"/>
    <s v="mayo 2026"/>
    <n v="2026"/>
  </r>
  <r>
    <x v="18"/>
    <s v="Manómetro"/>
    <x v="0"/>
    <s v="Revisar cristal, aguja y carcasa"/>
    <n v="6"/>
    <s v="Meses"/>
    <d v="2025-04-04T00:00:00"/>
    <d v="2025-10-01T00:00:00"/>
    <d v="2026-03-30T00:00:00"/>
    <x v="0"/>
    <x v="2"/>
    <x v="0"/>
    <s v="octubre 2025"/>
    <n v="2025"/>
    <s v="marzo 2026"/>
    <n v="2026"/>
  </r>
  <r>
    <x v="19"/>
    <s v="Manómetro"/>
    <x v="0"/>
    <s v="Revisar cristal, aguja y carcasa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20"/>
    <s v="Manómetro"/>
    <x v="0"/>
    <s v="Revisar cristal, aguja y carcasa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21"/>
    <s v="Actuador neumático"/>
    <x v="6"/>
    <s v="Medir presión y ajustar reguladores"/>
    <n v="6"/>
    <s v="Meses"/>
    <d v="2025-04-04T00:00:00"/>
    <d v="2025-10-01T00:00:00"/>
    <d v="2026-03-30T00:00:00"/>
    <x v="1"/>
    <x v="2"/>
    <x v="0"/>
    <s v="octubre 2025"/>
    <n v="2025"/>
    <s v="marzo 2026"/>
    <n v="2026"/>
  </r>
  <r>
    <x v="21"/>
    <s v="Actuador neumático"/>
    <x v="7"/>
    <s v="Verificar apertura y cierre completo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22"/>
    <s v="Tubería"/>
    <x v="8"/>
    <s v="Ultrasonido para detectar pérdida de material"/>
    <n v="36"/>
    <s v="Meses"/>
    <d v="2025-05-06T00:00:00"/>
    <d v="2028-04-20T00:00:00"/>
    <d v="2031-04-05T00:00:00"/>
    <x v="0"/>
    <x v="1"/>
    <x v="0"/>
    <s v="abril 2028"/>
    <n v="2028"/>
    <s v="abril 2031"/>
    <n v="2031"/>
  </r>
  <r>
    <x v="23"/>
    <s v="Regulador de presión"/>
    <x v="9"/>
    <s v="Ajustar apertura/cierre según especificación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24"/>
    <s v="Regulador de presión"/>
    <x v="9"/>
    <s v="Ajustar apertura/cierre según especificación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25"/>
    <s v="Regulador de presión"/>
    <x v="9"/>
    <s v="Ajustar apertura/cierre según especificación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26"/>
    <s v="Regulador de presión"/>
    <x v="9"/>
    <s v="Ajustar apertura/cierre según especificación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27"/>
    <s v="Transmisor de presión"/>
    <x v="5"/>
    <s v="Ajuste en campo o banco con patrón certific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28"/>
    <s v="Soporte de tubería"/>
    <x v="10"/>
    <s v="Revisar soldaduras, pernos y pintura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29"/>
    <s v="Soporte de tubería"/>
    <x v="10"/>
    <s v="Revisar soldaduras, pernos y pintura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30"/>
    <s v="Soporte de tubería"/>
    <x v="10"/>
    <s v="Revisar soldaduras, pernos y pintura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1"/>
    <s v="Soporte de tubería"/>
    <x v="10"/>
    <s v="Revisar soldaduras, pernos y pintura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32"/>
    <s v="Soporte de tubería"/>
    <x v="10"/>
    <s v="Revisar soldaduras, pernos y pintura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33"/>
    <s v="Soporte de tubería"/>
    <x v="10"/>
    <s v="Revisar soldaduras, pernos y pintura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4"/>
    <s v="Soporte de tubería"/>
    <x v="10"/>
    <s v="Revisar soldaduras, pernos y pintura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35"/>
    <s v="Soporte de tubería"/>
    <x v="10"/>
    <s v="Revisar soldaduras, pernos y pintura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36"/>
    <s v="Pegador"/>
    <x v="0"/>
    <s v="Revisar integridad y limpieza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7"/>
    <s v="Medidor rotatorio"/>
    <x v="5"/>
    <s v="Ajuste en laboratorio certificado"/>
    <n v="24"/>
    <s v="Meses"/>
    <d v="2025-05-06T00:00:00"/>
    <d v="2027-04-26T00:00:00"/>
    <d v="2029-04-15T00:00:00"/>
    <x v="1"/>
    <x v="1"/>
    <x v="0"/>
    <s v="abril 2027"/>
    <n v="2027"/>
    <s v="abril 2029"/>
    <n v="2029"/>
  </r>
  <r>
    <x v="37"/>
    <s v="Medidor rotatorio"/>
    <x v="1"/>
    <s v="Aplicar aceite o grasa en partes móvile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0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2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3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4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5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6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7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8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9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0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11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12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3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0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2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3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4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5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6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7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8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9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0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11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2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3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0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2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4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5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6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7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8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9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0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1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12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3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4"/>
    <s v="Filtro de Línea 8&quot;"/>
    <x v="3"/>
    <s v="Sustituir cartucho interno"/>
    <n v="3"/>
    <s v="Meses"/>
    <d v="2025-04-06T00:00:00"/>
    <d v="2025-07-05T00:00:00"/>
    <d v="2025-10-03T00:00:00"/>
    <x v="1"/>
    <x v="2"/>
    <x v="0"/>
    <s v="julio 2025"/>
    <n v="2025"/>
    <s v="octubre 2025"/>
    <n v="2025"/>
  </r>
  <r>
    <x v="14"/>
    <s v="Filtro de Línea 8&quot;"/>
    <x v="4"/>
    <s v="Retirar sedimentos y revisar corrosión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15"/>
    <s v="Filtro de Línea 10&quot;"/>
    <x v="3"/>
    <s v="Sustituir cartucho interno"/>
    <n v="3"/>
    <s v="Meses"/>
    <d v="2025-07-03T00:00:00"/>
    <d v="2025-10-01T00:00:00"/>
    <d v="2025-12-30T00:00:00"/>
    <x v="1"/>
    <x v="3"/>
    <x v="0"/>
    <s v="octubre 2025"/>
    <n v="2025"/>
    <s v="diciembre 2025"/>
    <n v="2025"/>
  </r>
  <r>
    <x v="15"/>
    <s v="Filtro de Línea 10&quot;"/>
    <x v="4"/>
    <s v="Retirar sedimentos y revisar corrosión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6"/>
    <s v="Manómetro"/>
    <x v="5"/>
    <s v="Verificar lectura con patrón certific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7"/>
    <s v="Manómetro"/>
    <x v="5"/>
    <s v="Verificar lectura con patrón certific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8"/>
    <s v="Manómetro"/>
    <x v="5"/>
    <s v="Verificar lectura con patrón certific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19"/>
    <s v="Manómetro"/>
    <x v="5"/>
    <s v="Verificar lectura con patrón certific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20"/>
    <s v="Manómetro"/>
    <x v="5"/>
    <s v="Verificar lectura con patrón certific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6"/>
    <s v="Manómetro"/>
    <x v="0"/>
    <s v="Revisar cristal, aguja y carcasa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7"/>
    <s v="Manómetro"/>
    <x v="0"/>
    <s v="Revisar cristal, aguja y carcasa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18"/>
    <s v="Manómetro"/>
    <x v="0"/>
    <s v="Revisar cristal, aguja y carcasa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19"/>
    <s v="Manómetro"/>
    <x v="0"/>
    <s v="Revisar cristal, aguja y carcasa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20"/>
    <s v="Manómetro"/>
    <x v="0"/>
    <s v="Revisar cristal, aguja y carcasa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21"/>
    <s v="Actuador neumático"/>
    <x v="6"/>
    <s v="Medir presión y ajustar regulador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21"/>
    <s v="Actuador neumático"/>
    <x v="7"/>
    <s v="Verificar apertura y cierre completo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22"/>
    <s v="Tubería"/>
    <x v="8"/>
    <s v="Ultrasonido para detectar pérdida de material"/>
    <n v="36"/>
    <s v="Meses"/>
    <d v="2028-04-20T00:00:00"/>
    <d v="2031-04-05T00:00:00"/>
    <d v="2034-03-20T00:00:00"/>
    <x v="2"/>
    <x v="2"/>
    <x v="2"/>
    <s v="abril 2031"/>
    <n v="2031"/>
    <s v="marzo 2034"/>
    <n v="2034"/>
  </r>
  <r>
    <x v="23"/>
    <s v="Regulador de presión"/>
    <x v="9"/>
    <s v="Ajustar apertura/cierre según especificación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24"/>
    <s v="Regulador de presión"/>
    <x v="9"/>
    <s v="Ajustar apertura/cierre según especificación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25"/>
    <s v="Regulador de presión"/>
    <x v="9"/>
    <s v="Ajustar apertura/cierre según especificación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26"/>
    <s v="Regulador de presión"/>
    <x v="9"/>
    <s v="Ajustar apertura/cierre según especificación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27"/>
    <s v="Transmisor de presión"/>
    <x v="5"/>
    <s v="Ajuste en campo o banco con patrón certific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28"/>
    <s v="Soporte de tubería"/>
    <x v="10"/>
    <s v="Revisar soldaduras, pernos y pintura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29"/>
    <s v="Soporte de tubería"/>
    <x v="10"/>
    <s v="Revisar soldaduras, pernos y pintura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30"/>
    <s v="Soporte de tubería"/>
    <x v="10"/>
    <s v="Revisar soldaduras, pernos y pintura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1"/>
    <s v="Soporte de tubería"/>
    <x v="10"/>
    <s v="Revisar soldaduras, pernos y pintura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32"/>
    <s v="Soporte de tubería"/>
    <x v="10"/>
    <s v="Revisar soldaduras, pernos y pintura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33"/>
    <s v="Soporte de tubería"/>
    <x v="10"/>
    <s v="Revisar soldaduras, pernos y pintura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4"/>
    <s v="Soporte de tubería"/>
    <x v="10"/>
    <s v="Revisar soldaduras, pernos y pintura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35"/>
    <s v="Soporte de tubería"/>
    <x v="10"/>
    <s v="Revisar soldaduras, pernos y pintura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36"/>
    <s v="Pegador"/>
    <x v="0"/>
    <s v="Revisar integridad y limpieza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7"/>
    <s v="Medidor rotatorio"/>
    <x v="5"/>
    <s v="Ajuste en laboratorio certificado"/>
    <n v="24"/>
    <s v="Meses"/>
    <d v="2027-04-26T00:00:00"/>
    <d v="2029-04-15T00:00:00"/>
    <d v="2031-04-05T00:00:00"/>
    <x v="2"/>
    <x v="2"/>
    <x v="3"/>
    <s v="abril 2029"/>
    <n v="2029"/>
    <s v="abril 2031"/>
    <n v="2031"/>
  </r>
  <r>
    <x v="37"/>
    <s v="Medidor rotatorio"/>
    <x v="1"/>
    <s v="Aplicar aceite o grasa en partes móvile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0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2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3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4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5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6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7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8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9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0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11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12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3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0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2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3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4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5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6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7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8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9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0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11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2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3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0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2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4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5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6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7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8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9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0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1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12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3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4"/>
    <s v="Filtro de Línea 8&quot;"/>
    <x v="3"/>
    <s v="Sustituir cartucho interno"/>
    <n v="3"/>
    <s v="Meses"/>
    <d v="2025-07-05T00:00:00"/>
    <d v="2025-10-03T00:00:00"/>
    <d v="2026-01-01T00:00:00"/>
    <x v="1"/>
    <x v="3"/>
    <x v="0"/>
    <s v="octubre 2025"/>
    <n v="2025"/>
    <s v="enero 2026"/>
    <n v="2026"/>
  </r>
  <r>
    <x v="14"/>
    <s v="Filtro de Línea 8&quot;"/>
    <x v="4"/>
    <s v="Retirar sedimentos y revisar corrosión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15"/>
    <s v="Filtro de Línea 10&quot;"/>
    <x v="3"/>
    <s v="Sustituir cartucho interno"/>
    <n v="3"/>
    <s v="Meses"/>
    <d v="2025-10-01T00:00:00"/>
    <d v="2025-12-30T00:00:00"/>
    <d v="2026-03-30T00:00:00"/>
    <x v="1"/>
    <x v="5"/>
    <x v="0"/>
    <s v="diciembre 2025"/>
    <n v="2025"/>
    <s v="marzo 2026"/>
    <n v="2026"/>
  </r>
  <r>
    <x v="15"/>
    <s v="Filtro de Línea 10&quot;"/>
    <x v="4"/>
    <s v="Retirar sedimentos y revisar corrosión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6"/>
    <s v="Manómetro"/>
    <x v="5"/>
    <s v="Verificar lectura con patrón certific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7"/>
    <s v="Manómetro"/>
    <x v="5"/>
    <s v="Verificar lectura con patrón certific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8"/>
    <s v="Manómetro"/>
    <x v="5"/>
    <s v="Verificar lectura con patrón certific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19"/>
    <s v="Manómetro"/>
    <x v="5"/>
    <s v="Verificar lectura con patrón certific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20"/>
    <s v="Manómetro"/>
    <x v="5"/>
    <s v="Verificar lectura con patrón certific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6"/>
    <s v="Manómetro"/>
    <x v="0"/>
    <s v="Revisar cristal, aguja y carcasa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7"/>
    <s v="Manómetro"/>
    <x v="0"/>
    <s v="Revisar cristal, aguja y carcasa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18"/>
    <s v="Manómetro"/>
    <x v="0"/>
    <s v="Revisar cristal, aguja y carcasa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19"/>
    <s v="Manómetro"/>
    <x v="0"/>
    <s v="Revisar cristal, aguja y carcasa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20"/>
    <s v="Manómetro"/>
    <x v="0"/>
    <s v="Revisar cristal, aguja y carcasa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21"/>
    <s v="Actuador neumático"/>
    <x v="6"/>
    <s v="Medir presión y ajustar regulador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21"/>
    <s v="Actuador neumático"/>
    <x v="7"/>
    <s v="Verificar apertura y cierre completo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22"/>
    <s v="Tubería"/>
    <x v="8"/>
    <s v="Ultrasonido para detectar pérdida de material"/>
    <n v="36"/>
    <s v="Meses"/>
    <d v="2031-04-05T00:00:00"/>
    <d v="2034-03-20T00:00:00"/>
    <d v="2037-03-04T00:00:00"/>
    <x v="2"/>
    <x v="2"/>
    <x v="4"/>
    <s v="marzo 2034"/>
    <n v="2034"/>
    <s v="marzo 2037"/>
    <n v="2037"/>
  </r>
  <r>
    <x v="23"/>
    <s v="Regulador de presión"/>
    <x v="9"/>
    <s v="Ajustar apertura/cierre según especificación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24"/>
    <s v="Regulador de presión"/>
    <x v="9"/>
    <s v="Ajustar apertura/cierre según especificación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25"/>
    <s v="Regulador de presión"/>
    <x v="9"/>
    <s v="Ajustar apertura/cierre según especificación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26"/>
    <s v="Regulador de presión"/>
    <x v="9"/>
    <s v="Ajustar apertura/cierre según especificación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27"/>
    <s v="Transmisor de presión"/>
    <x v="5"/>
    <s v="Ajuste en campo o banco con patrón certific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28"/>
    <s v="Soporte de tubería"/>
    <x v="10"/>
    <s v="Revisar soldaduras, pernos y pintura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29"/>
    <s v="Soporte de tubería"/>
    <x v="10"/>
    <s v="Revisar soldaduras, pernos y pintura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30"/>
    <s v="Soporte de tubería"/>
    <x v="10"/>
    <s v="Revisar soldaduras, pernos y pintura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1"/>
    <s v="Soporte de tubería"/>
    <x v="10"/>
    <s v="Revisar soldaduras, pernos y pintura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32"/>
    <s v="Soporte de tubería"/>
    <x v="10"/>
    <s v="Revisar soldaduras, pernos y pintura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33"/>
    <s v="Soporte de tubería"/>
    <x v="10"/>
    <s v="Revisar soldaduras, pernos y pintura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4"/>
    <s v="Soporte de tubería"/>
    <x v="10"/>
    <s v="Revisar soldaduras, pernos y pintura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35"/>
    <s v="Soporte de tubería"/>
    <x v="10"/>
    <s v="Revisar soldaduras, pernos y pintura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36"/>
    <s v="Pegador"/>
    <x v="0"/>
    <s v="Revisar integridad y limpieza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7"/>
    <s v="Medidor rotatorio"/>
    <x v="5"/>
    <s v="Ajuste en laboratorio certificado"/>
    <n v="24"/>
    <s v="Meses"/>
    <d v="2029-04-15T00:00:00"/>
    <d v="2031-04-05T00:00:00"/>
    <d v="2033-03-25T00:00:00"/>
    <x v="2"/>
    <x v="2"/>
    <x v="5"/>
    <s v="abril 2031"/>
    <n v="2031"/>
    <s v="marzo 2033"/>
    <n v="2033"/>
  </r>
  <r>
    <x v="37"/>
    <s v="Medidor rotatorio"/>
    <x v="1"/>
    <s v="Aplicar aceite o grasa en partes móviles"/>
    <n v="12"/>
    <s v="Meses"/>
    <d v="2027-03-25T00:00:00"/>
    <d v="2028-03-19T00:00:00"/>
    <d v="2029-03-14T00:00:00"/>
    <x v="2"/>
    <x v="6"/>
    <x v="3"/>
    <s v="marzo 2028"/>
    <n v="2028"/>
    <s v="marzo 2029"/>
    <n v="2029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G" xr10:uid="{8BC24401-04CF-46FE-B8BA-F817FF246F67}" sourceName="TAG">
  <data>
    <tabular pivotCacheId="1768973453">
      <items count="38">
        <i x="21" s="1"/>
        <i x="37" s="1"/>
        <i x="14" s="1"/>
        <i x="15" s="1"/>
        <i x="36" s="1"/>
        <i x="16" s="1"/>
        <i x="17" s="1"/>
        <i x="18" s="1"/>
        <i x="19" s="1"/>
        <i x="20" s="1"/>
        <i x="27" s="1"/>
        <i x="23" s="1"/>
        <i x="24" s="1"/>
        <i x="25" s="1"/>
        <i x="26" s="1"/>
        <i x="28" s="1"/>
        <i x="29" s="1"/>
        <i x="30" s="1"/>
        <i x="31" s="1"/>
        <i x="32" s="1"/>
        <i x="33" s="1"/>
        <i x="34" s="1"/>
        <i x="35" s="1"/>
        <i x="22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idad" xr10:uid="{9D6221A2-9577-422D-9AB1-1BD9A80E4E97}" sourceName="Actividad">
  <data>
    <tabular pivotCacheId="1768973453">
      <items count="11">
        <i x="5" s="1"/>
        <i x="9" s="1"/>
        <i x="3" s="1"/>
        <i x="10" s="1"/>
        <i x="0" s="1"/>
        <i x="4" s="1"/>
        <i x="1" s="1"/>
        <i x="8" s="1"/>
        <i x="7" s="1"/>
        <i x="2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8573DB46-3C31-4DF0-9CD2-EA41493DCB2C}" sourceName="Estado">
  <data>
    <tabular pivotCacheId="1768973453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45BB8E0C-07CC-49BB-8AAB-97D552AA7B97}" sourceName="Mes ">
  <data>
    <tabular pivotCacheId="1768973453">
      <items count="8">
        <i x="2" s="1"/>
        <i x="7" s="1"/>
        <i x="0" s="1"/>
        <i x="3" s="1"/>
        <i x="6" s="1"/>
        <i x="1" s="1"/>
        <i x="4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B9719090-E041-4124-A7D0-614B52444557}" sourceName="Año">
  <data>
    <tabular pivotCacheId="1768973453">
      <items count="6">
        <i x="0" s="1"/>
        <i x="1" s="1"/>
        <i x="3" s="1"/>
        <i x="2" s="1"/>
        <i x="5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G1" xr10:uid="{0FA4DF48-6255-4FF4-801B-9561A86EB4B8}" sourceName="TAG">
  <data>
    <tabular pivotCacheId="1768973453">
      <items count="38">
        <i x="21" s="1"/>
        <i x="37" s="1"/>
        <i x="14" s="1"/>
        <i x="15" s="1"/>
        <i x="36" s="1"/>
        <i x="16" s="1"/>
        <i x="17" s="1"/>
        <i x="18" s="1"/>
        <i x="19" s="1"/>
        <i x="20" s="1"/>
        <i x="27" s="1"/>
        <i x="23" s="1"/>
        <i x="24" s="1"/>
        <i x="25" s="1"/>
        <i x="26" s="1"/>
        <i x="28" s="1"/>
        <i x="29" s="1"/>
        <i x="30" s="1"/>
        <i x="31" s="1"/>
        <i x="32" s="1"/>
        <i x="33" s="1"/>
        <i x="34" s="1"/>
        <i x="35" s="1"/>
        <i x="22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idad1" xr10:uid="{768FDE04-B332-4619-B292-AC61AD2ABA50}" sourceName="Actividad">
  <data>
    <tabular pivotCacheId="1768973453">
      <items count="11">
        <i x="5" s="1"/>
        <i x="9" s="1"/>
        <i x="3" s="1"/>
        <i x="10" s="1"/>
        <i x="0" s="1"/>
        <i x="4" s="1"/>
        <i x="1" s="1"/>
        <i x="8" s="1"/>
        <i x="7" s="1"/>
        <i x="2" s="1"/>
        <i x="6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1" xr10:uid="{05D8C028-55BE-4B55-9121-532EB1992A00}" sourceName="Estado">
  <data>
    <tabular pivotCacheId="1768973453">
      <items count="3">
        <i x="1" s="1"/>
        <i x="2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5B355AEA-07C9-432B-9275-04CC73E2B8EB}" sourceName="Mes ">
  <data>
    <tabular pivotCacheId="1768973453">
      <items count="8">
        <i x="2" s="1"/>
        <i x="7" s="1"/>
        <i x="0" s="1"/>
        <i x="3" s="1"/>
        <i x="6" s="1"/>
        <i x="1" s="1"/>
        <i x="4" s="1"/>
        <i x="5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61E6388C-20DB-456A-AEAB-A9184A602CBD}" sourceName="Año">
  <data>
    <tabular pivotCacheId="1768973453">
      <items count="6">
        <i x="0" s="1"/>
        <i x="1" s="1"/>
        <i x="3" s="1"/>
        <i x="2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 1" xr10:uid="{A83522AF-156A-4165-92A7-CF28457E0E6D}" cache="SegmentaciónDeDatos_TAG1" caption="TAG" rowHeight="247650"/>
  <slicer name="Actividad 1" xr10:uid="{B5FDB44C-3501-4896-A1E0-E76E51FB57DE}" cache="SegmentaciónDeDatos_Actividad1" caption="Actividad" rowHeight="247650"/>
  <slicer name="Estado 1" xr10:uid="{AFAFB82D-B4BD-46B4-88D3-9C5CA22DEAD6}" cache="SegmentaciónDeDatos_Estado1" caption="Estado" rowHeight="247650"/>
  <slicer name="Mes  1" xr10:uid="{71DF9EB3-4CE5-479D-B785-46D1B145D986}" cache="SegmentaciónDeDatos_Mes1" caption="Mes " rowHeight="247650"/>
  <slicer name="Año 1" xr10:uid="{3C02FC77-D487-4D4C-903D-2E288A96D3ED}" cache="SegmentaciónDeDatos_Año1" caption="Año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" xr10:uid="{7517DA15-FF6C-41A8-B0FC-1C59DADEF273}" cache="SegmentaciónDeDatos_TAG" caption="TAG" rowHeight="247650"/>
  <slicer name="Actividad" xr10:uid="{C39D0A73-9293-433E-83A1-DBA4AB43B9BE}" cache="SegmentaciónDeDatos_Actividad" caption="Actividad" rowHeight="247650"/>
  <slicer name="Estado" xr10:uid="{CB458881-DDAB-49F3-AD67-1869DA328533}" cache="SegmentaciónDeDatos_Estado" caption="Estado" rowHeight="247650"/>
  <slicer name="Mes " xr10:uid="{1E09A779-621B-43B6-BFDB-61EE50A682DD}" cache="SegmentaciónDeDatos_Mes" caption="Mes " rowHeight="247650"/>
  <slicer name="Año" xr10:uid="{BBD5B4A6-2DAE-488A-B3E3-EFD10B2B8002}" cache="SegmentaciónDeDatos_Año" caption="Año" rowHeight="2476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rtrujillo@sorcingenieria.com" TargetMode="External"/><Relationship Id="rId1" Type="http://schemas.openxmlformats.org/officeDocument/2006/relationships/hyperlink" Target="mailto:directordeproyectoampcpf@sorcingenieri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00"/>
  <sheetViews>
    <sheetView tabSelected="1" topLeftCell="I1" workbookViewId="0">
      <selection activeCell="E4" sqref="E4"/>
    </sheetView>
  </sheetViews>
  <sheetFormatPr baseColWidth="10" defaultColWidth="0" defaultRowHeight="14.4" customHeight="1" zeroHeight="1"/>
  <cols>
    <col min="1" max="30" width="11.5546875" customWidth="1"/>
    <col min="31" max="79" width="11.5546875" hidden="1" customWidth="1"/>
    <col min="80" max="80" width="19.44140625" hidden="1" customWidth="1"/>
    <col min="81" max="81" width="11.5546875" hidden="1" customWidth="1"/>
    <col min="82" max="82" width="14.6640625" hidden="1" customWidth="1"/>
    <col min="83" max="87" width="0" hidden="1" customWidth="1"/>
    <col min="88" max="16384" width="11.5546875" hidden="1"/>
  </cols>
  <sheetData>
    <row r="1" spans="1:30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ht="15" thickBo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</row>
    <row r="3" spans="1:30">
      <c r="A3" s="106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9"/>
      <c r="AC3" s="110"/>
      <c r="AD3" s="106"/>
    </row>
    <row r="4" spans="1:30">
      <c r="A4" s="106"/>
      <c r="B4" s="111"/>
      <c r="AB4" s="112"/>
      <c r="AC4" s="113"/>
      <c r="AD4" s="106"/>
    </row>
    <row r="5" spans="1:30">
      <c r="A5" s="106"/>
      <c r="B5" s="111"/>
      <c r="AB5" s="112"/>
      <c r="AC5" s="113"/>
      <c r="AD5" s="106"/>
    </row>
    <row r="6" spans="1:30">
      <c r="A6" s="106"/>
      <c r="B6" s="111"/>
      <c r="AB6" s="112"/>
      <c r="AC6" s="113"/>
      <c r="AD6" s="106"/>
    </row>
    <row r="7" spans="1:30">
      <c r="A7" s="106"/>
      <c r="B7" s="111"/>
      <c r="AB7" s="112"/>
      <c r="AC7" s="113"/>
      <c r="AD7" s="106"/>
    </row>
    <row r="8" spans="1:30">
      <c r="A8" s="106"/>
      <c r="B8" s="111"/>
      <c r="AB8" s="112"/>
      <c r="AC8" s="113"/>
      <c r="AD8" s="106"/>
    </row>
    <row r="9" spans="1:30">
      <c r="A9" s="106"/>
      <c r="B9" s="111"/>
      <c r="AB9" s="112"/>
      <c r="AC9" s="113"/>
      <c r="AD9" s="106"/>
    </row>
    <row r="10" spans="1:30">
      <c r="A10" s="106"/>
      <c r="B10" s="111"/>
      <c r="AB10" s="112"/>
      <c r="AC10" s="113"/>
      <c r="AD10" s="106"/>
    </row>
    <row r="11" spans="1:30">
      <c r="A11" s="106"/>
      <c r="B11" s="111"/>
      <c r="AB11" s="112"/>
      <c r="AC11" s="113"/>
      <c r="AD11" s="106"/>
    </row>
    <row r="12" spans="1:30">
      <c r="A12" s="106"/>
      <c r="B12" s="111"/>
      <c r="AB12" s="112"/>
      <c r="AC12" s="113"/>
      <c r="AD12" s="106"/>
    </row>
    <row r="13" spans="1:30">
      <c r="A13" s="106"/>
      <c r="B13" s="111"/>
      <c r="AB13" s="112"/>
      <c r="AC13" s="113"/>
      <c r="AD13" s="106"/>
    </row>
    <row r="14" spans="1:30">
      <c r="A14" s="106"/>
      <c r="B14" s="111"/>
      <c r="AB14" s="112"/>
      <c r="AC14" s="113"/>
      <c r="AD14" s="106"/>
    </row>
    <row r="15" spans="1:30">
      <c r="A15" s="106"/>
      <c r="B15" s="111"/>
      <c r="AB15" s="112"/>
      <c r="AC15" s="113"/>
      <c r="AD15" s="106"/>
    </row>
    <row r="16" spans="1:30">
      <c r="A16" s="106"/>
      <c r="B16" s="111"/>
      <c r="AB16" s="112"/>
      <c r="AC16" s="113"/>
      <c r="AD16" s="106"/>
    </row>
    <row r="17" spans="1:30">
      <c r="A17" s="106"/>
      <c r="B17" s="111"/>
      <c r="AB17" s="112"/>
      <c r="AC17" s="113"/>
      <c r="AD17" s="106"/>
    </row>
    <row r="18" spans="1:30">
      <c r="A18" s="106"/>
      <c r="B18" s="111"/>
      <c r="AB18" s="112"/>
      <c r="AC18" s="113"/>
      <c r="AD18" s="106"/>
    </row>
    <row r="19" spans="1:30">
      <c r="A19" s="106"/>
      <c r="B19" s="111"/>
      <c r="AB19" s="112"/>
      <c r="AC19" s="113"/>
      <c r="AD19" s="106"/>
    </row>
    <row r="20" spans="1:30">
      <c r="A20" s="106"/>
      <c r="B20" s="111"/>
      <c r="AB20" s="112"/>
      <c r="AC20" s="113"/>
      <c r="AD20" s="106"/>
    </row>
    <row r="21" spans="1:30">
      <c r="A21" s="106"/>
      <c r="B21" s="111"/>
      <c r="AB21" s="112"/>
      <c r="AC21" s="113"/>
      <c r="AD21" s="106"/>
    </row>
    <row r="22" spans="1:30">
      <c r="A22" s="106"/>
      <c r="B22" s="111"/>
      <c r="AB22" s="112"/>
      <c r="AC22" s="113"/>
      <c r="AD22" s="106"/>
    </row>
    <row r="23" spans="1:30">
      <c r="A23" s="106"/>
      <c r="B23" s="111"/>
      <c r="AB23" s="112"/>
      <c r="AC23" s="113"/>
      <c r="AD23" s="106"/>
    </row>
    <row r="24" spans="1:30">
      <c r="A24" s="106"/>
      <c r="B24" s="111"/>
      <c r="AB24" s="112"/>
      <c r="AC24" s="113"/>
      <c r="AD24" s="106"/>
    </row>
    <row r="25" spans="1:30">
      <c r="A25" s="106"/>
      <c r="B25" s="111"/>
      <c r="AB25" s="112"/>
      <c r="AC25" s="113"/>
      <c r="AD25" s="106"/>
    </row>
    <row r="26" spans="1:30">
      <c r="A26" s="106"/>
      <c r="B26" s="111"/>
      <c r="AB26" s="112"/>
      <c r="AC26" s="113"/>
      <c r="AD26" s="106"/>
    </row>
    <row r="27" spans="1:30">
      <c r="A27" s="106"/>
      <c r="B27" s="111"/>
      <c r="AB27" s="112"/>
      <c r="AC27" s="113"/>
      <c r="AD27" s="106"/>
    </row>
    <row r="28" spans="1:30">
      <c r="A28" s="106"/>
      <c r="B28" s="111"/>
      <c r="AB28" s="112"/>
      <c r="AC28" s="113"/>
      <c r="AD28" s="106"/>
    </row>
    <row r="29" spans="1:30">
      <c r="A29" s="106"/>
      <c r="B29" s="111"/>
      <c r="AB29" s="112"/>
      <c r="AC29" s="113"/>
      <c r="AD29" s="106"/>
    </row>
    <row r="30" spans="1:30">
      <c r="A30" s="106"/>
      <c r="B30" s="111"/>
      <c r="AB30" s="112"/>
      <c r="AC30" s="113"/>
      <c r="AD30" s="106"/>
    </row>
    <row r="31" spans="1:30">
      <c r="A31" s="106"/>
      <c r="B31" s="111"/>
      <c r="AB31" s="112"/>
      <c r="AC31" s="113"/>
      <c r="AD31" s="106"/>
    </row>
    <row r="32" spans="1:30">
      <c r="A32" s="106"/>
      <c r="B32" s="111"/>
      <c r="AB32" s="112"/>
      <c r="AC32" s="113"/>
      <c r="AD32" s="106"/>
    </row>
    <row r="33" spans="1:30">
      <c r="A33" s="106"/>
      <c r="B33" s="111"/>
      <c r="AB33" s="112"/>
      <c r="AC33" s="113"/>
      <c r="AD33" s="106"/>
    </row>
    <row r="34" spans="1:30">
      <c r="A34" s="106"/>
      <c r="B34" s="111"/>
      <c r="AB34" s="112"/>
      <c r="AC34" s="113"/>
      <c r="AD34" s="106"/>
    </row>
    <row r="35" spans="1:30">
      <c r="A35" s="106"/>
      <c r="B35" s="111"/>
      <c r="AB35" s="112"/>
      <c r="AC35" s="113"/>
      <c r="AD35" s="106"/>
    </row>
    <row r="36" spans="1:30">
      <c r="A36" s="106"/>
      <c r="B36" s="111"/>
      <c r="AB36" s="112"/>
      <c r="AC36" s="113"/>
      <c r="AD36" s="106"/>
    </row>
    <row r="37" spans="1:30">
      <c r="A37" s="106"/>
      <c r="B37" s="111"/>
      <c r="AB37" s="112"/>
      <c r="AC37" s="113"/>
      <c r="AD37" s="106"/>
    </row>
    <row r="38" spans="1:30">
      <c r="A38" s="106"/>
      <c r="B38" s="111"/>
      <c r="AB38" s="112"/>
      <c r="AC38" s="113"/>
      <c r="AD38" s="106"/>
    </row>
    <row r="39" spans="1:30">
      <c r="A39" s="106"/>
      <c r="B39" s="111"/>
      <c r="AB39" s="112"/>
      <c r="AC39" s="113"/>
      <c r="AD39" s="106"/>
    </row>
    <row r="40" spans="1:30">
      <c r="A40" s="106"/>
      <c r="B40" s="111"/>
      <c r="AB40" s="112"/>
      <c r="AC40" s="113"/>
      <c r="AD40" s="106"/>
    </row>
    <row r="41" spans="1:30">
      <c r="A41" s="106"/>
      <c r="B41" s="111"/>
      <c r="AB41" s="112"/>
      <c r="AC41" s="113"/>
      <c r="AD41" s="106"/>
    </row>
    <row r="42" spans="1:30">
      <c r="A42" s="106"/>
      <c r="B42" s="111"/>
      <c r="AB42" s="112"/>
      <c r="AC42" s="113"/>
      <c r="AD42" s="106"/>
    </row>
    <row r="43" spans="1:30">
      <c r="A43" s="106"/>
      <c r="B43" s="111"/>
      <c r="AB43" s="112"/>
      <c r="AC43" s="113"/>
      <c r="AD43" s="106"/>
    </row>
    <row r="44" spans="1:30">
      <c r="A44" s="106"/>
      <c r="B44" s="111"/>
      <c r="AB44" s="112"/>
      <c r="AC44" s="113"/>
      <c r="AD44" s="106"/>
    </row>
    <row r="45" spans="1:30">
      <c r="A45" s="106"/>
      <c r="B45" s="111"/>
      <c r="AB45" s="112"/>
      <c r="AC45" s="113"/>
      <c r="AD45" s="106"/>
    </row>
    <row r="46" spans="1:30">
      <c r="A46" s="106"/>
      <c r="B46" s="111"/>
      <c r="AB46" s="112"/>
      <c r="AC46" s="113"/>
      <c r="AD46" s="106"/>
    </row>
    <row r="47" spans="1:30">
      <c r="A47" s="106"/>
      <c r="B47" s="111"/>
      <c r="AB47" s="112"/>
      <c r="AC47" s="113"/>
      <c r="AD47" s="106"/>
    </row>
    <row r="48" spans="1:30">
      <c r="A48" s="106"/>
      <c r="B48" s="111"/>
      <c r="AB48" s="112"/>
      <c r="AC48" s="113"/>
      <c r="AD48" s="106"/>
    </row>
    <row r="49" spans="1:30">
      <c r="A49" s="106"/>
      <c r="B49" s="111"/>
      <c r="AB49" s="112"/>
      <c r="AC49" s="113"/>
      <c r="AD49" s="106"/>
    </row>
    <row r="50" spans="1:30">
      <c r="A50" s="106"/>
      <c r="B50" s="111"/>
      <c r="AB50" s="112"/>
      <c r="AC50" s="113"/>
      <c r="AD50" s="106"/>
    </row>
    <row r="51" spans="1:30">
      <c r="A51" s="106"/>
      <c r="B51" s="111"/>
      <c r="AB51" s="112"/>
      <c r="AC51" s="113"/>
      <c r="AD51" s="106"/>
    </row>
    <row r="52" spans="1:30">
      <c r="A52" s="106"/>
      <c r="B52" s="111"/>
      <c r="AB52" s="112"/>
      <c r="AC52" s="113"/>
      <c r="AD52" s="106"/>
    </row>
    <row r="53" spans="1:30">
      <c r="A53" s="106"/>
      <c r="B53" s="111"/>
      <c r="AB53" s="112"/>
      <c r="AC53" s="113"/>
      <c r="AD53" s="106"/>
    </row>
    <row r="54" spans="1:30">
      <c r="A54" s="106"/>
      <c r="B54" s="111"/>
      <c r="AC54" s="114"/>
      <c r="AD54" s="106"/>
    </row>
    <row r="55" spans="1:30">
      <c r="A55" s="106"/>
      <c r="B55" s="111"/>
      <c r="AC55" s="114"/>
      <c r="AD55" s="106"/>
    </row>
    <row r="56" spans="1:30" ht="15" thickBot="1">
      <c r="A56" s="106"/>
      <c r="B56" s="115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7"/>
      <c r="AD56" s="106"/>
    </row>
    <row r="57" spans="1:30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</row>
    <row r="58" spans="1:30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</row>
    <row r="59" spans="1:30" hidden="1"/>
    <row r="60" spans="1:30" hidden="1"/>
    <row r="61" spans="1:30" hidden="1"/>
    <row r="62" spans="1:30" hidden="1"/>
    <row r="63" spans="1:30" hidden="1"/>
    <row r="64" spans="1:30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conditionalFormatting sqref="H22:K22">
    <cfRule type="cellIs" dxfId="7" priority="1" operator="lessThan">
      <formula>$H$11</formula>
    </cfRule>
  </conditionalFormatting>
  <conditionalFormatting sqref="H23:K23">
    <cfRule type="cellIs" dxfId="6" priority="2" operator="greaterThan">
      <formula>$H$16</formula>
    </cfRule>
  </conditionalFormatting>
  <conditionalFormatting sqref="N30:N32">
    <cfRule type="cellIs" dxfId="5" priority="3" operator="lessThan">
      <formula>100</formula>
    </cfRule>
    <cfRule type="cellIs" dxfId="4" priority="4" operator="greaterThan">
      <formula>100</formula>
    </cfRule>
  </conditionalFormatting>
  <pageMargins left="0.7" right="0.7" top="0.75" bottom="0.75" header="0" footer="0"/>
  <pageSetup paperSize="9" scale="66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Calculos!$B$9:$B$26</xm:f>
          </x14:formula1>
          <xm:sqref>H14 H31:K31</xm:sqref>
        </x14:dataValidation>
        <x14:dataValidation type="list" allowBlank="1" showErrorMessage="1" xr:uid="{00000000-0002-0000-0000-000001000000}">
          <x14:formula1>
            <xm:f>Calculos!$F$36:$L$36</xm:f>
          </x14:formula1>
          <xm:sqref>H16</xm:sqref>
        </x14:dataValidation>
        <x14:dataValidation type="list" allowBlank="1" showErrorMessage="1" xr:uid="{00000000-0002-0000-0000-000002000000}">
          <x14:formula1>
            <xm:f>Calculos!$D$8:$K$8</xm:f>
          </x14:formula1>
          <xm:sqref>H15</xm:sqref>
        </x14:dataValidation>
      </x14:dataValidation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I58"/>
  <sheetViews>
    <sheetView workbookViewId="0">
      <selection activeCell="V9" sqref="V9"/>
    </sheetView>
  </sheetViews>
  <sheetFormatPr baseColWidth="10" defaultColWidth="0" defaultRowHeight="14.4" customHeight="1" zeroHeight="1"/>
  <cols>
    <col min="1" max="30" width="11.5546875" customWidth="1"/>
    <col min="31" max="79" width="11.5546875" hidden="1"/>
    <col min="80" max="80" width="19.44140625" hidden="1"/>
    <col min="81" max="81" width="11.5546875" hidden="1"/>
    <col min="82" max="82" width="14.6640625" hidden="1"/>
    <col min="88" max="16384" width="11.5546875" hidden="1"/>
  </cols>
  <sheetData>
    <row r="1" spans="1:30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ht="15" thickBo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</row>
    <row r="3" spans="1:30">
      <c r="A3" s="106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9"/>
      <c r="AC3" s="110"/>
      <c r="AD3" s="106"/>
    </row>
    <row r="4" spans="1:30">
      <c r="A4" s="106"/>
      <c r="B4" s="111"/>
      <c r="AB4" s="112"/>
      <c r="AC4" s="113"/>
      <c r="AD4" s="106"/>
    </row>
    <row r="5" spans="1:30">
      <c r="A5" s="106"/>
      <c r="B5" s="111"/>
      <c r="AB5" s="112"/>
      <c r="AC5" s="113"/>
      <c r="AD5" s="106"/>
    </row>
    <row r="6" spans="1:30">
      <c r="A6" s="106"/>
      <c r="B6" s="111"/>
      <c r="AB6" s="112"/>
      <c r="AC6" s="113"/>
      <c r="AD6" s="106"/>
    </row>
    <row r="7" spans="1:30">
      <c r="A7" s="106"/>
      <c r="B7" s="111"/>
      <c r="AB7" s="112"/>
      <c r="AC7" s="113"/>
      <c r="AD7" s="106"/>
    </row>
    <row r="8" spans="1:30">
      <c r="A8" s="106"/>
      <c r="B8" s="111"/>
      <c r="AB8" s="112"/>
      <c r="AC8" s="113"/>
      <c r="AD8" s="106"/>
    </row>
    <row r="9" spans="1:30">
      <c r="A9" s="106"/>
      <c r="B9" s="111"/>
      <c r="AB9" s="112"/>
      <c r="AC9" s="113"/>
      <c r="AD9" s="106"/>
    </row>
    <row r="10" spans="1:30">
      <c r="A10" s="106"/>
      <c r="B10" s="111"/>
      <c r="AB10" s="112"/>
      <c r="AC10" s="113"/>
      <c r="AD10" s="106"/>
    </row>
    <row r="11" spans="1:30">
      <c r="A11" s="106"/>
      <c r="B11" s="111"/>
      <c r="AB11" s="112"/>
      <c r="AC11" s="113"/>
      <c r="AD11" s="106"/>
    </row>
    <row r="12" spans="1:30">
      <c r="A12" s="106"/>
      <c r="B12" s="111"/>
      <c r="AB12" s="112"/>
      <c r="AC12" s="113"/>
      <c r="AD12" s="106"/>
    </row>
    <row r="13" spans="1:30">
      <c r="A13" s="106"/>
      <c r="B13" s="111"/>
      <c r="AB13" s="112"/>
      <c r="AC13" s="113"/>
      <c r="AD13" s="106"/>
    </row>
    <row r="14" spans="1:30">
      <c r="A14" s="106"/>
      <c r="B14" s="111"/>
      <c r="AB14" s="112"/>
      <c r="AC14" s="113"/>
      <c r="AD14" s="106"/>
    </row>
    <row r="15" spans="1:30">
      <c r="A15" s="106"/>
      <c r="B15" s="111"/>
      <c r="AB15" s="112"/>
      <c r="AC15" s="113"/>
      <c r="AD15" s="106"/>
    </row>
    <row r="16" spans="1:30">
      <c r="A16" s="106"/>
      <c r="B16" s="111"/>
      <c r="AB16" s="112"/>
      <c r="AC16" s="113"/>
      <c r="AD16" s="106"/>
    </row>
    <row r="17" spans="1:30">
      <c r="A17" s="106"/>
      <c r="B17" s="111"/>
      <c r="AB17" s="112"/>
      <c r="AC17" s="113"/>
      <c r="AD17" s="106"/>
    </row>
    <row r="18" spans="1:30">
      <c r="A18" s="106"/>
      <c r="B18" s="111"/>
      <c r="AB18" s="112"/>
      <c r="AC18" s="113"/>
      <c r="AD18" s="106"/>
    </row>
    <row r="19" spans="1:30">
      <c r="A19" s="106"/>
      <c r="B19" s="111"/>
      <c r="AB19" s="112"/>
      <c r="AC19" s="113"/>
      <c r="AD19" s="106"/>
    </row>
    <row r="20" spans="1:30">
      <c r="A20" s="106"/>
      <c r="B20" s="111"/>
      <c r="AB20" s="112"/>
      <c r="AC20" s="113"/>
      <c r="AD20" s="106"/>
    </row>
    <row r="21" spans="1:30">
      <c r="A21" s="106"/>
      <c r="B21" s="111"/>
      <c r="AB21" s="112"/>
      <c r="AC21" s="113"/>
      <c r="AD21" s="106"/>
    </row>
    <row r="22" spans="1:30">
      <c r="A22" s="106"/>
      <c r="B22" s="111"/>
      <c r="AB22" s="112"/>
      <c r="AC22" s="113"/>
      <c r="AD22" s="106"/>
    </row>
    <row r="23" spans="1:30">
      <c r="A23" s="106"/>
      <c r="B23" s="111"/>
      <c r="AB23" s="112"/>
      <c r="AC23" s="113"/>
      <c r="AD23" s="106"/>
    </row>
    <row r="24" spans="1:30">
      <c r="A24" s="106"/>
      <c r="B24" s="111"/>
      <c r="AB24" s="112"/>
      <c r="AC24" s="113"/>
      <c r="AD24" s="106"/>
    </row>
    <row r="25" spans="1:30">
      <c r="A25" s="106"/>
      <c r="B25" s="111"/>
      <c r="AB25" s="112"/>
      <c r="AC25" s="113"/>
      <c r="AD25" s="106"/>
    </row>
    <row r="26" spans="1:30">
      <c r="A26" s="106"/>
      <c r="B26" s="111"/>
      <c r="AB26" s="112"/>
      <c r="AC26" s="113"/>
      <c r="AD26" s="106"/>
    </row>
    <row r="27" spans="1:30">
      <c r="A27" s="106"/>
      <c r="B27" s="111"/>
      <c r="AB27" s="112"/>
      <c r="AC27" s="113"/>
      <c r="AD27" s="106"/>
    </row>
    <row r="28" spans="1:30">
      <c r="A28" s="106"/>
      <c r="B28" s="111"/>
      <c r="AB28" s="112"/>
      <c r="AC28" s="113"/>
      <c r="AD28" s="106"/>
    </row>
    <row r="29" spans="1:30">
      <c r="A29" s="106"/>
      <c r="B29" s="111"/>
      <c r="AB29" s="112"/>
      <c r="AC29" s="113"/>
      <c r="AD29" s="106"/>
    </row>
    <row r="30" spans="1:30">
      <c r="A30" s="106"/>
      <c r="B30" s="111"/>
      <c r="AB30" s="112"/>
      <c r="AC30" s="113"/>
      <c r="AD30" s="106"/>
    </row>
    <row r="31" spans="1:30">
      <c r="A31" s="106"/>
      <c r="B31" s="111"/>
      <c r="AB31" s="112"/>
      <c r="AC31" s="113"/>
      <c r="AD31" s="106"/>
    </row>
    <row r="32" spans="1:30">
      <c r="A32" s="106"/>
      <c r="B32" s="111"/>
      <c r="AB32" s="112"/>
      <c r="AC32" s="113"/>
      <c r="AD32" s="106"/>
    </row>
    <row r="33" spans="1:30">
      <c r="A33" s="106"/>
      <c r="B33" s="111"/>
      <c r="AB33" s="112"/>
      <c r="AC33" s="113"/>
      <c r="AD33" s="106"/>
    </row>
    <row r="34" spans="1:30">
      <c r="A34" s="106"/>
      <c r="B34" s="111"/>
      <c r="AB34" s="112"/>
      <c r="AC34" s="113"/>
      <c r="AD34" s="106"/>
    </row>
    <row r="35" spans="1:30">
      <c r="A35" s="106"/>
      <c r="B35" s="111"/>
      <c r="AB35" s="112"/>
      <c r="AC35" s="113"/>
      <c r="AD35" s="106"/>
    </row>
    <row r="36" spans="1:30">
      <c r="A36" s="106"/>
      <c r="B36" s="111"/>
      <c r="AB36" s="112"/>
      <c r="AC36" s="113"/>
      <c r="AD36" s="106"/>
    </row>
    <row r="37" spans="1:30">
      <c r="A37" s="106"/>
      <c r="B37" s="111"/>
      <c r="AB37" s="112"/>
      <c r="AC37" s="113"/>
      <c r="AD37" s="106"/>
    </row>
    <row r="38" spans="1:30">
      <c r="A38" s="106"/>
      <c r="B38" s="111"/>
      <c r="AB38" s="112"/>
      <c r="AC38" s="113"/>
      <c r="AD38" s="106"/>
    </row>
    <row r="39" spans="1:30">
      <c r="A39" s="106"/>
      <c r="B39" s="111"/>
      <c r="AB39" s="112"/>
      <c r="AC39" s="113"/>
      <c r="AD39" s="106"/>
    </row>
    <row r="40" spans="1:30">
      <c r="A40" s="106"/>
      <c r="B40" s="111"/>
      <c r="AB40" s="112"/>
      <c r="AC40" s="113"/>
      <c r="AD40" s="106"/>
    </row>
    <row r="41" spans="1:30">
      <c r="A41" s="106"/>
      <c r="B41" s="111"/>
      <c r="AB41" s="112"/>
      <c r="AC41" s="113"/>
      <c r="AD41" s="106"/>
    </row>
    <row r="42" spans="1:30">
      <c r="A42" s="106"/>
      <c r="B42" s="111"/>
      <c r="AB42" s="112"/>
      <c r="AC42" s="113"/>
      <c r="AD42" s="106"/>
    </row>
    <row r="43" spans="1:30">
      <c r="A43" s="106"/>
      <c r="B43" s="111"/>
      <c r="AB43" s="112"/>
      <c r="AC43" s="113"/>
      <c r="AD43" s="106"/>
    </row>
    <row r="44" spans="1:30">
      <c r="A44" s="106"/>
      <c r="B44" s="111"/>
      <c r="AB44" s="112"/>
      <c r="AC44" s="113"/>
      <c r="AD44" s="106"/>
    </row>
    <row r="45" spans="1:30">
      <c r="A45" s="106"/>
      <c r="B45" s="111"/>
      <c r="AB45" s="112"/>
      <c r="AC45" s="113"/>
      <c r="AD45" s="106"/>
    </row>
    <row r="46" spans="1:30">
      <c r="A46" s="106"/>
      <c r="B46" s="111"/>
      <c r="AB46" s="112"/>
      <c r="AC46" s="113"/>
      <c r="AD46" s="106"/>
    </row>
    <row r="47" spans="1:30">
      <c r="A47" s="106"/>
      <c r="B47" s="111"/>
      <c r="AB47" s="112"/>
      <c r="AC47" s="113"/>
      <c r="AD47" s="106"/>
    </row>
    <row r="48" spans="1:30">
      <c r="A48" s="106"/>
      <c r="B48" s="111"/>
      <c r="AB48" s="112"/>
      <c r="AC48" s="113"/>
      <c r="AD48" s="106"/>
    </row>
    <row r="49" spans="1:30">
      <c r="A49" s="106"/>
      <c r="B49" s="111"/>
      <c r="AB49" s="112"/>
      <c r="AC49" s="113"/>
      <c r="AD49" s="106"/>
    </row>
    <row r="50" spans="1:30">
      <c r="A50" s="106"/>
      <c r="B50" s="111"/>
      <c r="AB50" s="112"/>
      <c r="AC50" s="113"/>
      <c r="AD50" s="106"/>
    </row>
    <row r="51" spans="1:30">
      <c r="A51" s="106"/>
      <c r="B51" s="111"/>
      <c r="AB51" s="112"/>
      <c r="AC51" s="113"/>
      <c r="AD51" s="106"/>
    </row>
    <row r="52" spans="1:30">
      <c r="A52" s="106"/>
      <c r="B52" s="111"/>
      <c r="AB52" s="112"/>
      <c r="AC52" s="113"/>
      <c r="AD52" s="106"/>
    </row>
    <row r="53" spans="1:30">
      <c r="A53" s="106"/>
      <c r="B53" s="111"/>
      <c r="AB53" s="112"/>
      <c r="AC53" s="113"/>
      <c r="AD53" s="106"/>
    </row>
    <row r="54" spans="1:30">
      <c r="A54" s="106"/>
      <c r="B54" s="111"/>
      <c r="AC54" s="114"/>
      <c r="AD54" s="106"/>
    </row>
    <row r="55" spans="1:30">
      <c r="A55" s="106"/>
      <c r="B55" s="111"/>
      <c r="AC55" s="114"/>
      <c r="AD55" s="106"/>
    </row>
    <row r="56" spans="1:30" ht="15" thickBot="1">
      <c r="A56" s="106"/>
      <c r="B56" s="115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7"/>
      <c r="AD56" s="106"/>
    </row>
    <row r="57" spans="1:30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</row>
    <row r="58" spans="1:30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L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7:12" ht="14.25" customHeight="1"/>
    <row r="2" spans="7:12" ht="14.25" customHeight="1"/>
    <row r="3" spans="7:12" ht="14.25" customHeight="1"/>
    <row r="4" spans="7:12" ht="14.25" customHeight="1"/>
    <row r="5" spans="7:12" ht="14.25" customHeight="1"/>
    <row r="6" spans="7:12" ht="14.25" customHeight="1"/>
    <row r="7" spans="7:12" ht="14.25" customHeight="1"/>
    <row r="8" spans="7:12" ht="14.25" customHeight="1"/>
    <row r="9" spans="7:12" ht="14.25" customHeight="1"/>
    <row r="10" spans="7:12" ht="14.25" customHeight="1"/>
    <row r="11" spans="7:12" ht="14.25" customHeight="1"/>
    <row r="12" spans="7:12" ht="14.25" customHeight="1"/>
    <row r="13" spans="7:12" ht="14.25" customHeight="1"/>
    <row r="14" spans="7:12" ht="14.25" customHeight="1">
      <c r="G14" s="10" t="s">
        <v>43</v>
      </c>
      <c r="H14" s="11" t="s">
        <v>44</v>
      </c>
      <c r="I14" s="11" t="s">
        <v>45</v>
      </c>
      <c r="J14" s="11" t="s">
        <v>46</v>
      </c>
      <c r="K14" s="11" t="s">
        <v>47</v>
      </c>
      <c r="L14" s="11" t="s">
        <v>48</v>
      </c>
    </row>
    <row r="15" spans="7:12" ht="14.25" customHeight="1">
      <c r="G15" s="12" t="s">
        <v>49</v>
      </c>
      <c r="H15" s="13">
        <v>6</v>
      </c>
      <c r="I15" s="13">
        <v>30</v>
      </c>
      <c r="J15" s="13">
        <v>54</v>
      </c>
      <c r="K15" s="13" t="s">
        <v>50</v>
      </c>
      <c r="L15" s="14" t="s">
        <v>51</v>
      </c>
    </row>
    <row r="16" spans="7:12" ht="14.25" customHeight="1">
      <c r="G16" s="12" t="s">
        <v>52</v>
      </c>
      <c r="H16" s="13">
        <v>4</v>
      </c>
      <c r="I16" s="13">
        <v>30</v>
      </c>
      <c r="J16" s="13">
        <v>123</v>
      </c>
      <c r="K16" s="13" t="s">
        <v>53</v>
      </c>
      <c r="L16" s="14" t="s">
        <v>54</v>
      </c>
    </row>
    <row r="17" spans="7:12" ht="14.25" customHeight="1">
      <c r="G17" s="12" t="s">
        <v>55</v>
      </c>
      <c r="H17" s="13">
        <v>10</v>
      </c>
      <c r="I17" s="13">
        <v>30</v>
      </c>
      <c r="J17" s="13">
        <v>22.1</v>
      </c>
      <c r="K17" s="13" t="s">
        <v>50</v>
      </c>
      <c r="L17" s="14" t="s">
        <v>56</v>
      </c>
    </row>
    <row r="18" spans="7:12" ht="14.25" customHeight="1">
      <c r="G18" s="12" t="s">
        <v>57</v>
      </c>
      <c r="H18" s="13">
        <v>8</v>
      </c>
      <c r="I18" s="13">
        <v>30</v>
      </c>
      <c r="J18" s="13">
        <v>31.2</v>
      </c>
      <c r="K18" s="13" t="s">
        <v>53</v>
      </c>
      <c r="L18" s="14" t="s">
        <v>56</v>
      </c>
    </row>
    <row r="19" spans="7:12" ht="14.25" customHeight="1"/>
    <row r="20" spans="7:12" ht="14.25" customHeight="1"/>
    <row r="21" spans="7:12" ht="14.25" customHeight="1"/>
    <row r="22" spans="7:12" ht="14.25" customHeight="1"/>
    <row r="23" spans="7:12" ht="14.25" customHeight="1"/>
    <row r="24" spans="7:12" ht="14.25" customHeight="1"/>
    <row r="25" spans="7:12" ht="14.25" customHeight="1"/>
    <row r="26" spans="7:12" ht="14.25" customHeight="1"/>
    <row r="27" spans="7:12" ht="14.25" customHeight="1">
      <c r="H27" s="4" t="s">
        <v>58</v>
      </c>
      <c r="I27" s="4">
        <v>54</v>
      </c>
    </row>
    <row r="28" spans="7:12" ht="14.25" customHeight="1">
      <c r="H28" s="4" t="s">
        <v>59</v>
      </c>
      <c r="I28" s="4">
        <v>22.1</v>
      </c>
    </row>
    <row r="29" spans="7:12" ht="14.25" customHeight="1">
      <c r="H29" s="4" t="s">
        <v>60</v>
      </c>
      <c r="I29" s="4">
        <v>123</v>
      </c>
    </row>
    <row r="30" spans="7:12" ht="14.25" customHeight="1">
      <c r="H30" s="4" t="s">
        <v>61</v>
      </c>
      <c r="I30" s="4">
        <v>31.2</v>
      </c>
    </row>
    <row r="31" spans="7:12" ht="14.25" customHeight="1"/>
    <row r="32" spans="7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22.44140625" customWidth="1"/>
    <col min="3" max="3" width="8.109375" customWidth="1"/>
    <col min="4" max="4" width="11.21875" customWidth="1"/>
    <col min="5" max="5" width="9.21875" customWidth="1"/>
    <col min="6" max="6" width="9.44140625" customWidth="1"/>
    <col min="7" max="7" width="9.33203125" customWidth="1"/>
    <col min="8" max="8" width="8.44140625" customWidth="1"/>
    <col min="9" max="9" width="27" customWidth="1"/>
    <col min="10" max="11" width="10.6640625" customWidth="1"/>
    <col min="12" max="12" width="17.33203125" customWidth="1"/>
    <col min="13" max="14" width="10.6640625" customWidth="1"/>
    <col min="15" max="15" width="9" customWidth="1"/>
    <col min="16" max="17" width="10.6640625" customWidth="1"/>
    <col min="18" max="18" width="13.44140625" customWidth="1"/>
    <col min="19" max="19" width="10.6640625" customWidth="1"/>
    <col min="20" max="20" width="16.6640625" customWidth="1"/>
    <col min="21" max="31" width="10.6640625" customWidth="1"/>
  </cols>
  <sheetData>
    <row r="1" spans="1:18" ht="14.25" customHeight="1"/>
    <row r="2" spans="1:18" ht="14.25" customHeight="1"/>
    <row r="3" spans="1:18" ht="14.25" customHeight="1">
      <c r="D3" s="1"/>
      <c r="E3" s="1"/>
      <c r="F3" s="1"/>
      <c r="G3" s="1"/>
      <c r="H3" s="1"/>
      <c r="I3" s="1"/>
      <c r="J3" s="1"/>
      <c r="K3" s="1"/>
    </row>
    <row r="4" spans="1:18" ht="14.25" customHeight="1">
      <c r="B4" s="15" t="s">
        <v>62</v>
      </c>
      <c r="C4" s="15" t="e">
        <f>+B8-2*L7</f>
        <v>#N/A</v>
      </c>
      <c r="D4" s="16" t="s">
        <v>63</v>
      </c>
      <c r="E4" s="1"/>
      <c r="F4" s="1"/>
      <c r="G4" s="1"/>
      <c r="H4" s="1"/>
      <c r="I4" s="1"/>
      <c r="J4" s="1"/>
      <c r="K4" s="1"/>
    </row>
    <row r="5" spans="1:18" ht="14.25" customHeight="1">
      <c r="B5" s="15" t="s">
        <v>64</v>
      </c>
      <c r="C5" s="17" t="e">
        <f>0.25*PI()*C4*C4/144</f>
        <v>#N/A</v>
      </c>
      <c r="D5" s="16" t="s">
        <v>65</v>
      </c>
      <c r="E5" s="1"/>
      <c r="F5" s="1"/>
      <c r="G5" s="1"/>
      <c r="H5" s="1"/>
      <c r="I5" s="1"/>
      <c r="J5" s="1"/>
      <c r="K5" s="1"/>
    </row>
    <row r="6" spans="1:18" ht="14.25" customHeight="1">
      <c r="D6" s="1"/>
      <c r="E6" s="1"/>
      <c r="F6" s="1"/>
      <c r="G6" s="1"/>
      <c r="H6" s="1"/>
      <c r="I6" s="1"/>
      <c r="J6" s="1"/>
      <c r="K6" s="1"/>
      <c r="Q6" s="4" t="s">
        <v>66</v>
      </c>
      <c r="R6" s="4">
        <v>1480</v>
      </c>
    </row>
    <row r="7" spans="1:18" ht="14.25" customHeight="1">
      <c r="D7" s="1"/>
      <c r="E7" s="1"/>
      <c r="F7" s="1"/>
      <c r="G7" s="1"/>
      <c r="H7" s="1"/>
      <c r="I7" s="1"/>
      <c r="J7" s="1"/>
      <c r="K7" s="1"/>
      <c r="L7" s="1" t="e">
        <f>+HLOOKUP(Hoja1!H15,D8:K26,L8,FALSE)</f>
        <v>#N/A</v>
      </c>
      <c r="Q7" s="4" t="s">
        <v>67</v>
      </c>
      <c r="R7" s="4">
        <v>10</v>
      </c>
    </row>
    <row r="8" spans="1:18" ht="14.25" customHeight="1">
      <c r="B8" s="18" t="e">
        <f>+VLOOKUP(Hoja1!H14,B9:C26,2,FALSE)</f>
        <v>#N/A</v>
      </c>
      <c r="C8" s="4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16</v>
      </c>
      <c r="I8" s="1" t="s">
        <v>73</v>
      </c>
      <c r="J8" s="1" t="s">
        <v>74</v>
      </c>
      <c r="K8" s="1" t="s">
        <v>75</v>
      </c>
      <c r="L8" s="19" t="e">
        <f>1+VLOOKUP(Hoja1!H14,B9:L26,11,FALSE)</f>
        <v>#N/A</v>
      </c>
      <c r="Q8" s="4" t="s">
        <v>76</v>
      </c>
      <c r="R8" s="4">
        <v>35000</v>
      </c>
    </row>
    <row r="9" spans="1:18" ht="14.25" customHeight="1">
      <c r="A9" s="4">
        <f t="shared" ref="A9:A26" si="0">+L9</f>
        <v>1</v>
      </c>
      <c r="B9" s="4">
        <v>1</v>
      </c>
      <c r="C9" s="4">
        <v>1.3149999999999999</v>
      </c>
      <c r="D9" s="1"/>
      <c r="E9" s="1"/>
      <c r="F9" s="1"/>
      <c r="G9" s="1">
        <v>0.13300000000000001</v>
      </c>
      <c r="H9" s="1">
        <v>0.13300000000000001</v>
      </c>
      <c r="I9" s="1"/>
      <c r="J9" s="1">
        <v>0.17899999999999999</v>
      </c>
      <c r="K9" s="1">
        <v>0.17899999999999999</v>
      </c>
      <c r="L9" s="1">
        <v>1</v>
      </c>
      <c r="Q9" s="4" t="s">
        <v>77</v>
      </c>
      <c r="R9" s="4">
        <v>0.5</v>
      </c>
    </row>
    <row r="10" spans="1:18" ht="14.25" customHeight="1">
      <c r="A10" s="4">
        <f t="shared" si="0"/>
        <v>2</v>
      </c>
      <c r="B10" s="4">
        <v>2</v>
      </c>
      <c r="C10" s="4">
        <v>2.375</v>
      </c>
      <c r="D10" s="1"/>
      <c r="E10" s="1"/>
      <c r="F10" s="1"/>
      <c r="G10" s="1">
        <v>0.154</v>
      </c>
      <c r="H10" s="1">
        <v>0.154</v>
      </c>
      <c r="I10" s="1"/>
      <c r="J10" s="1">
        <v>0.218</v>
      </c>
      <c r="K10" s="1">
        <v>0.218</v>
      </c>
      <c r="L10" s="1">
        <v>2</v>
      </c>
      <c r="Q10" s="4" t="s">
        <v>78</v>
      </c>
      <c r="R10" s="4">
        <v>1</v>
      </c>
    </row>
    <row r="11" spans="1:18" ht="14.25" customHeight="1">
      <c r="A11" s="4">
        <f t="shared" si="0"/>
        <v>3</v>
      </c>
      <c r="B11" s="4">
        <v>3</v>
      </c>
      <c r="C11" s="4">
        <v>3.5</v>
      </c>
      <c r="D11" s="1"/>
      <c r="E11" s="1"/>
      <c r="F11" s="1"/>
      <c r="G11" s="1">
        <v>0.126</v>
      </c>
      <c r="H11" s="1">
        <v>0.216</v>
      </c>
      <c r="I11" s="1"/>
      <c r="J11" s="1">
        <v>0.3</v>
      </c>
      <c r="K11" s="1">
        <v>0.3</v>
      </c>
      <c r="L11" s="1">
        <v>3</v>
      </c>
      <c r="Q11" s="4" t="s">
        <v>79</v>
      </c>
      <c r="R11" s="4">
        <v>1</v>
      </c>
    </row>
    <row r="12" spans="1:18" ht="14.25" customHeight="1">
      <c r="A12" s="4">
        <f t="shared" si="0"/>
        <v>4</v>
      </c>
      <c r="B12" s="4">
        <v>4</v>
      </c>
      <c r="C12" s="4">
        <v>4.5</v>
      </c>
      <c r="D12" s="1"/>
      <c r="E12" s="1"/>
      <c r="F12" s="1"/>
      <c r="G12" s="1">
        <v>0.23699999999999999</v>
      </c>
      <c r="H12" s="1">
        <v>0.23699999999999999</v>
      </c>
      <c r="I12" s="1"/>
      <c r="J12" s="1">
        <v>0.33700000000000002</v>
      </c>
      <c r="K12" s="1">
        <v>0.33700000000000002</v>
      </c>
      <c r="L12" s="1">
        <v>4</v>
      </c>
    </row>
    <row r="13" spans="1:18" ht="14.25" customHeight="1">
      <c r="A13" s="4">
        <f t="shared" si="0"/>
        <v>5</v>
      </c>
      <c r="B13" s="4">
        <v>6</v>
      </c>
      <c r="C13" s="4">
        <v>6.625</v>
      </c>
      <c r="D13" s="1"/>
      <c r="E13" s="1"/>
      <c r="F13" s="1"/>
      <c r="G13" s="1">
        <v>0.28000000000000003</v>
      </c>
      <c r="H13" s="1">
        <v>0.28000000000000003</v>
      </c>
      <c r="I13" s="1"/>
      <c r="J13" s="1">
        <v>0.432</v>
      </c>
      <c r="K13" s="1">
        <v>0.432</v>
      </c>
      <c r="L13" s="1">
        <v>5</v>
      </c>
    </row>
    <row r="14" spans="1:18" ht="14.25" customHeight="1">
      <c r="A14" s="4">
        <f t="shared" si="0"/>
        <v>6</v>
      </c>
      <c r="B14" s="4">
        <v>8</v>
      </c>
      <c r="C14" s="4">
        <v>8.625</v>
      </c>
      <c r="D14" s="1"/>
      <c r="E14" s="1">
        <v>0.25</v>
      </c>
      <c r="F14" s="1">
        <v>0.27700000000000002</v>
      </c>
      <c r="G14" s="1">
        <v>0.32200000000000001</v>
      </c>
      <c r="H14" s="1">
        <v>0.32200000000000001</v>
      </c>
      <c r="I14" s="1">
        <v>0.40600000000000003</v>
      </c>
      <c r="J14" s="1">
        <v>0.5</v>
      </c>
      <c r="K14" s="1">
        <v>0.5</v>
      </c>
      <c r="L14" s="1">
        <v>6</v>
      </c>
    </row>
    <row r="15" spans="1:18" ht="14.25" customHeight="1">
      <c r="A15" s="4">
        <f t="shared" si="0"/>
        <v>7</v>
      </c>
      <c r="B15" s="4">
        <v>10</v>
      </c>
      <c r="C15" s="4">
        <v>10.75</v>
      </c>
      <c r="D15" s="1"/>
      <c r="E15" s="1">
        <v>0.25</v>
      </c>
      <c r="F15" s="1">
        <v>0.307</v>
      </c>
      <c r="G15" s="1">
        <v>0.36499999999999999</v>
      </c>
      <c r="H15" s="1">
        <v>0.36499999999999999</v>
      </c>
      <c r="I15" s="1">
        <v>0.5</v>
      </c>
      <c r="J15" s="1">
        <v>0.5</v>
      </c>
      <c r="K15" s="1">
        <v>0.59399999999999997</v>
      </c>
      <c r="L15" s="1">
        <v>7</v>
      </c>
    </row>
    <row r="16" spans="1:18" ht="14.25" customHeight="1">
      <c r="A16" s="4">
        <f t="shared" si="0"/>
        <v>8</v>
      </c>
      <c r="B16" s="4">
        <v>12</v>
      </c>
      <c r="C16" s="4">
        <v>12.75</v>
      </c>
      <c r="D16" s="1"/>
      <c r="E16" s="1">
        <v>0.25</v>
      </c>
      <c r="F16" s="1">
        <v>0.33</v>
      </c>
      <c r="G16" s="1">
        <v>0.375</v>
      </c>
      <c r="H16" s="1">
        <v>0.40600000000000003</v>
      </c>
      <c r="I16" s="1">
        <v>0.56200000000000006</v>
      </c>
      <c r="J16" s="1">
        <v>0.5</v>
      </c>
      <c r="K16" s="1">
        <v>0.68799999999999994</v>
      </c>
      <c r="L16" s="1">
        <v>8</v>
      </c>
      <c r="Q16" s="1" t="s">
        <v>80</v>
      </c>
      <c r="R16" s="4">
        <f>+(R6*R7)/(2*R8*R9*R10*R11)</f>
        <v>0.42285714285714288</v>
      </c>
    </row>
    <row r="17" spans="1:19" ht="14.25" customHeight="1">
      <c r="A17" s="4">
        <f t="shared" si="0"/>
        <v>9</v>
      </c>
      <c r="B17" s="4">
        <v>14</v>
      </c>
      <c r="C17" s="4">
        <v>14</v>
      </c>
      <c r="D17" s="1">
        <v>0.25</v>
      </c>
      <c r="E17" s="1">
        <v>0.312</v>
      </c>
      <c r="F17" s="1">
        <v>0.375</v>
      </c>
      <c r="G17" s="1">
        <v>0.375</v>
      </c>
      <c r="H17" s="1">
        <v>0.438</v>
      </c>
      <c r="I17" s="1">
        <v>0.59399999999999997</v>
      </c>
      <c r="J17" s="1">
        <v>0.5</v>
      </c>
      <c r="K17" s="1">
        <v>0.75</v>
      </c>
      <c r="L17" s="1">
        <v>9</v>
      </c>
    </row>
    <row r="18" spans="1:19" ht="14.25" customHeight="1">
      <c r="A18" s="4">
        <f t="shared" si="0"/>
        <v>10</v>
      </c>
      <c r="B18" s="4">
        <v>16</v>
      </c>
      <c r="C18" s="4">
        <v>16</v>
      </c>
      <c r="D18" s="1">
        <v>0.25</v>
      </c>
      <c r="E18" s="1">
        <v>0.312</v>
      </c>
      <c r="F18" s="1">
        <v>0.375</v>
      </c>
      <c r="G18" s="1">
        <v>0.375</v>
      </c>
      <c r="H18" s="1">
        <v>0.5</v>
      </c>
      <c r="I18" s="1">
        <v>0.65600000000000003</v>
      </c>
      <c r="J18" s="1">
        <v>0.5</v>
      </c>
      <c r="K18" s="1">
        <v>0.84399999999999997</v>
      </c>
      <c r="L18" s="1">
        <v>10</v>
      </c>
      <c r="Q18" s="1" t="s">
        <v>81</v>
      </c>
      <c r="R18" s="4">
        <f>0.25*(PI()*(R7-2*R16)^2)/144</f>
        <v>0.4570632626158424</v>
      </c>
      <c r="S18" s="4" t="s">
        <v>82</v>
      </c>
    </row>
    <row r="19" spans="1:19" ht="14.25" customHeight="1">
      <c r="A19" s="4">
        <f t="shared" si="0"/>
        <v>11</v>
      </c>
      <c r="B19" s="4">
        <v>18</v>
      </c>
      <c r="C19" s="4">
        <v>18</v>
      </c>
      <c r="D19" s="1">
        <v>0.25</v>
      </c>
      <c r="E19" s="1">
        <v>0.312</v>
      </c>
      <c r="F19" s="1">
        <v>0.438</v>
      </c>
      <c r="G19" s="1">
        <v>0.375</v>
      </c>
      <c r="H19" s="1">
        <v>0.56200000000000006</v>
      </c>
      <c r="I19" s="1">
        <v>0.75</v>
      </c>
      <c r="J19" s="1">
        <v>0.5</v>
      </c>
      <c r="K19" s="1">
        <v>0.93799999999999994</v>
      </c>
      <c r="L19" s="1">
        <v>11</v>
      </c>
    </row>
    <row r="20" spans="1:19" ht="14.25" customHeight="1">
      <c r="A20" s="4">
        <f t="shared" si="0"/>
        <v>12</v>
      </c>
      <c r="B20" s="4">
        <v>20</v>
      </c>
      <c r="C20" s="4">
        <v>20</v>
      </c>
      <c r="D20" s="1">
        <v>0.25</v>
      </c>
      <c r="E20" s="1">
        <v>0.375</v>
      </c>
      <c r="F20" s="1">
        <v>0.5</v>
      </c>
      <c r="G20" s="1">
        <v>0.375</v>
      </c>
      <c r="H20" s="1">
        <v>0.59399999999999997</v>
      </c>
      <c r="I20" s="1">
        <v>0.81200000000000006</v>
      </c>
      <c r="J20" s="1">
        <v>0.5</v>
      </c>
      <c r="K20" s="1">
        <v>1.0309999999999999</v>
      </c>
      <c r="L20" s="1">
        <v>12</v>
      </c>
      <c r="Q20" s="4" t="s">
        <v>83</v>
      </c>
      <c r="R20" s="4">
        <f>+R18*100</f>
        <v>45.706326261584238</v>
      </c>
    </row>
    <row r="21" spans="1:19" ht="14.25" customHeight="1">
      <c r="A21" s="4">
        <f t="shared" si="0"/>
        <v>13</v>
      </c>
      <c r="B21" s="4">
        <v>22</v>
      </c>
      <c r="C21" s="4">
        <v>22</v>
      </c>
      <c r="D21" s="1">
        <v>0.25</v>
      </c>
      <c r="E21" s="1">
        <v>0.375</v>
      </c>
      <c r="F21" s="1">
        <v>0.5</v>
      </c>
      <c r="G21" s="1">
        <v>0.375</v>
      </c>
      <c r="H21" s="1">
        <v>0</v>
      </c>
      <c r="I21" s="1">
        <v>0.875</v>
      </c>
      <c r="J21" s="1">
        <v>0.5</v>
      </c>
      <c r="K21" s="1">
        <v>1.125</v>
      </c>
      <c r="L21" s="1">
        <v>13</v>
      </c>
    </row>
    <row r="22" spans="1:19" ht="14.25" customHeight="1">
      <c r="A22" s="4">
        <f t="shared" si="0"/>
        <v>14</v>
      </c>
      <c r="B22" s="20">
        <v>24</v>
      </c>
      <c r="C22" s="20">
        <v>24</v>
      </c>
      <c r="D22" s="19">
        <v>0.25</v>
      </c>
      <c r="E22" s="19">
        <v>0.375</v>
      </c>
      <c r="F22" s="19">
        <v>0.56200000000000006</v>
      </c>
      <c r="G22" s="19">
        <v>0.375</v>
      </c>
      <c r="H22" s="19">
        <v>0.68799999999999994</v>
      </c>
      <c r="I22" s="19">
        <v>0.96899999999999997</v>
      </c>
      <c r="J22" s="19">
        <v>0.5</v>
      </c>
      <c r="K22" s="19">
        <v>1.2190000000000001</v>
      </c>
      <c r="L22" s="19">
        <v>14</v>
      </c>
      <c r="Q22" s="4" t="s">
        <v>84</v>
      </c>
      <c r="R22" s="21">
        <f>+(R20*(R6+14.65)/14.65)*3600*24/1000000</f>
        <v>402.89505742321927</v>
      </c>
    </row>
    <row r="23" spans="1:19" ht="14.25" customHeight="1">
      <c r="A23" s="4">
        <f t="shared" si="0"/>
        <v>15</v>
      </c>
      <c r="B23" s="4">
        <v>26</v>
      </c>
      <c r="C23" s="4">
        <v>26</v>
      </c>
      <c r="D23" s="1">
        <v>0.312</v>
      </c>
      <c r="E23" s="1">
        <v>0.5</v>
      </c>
      <c r="F23" s="1">
        <v>0</v>
      </c>
      <c r="G23" s="1">
        <v>0.375</v>
      </c>
      <c r="H23" s="1"/>
      <c r="I23" s="1"/>
      <c r="J23" s="1">
        <v>0.5</v>
      </c>
      <c r="K23" s="1"/>
      <c r="L23" s="1">
        <v>15</v>
      </c>
    </row>
    <row r="24" spans="1:19" ht="14.25" customHeight="1">
      <c r="A24" s="4">
        <f t="shared" si="0"/>
        <v>16</v>
      </c>
      <c r="B24" s="4">
        <v>28</v>
      </c>
      <c r="C24" s="4">
        <v>28</v>
      </c>
      <c r="D24" s="1">
        <v>0.312</v>
      </c>
      <c r="E24" s="1">
        <v>0.5</v>
      </c>
      <c r="F24" s="1">
        <v>0.625</v>
      </c>
      <c r="G24" s="1">
        <v>0.375</v>
      </c>
      <c r="H24" s="1"/>
      <c r="I24" s="1"/>
      <c r="J24" s="1">
        <v>0.5</v>
      </c>
      <c r="K24" s="1"/>
      <c r="L24" s="1">
        <v>16</v>
      </c>
    </row>
    <row r="25" spans="1:19" ht="14.25" customHeight="1">
      <c r="A25" s="4">
        <f t="shared" si="0"/>
        <v>17</v>
      </c>
      <c r="B25" s="4">
        <v>30</v>
      </c>
      <c r="C25" s="4">
        <v>30</v>
      </c>
      <c r="D25" s="1">
        <v>0.312</v>
      </c>
      <c r="E25" s="1">
        <v>0.5</v>
      </c>
      <c r="F25" s="1">
        <v>0.625</v>
      </c>
      <c r="G25" s="1">
        <v>0.375</v>
      </c>
      <c r="H25" s="1"/>
      <c r="I25" s="1"/>
      <c r="J25" s="1">
        <v>0.5</v>
      </c>
      <c r="K25" s="1"/>
      <c r="L25" s="1">
        <v>17</v>
      </c>
    </row>
    <row r="26" spans="1:19" ht="14.25" customHeight="1">
      <c r="A26" s="4">
        <f t="shared" si="0"/>
        <v>18</v>
      </c>
      <c r="B26" s="4">
        <v>32</v>
      </c>
      <c r="C26" s="4">
        <v>32</v>
      </c>
      <c r="D26" s="1">
        <v>0.312</v>
      </c>
      <c r="E26" s="1">
        <v>0.5</v>
      </c>
      <c r="F26" s="1">
        <v>0.625</v>
      </c>
      <c r="G26" s="1">
        <v>0.375</v>
      </c>
      <c r="H26" s="1">
        <v>0.68799999999999994</v>
      </c>
      <c r="I26" s="1"/>
      <c r="J26" s="1">
        <v>0.5</v>
      </c>
      <c r="K26" s="1"/>
      <c r="L26" s="1">
        <v>18</v>
      </c>
    </row>
    <row r="27" spans="1:19" ht="14.25" customHeight="1">
      <c r="D27" s="1"/>
      <c r="E27" s="1"/>
      <c r="F27" s="1"/>
      <c r="G27" s="1"/>
      <c r="H27" s="1"/>
      <c r="I27" s="1"/>
      <c r="J27" s="1"/>
      <c r="K27" s="1"/>
    </row>
    <row r="28" spans="1:19" ht="14.25" customHeight="1">
      <c r="D28" s="1"/>
      <c r="E28" s="1"/>
      <c r="F28" s="1"/>
      <c r="G28" s="1"/>
      <c r="H28" s="1"/>
      <c r="I28" s="1"/>
      <c r="J28" s="1"/>
      <c r="K28" s="1"/>
    </row>
    <row r="29" spans="1:19" ht="14.25" customHeight="1">
      <c r="D29" s="1"/>
      <c r="E29" s="1"/>
      <c r="F29" s="1"/>
      <c r="G29" s="1"/>
      <c r="H29" s="1"/>
      <c r="I29" s="1"/>
      <c r="J29" s="1"/>
      <c r="K29" s="1"/>
    </row>
    <row r="30" spans="1:19" ht="14.25" customHeight="1">
      <c r="D30" s="1"/>
      <c r="E30" s="1"/>
      <c r="F30" s="1"/>
      <c r="G30" s="1"/>
      <c r="H30" s="1"/>
      <c r="I30" s="1"/>
      <c r="J30" s="1"/>
      <c r="K30" s="1"/>
    </row>
    <row r="31" spans="1:19" ht="14.25" customHeight="1">
      <c r="D31" s="1"/>
    </row>
    <row r="32" spans="1:19" ht="14.25" customHeight="1">
      <c r="D32" s="1"/>
    </row>
    <row r="33" spans="2:13" ht="14.25" customHeight="1">
      <c r="D33" s="1"/>
    </row>
    <row r="34" spans="2:13" ht="14.25" customHeight="1"/>
    <row r="35" spans="2:13" ht="14.25" customHeight="1"/>
    <row r="36" spans="2:13" ht="14.25" customHeight="1">
      <c r="E36" s="22" t="e">
        <f>+HLOOKUP(Hoja1!H16,F36:L38,3,FALSE)</f>
        <v>#N/A</v>
      </c>
      <c r="F36" s="23">
        <v>25</v>
      </c>
      <c r="G36" s="23">
        <v>50</v>
      </c>
      <c r="H36" s="23">
        <v>60</v>
      </c>
      <c r="I36" s="23">
        <v>80</v>
      </c>
      <c r="J36" s="23">
        <v>100</v>
      </c>
      <c r="K36" s="23">
        <v>120</v>
      </c>
      <c r="L36" s="23">
        <v>180</v>
      </c>
      <c r="M36" s="24" t="e">
        <f>+(M38*1000000)/24/3600/D46/$C$5</f>
        <v>#N/A</v>
      </c>
    </row>
    <row r="37" spans="2:13" ht="14.25" customHeight="1">
      <c r="D37" s="1"/>
      <c r="E37" s="25" t="s">
        <v>85</v>
      </c>
      <c r="F37" s="26" t="e">
        <f t="shared" ref="F37:L37" si="1">+F36*$C$5</f>
        <v>#N/A</v>
      </c>
      <c r="G37" s="26" t="e">
        <f t="shared" si="1"/>
        <v>#N/A</v>
      </c>
      <c r="H37" s="26" t="e">
        <f t="shared" si="1"/>
        <v>#N/A</v>
      </c>
      <c r="I37" s="26" t="e">
        <f t="shared" si="1"/>
        <v>#N/A</v>
      </c>
      <c r="J37" s="26" t="e">
        <f t="shared" si="1"/>
        <v>#N/A</v>
      </c>
      <c r="K37" s="26" t="e">
        <f t="shared" si="1"/>
        <v>#N/A</v>
      </c>
      <c r="L37" s="26" t="e">
        <f t="shared" si="1"/>
        <v>#N/A</v>
      </c>
      <c r="M37" s="4" t="s">
        <v>86</v>
      </c>
    </row>
    <row r="38" spans="2:13" ht="14.25" customHeight="1">
      <c r="D38" s="1"/>
      <c r="E38" s="1" t="s">
        <v>87</v>
      </c>
      <c r="F38" s="27" t="e">
        <f t="shared" ref="F38:L38" si="2">+F37*$D$46*3600*24/1000000</f>
        <v>#N/A</v>
      </c>
      <c r="G38" s="27" t="e">
        <f t="shared" si="2"/>
        <v>#N/A</v>
      </c>
      <c r="H38" s="27" t="e">
        <f t="shared" si="2"/>
        <v>#N/A</v>
      </c>
      <c r="I38" s="27" t="e">
        <f t="shared" si="2"/>
        <v>#N/A</v>
      </c>
      <c r="J38" s="27" t="e">
        <f t="shared" si="2"/>
        <v>#N/A</v>
      </c>
      <c r="K38" s="27" t="e">
        <f t="shared" si="2"/>
        <v>#N/A</v>
      </c>
      <c r="L38" s="27" t="e">
        <f t="shared" si="2"/>
        <v>#N/A</v>
      </c>
      <c r="M38" s="28">
        <f>+Hoja1!H11</f>
        <v>0</v>
      </c>
    </row>
    <row r="39" spans="2:13" ht="14.25" customHeight="1">
      <c r="D39" s="1"/>
      <c r="E39" s="1"/>
      <c r="F39" s="1"/>
      <c r="G39" s="1"/>
      <c r="H39" s="1"/>
      <c r="I39" s="1"/>
      <c r="J39" s="1"/>
      <c r="K39" s="1"/>
    </row>
    <row r="40" spans="2:13" ht="14.25" customHeight="1">
      <c r="C40" s="4" t="s">
        <v>88</v>
      </c>
      <c r="D40" s="29">
        <f>+(Hoja1!H12+14.65)/14.65</f>
        <v>1</v>
      </c>
      <c r="E40" s="1"/>
      <c r="F40" s="1"/>
      <c r="G40" s="1"/>
      <c r="H40" s="1"/>
      <c r="I40" s="1"/>
      <c r="J40" s="1"/>
      <c r="K40" s="1"/>
    </row>
    <row r="41" spans="2:13" ht="14.25" customHeight="1">
      <c r="C41" s="4" t="s">
        <v>89</v>
      </c>
      <c r="D41" s="30">
        <f>+(60+460)/(Hoja1!H13+460)</f>
        <v>1.1304347826086956</v>
      </c>
      <c r="E41" s="1"/>
      <c r="F41" s="1"/>
      <c r="G41" s="1"/>
      <c r="H41" s="1"/>
      <c r="I41" s="1"/>
      <c r="J41" s="1"/>
      <c r="K41" s="1"/>
    </row>
    <row r="42" spans="2:13" ht="14.25" customHeight="1">
      <c r="C42" s="4" t="s">
        <v>90</v>
      </c>
      <c r="D42" s="1">
        <f>1/(1+(14.65*344400*10^(1.785*Hoja1!H10))/((60+460)^3.825))</f>
        <v>0.99979389028796095</v>
      </c>
      <c r="E42" s="1"/>
      <c r="F42" s="1"/>
      <c r="G42" s="1"/>
      <c r="H42" s="1"/>
      <c r="I42" s="1"/>
      <c r="J42" s="1"/>
      <c r="K42" s="1"/>
    </row>
    <row r="43" spans="2:13" ht="14.25" customHeight="1">
      <c r="C43" s="4" t="s">
        <v>91</v>
      </c>
      <c r="D43" s="1">
        <f>1/(1+((Hoja1!H12+14.65)*344400*10^(1.785*Hoja1!H10))/((Hoja1!H13+460)^3.825))</f>
        <v>0.99967061108024791</v>
      </c>
      <c r="E43" s="1"/>
      <c r="F43" s="1"/>
      <c r="G43" s="1"/>
      <c r="H43" s="1"/>
      <c r="I43" s="1"/>
      <c r="J43" s="1"/>
      <c r="K43" s="1"/>
    </row>
    <row r="44" spans="2:13" ht="14.25" customHeight="1">
      <c r="C44" s="4" t="s">
        <v>92</v>
      </c>
      <c r="D44" s="1">
        <f>+D42/D43</f>
        <v>1.000123319827898</v>
      </c>
      <c r="E44" s="1"/>
      <c r="F44" s="1"/>
      <c r="G44" s="1"/>
      <c r="H44" s="1"/>
      <c r="I44" s="1"/>
      <c r="J44" s="1"/>
      <c r="K44" s="1"/>
    </row>
    <row r="45" spans="2:13" ht="14.25" customHeight="1">
      <c r="D45" s="1"/>
      <c r="E45" s="1"/>
      <c r="F45" s="1"/>
      <c r="G45" s="1"/>
      <c r="H45" s="1"/>
      <c r="I45" s="1"/>
      <c r="J45" s="1"/>
      <c r="K45" s="1"/>
    </row>
    <row r="46" spans="2:13" ht="14.25" customHeight="1">
      <c r="C46" s="25" t="s">
        <v>93</v>
      </c>
      <c r="D46" s="1">
        <f>+D40*D41*D44</f>
        <v>1.1305741876315367</v>
      </c>
      <c r="E46" s="1"/>
      <c r="F46" s="1"/>
      <c r="G46" s="1"/>
      <c r="H46" s="1"/>
      <c r="I46" s="1"/>
      <c r="J46" s="1"/>
      <c r="K46" s="1"/>
    </row>
    <row r="47" spans="2:13" ht="14.25" customHeight="1">
      <c r="D47" s="1"/>
      <c r="E47" s="1"/>
      <c r="F47" s="1"/>
      <c r="G47" s="1"/>
      <c r="H47" s="1"/>
      <c r="I47" s="1"/>
      <c r="J47" s="1"/>
      <c r="K47" s="1"/>
    </row>
    <row r="48" spans="2:13" ht="14.25" customHeight="1">
      <c r="B48" s="4" t="s">
        <v>94</v>
      </c>
      <c r="C48" s="4" t="e">
        <f>+VLOOKUP(L8-2,A9:B26,2,FALSE)</f>
        <v>#N/A</v>
      </c>
      <c r="D48" s="1"/>
      <c r="E48" s="1"/>
      <c r="F48" s="1"/>
      <c r="G48" s="1"/>
      <c r="H48" s="1"/>
      <c r="I48" s="1"/>
      <c r="J48" s="1"/>
      <c r="K48" s="1"/>
    </row>
    <row r="49" spans="2:13" ht="14.25" customHeight="1">
      <c r="C49" s="4" t="e">
        <f>+VLOOKUP(C48,B9:C26,2,FALSE)</f>
        <v>#N/A</v>
      </c>
      <c r="D49" s="1"/>
      <c r="E49" s="22" t="e">
        <f>+HLOOKUP(Hoja1!H16,F49:L51,3,FALSE)</f>
        <v>#N/A</v>
      </c>
      <c r="F49" s="23">
        <v>25</v>
      </c>
      <c r="G49" s="23">
        <v>50</v>
      </c>
      <c r="H49" s="23">
        <v>60</v>
      </c>
      <c r="I49" s="23">
        <v>80</v>
      </c>
      <c r="J49" s="23">
        <v>100</v>
      </c>
      <c r="K49" s="23">
        <v>120</v>
      </c>
      <c r="L49" s="23">
        <v>180</v>
      </c>
      <c r="M49" s="24" t="e">
        <f>+(M51*1000000)/24/3600/$D$46/$C$52</f>
        <v>#N/A</v>
      </c>
    </row>
    <row r="50" spans="2:13" ht="14.25" customHeight="1">
      <c r="C50" s="4" t="e">
        <f>+HLOOKUP(Hoja1!H15,D8:K26,L8-2,FALSE)</f>
        <v>#N/A</v>
      </c>
      <c r="D50" s="1"/>
      <c r="E50" s="25" t="s">
        <v>85</v>
      </c>
      <c r="F50" s="26" t="e">
        <f t="shared" ref="F50:L50" si="3">+F49*$C$52</f>
        <v>#N/A</v>
      </c>
      <c r="G50" s="26" t="e">
        <f t="shared" si="3"/>
        <v>#N/A</v>
      </c>
      <c r="H50" s="26" t="e">
        <f t="shared" si="3"/>
        <v>#N/A</v>
      </c>
      <c r="I50" s="26" t="e">
        <f t="shared" si="3"/>
        <v>#N/A</v>
      </c>
      <c r="J50" s="26" t="e">
        <f t="shared" si="3"/>
        <v>#N/A</v>
      </c>
      <c r="K50" s="26" t="e">
        <f t="shared" si="3"/>
        <v>#N/A</v>
      </c>
      <c r="L50" s="26" t="e">
        <f t="shared" si="3"/>
        <v>#N/A</v>
      </c>
      <c r="M50" s="4" t="s">
        <v>86</v>
      </c>
    </row>
    <row r="51" spans="2:13" ht="14.25" customHeight="1">
      <c r="B51" s="4" t="s">
        <v>95</v>
      </c>
      <c r="C51" s="4" t="e">
        <f>+C49-2*C50</f>
        <v>#N/A</v>
      </c>
      <c r="D51" s="1"/>
      <c r="E51" s="1" t="s">
        <v>87</v>
      </c>
      <c r="F51" s="27" t="e">
        <f t="shared" ref="F51:L51" si="4">+F50*$D$46*3600*24/1000000</f>
        <v>#N/A</v>
      </c>
      <c r="G51" s="27" t="e">
        <f t="shared" si="4"/>
        <v>#N/A</v>
      </c>
      <c r="H51" s="27" t="e">
        <f t="shared" si="4"/>
        <v>#N/A</v>
      </c>
      <c r="I51" s="27" t="e">
        <f t="shared" si="4"/>
        <v>#N/A</v>
      </c>
      <c r="J51" s="27" t="e">
        <f t="shared" si="4"/>
        <v>#N/A</v>
      </c>
      <c r="K51" s="27" t="e">
        <f t="shared" si="4"/>
        <v>#N/A</v>
      </c>
      <c r="L51" s="27" t="e">
        <f t="shared" si="4"/>
        <v>#N/A</v>
      </c>
      <c r="M51" s="28">
        <f>+M38</f>
        <v>0</v>
      </c>
    </row>
    <row r="52" spans="2:13" ht="14.25" customHeight="1">
      <c r="B52" s="4" t="s">
        <v>96</v>
      </c>
      <c r="C52" s="31" t="e">
        <f>0.25*PI()*C51*C51/144</f>
        <v>#N/A</v>
      </c>
      <c r="D52" s="16" t="s">
        <v>65</v>
      </c>
      <c r="E52" s="1"/>
      <c r="F52" s="1"/>
      <c r="G52" s="1"/>
      <c r="H52" s="1"/>
      <c r="I52" s="1"/>
      <c r="J52" s="1"/>
      <c r="K52" s="1"/>
    </row>
    <row r="53" spans="2:13" ht="14.25" customHeight="1">
      <c r="D53" s="1"/>
      <c r="E53" s="1"/>
      <c r="F53" s="1"/>
      <c r="G53" s="1"/>
      <c r="H53" s="1"/>
      <c r="I53" s="1"/>
      <c r="J53" s="1"/>
      <c r="K53" s="1"/>
    </row>
    <row r="54" spans="2:13" ht="14.25" customHeight="1">
      <c r="B54" s="4" t="s">
        <v>97</v>
      </c>
      <c r="C54" s="4" t="e">
        <f>+VLOOKUP(L8,A9:B26,2,FALSE)</f>
        <v>#N/A</v>
      </c>
      <c r="D54" s="1"/>
      <c r="E54" s="1"/>
      <c r="F54" s="1"/>
      <c r="G54" s="1"/>
      <c r="H54" s="1"/>
      <c r="I54" s="1"/>
      <c r="J54" s="1"/>
      <c r="K54" s="1"/>
    </row>
    <row r="55" spans="2:13" ht="14.25" customHeight="1">
      <c r="C55" s="4" t="e">
        <f>+VLOOKUP(C54,B9:C26,2,FALSE)</f>
        <v>#N/A</v>
      </c>
      <c r="E55" s="22" t="e">
        <f>+HLOOKUP(Hoja1!H16,F55:L57,3,FALSE)</f>
        <v>#N/A</v>
      </c>
      <c r="F55" s="23">
        <v>25</v>
      </c>
      <c r="G55" s="23">
        <v>50</v>
      </c>
      <c r="H55" s="23">
        <v>60</v>
      </c>
      <c r="I55" s="23">
        <v>80</v>
      </c>
      <c r="J55" s="23">
        <v>100</v>
      </c>
      <c r="K55" s="23">
        <v>120</v>
      </c>
      <c r="L55" s="23">
        <v>180</v>
      </c>
      <c r="M55" s="24" t="e">
        <f>+(M57*1000000)/24/3600/$D$46/$C$58</f>
        <v>#N/A</v>
      </c>
    </row>
    <row r="56" spans="2:13" ht="14.25" customHeight="1">
      <c r="C56" s="4" t="e">
        <f>+HLOOKUP(Hoja1!H15,D8:K26,L8+1,FALSE)</f>
        <v>#N/A</v>
      </c>
      <c r="E56" s="25" t="s">
        <v>85</v>
      </c>
      <c r="F56" s="26" t="e">
        <f t="shared" ref="F56:L56" si="5">+F55*$C$58</f>
        <v>#N/A</v>
      </c>
      <c r="G56" s="26" t="e">
        <f t="shared" si="5"/>
        <v>#N/A</v>
      </c>
      <c r="H56" s="26" t="e">
        <f t="shared" si="5"/>
        <v>#N/A</v>
      </c>
      <c r="I56" s="26" t="e">
        <f t="shared" si="5"/>
        <v>#N/A</v>
      </c>
      <c r="J56" s="26" t="e">
        <f t="shared" si="5"/>
        <v>#N/A</v>
      </c>
      <c r="K56" s="26" t="e">
        <f t="shared" si="5"/>
        <v>#N/A</v>
      </c>
      <c r="L56" s="26" t="e">
        <f t="shared" si="5"/>
        <v>#N/A</v>
      </c>
      <c r="M56" s="4" t="s">
        <v>86</v>
      </c>
    </row>
    <row r="57" spans="2:13" ht="14.25" customHeight="1">
      <c r="B57" s="4" t="s">
        <v>95</v>
      </c>
      <c r="C57" s="4" t="e">
        <f>+C55-2*C56</f>
        <v>#N/A</v>
      </c>
      <c r="E57" s="1" t="s">
        <v>87</v>
      </c>
      <c r="F57" s="27" t="e">
        <f t="shared" ref="F57:L57" si="6">+F56*$D$46*3600*24/1000000</f>
        <v>#N/A</v>
      </c>
      <c r="G57" s="27" t="e">
        <f t="shared" si="6"/>
        <v>#N/A</v>
      </c>
      <c r="H57" s="27" t="e">
        <f t="shared" si="6"/>
        <v>#N/A</v>
      </c>
      <c r="I57" s="27" t="e">
        <f t="shared" si="6"/>
        <v>#N/A</v>
      </c>
      <c r="J57" s="27" t="e">
        <f t="shared" si="6"/>
        <v>#N/A</v>
      </c>
      <c r="K57" s="27" t="e">
        <f t="shared" si="6"/>
        <v>#N/A</v>
      </c>
      <c r="L57" s="27" t="e">
        <f t="shared" si="6"/>
        <v>#N/A</v>
      </c>
      <c r="M57" s="28">
        <f>+M38</f>
        <v>0</v>
      </c>
    </row>
    <row r="58" spans="2:13" ht="14.25" customHeight="1">
      <c r="B58" s="4" t="s">
        <v>96</v>
      </c>
      <c r="C58" s="31" t="e">
        <f>0.25*PI()*C57*C57/144</f>
        <v>#N/A</v>
      </c>
      <c r="D58" s="4" t="s">
        <v>65</v>
      </c>
    </row>
    <row r="59" spans="2:13" ht="14.25" customHeight="1"/>
    <row r="60" spans="2:13" ht="14.25" customHeight="1"/>
    <row r="61" spans="2:13" ht="14.25" customHeight="1"/>
    <row r="62" spans="2:13" ht="14.25" customHeight="1"/>
    <row r="63" spans="2:13" ht="14.25" customHeight="1"/>
    <row r="64" spans="2:13" ht="14.25" customHeight="1"/>
    <row r="65" spans="2:9" ht="14.25" customHeight="1">
      <c r="D65" s="32">
        <f>+M57</f>
        <v>0</v>
      </c>
      <c r="E65" s="4" t="s">
        <v>8</v>
      </c>
    </row>
    <row r="66" spans="2:9" ht="14.25" customHeight="1">
      <c r="C66" s="4" t="s">
        <v>85</v>
      </c>
      <c r="D66" s="4">
        <f>+D65*1000000/D46/24/3600</f>
        <v>0</v>
      </c>
    </row>
    <row r="67" spans="2:9" ht="14.25" customHeight="1">
      <c r="C67" s="4" t="s">
        <v>98</v>
      </c>
      <c r="D67" s="4">
        <f>6/0.3048</f>
        <v>19.685039370078741</v>
      </c>
      <c r="G67" s="4" t="s">
        <v>81</v>
      </c>
      <c r="H67" s="4" t="s">
        <v>99</v>
      </c>
      <c r="I67" s="4" t="s">
        <v>100</v>
      </c>
    </row>
    <row r="68" spans="2:9" ht="14.25" customHeight="1">
      <c r="D68" s="4" t="s">
        <v>101</v>
      </c>
      <c r="E68" s="4">
        <v>150</v>
      </c>
    </row>
    <row r="69" spans="2:9" ht="14.25" customHeight="1">
      <c r="C69" s="4" t="s">
        <v>102</v>
      </c>
      <c r="D69" s="33" t="s">
        <v>103</v>
      </c>
      <c r="E69" s="4">
        <f>1.05-2*0.049</f>
        <v>0.95200000000000007</v>
      </c>
      <c r="G69" s="4">
        <f t="shared" ref="G69:G70" si="7">0.25*PI()*E69*E69/144</f>
        <v>4.9431215074983402E-3</v>
      </c>
      <c r="H69" s="34">
        <f>+(D66/E68)/G69</f>
        <v>0</v>
      </c>
      <c r="I69" s="21" t="e">
        <f t="shared" ref="I69:I70" si="8">+$D$67/H69</f>
        <v>#DIV/0!</v>
      </c>
    </row>
    <row r="70" spans="2:9" ht="14.25" customHeight="1">
      <c r="C70" s="4" t="s">
        <v>104</v>
      </c>
      <c r="D70" s="4" t="s">
        <v>103</v>
      </c>
      <c r="E70" s="4">
        <f>1.05-2*0.154</f>
        <v>0.74199999999999999</v>
      </c>
      <c r="G70" s="4">
        <f t="shared" si="7"/>
        <v>3.0028607946718934E-3</v>
      </c>
      <c r="H70" s="34">
        <f>+(D67/E68)/G70</f>
        <v>43.702856966722671</v>
      </c>
      <c r="I70" s="21">
        <f t="shared" si="8"/>
        <v>0.45042911920078404</v>
      </c>
    </row>
    <row r="71" spans="2:9" ht="14.25" customHeight="1"/>
    <row r="72" spans="2:9" ht="14.25" customHeight="1"/>
    <row r="73" spans="2:9" ht="14.25" customHeight="1"/>
    <row r="74" spans="2:9" ht="14.25" customHeight="1"/>
    <row r="75" spans="2:9" ht="14.25" customHeight="1"/>
    <row r="76" spans="2:9" ht="14.25" customHeight="1">
      <c r="B76" s="4" t="s">
        <v>105</v>
      </c>
    </row>
    <row r="77" spans="2:9" ht="14.25" customHeight="1"/>
    <row r="78" spans="2:9" ht="14.25" customHeight="1">
      <c r="C78" s="25" t="s">
        <v>106</v>
      </c>
      <c r="D78" s="4">
        <v>0.71519999999999995</v>
      </c>
      <c r="E78" s="4" t="s">
        <v>107</v>
      </c>
      <c r="F78" s="4">
        <v>6.2427959999999998E-2</v>
      </c>
    </row>
    <row r="79" spans="2:9" ht="14.25" customHeight="1">
      <c r="D79" s="35">
        <f>+D78*F78</f>
        <v>4.4648476991999995E-2</v>
      </c>
      <c r="E79" s="36" t="s">
        <v>108</v>
      </c>
      <c r="H79" s="4">
        <f>+D79*C115</f>
        <v>1.4872093028356612</v>
      </c>
    </row>
    <row r="80" spans="2:9" ht="14.25" customHeight="1">
      <c r="B80" s="36" t="s">
        <v>109</v>
      </c>
      <c r="C80" s="36">
        <v>0.53</v>
      </c>
      <c r="D80" s="36" t="s">
        <v>110</v>
      </c>
      <c r="H80" s="4">
        <f>+D79*C116</f>
        <v>1.6192442179271971</v>
      </c>
    </row>
    <row r="81" spans="2:20" ht="14.25" customHeight="1"/>
    <row r="82" spans="2:20" ht="14.25" customHeight="1"/>
    <row r="83" spans="2:20" ht="14.25" customHeight="1">
      <c r="C83" s="37" t="s">
        <v>101</v>
      </c>
      <c r="F83" s="37" t="s">
        <v>111</v>
      </c>
    </row>
    <row r="84" spans="2:20" ht="14.25" customHeight="1">
      <c r="B84" s="4" t="s">
        <v>112</v>
      </c>
      <c r="C84" s="32">
        <f>+HeatExchanger!H13</f>
        <v>30</v>
      </c>
      <c r="D84" s="4" t="s">
        <v>8</v>
      </c>
      <c r="F84" s="32">
        <f>+HeatExchanger!U13</f>
        <v>30</v>
      </c>
      <c r="G84" s="4" t="str">
        <f>+HeatExchanger!Y13</f>
        <v>MMSCFD</v>
      </c>
    </row>
    <row r="85" spans="2:20" ht="14.25" customHeight="1">
      <c r="B85" s="4" t="s">
        <v>112</v>
      </c>
    </row>
    <row r="86" spans="2:20" ht="14.25" customHeight="1">
      <c r="B86" s="4" t="s">
        <v>112</v>
      </c>
      <c r="C86" s="21">
        <f>+C84*1000000/24/3600</f>
        <v>347.22222222222223</v>
      </c>
      <c r="D86" s="4" t="s">
        <v>113</v>
      </c>
      <c r="F86" s="21">
        <f>+F84*1000000/24/3600</f>
        <v>347.22222222222223</v>
      </c>
      <c r="G86" s="4" t="s">
        <v>113</v>
      </c>
    </row>
    <row r="87" spans="2:20" ht="14.25" customHeight="1">
      <c r="S87" s="4" t="s">
        <v>114</v>
      </c>
      <c r="T87" s="4" t="s">
        <v>115</v>
      </c>
    </row>
    <row r="88" spans="2:20" ht="14.25" customHeight="1">
      <c r="R88" s="4" t="s">
        <v>116</v>
      </c>
      <c r="S88" s="4">
        <v>2.2536999999999998</v>
      </c>
      <c r="T88" s="4">
        <v>0.53</v>
      </c>
    </row>
    <row r="89" spans="2:20" ht="14.25" customHeight="1">
      <c r="B89" s="36" t="s">
        <v>117</v>
      </c>
      <c r="C89" s="36">
        <f>+C86*$D$79</f>
        <v>15.502943399999999</v>
      </c>
      <c r="D89" s="36" t="s">
        <v>118</v>
      </c>
      <c r="F89" s="36">
        <f>+F86*$D$79</f>
        <v>15.502943399999999</v>
      </c>
      <c r="G89" s="36" t="s">
        <v>118</v>
      </c>
      <c r="R89" s="4" t="s">
        <v>119</v>
      </c>
      <c r="S89" s="4">
        <v>1.7354000000000001</v>
      </c>
      <c r="T89" s="4">
        <v>0.47</v>
      </c>
    </row>
    <row r="90" spans="2:20" ht="14.25" customHeight="1">
      <c r="R90" s="4" t="s">
        <v>120</v>
      </c>
      <c r="S90" s="4">
        <f t="shared" ref="S90:T90" si="9">+S88/S89</f>
        <v>1.2986631324190387</v>
      </c>
      <c r="T90" s="4">
        <f t="shared" si="9"/>
        <v>1.1276595744680853</v>
      </c>
    </row>
    <row r="91" spans="2:20" ht="14.25" customHeight="1"/>
    <row r="92" spans="2:20" ht="14.25" customHeight="1"/>
    <row r="93" spans="2:20" ht="14.25" customHeight="1">
      <c r="B93" s="4" t="s">
        <v>121</v>
      </c>
      <c r="C93" s="4">
        <f>+ABS(HeatExchanger!H15-HeatExchanger!H16)</f>
        <v>34</v>
      </c>
      <c r="F93" s="4">
        <f>+ABS(HeatExchanger!U15-HeatExchanger!U16)</f>
        <v>30</v>
      </c>
    </row>
    <row r="94" spans="2:20" ht="14.25" customHeight="1">
      <c r="J94" s="1" t="s">
        <v>122</v>
      </c>
      <c r="K94" s="1" t="s">
        <v>81</v>
      </c>
      <c r="L94" s="4" t="s">
        <v>123</v>
      </c>
      <c r="N94" s="4" t="s">
        <v>124</v>
      </c>
    </row>
    <row r="95" spans="2:20" ht="14.25" customHeight="1">
      <c r="B95" s="38" t="s">
        <v>125</v>
      </c>
      <c r="C95" s="39">
        <f>+C89*$C$80*C93</f>
        <v>279.36304006799998</v>
      </c>
      <c r="D95" s="38" t="s">
        <v>126</v>
      </c>
      <c r="F95" s="39">
        <f>+F89*$C$80*F93</f>
        <v>246.49680006</v>
      </c>
      <c r="G95" s="38" t="s">
        <v>126</v>
      </c>
      <c r="J95" s="1">
        <v>14</v>
      </c>
      <c r="K95" s="21">
        <f t="shared" ref="K95:K100" si="10">+$F$96/(J95*30)</f>
        <v>2112.8297148000001</v>
      </c>
      <c r="L95" s="21">
        <f t="shared" ref="L95:L100" si="11">K95/(+PI()*(1.05*1.05/144)*20)</f>
        <v>4392.0626027344915</v>
      </c>
      <c r="N95" s="40">
        <f t="shared" ref="N95:N100" si="12">+$F$96/(J95*0.1963*20*20)</f>
        <v>807.24517885888929</v>
      </c>
    </row>
    <row r="96" spans="2:20" ht="14.25" customHeight="1">
      <c r="B96" s="38" t="s">
        <v>125</v>
      </c>
      <c r="C96" s="38">
        <f>+C95*3600</f>
        <v>1005706.9442447999</v>
      </c>
      <c r="D96" s="38" t="s">
        <v>127</v>
      </c>
      <c r="F96" s="38">
        <f>+F95*3600</f>
        <v>887388.480216</v>
      </c>
      <c r="G96" s="38" t="s">
        <v>127</v>
      </c>
      <c r="J96" s="1">
        <v>20</v>
      </c>
      <c r="K96" s="21">
        <f t="shared" si="10"/>
        <v>1478.9808003600001</v>
      </c>
      <c r="L96" s="21">
        <f t="shared" si="11"/>
        <v>3074.4438219141439</v>
      </c>
      <c r="N96" s="40">
        <f t="shared" si="12"/>
        <v>565.07162520122256</v>
      </c>
    </row>
    <row r="97" spans="2:14" ht="14.25" customHeight="1">
      <c r="J97" s="1">
        <v>35</v>
      </c>
      <c r="K97" s="21">
        <f t="shared" si="10"/>
        <v>845.13188591999995</v>
      </c>
      <c r="L97" s="21">
        <f t="shared" si="11"/>
        <v>1756.8250410937962</v>
      </c>
      <c r="N97" s="40">
        <f t="shared" si="12"/>
        <v>322.89807154355583</v>
      </c>
    </row>
    <row r="98" spans="2:14" ht="14.25" customHeight="1">
      <c r="B98" s="4" t="s">
        <v>128</v>
      </c>
      <c r="C98" s="41">
        <f>+C103-F95/(C89*C80)</f>
        <v>38</v>
      </c>
      <c r="F98" s="41">
        <f>+F103+C95/(F89*C80)</f>
        <v>69</v>
      </c>
      <c r="J98" s="1">
        <v>40</v>
      </c>
      <c r="K98" s="21">
        <f t="shared" si="10"/>
        <v>739.49040018000005</v>
      </c>
      <c r="L98" s="21">
        <f t="shared" si="11"/>
        <v>1537.2219109570719</v>
      </c>
      <c r="N98" s="40">
        <f t="shared" si="12"/>
        <v>282.53581260061128</v>
      </c>
    </row>
    <row r="99" spans="2:14" ht="14.25" customHeight="1">
      <c r="J99" s="1">
        <v>50</v>
      </c>
      <c r="K99" s="21">
        <f t="shared" si="10"/>
        <v>591.59232014400004</v>
      </c>
      <c r="L99" s="21">
        <f t="shared" si="11"/>
        <v>1229.7775287656575</v>
      </c>
      <c r="N99" s="40">
        <f t="shared" si="12"/>
        <v>226.02865008048909</v>
      </c>
    </row>
    <row r="100" spans="2:14" ht="14.25" customHeight="1">
      <c r="B100" s="20" t="s">
        <v>129</v>
      </c>
      <c r="C100" s="20">
        <v>25</v>
      </c>
      <c r="D100" s="20" t="s">
        <v>130</v>
      </c>
      <c r="F100" s="20">
        <f>+C100</f>
        <v>25</v>
      </c>
      <c r="G100" s="20" t="s">
        <v>130</v>
      </c>
      <c r="J100" s="1">
        <v>64</v>
      </c>
      <c r="K100" s="21">
        <f t="shared" si="10"/>
        <v>462.18150011249998</v>
      </c>
      <c r="L100" s="21">
        <f t="shared" si="11"/>
        <v>960.76369434816991</v>
      </c>
      <c r="N100" s="40">
        <f t="shared" si="12"/>
        <v>176.58488287538205</v>
      </c>
    </row>
    <row r="101" spans="2:14" ht="14.25" customHeight="1">
      <c r="B101" s="4" t="s">
        <v>131</v>
      </c>
      <c r="C101" s="4">
        <f>+HeatExchanger!H12</f>
        <v>0.58689999999999998</v>
      </c>
      <c r="F101" s="4">
        <f>+HeatExchanger!U12</f>
        <v>0.58689999999999998</v>
      </c>
    </row>
    <row r="102" spans="2:14" ht="14.25" customHeight="1">
      <c r="B102" s="4" t="s">
        <v>132</v>
      </c>
      <c r="C102" s="4">
        <f>+HeatExchanger!H14</f>
        <v>450</v>
      </c>
      <c r="D102" s="4" t="s">
        <v>133</v>
      </c>
      <c r="F102" s="4">
        <f>+HeatExchanger!U14</f>
        <v>450</v>
      </c>
      <c r="G102" s="4" t="str">
        <f>+HeatExchanger!Y14</f>
        <v>Psig</v>
      </c>
    </row>
    <row r="103" spans="2:14" ht="14.25" customHeight="1">
      <c r="B103" s="4" t="s">
        <v>134</v>
      </c>
      <c r="C103" s="4">
        <f>+HeatExchanger!H15</f>
        <v>68</v>
      </c>
      <c r="D103" s="4" t="s">
        <v>77</v>
      </c>
      <c r="F103" s="4">
        <f>+HeatExchanger!U15</f>
        <v>35</v>
      </c>
      <c r="G103" s="4" t="str">
        <f>+HeatExchanger!Y15</f>
        <v>°F</v>
      </c>
    </row>
    <row r="104" spans="2:14" ht="14.25" customHeight="1">
      <c r="B104" s="4" t="s">
        <v>135</v>
      </c>
      <c r="C104" s="4">
        <f>+HeatExchanger!H16</f>
        <v>34</v>
      </c>
      <c r="D104" s="4" t="s">
        <v>77</v>
      </c>
      <c r="F104" s="4">
        <f>+HeatExchanger!U16</f>
        <v>65</v>
      </c>
      <c r="G104" s="4" t="str">
        <f>+HeatExchanger!Y16</f>
        <v>°F</v>
      </c>
    </row>
    <row r="105" spans="2:14" ht="14.25" customHeight="1"/>
    <row r="106" spans="2:14" ht="14.25" customHeight="1">
      <c r="B106" s="4" t="s">
        <v>88</v>
      </c>
      <c r="C106" s="29">
        <f>+(C102+14.65)/14.65</f>
        <v>31.716723549488052</v>
      </c>
      <c r="F106" s="29">
        <f>+(F102+14.65)/14.65</f>
        <v>31.716723549488052</v>
      </c>
    </row>
    <row r="107" spans="2:14" ht="14.25" customHeight="1">
      <c r="B107" s="4" t="s">
        <v>136</v>
      </c>
      <c r="C107" s="30">
        <f t="shared" ref="C107:C108" si="13">+(60+460)/(C103+460)</f>
        <v>0.98484848484848486</v>
      </c>
      <c r="F107" s="30">
        <f t="shared" ref="F107:F108" si="14">+(60+460)/(F103+460)</f>
        <v>1.0505050505050506</v>
      </c>
    </row>
    <row r="108" spans="2:14" ht="14.25" customHeight="1">
      <c r="B108" s="4" t="s">
        <v>137</v>
      </c>
      <c r="C108" s="30">
        <f t="shared" si="13"/>
        <v>1.0526315789473684</v>
      </c>
      <c r="F108" s="30">
        <f t="shared" si="14"/>
        <v>0.99047619047619051</v>
      </c>
    </row>
    <row r="109" spans="2:14" ht="14.25" customHeight="1">
      <c r="B109" s="4" t="s">
        <v>90</v>
      </c>
      <c r="C109" s="1">
        <f>1/(1+(14.65*344400*10^(1.785*C101))/((60+460)^3.825))</f>
        <v>0.99770487379397099</v>
      </c>
      <c r="F109" s="1">
        <f>1/(1+(14.65*344400*10^(1.785*F101))/((60+460)^3.825))</f>
        <v>0.99770487379397099</v>
      </c>
    </row>
    <row r="110" spans="2:14" ht="14.25" customHeight="1">
      <c r="B110" s="4" t="s">
        <v>138</v>
      </c>
      <c r="C110" s="1">
        <f>1/(1+((C102+14.65)*344400*10^(1.785*C101))/((C103+460)^3.825))</f>
        <v>0.93560899284260901</v>
      </c>
      <c r="F110" s="1">
        <f>1/(1+((F102+14.65)*344400*10^(1.785*F101))/((F103+460)^3.825))</f>
        <v>0.91903920971885678</v>
      </c>
    </row>
    <row r="111" spans="2:14" ht="14.25" customHeight="1">
      <c r="B111" s="4" t="s">
        <v>139</v>
      </c>
      <c r="C111" s="1">
        <f>1/(1+((C102+14.65)*344400*10^(1.785*C101))/((C104+460)^3.825))</f>
        <v>0.91846180295666668</v>
      </c>
      <c r="F111" s="1">
        <f>1/(1+((F102+14.65)*344400*10^(1.785*F101))/((F104+460)^3.825))</f>
        <v>0.93428342895953509</v>
      </c>
    </row>
    <row r="112" spans="2:14" ht="14.25" customHeight="1">
      <c r="B112" s="4" t="s">
        <v>140</v>
      </c>
      <c r="C112" s="1">
        <f>+C109/C110</f>
        <v>1.0663694785176225</v>
      </c>
      <c r="F112" s="1">
        <f>+F109/F110</f>
        <v>1.0855955472228207</v>
      </c>
    </row>
    <row r="113" spans="2:12" ht="14.25" customHeight="1">
      <c r="B113" s="4" t="s">
        <v>141</v>
      </c>
      <c r="C113" s="4">
        <f>+C109/C111</f>
        <v>1.0862780254793492</v>
      </c>
      <c r="F113" s="4">
        <f>+F109/F111</f>
        <v>1.0678824464488952</v>
      </c>
    </row>
    <row r="114" spans="2:12" ht="14.25" customHeight="1"/>
    <row r="115" spans="2:12" ht="14.25" customHeight="1">
      <c r="B115" s="4" t="s">
        <v>142</v>
      </c>
      <c r="C115" s="4">
        <f>+C106*C107*C112</f>
        <v>33.30929525551646</v>
      </c>
      <c r="F115" s="4">
        <f>+F106*F107*F112</f>
        <v>36.170500214277034</v>
      </c>
    </row>
    <row r="116" spans="2:12" ht="14.25" customHeight="1">
      <c r="B116" s="4" t="s">
        <v>143</v>
      </c>
      <c r="C116" s="4">
        <f>+C106*C108*C113</f>
        <v>36.266505086328685</v>
      </c>
      <c r="F116" s="4">
        <f>+F106*F108*F113</f>
        <v>33.547163457967059</v>
      </c>
    </row>
    <row r="117" spans="2:12" ht="14.25" customHeight="1"/>
    <row r="118" spans="2:12" ht="14.25" customHeight="1"/>
    <row r="119" spans="2:12" ht="14.25" customHeight="1">
      <c r="B119" s="4" t="s">
        <v>144</v>
      </c>
      <c r="C119" s="4">
        <f>+C86/C115</f>
        <v>10.424183987042404</v>
      </c>
      <c r="D119" s="4" t="s">
        <v>145</v>
      </c>
      <c r="F119" s="4">
        <f>+F86/F115</f>
        <v>9.5995969136519843</v>
      </c>
      <c r="G119" s="4" t="s">
        <v>145</v>
      </c>
    </row>
    <row r="120" spans="2:12" ht="14.25" customHeight="1">
      <c r="B120" s="4" t="s">
        <v>146</v>
      </c>
      <c r="C120" s="4">
        <f>+C86/(0.95*C116)</f>
        <v>10.078089276961308</v>
      </c>
      <c r="D120" s="4" t="s">
        <v>145</v>
      </c>
      <c r="F120" s="4">
        <f>+F86/(0.95*F116)</f>
        <v>10.895021764845831</v>
      </c>
      <c r="G120" s="4" t="s">
        <v>145</v>
      </c>
    </row>
    <row r="121" spans="2:12" ht="14.25" customHeight="1"/>
    <row r="122" spans="2:12" ht="14.25" customHeight="1"/>
    <row r="123" spans="2:12" ht="14.25" customHeight="1"/>
    <row r="124" spans="2:12" ht="14.25" customHeight="1"/>
    <row r="125" spans="2:12" ht="14.25" customHeight="1">
      <c r="B125" s="4" t="s">
        <v>147</v>
      </c>
      <c r="C125" s="4">
        <f>+C119/C100</f>
        <v>0.41696735948169616</v>
      </c>
      <c r="D125" s="4" t="s">
        <v>65</v>
      </c>
      <c r="F125" s="4">
        <f>+F119/F100</f>
        <v>0.38398387654607935</v>
      </c>
      <c r="G125" s="4" t="s">
        <v>65</v>
      </c>
    </row>
    <row r="126" spans="2:12" ht="14.25" customHeight="1">
      <c r="B126" s="4" t="s">
        <v>148</v>
      </c>
      <c r="C126" s="4">
        <f>+C120/C100</f>
        <v>0.40312357107845231</v>
      </c>
      <c r="D126" s="4" t="s">
        <v>65</v>
      </c>
      <c r="F126" s="4">
        <f>+F120/F100</f>
        <v>0.43580087059383321</v>
      </c>
      <c r="G126" s="4" t="s">
        <v>65</v>
      </c>
    </row>
    <row r="127" spans="2:12" ht="14.25" customHeight="1">
      <c r="H127" s="80" t="s">
        <v>111</v>
      </c>
      <c r="I127" s="79"/>
      <c r="J127" s="80" t="s">
        <v>101</v>
      </c>
      <c r="K127" s="79"/>
    </row>
    <row r="128" spans="2:12" ht="14.25" customHeight="1">
      <c r="H128" s="42" t="s">
        <v>149</v>
      </c>
      <c r="I128" s="42" t="s">
        <v>150</v>
      </c>
      <c r="J128" s="42" t="s">
        <v>149</v>
      </c>
      <c r="K128" s="42" t="s">
        <v>150</v>
      </c>
      <c r="L128" s="42" t="s">
        <v>151</v>
      </c>
    </row>
    <row r="129" spans="2:20" ht="14.25" customHeight="1">
      <c r="B129" s="4" t="s">
        <v>152</v>
      </c>
      <c r="C129" s="34">
        <f t="shared" ref="C129:C130" si="15">+SQRT(4*C125*144/PI())</f>
        <v>8.743540681992009</v>
      </c>
      <c r="F129" s="34">
        <f t="shared" ref="F129:F130" si="16">+SQRT(4*F125*144/PI())</f>
        <v>8.3905957885552382</v>
      </c>
      <c r="H129" s="15">
        <f t="shared" ref="H129:H144" si="17">+IF($F$129&gt;L129,0,1)</f>
        <v>0</v>
      </c>
      <c r="I129" s="15">
        <f t="shared" ref="I129:I144" si="18">+IF($F$130&gt;L129,0,1)</f>
        <v>0</v>
      </c>
      <c r="J129" s="15">
        <f t="shared" ref="J129:J144" si="19">+IF($C$129&gt;L129,0,1)</f>
        <v>0</v>
      </c>
      <c r="K129" s="15">
        <f t="shared" ref="K129:K144" si="20">+IF($C$130&gt;L129,0,1)</f>
        <v>0</v>
      </c>
      <c r="L129" s="42">
        <v>1</v>
      </c>
    </row>
    <row r="130" spans="2:20" ht="14.25" customHeight="1">
      <c r="B130" s="4" t="s">
        <v>153</v>
      </c>
      <c r="C130" s="34">
        <f t="shared" si="15"/>
        <v>8.5971677652654659</v>
      </c>
      <c r="F130" s="34">
        <f t="shared" si="16"/>
        <v>8.9388232949360553</v>
      </c>
      <c r="H130" s="15">
        <f t="shared" si="17"/>
        <v>0</v>
      </c>
      <c r="I130" s="15">
        <f t="shared" si="18"/>
        <v>0</v>
      </c>
      <c r="J130" s="15">
        <f t="shared" si="19"/>
        <v>0</v>
      </c>
      <c r="K130" s="15">
        <f t="shared" si="20"/>
        <v>0</v>
      </c>
      <c r="L130" s="42">
        <v>2</v>
      </c>
    </row>
    <row r="131" spans="2:20" ht="14.25" customHeight="1">
      <c r="H131" s="15">
        <f t="shared" si="17"/>
        <v>0</v>
      </c>
      <c r="I131" s="15">
        <f t="shared" si="18"/>
        <v>0</v>
      </c>
      <c r="J131" s="15">
        <f t="shared" si="19"/>
        <v>0</v>
      </c>
      <c r="K131" s="15">
        <f t="shared" si="20"/>
        <v>0</v>
      </c>
      <c r="L131" s="42">
        <v>3</v>
      </c>
    </row>
    <row r="132" spans="2:20" ht="14.25" customHeight="1">
      <c r="H132" s="15">
        <f t="shared" si="17"/>
        <v>0</v>
      </c>
      <c r="I132" s="15">
        <f t="shared" si="18"/>
        <v>0</v>
      </c>
      <c r="J132" s="15">
        <f t="shared" si="19"/>
        <v>0</v>
      </c>
      <c r="K132" s="15">
        <f t="shared" si="20"/>
        <v>0</v>
      </c>
      <c r="L132" s="42">
        <v>4</v>
      </c>
    </row>
    <row r="133" spans="2:20" ht="14.25" customHeight="1">
      <c r="B133" s="4" t="s">
        <v>154</v>
      </c>
      <c r="C133" s="4">
        <f>+VLOOKUP(1,J129:L144,3,FALSE)</f>
        <v>10</v>
      </c>
      <c r="F133" s="4">
        <f>+VLOOKUP(1,H129:L144,5,FALSE)</f>
        <v>10</v>
      </c>
      <c r="H133" s="15">
        <f t="shared" si="17"/>
        <v>0</v>
      </c>
      <c r="I133" s="15">
        <f t="shared" si="18"/>
        <v>0</v>
      </c>
      <c r="J133" s="15">
        <f t="shared" si="19"/>
        <v>0</v>
      </c>
      <c r="K133" s="15">
        <f t="shared" si="20"/>
        <v>0</v>
      </c>
      <c r="L133" s="42">
        <v>6</v>
      </c>
    </row>
    <row r="134" spans="2:20" ht="14.25" customHeight="1">
      <c r="B134" s="4" t="s">
        <v>155</v>
      </c>
      <c r="C134" s="4">
        <f>+VLOOKUP(1,K129:L144,2,FALSE)</f>
        <v>10</v>
      </c>
      <c r="F134" s="4">
        <f>+VLOOKUP(1,I129:L144,4,FALSE)</f>
        <v>10</v>
      </c>
      <c r="H134" s="15">
        <f t="shared" si="17"/>
        <v>0</v>
      </c>
      <c r="I134" s="15">
        <f t="shared" si="18"/>
        <v>0</v>
      </c>
      <c r="J134" s="15">
        <f t="shared" si="19"/>
        <v>0</v>
      </c>
      <c r="K134" s="15">
        <f t="shared" si="20"/>
        <v>0</v>
      </c>
      <c r="L134" s="42">
        <v>8</v>
      </c>
    </row>
    <row r="135" spans="2:20" ht="14.25" customHeight="1">
      <c r="H135" s="15">
        <f t="shared" si="17"/>
        <v>1</v>
      </c>
      <c r="I135" s="15">
        <f t="shared" si="18"/>
        <v>1</v>
      </c>
      <c r="J135" s="15">
        <f t="shared" si="19"/>
        <v>1</v>
      </c>
      <c r="K135" s="15">
        <f t="shared" si="20"/>
        <v>1</v>
      </c>
      <c r="L135" s="42">
        <v>10</v>
      </c>
    </row>
    <row r="136" spans="2:20" ht="14.25" customHeight="1">
      <c r="H136" s="15">
        <f t="shared" si="17"/>
        <v>1</v>
      </c>
      <c r="I136" s="15">
        <f t="shared" si="18"/>
        <v>1</v>
      </c>
      <c r="J136" s="15">
        <f t="shared" si="19"/>
        <v>1</v>
      </c>
      <c r="K136" s="15">
        <f t="shared" si="20"/>
        <v>1</v>
      </c>
      <c r="L136" s="42">
        <v>12</v>
      </c>
    </row>
    <row r="137" spans="2:20" ht="14.25" customHeight="1">
      <c r="H137" s="15">
        <f t="shared" si="17"/>
        <v>1</v>
      </c>
      <c r="I137" s="15">
        <f t="shared" si="18"/>
        <v>1</v>
      </c>
      <c r="J137" s="15">
        <f t="shared" si="19"/>
        <v>1</v>
      </c>
      <c r="K137" s="15">
        <f t="shared" si="20"/>
        <v>1</v>
      </c>
      <c r="L137" s="42">
        <v>14</v>
      </c>
    </row>
    <row r="138" spans="2:20" ht="14.25" customHeight="1">
      <c r="B138" s="4" t="s">
        <v>156</v>
      </c>
      <c r="C138" s="4">
        <f>1*(D79*C116)</f>
        <v>1.6192442179271971</v>
      </c>
      <c r="H138" s="15">
        <f t="shared" si="17"/>
        <v>1</v>
      </c>
      <c r="I138" s="15">
        <f t="shared" si="18"/>
        <v>1</v>
      </c>
      <c r="J138" s="15">
        <f t="shared" si="19"/>
        <v>1</v>
      </c>
      <c r="K138" s="15">
        <f t="shared" si="20"/>
        <v>1</v>
      </c>
      <c r="L138" s="42">
        <v>16</v>
      </c>
    </row>
    <row r="139" spans="2:20" ht="14.25" customHeight="1">
      <c r="H139" s="15">
        <f t="shared" si="17"/>
        <v>1</v>
      </c>
      <c r="I139" s="15">
        <f t="shared" si="18"/>
        <v>1</v>
      </c>
      <c r="J139" s="15">
        <f t="shared" si="19"/>
        <v>1</v>
      </c>
      <c r="K139" s="15">
        <f t="shared" si="20"/>
        <v>1</v>
      </c>
      <c r="L139" s="42">
        <v>18</v>
      </c>
      <c r="P139" s="4" t="s">
        <v>157</v>
      </c>
      <c r="Q139" s="4">
        <v>0.35</v>
      </c>
    </row>
    <row r="140" spans="2:20" ht="14.25" customHeight="1">
      <c r="H140" s="15">
        <f t="shared" si="17"/>
        <v>1</v>
      </c>
      <c r="I140" s="15">
        <f t="shared" si="18"/>
        <v>1</v>
      </c>
      <c r="J140" s="15">
        <f t="shared" si="19"/>
        <v>1</v>
      </c>
      <c r="K140" s="15">
        <f t="shared" si="20"/>
        <v>1</v>
      </c>
      <c r="L140" s="42">
        <v>20</v>
      </c>
      <c r="P140" s="4" t="s">
        <v>81</v>
      </c>
      <c r="Q140" s="4">
        <v>4.6660000000000004</v>
      </c>
    </row>
    <row r="141" spans="2:20" ht="14.25" customHeight="1">
      <c r="H141" s="15">
        <f t="shared" si="17"/>
        <v>1</v>
      </c>
      <c r="I141" s="15">
        <f t="shared" si="18"/>
        <v>1</v>
      </c>
      <c r="J141" s="15">
        <f t="shared" si="19"/>
        <v>1</v>
      </c>
      <c r="K141" s="15">
        <f t="shared" si="20"/>
        <v>1</v>
      </c>
      <c r="L141" s="42">
        <v>22</v>
      </c>
      <c r="P141" s="4" t="s">
        <v>158</v>
      </c>
      <c r="Q141" s="43">
        <v>2.2650000000000001</v>
      </c>
      <c r="T141" s="44">
        <f>+Q141</f>
        <v>2.2650000000000001</v>
      </c>
    </row>
    <row r="142" spans="2:20" ht="14.25" customHeight="1">
      <c r="H142" s="15">
        <f t="shared" si="17"/>
        <v>1</v>
      </c>
      <c r="I142" s="15">
        <f t="shared" si="18"/>
        <v>1</v>
      </c>
      <c r="J142" s="15">
        <f t="shared" si="19"/>
        <v>1</v>
      </c>
      <c r="K142" s="15">
        <f t="shared" si="20"/>
        <v>1</v>
      </c>
      <c r="L142" s="42">
        <v>24</v>
      </c>
      <c r="P142" s="4" t="s">
        <v>159</v>
      </c>
      <c r="Q142" s="5">
        <v>0.9</v>
      </c>
      <c r="T142" s="34">
        <v>62.4</v>
      </c>
    </row>
    <row r="143" spans="2:20" ht="14.25" customHeight="1">
      <c r="B143" s="4" t="s">
        <v>160</v>
      </c>
      <c r="H143" s="15">
        <f t="shared" si="17"/>
        <v>1</v>
      </c>
      <c r="I143" s="15">
        <f t="shared" si="18"/>
        <v>1</v>
      </c>
      <c r="J143" s="15">
        <f t="shared" si="19"/>
        <v>1</v>
      </c>
      <c r="K143" s="15">
        <f t="shared" si="20"/>
        <v>1</v>
      </c>
      <c r="L143" s="42">
        <v>30</v>
      </c>
      <c r="P143" s="4" t="s">
        <v>161</v>
      </c>
      <c r="Q143" s="4">
        <v>32.200000000000003</v>
      </c>
      <c r="T143" s="4">
        <f>100*3.281/10000</f>
        <v>3.2809999999999999E-2</v>
      </c>
    </row>
    <row r="144" spans="2:20" ht="14.25" customHeight="1">
      <c r="H144" s="15">
        <f t="shared" si="17"/>
        <v>1</v>
      </c>
      <c r="I144" s="15">
        <f t="shared" si="18"/>
        <v>1</v>
      </c>
      <c r="J144" s="15">
        <f t="shared" si="19"/>
        <v>1</v>
      </c>
      <c r="K144" s="15">
        <f t="shared" si="20"/>
        <v>1</v>
      </c>
      <c r="L144" s="42">
        <v>32</v>
      </c>
    </row>
    <row r="145" spans="2:21" ht="14.25" customHeight="1">
      <c r="P145" s="45" t="s">
        <v>162</v>
      </c>
      <c r="Q145" s="46">
        <f>+Q139*Q140*Q141*(Q142*Q142/64.4)</f>
        <v>4.6524330978260878E-2</v>
      </c>
      <c r="R145" s="45" t="s">
        <v>33</v>
      </c>
      <c r="S145" s="45"/>
      <c r="T145" s="47">
        <f>+((T142-T141)*PI()*(T143)^3)/6</f>
        <v>1.1121020179028572E-3</v>
      </c>
      <c r="U145" s="45" t="s">
        <v>33</v>
      </c>
    </row>
    <row r="146" spans="2:21" ht="14.25" customHeight="1">
      <c r="B146" s="4" t="s">
        <v>163</v>
      </c>
      <c r="C146" s="4">
        <f>0.5*(C119+C120)</f>
        <v>10.251136632001856</v>
      </c>
      <c r="D146" s="4" t="s">
        <v>145</v>
      </c>
      <c r="T146" s="48"/>
    </row>
    <row r="147" spans="2:21" ht="14.25" customHeight="1">
      <c r="B147" s="18" t="s">
        <v>164</v>
      </c>
      <c r="C147" s="18">
        <v>135</v>
      </c>
      <c r="T147" s="48"/>
    </row>
    <row r="148" spans="2:21" ht="14.25" customHeight="1">
      <c r="B148" s="4" t="s">
        <v>165</v>
      </c>
      <c r="C148" s="49">
        <f>1.05-2*0.154</f>
        <v>0.74199999999999999</v>
      </c>
      <c r="D148" s="49" t="s">
        <v>166</v>
      </c>
      <c r="E148" s="49" t="s">
        <v>167</v>
      </c>
      <c r="T148" s="48"/>
    </row>
    <row r="149" spans="2:21" ht="14.25" customHeight="1">
      <c r="C149" s="50">
        <v>1.05</v>
      </c>
      <c r="D149" s="50" t="s">
        <v>168</v>
      </c>
      <c r="E149" s="50" t="s">
        <v>169</v>
      </c>
      <c r="P149" s="4" t="s">
        <v>157</v>
      </c>
      <c r="Q149" s="4">
        <v>0.35</v>
      </c>
      <c r="T149" s="48"/>
    </row>
    <row r="150" spans="2:21" ht="14.25" customHeight="1">
      <c r="P150" s="4" t="s">
        <v>81</v>
      </c>
      <c r="Q150" s="4">
        <v>4.6660000000000004</v>
      </c>
      <c r="T150" s="48"/>
    </row>
    <row r="151" spans="2:21" ht="14.25" customHeight="1">
      <c r="G151" s="1" t="s">
        <v>170</v>
      </c>
      <c r="H151" s="1" t="s">
        <v>171</v>
      </c>
      <c r="I151" s="1" t="s">
        <v>172</v>
      </c>
      <c r="J151" s="1" t="s">
        <v>173</v>
      </c>
      <c r="K151" s="1" t="s">
        <v>174</v>
      </c>
      <c r="P151" s="4" t="s">
        <v>175</v>
      </c>
      <c r="Q151" s="43">
        <v>1.3898999999999999</v>
      </c>
      <c r="T151" s="48"/>
    </row>
    <row r="152" spans="2:21" ht="14.25" customHeight="1">
      <c r="B152" s="4" t="s">
        <v>176</v>
      </c>
      <c r="C152" s="4">
        <f>0.25*PI()*C148*C148/144</f>
        <v>3.0028607946718934E-3</v>
      </c>
      <c r="D152" s="4" t="s">
        <v>65</v>
      </c>
      <c r="G152" s="30">
        <f>0.25*PI()*13*13/144</f>
        <v>0.92175201120950534</v>
      </c>
      <c r="H152" s="29">
        <f>0.25*PI()*15*15/144</f>
        <v>1.227184630308513</v>
      </c>
      <c r="I152" s="29">
        <f>0.25*PI()*17*17/144</f>
        <v>1.5762504807073789</v>
      </c>
      <c r="J152" s="29">
        <f>0.25*PI()*19*19/144</f>
        <v>1.9689495624061029</v>
      </c>
      <c r="K152" s="29">
        <f>0.25*PI()*23*23/144</f>
        <v>2.8852474197031257</v>
      </c>
      <c r="P152" s="4" t="s">
        <v>159</v>
      </c>
      <c r="Q152" s="5">
        <v>2.2999999999999998</v>
      </c>
      <c r="T152" s="48"/>
    </row>
    <row r="153" spans="2:21" ht="14.25" customHeight="1">
      <c r="B153" s="4" t="s">
        <v>177</v>
      </c>
      <c r="C153" s="4">
        <f>+C147*C152</f>
        <v>0.40538620728070562</v>
      </c>
      <c r="D153" s="4" t="s">
        <v>65</v>
      </c>
      <c r="G153" s="51">
        <f>+C147*C154/G152</f>
        <v>0.88069526627218919</v>
      </c>
      <c r="H153" s="51">
        <f>+C147*C154/H152</f>
        <v>0.66149999999999998</v>
      </c>
      <c r="I153" s="51">
        <f>+C147*C154/I152</f>
        <v>0.51500865051903111</v>
      </c>
      <c r="J153" s="51">
        <f>+C147*C154/J152</f>
        <v>0.41229224376731299</v>
      </c>
      <c r="K153" s="51">
        <f>+C147*C154/K152</f>
        <v>0.28135633270321364</v>
      </c>
      <c r="L153" s="18" t="s">
        <v>178</v>
      </c>
      <c r="P153" s="4" t="s">
        <v>161</v>
      </c>
      <c r="Q153" s="4">
        <v>32.200000000000003</v>
      </c>
      <c r="T153" s="48"/>
    </row>
    <row r="154" spans="2:21" ht="14.25" customHeight="1">
      <c r="B154" s="50" t="s">
        <v>179</v>
      </c>
      <c r="C154" s="50">
        <f>0.25*PI()*C149*C149/144</f>
        <v>6.0132046885117132E-3</v>
      </c>
      <c r="D154" s="50" t="s">
        <v>65</v>
      </c>
      <c r="L154" s="18" t="s">
        <v>180</v>
      </c>
      <c r="T154" s="48"/>
    </row>
    <row r="155" spans="2:21" ht="14.25" customHeight="1">
      <c r="B155" s="4" t="s">
        <v>181</v>
      </c>
      <c r="C155" s="4">
        <f>+C146/C147</f>
        <v>7.5934345422235969E-2</v>
      </c>
      <c r="D155" s="4" t="str">
        <f>+D146</f>
        <v>Aft3/seg</v>
      </c>
      <c r="P155" s="45" t="s">
        <v>162</v>
      </c>
      <c r="Q155" s="46">
        <f>+Q149*Q150*Q151*(Q152*Q152/64.4)</f>
        <v>0.18645161024999996</v>
      </c>
      <c r="R155" s="45" t="s">
        <v>33</v>
      </c>
      <c r="S155" s="45"/>
      <c r="T155" s="47">
        <f>+((T142-Q151)*PI()*(T143)^3)/6</f>
        <v>1.1282856127455743E-3</v>
      </c>
      <c r="U155" s="45" t="s">
        <v>33</v>
      </c>
    </row>
    <row r="156" spans="2:21" ht="14.25" customHeight="1"/>
    <row r="157" spans="2:21" ht="14.25" customHeight="1"/>
    <row r="158" spans="2:21" ht="14.25" customHeight="1">
      <c r="B158" s="4" t="s">
        <v>182</v>
      </c>
      <c r="C158" s="34">
        <f>+C155/C152</f>
        <v>25.287334516794644</v>
      </c>
      <c r="D158" s="4" t="s">
        <v>183</v>
      </c>
      <c r="Q158" s="4">
        <f>+Q155/Q145</f>
        <v>4.0076150764450968</v>
      </c>
      <c r="T158" s="4">
        <f>+T155/T145</f>
        <v>1.0145522574208032</v>
      </c>
    </row>
    <row r="159" spans="2:21" ht="14.25" customHeight="1">
      <c r="B159" s="4" t="s">
        <v>184</v>
      </c>
      <c r="C159" s="34">
        <f>+C146/C153</f>
        <v>25.287334516794644</v>
      </c>
      <c r="D159" s="4" t="s">
        <v>183</v>
      </c>
    </row>
    <row r="160" spans="2:21" ht="14.25" customHeight="1"/>
    <row r="161" spans="2:30" ht="14.25" customHeight="1">
      <c r="B161" s="4" t="s">
        <v>185</v>
      </c>
    </row>
    <row r="162" spans="2:30" ht="14.25" customHeight="1">
      <c r="B162" s="4" t="s">
        <v>186</v>
      </c>
      <c r="C162" s="4">
        <f>6/0.3048</f>
        <v>19.685039370078741</v>
      </c>
      <c r="D162" s="4" t="s">
        <v>82</v>
      </c>
    </row>
    <row r="163" spans="2:30" ht="14.25" customHeight="1"/>
    <row r="164" spans="2:30" ht="14.25" customHeight="1">
      <c r="B164" s="52" t="s">
        <v>187</v>
      </c>
      <c r="C164" s="53">
        <f>C162/C159</f>
        <v>0.77845450088877</v>
      </c>
      <c r="D164" s="52" t="s">
        <v>188</v>
      </c>
    </row>
    <row r="165" spans="2:30" ht="14.25" customHeight="1"/>
    <row r="166" spans="2:30" ht="14.25" customHeight="1"/>
    <row r="167" spans="2:30" ht="14.25" customHeight="1"/>
    <row r="168" spans="2:30" ht="14.25" customHeight="1"/>
    <row r="169" spans="2:30" ht="14.25" customHeight="1"/>
    <row r="170" spans="2:30" ht="14.25" customHeight="1">
      <c r="Z170" s="102" t="s">
        <v>189</v>
      </c>
      <c r="AA170" s="79"/>
      <c r="AC170" s="102" t="s">
        <v>190</v>
      </c>
      <c r="AD170" s="79"/>
    </row>
    <row r="171" spans="2:30" ht="14.25" customHeight="1">
      <c r="Z171" s="54"/>
      <c r="AA171" s="54"/>
      <c r="AC171" s="55"/>
      <c r="AD171" s="55"/>
    </row>
    <row r="172" spans="2:30" ht="14.25" customHeight="1">
      <c r="Z172" s="54"/>
      <c r="AA172" s="54">
        <v>5040</v>
      </c>
      <c r="AC172" s="55"/>
      <c r="AD172" s="55">
        <f>+AA172</f>
        <v>5040</v>
      </c>
    </row>
    <row r="173" spans="2:30" ht="14.25" customHeight="1">
      <c r="Z173" s="54">
        <v>40</v>
      </c>
      <c r="AA173" s="54">
        <f>+Z173+460</f>
        <v>500</v>
      </c>
      <c r="AC173" s="55">
        <v>40</v>
      </c>
      <c r="AD173" s="55">
        <f>+AC173+460</f>
        <v>500</v>
      </c>
    </row>
    <row r="174" spans="2:30" ht="14.25" customHeight="1">
      <c r="Z174" s="54" t="s">
        <v>191</v>
      </c>
      <c r="AA174" s="54">
        <v>0.94723000000000002</v>
      </c>
      <c r="AC174" s="55" t="s">
        <v>192</v>
      </c>
      <c r="AD174" s="55">
        <v>0.91904799999999998</v>
      </c>
    </row>
    <row r="175" spans="2:30" ht="14.25" customHeight="1">
      <c r="E175" s="4">
        <v>0</v>
      </c>
      <c r="F175" s="4">
        <v>98</v>
      </c>
      <c r="Z175" s="54" t="s">
        <v>193</v>
      </c>
      <c r="AA175" s="54">
        <v>30</v>
      </c>
      <c r="AC175" s="55" t="s">
        <v>194</v>
      </c>
      <c r="AD175" s="55">
        <v>19.5</v>
      </c>
    </row>
    <row r="176" spans="2:30" ht="14.25" customHeight="1">
      <c r="E176" s="4">
        <v>6</v>
      </c>
      <c r="F176" s="4">
        <v>68</v>
      </c>
      <c r="Z176" s="54" t="s">
        <v>195</v>
      </c>
      <c r="AA176" s="54">
        <f>450+14.65</f>
        <v>464.65</v>
      </c>
      <c r="AC176" s="55"/>
      <c r="AD176" s="55">
        <f>720+14.65</f>
        <v>734.65</v>
      </c>
    </row>
    <row r="177" spans="4:30" ht="14.25" customHeight="1">
      <c r="E177" s="4">
        <v>0</v>
      </c>
      <c r="F177" s="4">
        <v>35</v>
      </c>
      <c r="Z177" s="54" t="s">
        <v>196</v>
      </c>
      <c r="AA177" s="54">
        <v>1.3898999999999999</v>
      </c>
      <c r="AC177" s="55"/>
      <c r="AD177" s="55">
        <v>2.2650000000000001</v>
      </c>
    </row>
    <row r="178" spans="4:30" ht="14.25" customHeight="1">
      <c r="E178" s="4">
        <v>6</v>
      </c>
      <c r="F178" s="4">
        <v>65</v>
      </c>
      <c r="Z178" s="54" t="s">
        <v>197</v>
      </c>
      <c r="AA178" s="54">
        <v>51.5</v>
      </c>
      <c r="AC178" s="55"/>
      <c r="AD178" s="55">
        <v>51.5</v>
      </c>
    </row>
    <row r="179" spans="4:30" ht="14.25" customHeight="1">
      <c r="Z179" s="54" t="s">
        <v>157</v>
      </c>
      <c r="AA179" s="54">
        <v>0.35</v>
      </c>
      <c r="AC179" s="55"/>
      <c r="AD179" s="55">
        <v>0.35</v>
      </c>
    </row>
    <row r="180" spans="4:30" ht="14.25" customHeight="1">
      <c r="D180" s="56"/>
      <c r="E180" s="56"/>
      <c r="F180" s="56"/>
      <c r="G180" s="56"/>
      <c r="H180" s="56"/>
      <c r="I180" s="56"/>
      <c r="Z180" s="54" t="s">
        <v>198</v>
      </c>
      <c r="AA180" s="54">
        <v>100</v>
      </c>
      <c r="AC180" s="55"/>
      <c r="AD180" s="55">
        <v>100</v>
      </c>
    </row>
    <row r="181" spans="4:30" ht="14.25" customHeight="1">
      <c r="D181" s="56"/>
      <c r="E181" s="56"/>
      <c r="F181" s="56"/>
      <c r="G181" s="56"/>
      <c r="H181" s="56"/>
      <c r="I181" s="56"/>
      <c r="Z181" s="54"/>
      <c r="AA181" s="54"/>
      <c r="AC181" s="55"/>
      <c r="AD181" s="55"/>
    </row>
    <row r="182" spans="4:30" ht="14.25" customHeight="1">
      <c r="D182" s="56"/>
      <c r="E182" s="56"/>
      <c r="F182" s="56"/>
      <c r="G182" s="56"/>
      <c r="H182" s="56"/>
      <c r="I182" s="56"/>
      <c r="Z182" s="54"/>
      <c r="AA182" s="54"/>
      <c r="AC182" s="55"/>
      <c r="AD182" s="55"/>
    </row>
    <row r="183" spans="4:30" ht="14.25" customHeight="1">
      <c r="D183" s="56"/>
      <c r="E183" s="56"/>
      <c r="F183" s="56"/>
      <c r="G183" s="56"/>
      <c r="H183" s="56"/>
      <c r="I183" s="56"/>
      <c r="Z183" s="54"/>
      <c r="AA183" s="54"/>
      <c r="AC183" s="55"/>
      <c r="AD183" s="55"/>
    </row>
    <row r="184" spans="4:30" ht="14.25" customHeight="1">
      <c r="D184" s="56"/>
      <c r="E184" s="56"/>
      <c r="F184" s="56"/>
      <c r="G184" s="56"/>
      <c r="H184" s="56"/>
      <c r="I184" s="56"/>
      <c r="Z184" s="54"/>
      <c r="AA184" s="54"/>
      <c r="AC184" s="55"/>
      <c r="AD184" s="55"/>
    </row>
    <row r="185" spans="4:30" ht="14.25" customHeight="1">
      <c r="D185" s="56"/>
      <c r="E185" s="56"/>
      <c r="F185" s="56"/>
      <c r="G185" s="56"/>
      <c r="H185" s="56"/>
      <c r="I185" s="56"/>
      <c r="Z185" s="54"/>
      <c r="AA185" s="54"/>
      <c r="AC185" s="55"/>
      <c r="AD185" s="55"/>
    </row>
    <row r="186" spans="4:30" ht="14.25" customHeight="1">
      <c r="D186" s="56"/>
      <c r="E186" s="56"/>
      <c r="F186" s="56"/>
      <c r="G186" s="56"/>
      <c r="H186" s="56"/>
      <c r="I186" s="56"/>
      <c r="Z186" s="54"/>
      <c r="AA186" s="54"/>
      <c r="AC186" s="55"/>
      <c r="AD186" s="55"/>
    </row>
    <row r="187" spans="4:30" ht="14.25" customHeight="1">
      <c r="D187" s="56"/>
      <c r="E187" s="56"/>
      <c r="F187" s="56"/>
      <c r="G187" s="56"/>
      <c r="H187" s="56"/>
      <c r="I187" s="56"/>
      <c r="Z187" s="54" t="s">
        <v>199</v>
      </c>
      <c r="AA187" s="57">
        <f>+SQRT(AA172*(AA173*AA174*AA175/AA176)*SQRT((AA177/(AA178-AA177))*(AA179/AA180)))</f>
        <v>38.967920595036553</v>
      </c>
      <c r="AC187" s="55"/>
      <c r="AD187" s="57">
        <f>+SQRT(AD172*(AD173*AD174*AD175/AD176)*SQRT((AD177/(AD178-AD177))*(AD179/AD180)))</f>
        <v>27.929425910203726</v>
      </c>
    </row>
    <row r="188" spans="4:30" ht="14.25" customHeight="1">
      <c r="D188" s="56"/>
      <c r="E188" s="56"/>
      <c r="F188" s="56"/>
      <c r="G188" s="56"/>
      <c r="H188" s="56"/>
      <c r="I188" s="56"/>
    </row>
    <row r="189" spans="4:30" ht="14.25" customHeight="1">
      <c r="D189" s="56"/>
      <c r="E189" s="56"/>
      <c r="F189" s="56"/>
      <c r="G189" s="56"/>
      <c r="H189" s="56"/>
      <c r="I189" s="56"/>
    </row>
    <row r="190" spans="4:30" ht="14.25" customHeight="1">
      <c r="D190" s="56"/>
      <c r="E190" s="56"/>
      <c r="F190" s="56"/>
      <c r="G190" s="56"/>
      <c r="H190" s="56"/>
      <c r="I190" s="56"/>
    </row>
    <row r="191" spans="4:30" ht="14.25" customHeight="1">
      <c r="D191" s="56"/>
      <c r="E191" s="56"/>
      <c r="F191" s="56"/>
      <c r="G191" s="56"/>
      <c r="H191" s="56"/>
      <c r="I191" s="56"/>
    </row>
    <row r="192" spans="4:30" ht="14.25" customHeight="1">
      <c r="D192" s="56"/>
      <c r="E192" s="56"/>
      <c r="F192" s="56"/>
      <c r="G192" s="56"/>
      <c r="H192" s="56"/>
      <c r="I192" s="56"/>
    </row>
    <row r="193" spans="4:10" ht="14.25" customHeight="1">
      <c r="D193" s="56"/>
      <c r="E193" s="56"/>
      <c r="F193" s="56"/>
      <c r="G193" s="56"/>
      <c r="H193" s="56"/>
      <c r="I193" s="56"/>
    </row>
    <row r="194" spans="4:10" ht="14.25" customHeight="1">
      <c r="D194" s="56"/>
      <c r="E194" s="56"/>
      <c r="F194" s="56"/>
      <c r="G194" s="56"/>
      <c r="H194" s="56"/>
      <c r="I194" s="56"/>
    </row>
    <row r="195" spans="4:10" ht="14.25" customHeight="1">
      <c r="D195" s="56"/>
      <c r="E195" s="56"/>
      <c r="F195" s="56"/>
      <c r="G195" s="56"/>
      <c r="H195" s="56"/>
      <c r="I195" s="56"/>
    </row>
    <row r="196" spans="4:10" ht="14.25" customHeight="1">
      <c r="D196" s="56"/>
      <c r="E196" s="56"/>
      <c r="F196" s="56"/>
      <c r="G196" s="56"/>
      <c r="H196" s="56"/>
      <c r="I196" s="56"/>
    </row>
    <row r="197" spans="4:10" ht="14.25" customHeight="1">
      <c r="G197" s="4">
        <f t="shared" ref="G197:G198" si="21">+F175-F177</f>
        <v>63</v>
      </c>
      <c r="H197" s="4">
        <f>+G197-G198</f>
        <v>60</v>
      </c>
    </row>
    <row r="198" spans="4:10" ht="14.25" customHeight="1">
      <c r="G198" s="4">
        <f t="shared" si="21"/>
        <v>3</v>
      </c>
      <c r="H198" s="4">
        <f>+G197/G198</f>
        <v>21</v>
      </c>
      <c r="I198" s="4">
        <v>2.71828</v>
      </c>
      <c r="J198" s="4">
        <f>+LOG((G197/G198),I198)</f>
        <v>3.0445244856310931</v>
      </c>
    </row>
    <row r="199" spans="4:10" ht="14.25" customHeight="1"/>
    <row r="200" spans="4:10" ht="14.25" customHeight="1">
      <c r="H200" s="18" t="s">
        <v>200</v>
      </c>
      <c r="I200" s="18">
        <f>+(G197-G198)/LOG((G197/G198),I198)</f>
        <v>19.707511068863262</v>
      </c>
    </row>
    <row r="201" spans="4:10" ht="14.25" customHeight="1"/>
    <row r="202" spans="4:10" ht="14.25" customHeight="1">
      <c r="G202" s="4" t="s">
        <v>66</v>
      </c>
      <c r="H202" s="4">
        <f>+(F175-F176)/(F176-F177)</f>
        <v>0.90909090909090906</v>
      </c>
    </row>
    <row r="203" spans="4:10" ht="14.25" customHeight="1"/>
    <row r="204" spans="4:10" ht="14.25" customHeight="1"/>
    <row r="205" spans="4:10" ht="14.25" customHeight="1"/>
    <row r="206" spans="4:10" ht="14.25" customHeight="1"/>
    <row r="207" spans="4:10" ht="14.25" customHeight="1"/>
    <row r="208" spans="4:10" ht="14.25" customHeight="1"/>
    <row r="209" spans="1:16" ht="14.25" customHeight="1"/>
    <row r="210" spans="1:16" ht="14.25" customHeight="1"/>
    <row r="211" spans="1:16" ht="14.25" customHeight="1">
      <c r="C211" s="34">
        <f>+C159</f>
        <v>25.287334516794644</v>
      </c>
      <c r="D211" s="4">
        <v>0.5</v>
      </c>
      <c r="F211" s="4">
        <v>0.68799999999999994</v>
      </c>
    </row>
    <row r="212" spans="1:16" ht="14.25" customHeight="1">
      <c r="C212" s="4">
        <v>24</v>
      </c>
      <c r="D212" s="4">
        <f>+C212-2*D211</f>
        <v>23</v>
      </c>
      <c r="F212" s="4">
        <f>+C212-2*F211</f>
        <v>22.623999999999999</v>
      </c>
    </row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>
      <c r="N217" s="4">
        <v>110</v>
      </c>
      <c r="P217" s="4">
        <f>N217*0.25*PI()*1.05*1.05/144</f>
        <v>0.66145251573628849</v>
      </c>
    </row>
    <row r="218" spans="1:16" ht="14.25" customHeight="1">
      <c r="D218" s="25" t="s">
        <v>120</v>
      </c>
      <c r="E218" s="1">
        <f>+F212/2</f>
        <v>11.311999999999999</v>
      </c>
      <c r="K218" s="4">
        <v>0.4</v>
      </c>
      <c r="L218" s="4" t="s">
        <v>201</v>
      </c>
    </row>
    <row r="219" spans="1:16" ht="14.25" customHeight="1">
      <c r="N219" s="4" t="s">
        <v>202</v>
      </c>
    </row>
    <row r="220" spans="1:16" ht="14.25" customHeight="1">
      <c r="C220" s="4" t="s">
        <v>203</v>
      </c>
      <c r="D220" s="1" t="s">
        <v>204</v>
      </c>
      <c r="E220" s="1" t="s">
        <v>205</v>
      </c>
      <c r="F220" s="1" t="s">
        <v>206</v>
      </c>
      <c r="G220" s="1" t="s">
        <v>207</v>
      </c>
      <c r="H220" s="1" t="s">
        <v>208</v>
      </c>
      <c r="K220" s="1" t="s">
        <v>207</v>
      </c>
      <c r="L220" s="1" t="s">
        <v>208</v>
      </c>
      <c r="N220" s="1" t="s">
        <v>207</v>
      </c>
      <c r="O220" s="1" t="s">
        <v>208</v>
      </c>
    </row>
    <row r="221" spans="1:16" ht="14.25" customHeight="1">
      <c r="A221" s="58">
        <f t="shared" ref="A221:A224" si="22">+G221/(2*$G$224)</f>
        <v>9.0845056908104654E-2</v>
      </c>
      <c r="B221" s="4">
        <v>90</v>
      </c>
      <c r="C221" s="4">
        <f>+PI()/2</f>
        <v>1.5707963267948966</v>
      </c>
      <c r="D221" s="31">
        <f t="shared" ref="D221:D224" si="23">+$E$218-E221</f>
        <v>3.3132080912177733</v>
      </c>
      <c r="E221" s="31">
        <f t="shared" ref="E221:E224" si="24">+$E$218*COS(C221/2)</f>
        <v>7.9987919087822261</v>
      </c>
      <c r="F221" s="34">
        <f t="shared" ref="F221:F224" si="25">0.5*$E$218*$E$218*(C221-SIN(C221))</f>
        <v>36.519932563469084</v>
      </c>
      <c r="G221" s="59">
        <f t="shared" ref="G221:G224" si="26">+F221/144</f>
        <v>0.25361064280186862</v>
      </c>
      <c r="H221" s="34">
        <f t="shared" ref="H221:H224" si="27">+$C$146/G221</f>
        <v>40.420766726302091</v>
      </c>
      <c r="J221" s="4">
        <v>0.3</v>
      </c>
      <c r="K221" s="31">
        <f t="shared" ref="K221:K223" si="28">+($K$218/0.3048)*(19/144)*J221</f>
        <v>5.1946631671041119E-2</v>
      </c>
      <c r="L221" s="34">
        <f t="shared" ref="L221:L224" si="29">+$C$146/K221</f>
        <v>197.33977550110521</v>
      </c>
      <c r="N221" s="59">
        <f>+G221-$P$217*0.5</f>
        <v>-7.7115615066275622E-2</v>
      </c>
      <c r="O221" s="34">
        <f t="shared" ref="O221:O224" si="30">+$C$146/N221</f>
        <v>-132.93204785038284</v>
      </c>
    </row>
    <row r="222" spans="1:16" ht="14.25" customHeight="1">
      <c r="A222" s="58">
        <f t="shared" si="22"/>
        <v>0.19550110947788527</v>
      </c>
      <c r="B222" s="4">
        <v>120</v>
      </c>
      <c r="C222" s="4">
        <f>2*PI()/3</f>
        <v>2.0943951023931953</v>
      </c>
      <c r="D222" s="31">
        <f t="shared" si="23"/>
        <v>5.6559999999999988</v>
      </c>
      <c r="E222" s="31">
        <f t="shared" si="24"/>
        <v>5.6560000000000006</v>
      </c>
      <c r="F222" s="34">
        <f t="shared" si="25"/>
        <v>78.59191878142569</v>
      </c>
      <c r="G222" s="59">
        <f t="shared" si="26"/>
        <v>0.54577721375990063</v>
      </c>
      <c r="H222" s="34">
        <f t="shared" si="27"/>
        <v>18.782639460854362</v>
      </c>
      <c r="J222" s="4">
        <v>0.4</v>
      </c>
      <c r="K222" s="31">
        <f t="shared" si="28"/>
        <v>6.9262175561388167E-2</v>
      </c>
      <c r="L222" s="34">
        <f t="shared" si="29"/>
        <v>148.0048316258289</v>
      </c>
      <c r="N222" s="59">
        <f>+G222-$P$217*0.7</f>
        <v>8.2760452744498725E-2</v>
      </c>
      <c r="O222" s="34">
        <f t="shared" si="30"/>
        <v>123.86515892620309</v>
      </c>
    </row>
    <row r="223" spans="1:16" ht="14.25" customHeight="1">
      <c r="A223" s="58">
        <f t="shared" si="22"/>
        <v>0.337089195120719</v>
      </c>
      <c r="B223" s="20">
        <v>150</v>
      </c>
      <c r="C223" s="20">
        <f>5*PI()/6</f>
        <v>2.6179938779914944</v>
      </c>
      <c r="D223" s="60">
        <f t="shared" si="23"/>
        <v>8.3842389618002855</v>
      </c>
      <c r="E223" s="60">
        <f t="shared" si="24"/>
        <v>2.9277610381997143</v>
      </c>
      <c r="F223" s="61">
        <f t="shared" si="25"/>
        <v>135.51067160578179</v>
      </c>
      <c r="G223" s="62">
        <f t="shared" si="26"/>
        <v>0.94104633059570686</v>
      </c>
      <c r="H223" s="61">
        <f t="shared" si="27"/>
        <v>10.893338934239953</v>
      </c>
      <c r="J223" s="20">
        <v>0.6</v>
      </c>
      <c r="K223" s="60">
        <f t="shared" si="28"/>
        <v>0.10389326334208224</v>
      </c>
      <c r="L223" s="61">
        <f t="shared" si="29"/>
        <v>98.669887750552604</v>
      </c>
      <c r="N223" s="59">
        <f>+G223-$P$217*0.8</f>
        <v>0.41188431800667602</v>
      </c>
      <c r="O223" s="34">
        <f t="shared" si="30"/>
        <v>24.88838779202004</v>
      </c>
    </row>
    <row r="224" spans="1:16" ht="14.25" customHeight="1">
      <c r="A224" s="58">
        <f t="shared" si="22"/>
        <v>0.5</v>
      </c>
      <c r="B224" s="4">
        <v>180</v>
      </c>
      <c r="C224" s="4">
        <f>+PI()</f>
        <v>3.1415926535897931</v>
      </c>
      <c r="D224" s="31">
        <f t="shared" si="23"/>
        <v>11.311999999999999</v>
      </c>
      <c r="E224" s="31">
        <f t="shared" si="24"/>
        <v>6.9294396609631545E-16</v>
      </c>
      <c r="F224" s="34">
        <f t="shared" si="25"/>
        <v>201.00120912693814</v>
      </c>
      <c r="G224" s="59">
        <f t="shared" si="26"/>
        <v>1.3958417300481816</v>
      </c>
      <c r="H224" s="63">
        <f t="shared" si="27"/>
        <v>7.3440537070402732</v>
      </c>
      <c r="J224" s="4">
        <v>0.7</v>
      </c>
      <c r="K224" s="31">
        <f>+($K$218/0.3048)*(22.5/144)*J224</f>
        <v>0.14353674540682415</v>
      </c>
      <c r="L224" s="34">
        <f t="shared" si="29"/>
        <v>71.418204467066644</v>
      </c>
      <c r="N224" s="64">
        <f>+G224-$P$217</f>
        <v>0.73438921431189308</v>
      </c>
      <c r="O224" s="63">
        <f t="shared" si="30"/>
        <v>13.958724382420227</v>
      </c>
    </row>
    <row r="225" spans="4:12" ht="14.25" customHeight="1"/>
    <row r="226" spans="4:12" ht="14.25" customHeight="1"/>
    <row r="227" spans="4:12" ht="14.25" customHeight="1">
      <c r="D227" s="58">
        <f>+D223/E218</f>
        <v>0.74118095489747926</v>
      </c>
      <c r="E227" s="58">
        <f>+E223/E218</f>
        <v>0.25881904510252074</v>
      </c>
    </row>
    <row r="228" spans="4:12" ht="14.25" customHeight="1"/>
    <row r="229" spans="4:12" ht="14.25" customHeight="1"/>
    <row r="230" spans="4:12" ht="14.25" customHeight="1"/>
    <row r="231" spans="4:12" ht="14.25" customHeight="1"/>
    <row r="232" spans="4:12" ht="14.25" customHeight="1"/>
    <row r="233" spans="4:12" ht="14.25" customHeight="1"/>
    <row r="234" spans="4:12" ht="14.25" customHeight="1"/>
    <row r="235" spans="4:12" ht="14.25" customHeight="1"/>
    <row r="236" spans="4:12" ht="14.25" customHeight="1">
      <c r="K236" s="65" t="s">
        <v>209</v>
      </c>
      <c r="L236" s="66"/>
    </row>
    <row r="237" spans="4:12" ht="14.25" customHeight="1">
      <c r="K237" s="67" t="s">
        <v>210</v>
      </c>
      <c r="L237" s="68" t="s">
        <v>211</v>
      </c>
    </row>
    <row r="238" spans="4:12" ht="14.25" customHeight="1">
      <c r="K238" s="67" t="s">
        <v>212</v>
      </c>
      <c r="L238" s="65" t="s">
        <v>213</v>
      </c>
    </row>
    <row r="239" spans="4:12" ht="14.25" customHeight="1"/>
    <row r="240" spans="4:12" ht="14.25" customHeight="1"/>
    <row r="241" spans="3:8" ht="14.25" customHeight="1">
      <c r="C241" s="4">
        <f>24-2*0.688</f>
        <v>22.623999999999999</v>
      </c>
    </row>
    <row r="242" spans="3:8" ht="14.25" customHeight="1"/>
    <row r="243" spans="3:8" ht="14.25" customHeight="1"/>
    <row r="244" spans="3:8" ht="14.25" customHeight="1"/>
    <row r="245" spans="3:8" ht="14.25" customHeight="1"/>
    <row r="246" spans="3:8" ht="14.25" customHeight="1">
      <c r="C246" s="69" t="s">
        <v>214</v>
      </c>
      <c r="D246" s="69" t="s">
        <v>215</v>
      </c>
      <c r="E246" s="69" t="s">
        <v>216</v>
      </c>
      <c r="F246" s="69" t="s">
        <v>217</v>
      </c>
      <c r="G246" s="69" t="s">
        <v>218</v>
      </c>
      <c r="H246" s="69" t="s">
        <v>219</v>
      </c>
    </row>
    <row r="247" spans="3:8" ht="14.25" customHeight="1">
      <c r="C247" s="15" t="s">
        <v>66</v>
      </c>
      <c r="D247" s="15">
        <v>900</v>
      </c>
      <c r="E247" s="15">
        <v>900</v>
      </c>
      <c r="F247" s="15">
        <v>900</v>
      </c>
      <c r="G247" s="15">
        <v>900</v>
      </c>
      <c r="H247" s="15" t="s">
        <v>220</v>
      </c>
    </row>
    <row r="248" spans="3:8" ht="14.25" customHeight="1">
      <c r="C248" s="15" t="s">
        <v>76</v>
      </c>
      <c r="D248" s="15">
        <v>35000</v>
      </c>
      <c r="E248" s="15">
        <v>35000</v>
      </c>
      <c r="F248" s="15">
        <v>35000</v>
      </c>
      <c r="G248" s="15">
        <v>35000</v>
      </c>
      <c r="H248" s="15" t="s">
        <v>220</v>
      </c>
    </row>
    <row r="249" spans="3:8" ht="14.25" customHeight="1">
      <c r="C249" s="15" t="s">
        <v>67</v>
      </c>
      <c r="D249" s="15">
        <v>24</v>
      </c>
      <c r="E249" s="15">
        <v>10</v>
      </c>
      <c r="F249" s="15">
        <v>8</v>
      </c>
      <c r="G249" s="15">
        <v>6</v>
      </c>
      <c r="H249" s="15" t="s">
        <v>63</v>
      </c>
    </row>
    <row r="250" spans="3:8" ht="14.25" customHeight="1">
      <c r="C250" s="15" t="s">
        <v>77</v>
      </c>
      <c r="D250" s="15">
        <v>0.5</v>
      </c>
      <c r="E250" s="15">
        <v>0.5</v>
      </c>
      <c r="F250" s="15">
        <v>0.5</v>
      </c>
      <c r="G250" s="15">
        <v>0.5</v>
      </c>
      <c r="H250" s="15"/>
    </row>
    <row r="251" spans="3:8" ht="14.25" customHeight="1">
      <c r="C251" s="15" t="s">
        <v>78</v>
      </c>
      <c r="D251" s="15">
        <v>1</v>
      </c>
      <c r="E251" s="15">
        <v>1</v>
      </c>
      <c r="F251" s="15">
        <v>1</v>
      </c>
      <c r="G251" s="15">
        <v>1</v>
      </c>
      <c r="H251" s="15"/>
    </row>
    <row r="252" spans="3:8" ht="14.25" customHeight="1">
      <c r="C252" s="15" t="s">
        <v>79</v>
      </c>
      <c r="D252" s="15">
        <v>1</v>
      </c>
      <c r="E252" s="15">
        <v>1</v>
      </c>
      <c r="F252" s="15">
        <v>1</v>
      </c>
      <c r="G252" s="15">
        <v>1</v>
      </c>
      <c r="H252" s="15"/>
    </row>
    <row r="253" spans="3:8" ht="14.25" customHeight="1">
      <c r="C253" s="15"/>
      <c r="D253" s="15"/>
      <c r="E253" s="15"/>
      <c r="F253" s="15"/>
      <c r="G253" s="15"/>
      <c r="H253" s="15"/>
    </row>
    <row r="254" spans="3:8" ht="14.25" customHeight="1">
      <c r="C254" s="15" t="s">
        <v>221</v>
      </c>
      <c r="D254" s="17">
        <f t="shared" ref="D254:G254" si="31">+D247/(D250*D251*D252)*D249/(2*D248)</f>
        <v>0.6171428571428571</v>
      </c>
      <c r="E254" s="17">
        <f t="shared" si="31"/>
        <v>0.25714285714285712</v>
      </c>
      <c r="F254" s="17">
        <f t="shared" si="31"/>
        <v>0.20571428571428571</v>
      </c>
      <c r="G254" s="17">
        <f t="shared" si="31"/>
        <v>0.15428571428571428</v>
      </c>
      <c r="H254" s="15" t="s">
        <v>63</v>
      </c>
    </row>
    <row r="255" spans="3:8" ht="14.25" customHeight="1">
      <c r="C255" s="15" t="s">
        <v>222</v>
      </c>
      <c r="D255" s="15">
        <f t="shared" ref="D255:G255" si="32">1/16</f>
        <v>6.25E-2</v>
      </c>
      <c r="E255" s="15">
        <f t="shared" si="32"/>
        <v>6.25E-2</v>
      </c>
      <c r="F255" s="15">
        <f t="shared" si="32"/>
        <v>6.25E-2</v>
      </c>
      <c r="G255" s="15">
        <f t="shared" si="32"/>
        <v>6.25E-2</v>
      </c>
      <c r="H255" s="15" t="s">
        <v>63</v>
      </c>
    </row>
    <row r="256" spans="3:8" ht="14.25" customHeight="1">
      <c r="C256" s="15"/>
      <c r="D256" s="15"/>
      <c r="E256" s="15"/>
      <c r="F256" s="15"/>
      <c r="G256" s="15"/>
      <c r="H256" s="15"/>
    </row>
    <row r="257" spans="3:8" ht="14.25" customHeight="1">
      <c r="C257" s="15" t="s">
        <v>223</v>
      </c>
      <c r="D257" s="17">
        <f t="shared" ref="D257:G257" si="33">+D254+D255</f>
        <v>0.6796428571428571</v>
      </c>
      <c r="E257" s="17">
        <f t="shared" si="33"/>
        <v>0.31964285714285712</v>
      </c>
      <c r="F257" s="17">
        <f t="shared" si="33"/>
        <v>0.26821428571428574</v>
      </c>
      <c r="G257" s="17">
        <f t="shared" si="33"/>
        <v>0.21678571428571428</v>
      </c>
      <c r="H257" s="15" t="s">
        <v>63</v>
      </c>
    </row>
    <row r="258" spans="3:8" ht="14.25" customHeight="1">
      <c r="C258" s="15"/>
      <c r="D258" s="15"/>
      <c r="E258" s="15"/>
      <c r="F258" s="15"/>
      <c r="G258" s="15"/>
      <c r="H258" s="15"/>
    </row>
    <row r="259" spans="3:8" ht="14.25" customHeight="1">
      <c r="C259" s="70" t="s">
        <v>224</v>
      </c>
      <c r="D259" s="71">
        <v>0.68799999999999994</v>
      </c>
      <c r="E259" s="70">
        <v>0.36499999999999999</v>
      </c>
      <c r="F259" s="70">
        <v>0.32200000000000001</v>
      </c>
      <c r="G259" s="71">
        <v>0.28000000000000003</v>
      </c>
      <c r="H259" s="70" t="s">
        <v>63</v>
      </c>
    </row>
    <row r="260" spans="3:8" ht="14.25" customHeight="1"/>
    <row r="261" spans="3:8" ht="14.25" customHeight="1"/>
    <row r="262" spans="3:8" ht="14.25" customHeight="1"/>
    <row r="263" spans="3:8" ht="14.25" customHeight="1"/>
    <row r="264" spans="3:8" ht="14.25" customHeight="1"/>
    <row r="265" spans="3:8" ht="14.25" customHeight="1"/>
    <row r="266" spans="3:8" ht="14.25" customHeight="1">
      <c r="D266" s="4">
        <v>0.36499999999999999</v>
      </c>
    </row>
    <row r="267" spans="3:8" ht="14.25" customHeight="1">
      <c r="D267" s="4">
        <v>0.68799999999999994</v>
      </c>
    </row>
    <row r="268" spans="3:8" ht="14.25" customHeight="1"/>
    <row r="269" spans="3:8" ht="14.25" customHeight="1">
      <c r="D269" s="4">
        <f>1.5*D266</f>
        <v>0.54749999999999999</v>
      </c>
    </row>
    <row r="270" spans="3:8" ht="14.25" customHeight="1"/>
    <row r="271" spans="3:8" ht="14.25" customHeight="1">
      <c r="D271" s="4">
        <f>+D267-D269</f>
        <v>0.14049999999999996</v>
      </c>
    </row>
    <row r="272" spans="3:8" ht="14.25" customHeight="1"/>
    <row r="273" spans="3:5" ht="14.25" customHeight="1"/>
    <row r="274" spans="3:5" ht="14.25" customHeight="1"/>
    <row r="275" spans="3:5" ht="14.25" customHeight="1"/>
    <row r="276" spans="3:5" ht="14.25" customHeight="1"/>
    <row r="277" spans="3:5" ht="14.25" customHeight="1"/>
    <row r="278" spans="3:5" ht="14.25" customHeight="1"/>
    <row r="279" spans="3:5" ht="14.25" customHeight="1">
      <c r="C279" s="4" t="s">
        <v>225</v>
      </c>
      <c r="D279" s="4">
        <v>550</v>
      </c>
      <c r="E279" s="4" t="s">
        <v>226</v>
      </c>
    </row>
    <row r="280" spans="3:5" ht="14.25" customHeight="1"/>
    <row r="281" spans="3:5" ht="14.25" customHeight="1"/>
    <row r="282" spans="3:5" ht="14.25" customHeight="1">
      <c r="C282" s="4" t="s">
        <v>225</v>
      </c>
      <c r="D282" s="4">
        <f>+D279/264.17/60</f>
        <v>3.4699877604068084E-2</v>
      </c>
      <c r="E282" s="4" t="s">
        <v>227</v>
      </c>
    </row>
    <row r="283" spans="3:5" ht="14.25" customHeight="1"/>
    <row r="284" spans="3:5" ht="14.25" customHeight="1">
      <c r="C284" s="4" t="s">
        <v>228</v>
      </c>
      <c r="D284" s="4">
        <v>1000</v>
      </c>
      <c r="E284" s="4" t="s">
        <v>229</v>
      </c>
    </row>
    <row r="285" spans="3:5" ht="14.25" customHeight="1"/>
    <row r="286" spans="3:5" ht="14.25" customHeight="1">
      <c r="C286" s="4" t="s">
        <v>230</v>
      </c>
      <c r="D286" s="4">
        <f>+D284*D282</f>
        <v>34.699877604068085</v>
      </c>
      <c r="E286" s="4" t="s">
        <v>231</v>
      </c>
    </row>
    <row r="287" spans="3:5" ht="14.25" customHeight="1">
      <c r="C287" s="4" t="s">
        <v>116</v>
      </c>
      <c r="D287" s="4">
        <v>4.181</v>
      </c>
      <c r="E287" s="4" t="s">
        <v>232</v>
      </c>
    </row>
    <row r="288" spans="3:5" ht="14.25" customHeight="1"/>
    <row r="289" spans="3:16" ht="14.25" customHeight="1">
      <c r="C289" s="4" t="s">
        <v>121</v>
      </c>
      <c r="D289" s="4">
        <v>10</v>
      </c>
      <c r="E289" s="4" t="s">
        <v>233</v>
      </c>
    </row>
    <row r="290" spans="3:16" ht="14.25" customHeight="1"/>
    <row r="291" spans="3:16" ht="14.25" customHeight="1">
      <c r="C291" s="4" t="s">
        <v>234</v>
      </c>
      <c r="D291" s="72">
        <f>+D286*D287*D289</f>
        <v>1450.8018826260866</v>
      </c>
      <c r="E291" s="4" t="s">
        <v>235</v>
      </c>
      <c r="M291" s="4">
        <v>2500</v>
      </c>
      <c r="N291" s="4">
        <v>1423.5</v>
      </c>
    </row>
    <row r="292" spans="3:16" ht="14.25" customHeight="1">
      <c r="L292" s="4">
        <v>1.5</v>
      </c>
      <c r="M292" s="4">
        <f>+M291*L292</f>
        <v>3750</v>
      </c>
      <c r="N292" s="4">
        <f>+N291*L292</f>
        <v>2135.25</v>
      </c>
      <c r="P292" s="4">
        <f>+M292*2+N292</f>
        <v>9635.25</v>
      </c>
    </row>
    <row r="293" spans="3:16" ht="14.25" customHeight="1">
      <c r="D293" s="4">
        <v>3414.42</v>
      </c>
    </row>
    <row r="294" spans="3:16" ht="14.25" customHeight="1"/>
    <row r="295" spans="3:16" ht="14.25" customHeight="1">
      <c r="C295" s="4" t="s">
        <v>234</v>
      </c>
      <c r="D295" s="72">
        <f>+D291*D293</f>
        <v>4953646.9640761623</v>
      </c>
      <c r="E295" s="4" t="s">
        <v>127</v>
      </c>
      <c r="F295" s="72">
        <f>+HeatExchanger!H21</f>
        <v>1005706.9442447999</v>
      </c>
      <c r="G295" s="4" t="s">
        <v>127</v>
      </c>
      <c r="H295" s="4">
        <f>+D295/F295</f>
        <v>4.9255371979119911</v>
      </c>
    </row>
    <row r="296" spans="3:16" ht="14.25" customHeight="1"/>
    <row r="297" spans="3:16" ht="14.25" customHeight="1"/>
    <row r="298" spans="3:16" ht="14.25" customHeight="1"/>
    <row r="299" spans="3:16" ht="14.25" customHeight="1">
      <c r="C299" s="4" t="s">
        <v>67</v>
      </c>
      <c r="D299" s="4">
        <v>4</v>
      </c>
    </row>
    <row r="300" spans="3:16" ht="14.25" customHeight="1">
      <c r="C300" s="4" t="s">
        <v>81</v>
      </c>
      <c r="D300" s="4">
        <f>0.25*PI()*D299*D299/144</f>
        <v>8.7266462599716474E-2</v>
      </c>
      <c r="E300" s="4" t="s">
        <v>65</v>
      </c>
    </row>
    <row r="301" spans="3:16" ht="14.25" customHeight="1">
      <c r="C301" s="4" t="s">
        <v>225</v>
      </c>
      <c r="D301" s="4">
        <f>+D282*35.315</f>
        <v>1.2254261775876643</v>
      </c>
      <c r="E301" s="4" t="s">
        <v>236</v>
      </c>
    </row>
    <row r="302" spans="3:16" ht="14.25" customHeight="1"/>
    <row r="303" spans="3:16" ht="14.25" customHeight="1">
      <c r="C303" s="4" t="s">
        <v>99</v>
      </c>
      <c r="D303" s="4">
        <f>+D301/D300</f>
        <v>14.042349616124415</v>
      </c>
      <c r="E303" s="4" t="s">
        <v>183</v>
      </c>
    </row>
    <row r="304" spans="3:16" ht="14.25" customHeight="1"/>
    <row r="305" spans="4:9" ht="14.25" customHeight="1">
      <c r="D305" s="4">
        <f>+D303*0.3048</f>
        <v>4.280108162994722</v>
      </c>
      <c r="E305" s="4" t="s">
        <v>237</v>
      </c>
    </row>
    <row r="306" spans="4:9" ht="14.25" customHeight="1"/>
    <row r="307" spans="4:9" ht="14.25" customHeight="1"/>
    <row r="308" spans="4:9" ht="14.25" customHeight="1"/>
    <row r="309" spans="4:9" ht="14.25" customHeight="1"/>
    <row r="310" spans="4:9" ht="14.25" customHeight="1"/>
    <row r="311" spans="4:9" ht="14.25" customHeight="1"/>
    <row r="312" spans="4:9" ht="14.25" customHeight="1"/>
    <row r="313" spans="4:9" ht="14.25" customHeight="1">
      <c r="G313" s="4" t="s">
        <v>238</v>
      </c>
      <c r="H313" s="4">
        <v>15</v>
      </c>
      <c r="I313" s="4" t="s">
        <v>183</v>
      </c>
    </row>
    <row r="314" spans="4:9" ht="14.25" customHeight="1">
      <c r="G314" s="4" t="s">
        <v>67</v>
      </c>
      <c r="H314" s="4">
        <f>8/12</f>
        <v>0.66666666666666663</v>
      </c>
      <c r="I314" s="4" t="s">
        <v>183</v>
      </c>
    </row>
    <row r="315" spans="4:9" ht="14.25" customHeight="1">
      <c r="G315" s="4" t="s">
        <v>228</v>
      </c>
      <c r="H315" s="4">
        <v>50</v>
      </c>
      <c r="I315" s="4" t="s">
        <v>239</v>
      </c>
    </row>
    <row r="316" spans="4:9" ht="14.25" customHeight="1">
      <c r="G316" s="4" t="s">
        <v>240</v>
      </c>
      <c r="H316" s="4">
        <v>7.19006824449909E-6</v>
      </c>
      <c r="I316" s="4" t="s">
        <v>241</v>
      </c>
    </row>
    <row r="317" spans="4:9" ht="14.25" customHeight="1"/>
    <row r="318" spans="4:9" ht="14.25" customHeight="1"/>
    <row r="319" spans="4:9" ht="14.25" customHeight="1">
      <c r="G319" s="4" t="s">
        <v>242</v>
      </c>
      <c r="H319" s="73">
        <f>+H313*H314*H315/H316</f>
        <v>69540369.158879027</v>
      </c>
    </row>
    <row r="320" spans="4:9" ht="14.25" customHeight="1"/>
    <row r="321" spans="3:8" ht="14.25" customHeight="1"/>
    <row r="322" spans="3:8" ht="14.25" customHeight="1"/>
    <row r="323" spans="3:8" ht="14.25" customHeight="1"/>
    <row r="324" spans="3:8" ht="14.25" customHeight="1"/>
    <row r="325" spans="3:8" ht="14.25" customHeight="1"/>
    <row r="326" spans="3:8" ht="14.25" customHeight="1"/>
    <row r="327" spans="3:8" ht="14.25" customHeight="1"/>
    <row r="328" spans="3:8" ht="14.25" customHeight="1"/>
    <row r="329" spans="3:8" ht="14.25" customHeight="1"/>
    <row r="330" spans="3:8" ht="14.25" customHeight="1"/>
    <row r="331" spans="3:8" ht="14.25" customHeight="1"/>
    <row r="332" spans="3:8" ht="14.25" customHeight="1"/>
    <row r="333" spans="3:8" ht="14.25" customHeight="1">
      <c r="C333" s="69" t="s">
        <v>214</v>
      </c>
      <c r="D333" s="69" t="s">
        <v>215</v>
      </c>
      <c r="E333" s="69" t="s">
        <v>216</v>
      </c>
      <c r="F333" s="69" t="s">
        <v>217</v>
      </c>
      <c r="G333" s="69" t="s">
        <v>218</v>
      </c>
      <c r="H333" s="69" t="s">
        <v>219</v>
      </c>
    </row>
    <row r="334" spans="3:8" ht="14.25" customHeight="1">
      <c r="C334" s="74" t="s">
        <v>66</v>
      </c>
      <c r="D334" s="15">
        <v>900</v>
      </c>
      <c r="E334" s="15">
        <v>900</v>
      </c>
      <c r="F334" s="15">
        <v>900</v>
      </c>
      <c r="G334" s="15">
        <v>900</v>
      </c>
      <c r="H334" s="15" t="s">
        <v>220</v>
      </c>
    </row>
    <row r="335" spans="3:8" ht="14.25" customHeight="1">
      <c r="C335" s="74" t="s">
        <v>76</v>
      </c>
      <c r="D335" s="15">
        <v>60000</v>
      </c>
      <c r="E335" s="15">
        <v>35000</v>
      </c>
      <c r="F335" s="15">
        <v>35000</v>
      </c>
      <c r="G335" s="15">
        <v>35000</v>
      </c>
      <c r="H335" s="15" t="s">
        <v>220</v>
      </c>
    </row>
    <row r="336" spans="3:8" ht="14.25" customHeight="1">
      <c r="C336" s="74" t="s">
        <v>67</v>
      </c>
      <c r="D336" s="15">
        <v>24</v>
      </c>
      <c r="E336" s="15">
        <v>10</v>
      </c>
      <c r="F336" s="15">
        <v>8</v>
      </c>
      <c r="G336" s="15">
        <v>6</v>
      </c>
      <c r="H336" s="15" t="s">
        <v>63</v>
      </c>
    </row>
    <row r="337" spans="3:8" ht="14.25" customHeight="1">
      <c r="C337" s="74" t="s">
        <v>77</v>
      </c>
      <c r="D337" s="15">
        <v>0.5</v>
      </c>
      <c r="E337" s="15">
        <v>0.5</v>
      </c>
      <c r="F337" s="15">
        <v>0.5</v>
      </c>
      <c r="G337" s="15">
        <v>0.5</v>
      </c>
      <c r="H337" s="15"/>
    </row>
    <row r="338" spans="3:8" ht="14.25" customHeight="1">
      <c r="C338" s="74" t="s">
        <v>78</v>
      </c>
      <c r="D338" s="15">
        <v>1</v>
      </c>
      <c r="E338" s="15">
        <v>1</v>
      </c>
      <c r="F338" s="15">
        <v>1</v>
      </c>
      <c r="G338" s="15">
        <v>1</v>
      </c>
      <c r="H338" s="15"/>
    </row>
    <row r="339" spans="3:8" ht="14.25" customHeight="1">
      <c r="C339" s="74" t="s">
        <v>79</v>
      </c>
      <c r="D339" s="15">
        <v>1</v>
      </c>
      <c r="E339" s="15">
        <v>1</v>
      </c>
      <c r="F339" s="15">
        <v>1</v>
      </c>
      <c r="G339" s="15">
        <v>1</v>
      </c>
      <c r="H339" s="15"/>
    </row>
    <row r="340" spans="3:8" ht="14.25" customHeight="1">
      <c r="C340" s="74"/>
      <c r="D340" s="15"/>
      <c r="E340" s="15"/>
      <c r="F340" s="15"/>
      <c r="G340" s="15"/>
      <c r="H340" s="15"/>
    </row>
    <row r="341" spans="3:8" ht="14.25" customHeight="1">
      <c r="C341" s="74" t="s">
        <v>221</v>
      </c>
      <c r="D341" s="17">
        <f t="shared" ref="D341:G341" si="34">+D334/(D337*D338*D339)*D336/(2*D335)</f>
        <v>0.36</v>
      </c>
      <c r="E341" s="17">
        <f t="shared" si="34"/>
        <v>0.25714285714285712</v>
      </c>
      <c r="F341" s="17">
        <f t="shared" si="34"/>
        <v>0.20571428571428571</v>
      </c>
      <c r="G341" s="17">
        <f t="shared" si="34"/>
        <v>0.15428571428571428</v>
      </c>
      <c r="H341" s="15" t="s">
        <v>63</v>
      </c>
    </row>
    <row r="342" spans="3:8" ht="14.25" customHeight="1">
      <c r="C342" s="74" t="s">
        <v>222</v>
      </c>
      <c r="D342" s="15">
        <f t="shared" ref="D342:G342" si="35">1/16</f>
        <v>6.25E-2</v>
      </c>
      <c r="E342" s="15">
        <f t="shared" si="35"/>
        <v>6.25E-2</v>
      </c>
      <c r="F342" s="15">
        <f t="shared" si="35"/>
        <v>6.25E-2</v>
      </c>
      <c r="G342" s="15">
        <f t="shared" si="35"/>
        <v>6.25E-2</v>
      </c>
      <c r="H342" s="15" t="s">
        <v>63</v>
      </c>
    </row>
    <row r="343" spans="3:8" ht="14.25" customHeight="1">
      <c r="C343" s="74"/>
      <c r="D343" s="15"/>
      <c r="E343" s="15"/>
      <c r="F343" s="15"/>
      <c r="G343" s="15"/>
      <c r="H343" s="15"/>
    </row>
    <row r="344" spans="3:8" ht="14.25" customHeight="1">
      <c r="C344" s="74" t="s">
        <v>223</v>
      </c>
      <c r="D344" s="17">
        <f t="shared" ref="D344:G344" si="36">+D341+D342</f>
        <v>0.42249999999999999</v>
      </c>
      <c r="E344" s="17">
        <f t="shared" si="36"/>
        <v>0.31964285714285712</v>
      </c>
      <c r="F344" s="17">
        <f t="shared" si="36"/>
        <v>0.26821428571428574</v>
      </c>
      <c r="G344" s="17">
        <f t="shared" si="36"/>
        <v>0.21678571428571428</v>
      </c>
      <c r="H344" s="15" t="s">
        <v>63</v>
      </c>
    </row>
    <row r="345" spans="3:8" ht="14.25" customHeight="1">
      <c r="C345" s="74"/>
      <c r="D345" s="15"/>
      <c r="E345" s="15"/>
      <c r="F345" s="15"/>
      <c r="G345" s="15"/>
      <c r="H345" s="15"/>
    </row>
    <row r="346" spans="3:8" ht="14.25" customHeight="1">
      <c r="C346" s="75" t="s">
        <v>224</v>
      </c>
      <c r="D346" s="76">
        <v>0.75</v>
      </c>
      <c r="E346" s="70">
        <v>0.36499999999999999</v>
      </c>
      <c r="F346" s="70">
        <v>0.32200000000000001</v>
      </c>
      <c r="G346" s="71">
        <v>0.28000000000000003</v>
      </c>
      <c r="H346" s="70"/>
    </row>
    <row r="347" spans="3:8" ht="14.25" customHeight="1"/>
    <row r="348" spans="3:8" ht="14.25" customHeight="1"/>
    <row r="349" spans="3:8" ht="14.25" customHeight="1"/>
    <row r="350" spans="3:8" ht="14.25" customHeight="1"/>
    <row r="351" spans="3:8" ht="14.25" customHeight="1"/>
    <row r="352" spans="3:8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H127:I127"/>
    <mergeCell ref="J127:K127"/>
    <mergeCell ref="Z170:AA170"/>
    <mergeCell ref="AC170:AD170"/>
  </mergeCells>
  <hyperlinks>
    <hyperlink ref="K236" r:id="rId1" xr:uid="{00000000-0004-0000-0300-000000000000}"/>
    <hyperlink ref="L238" r:id="rId2" xr:uid="{00000000-0004-0000-0300-000001000000}"/>
  </hyperlinks>
  <pageMargins left="0.7" right="0.7" top="0.75" bottom="0.75" header="0" footer="0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1000"/>
  <sheetViews>
    <sheetView workbookViewId="0"/>
  </sheetViews>
  <sheetFormatPr baseColWidth="10" defaultColWidth="12.6640625" defaultRowHeight="15" customHeight="1"/>
  <cols>
    <col min="1" max="1" width="3" customWidth="1"/>
    <col min="2" max="5" width="5.77734375" customWidth="1"/>
    <col min="6" max="6" width="7.44140625" customWidth="1"/>
    <col min="7" max="7" width="8" customWidth="1"/>
    <col min="8" max="12" width="5.77734375" customWidth="1"/>
    <col min="13" max="13" width="8" customWidth="1"/>
    <col min="14" max="19" width="5.77734375" customWidth="1"/>
    <col min="20" max="20" width="9.77734375" customWidth="1"/>
    <col min="21" max="29" width="5.77734375" customWidth="1"/>
    <col min="30" max="36" width="10.6640625" customWidth="1"/>
  </cols>
  <sheetData>
    <row r="1" spans="2:36" ht="14.25" customHeight="1">
      <c r="AI1" s="1"/>
      <c r="AJ1" s="1"/>
    </row>
    <row r="2" spans="2:36" ht="14.25" customHeight="1">
      <c r="B2" s="85"/>
      <c r="C2" s="86"/>
      <c r="D2" s="86"/>
      <c r="E2" s="87"/>
      <c r="F2" s="94" t="s">
        <v>0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7"/>
      <c r="Y2" s="97"/>
      <c r="Z2" s="86"/>
      <c r="AA2" s="98"/>
      <c r="AI2" s="1"/>
      <c r="AJ2" s="1"/>
    </row>
    <row r="3" spans="2:36" ht="14.25" customHeight="1">
      <c r="B3" s="88"/>
      <c r="C3" s="89"/>
      <c r="D3" s="89"/>
      <c r="E3" s="90"/>
      <c r="F3" s="95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/>
      <c r="Y3" s="95"/>
      <c r="Z3" s="89"/>
      <c r="AA3" s="99"/>
      <c r="AI3" s="1"/>
      <c r="AJ3" s="1"/>
    </row>
    <row r="4" spans="2:36" ht="14.25" customHeight="1">
      <c r="B4" s="88"/>
      <c r="C4" s="89"/>
      <c r="D4" s="89"/>
      <c r="E4" s="90"/>
      <c r="F4" s="95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0"/>
      <c r="Y4" s="95"/>
      <c r="Z4" s="89"/>
      <c r="AA4" s="99"/>
      <c r="AE4" s="4">
        <f>98-63</f>
        <v>35</v>
      </c>
      <c r="AI4" s="1"/>
      <c r="AJ4" s="1"/>
    </row>
    <row r="5" spans="2:36" ht="15" customHeight="1">
      <c r="B5" s="91"/>
      <c r="C5" s="92"/>
      <c r="D5" s="92"/>
      <c r="E5" s="93"/>
      <c r="F5" s="96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3"/>
      <c r="Y5" s="96"/>
      <c r="Z5" s="92"/>
      <c r="AA5" s="100"/>
      <c r="AI5" s="1"/>
      <c r="AJ5" s="1"/>
    </row>
    <row r="6" spans="2:36" ht="14.25" customHeight="1">
      <c r="B6" s="2"/>
      <c r="AA6" s="3"/>
      <c r="AI6" s="1"/>
      <c r="AJ6" s="1"/>
    </row>
    <row r="7" spans="2:36" ht="14.25" customHeight="1">
      <c r="B7" s="2"/>
      <c r="C7" s="4" t="s">
        <v>1</v>
      </c>
      <c r="AA7" s="3"/>
      <c r="AI7" s="1"/>
      <c r="AJ7" s="1"/>
    </row>
    <row r="8" spans="2:36" ht="14.25" customHeight="1">
      <c r="B8" s="2"/>
      <c r="AA8" s="3"/>
      <c r="AI8" s="1"/>
      <c r="AJ8" s="1"/>
    </row>
    <row r="9" spans="2:36" ht="14.25" customHeight="1">
      <c r="B9" s="2"/>
      <c r="C9" s="4" t="s">
        <v>243</v>
      </c>
      <c r="E9" s="4" t="s">
        <v>244</v>
      </c>
      <c r="P9" s="4" t="s">
        <v>245</v>
      </c>
      <c r="R9" s="4" t="s">
        <v>246</v>
      </c>
      <c r="AA9" s="3"/>
      <c r="AI9" s="1"/>
      <c r="AJ9" s="1"/>
    </row>
    <row r="10" spans="2:36" ht="14.25" customHeight="1">
      <c r="B10" s="2"/>
      <c r="AA10" s="3"/>
      <c r="AI10" s="1"/>
      <c r="AJ10" s="1"/>
    </row>
    <row r="11" spans="2:36" ht="14.25" customHeight="1">
      <c r="B11" s="2"/>
      <c r="C11" s="84" t="s">
        <v>2</v>
      </c>
      <c r="D11" s="78"/>
      <c r="E11" s="78"/>
      <c r="F11" s="78"/>
      <c r="G11" s="79"/>
      <c r="H11" s="84" t="s">
        <v>3</v>
      </c>
      <c r="I11" s="78"/>
      <c r="J11" s="78"/>
      <c r="K11" s="79"/>
      <c r="L11" s="84" t="s">
        <v>4</v>
      </c>
      <c r="M11" s="79"/>
      <c r="P11" s="84" t="s">
        <v>2</v>
      </c>
      <c r="Q11" s="78"/>
      <c r="R11" s="78"/>
      <c r="S11" s="78"/>
      <c r="T11" s="79"/>
      <c r="U11" s="84" t="s">
        <v>3</v>
      </c>
      <c r="V11" s="78"/>
      <c r="W11" s="78"/>
      <c r="X11" s="79"/>
      <c r="Y11" s="84" t="s">
        <v>4</v>
      </c>
      <c r="Z11" s="79"/>
      <c r="AA11" s="3"/>
      <c r="AI11" s="1"/>
      <c r="AJ11" s="1"/>
    </row>
    <row r="12" spans="2:36" ht="14.25" customHeight="1">
      <c r="B12" s="2"/>
      <c r="C12" s="81" t="s">
        <v>5</v>
      </c>
      <c r="D12" s="78"/>
      <c r="E12" s="78"/>
      <c r="F12" s="78"/>
      <c r="G12" s="79"/>
      <c r="H12" s="80">
        <v>0.58689999999999998</v>
      </c>
      <c r="I12" s="78"/>
      <c r="J12" s="78"/>
      <c r="K12" s="79"/>
      <c r="L12" s="83" t="s">
        <v>6</v>
      </c>
      <c r="M12" s="79"/>
      <c r="P12" s="81" t="s">
        <v>5</v>
      </c>
      <c r="Q12" s="78"/>
      <c r="R12" s="78"/>
      <c r="S12" s="78"/>
      <c r="T12" s="79"/>
      <c r="U12" s="80">
        <v>0.58689999999999998</v>
      </c>
      <c r="V12" s="78"/>
      <c r="W12" s="78"/>
      <c r="X12" s="79"/>
      <c r="Y12" s="83" t="s">
        <v>6</v>
      </c>
      <c r="Z12" s="79"/>
      <c r="AA12" s="3"/>
      <c r="AI12" s="1"/>
      <c r="AJ12" s="1"/>
    </row>
    <row r="13" spans="2:36" ht="14.25" customHeight="1">
      <c r="B13" s="2"/>
      <c r="C13" s="81" t="s">
        <v>7</v>
      </c>
      <c r="D13" s="78"/>
      <c r="E13" s="78"/>
      <c r="F13" s="78"/>
      <c r="G13" s="79"/>
      <c r="H13" s="77">
        <v>30</v>
      </c>
      <c r="I13" s="78"/>
      <c r="J13" s="78"/>
      <c r="K13" s="79"/>
      <c r="L13" s="80" t="s">
        <v>8</v>
      </c>
      <c r="M13" s="79"/>
      <c r="P13" s="81" t="s">
        <v>7</v>
      </c>
      <c r="Q13" s="78"/>
      <c r="R13" s="78"/>
      <c r="S13" s="78"/>
      <c r="T13" s="79"/>
      <c r="U13" s="77">
        <v>30</v>
      </c>
      <c r="V13" s="78"/>
      <c r="W13" s="78"/>
      <c r="X13" s="79"/>
      <c r="Y13" s="80" t="s">
        <v>8</v>
      </c>
      <c r="Z13" s="79"/>
      <c r="AA13" s="3"/>
      <c r="AI13" s="1"/>
      <c r="AJ13" s="1"/>
    </row>
    <row r="14" spans="2:36" ht="14.25" customHeight="1">
      <c r="B14" s="2"/>
      <c r="C14" s="81" t="s">
        <v>9</v>
      </c>
      <c r="D14" s="78"/>
      <c r="E14" s="78"/>
      <c r="F14" s="78"/>
      <c r="G14" s="79"/>
      <c r="H14" s="80">
        <v>450</v>
      </c>
      <c r="I14" s="78"/>
      <c r="J14" s="78"/>
      <c r="K14" s="79"/>
      <c r="L14" s="80" t="s">
        <v>10</v>
      </c>
      <c r="M14" s="79"/>
      <c r="P14" s="81" t="s">
        <v>9</v>
      </c>
      <c r="Q14" s="78"/>
      <c r="R14" s="78"/>
      <c r="S14" s="78"/>
      <c r="T14" s="79"/>
      <c r="U14" s="80">
        <v>450</v>
      </c>
      <c r="V14" s="78"/>
      <c r="W14" s="78"/>
      <c r="X14" s="79"/>
      <c r="Y14" s="80" t="s">
        <v>10</v>
      </c>
      <c r="Z14" s="79"/>
      <c r="AA14" s="3"/>
      <c r="AI14" s="1"/>
      <c r="AJ14" s="1"/>
    </row>
    <row r="15" spans="2:36" ht="14.25" customHeight="1">
      <c r="B15" s="2"/>
      <c r="C15" s="81" t="s">
        <v>247</v>
      </c>
      <c r="D15" s="78"/>
      <c r="E15" s="78"/>
      <c r="F15" s="78"/>
      <c r="G15" s="79"/>
      <c r="H15" s="80">
        <v>68</v>
      </c>
      <c r="I15" s="78"/>
      <c r="J15" s="78"/>
      <c r="K15" s="79"/>
      <c r="L15" s="80" t="s">
        <v>12</v>
      </c>
      <c r="M15" s="79"/>
      <c r="P15" s="81" t="s">
        <v>247</v>
      </c>
      <c r="Q15" s="78"/>
      <c r="R15" s="78"/>
      <c r="S15" s="78"/>
      <c r="T15" s="79"/>
      <c r="U15" s="80">
        <v>35</v>
      </c>
      <c r="V15" s="78"/>
      <c r="W15" s="78"/>
      <c r="X15" s="79"/>
      <c r="Y15" s="80" t="s">
        <v>12</v>
      </c>
      <c r="Z15" s="79"/>
      <c r="AA15" s="3"/>
      <c r="AI15" s="1"/>
      <c r="AJ15" s="1"/>
    </row>
    <row r="16" spans="2:36" ht="14.25" customHeight="1">
      <c r="B16" s="2"/>
      <c r="C16" s="81" t="s">
        <v>248</v>
      </c>
      <c r="D16" s="78"/>
      <c r="E16" s="78"/>
      <c r="F16" s="78"/>
      <c r="G16" s="79"/>
      <c r="H16" s="80">
        <v>34</v>
      </c>
      <c r="I16" s="78"/>
      <c r="J16" s="78"/>
      <c r="K16" s="79"/>
      <c r="L16" s="80" t="s">
        <v>12</v>
      </c>
      <c r="M16" s="79"/>
      <c r="P16" s="81" t="s">
        <v>248</v>
      </c>
      <c r="Q16" s="78"/>
      <c r="R16" s="78"/>
      <c r="S16" s="78"/>
      <c r="T16" s="79"/>
      <c r="U16" s="80">
        <v>65</v>
      </c>
      <c r="V16" s="78"/>
      <c r="W16" s="78"/>
      <c r="X16" s="79"/>
      <c r="Y16" s="80" t="s">
        <v>12</v>
      </c>
      <c r="Z16" s="79"/>
      <c r="AA16" s="3"/>
      <c r="AI16" s="1"/>
      <c r="AJ16" s="1"/>
    </row>
    <row r="17" spans="2:36" ht="14.25" customHeight="1">
      <c r="B17" s="2"/>
      <c r="C17" s="81"/>
      <c r="D17" s="78"/>
      <c r="E17" s="78"/>
      <c r="F17" s="78"/>
      <c r="G17" s="79"/>
      <c r="H17" s="80"/>
      <c r="I17" s="78"/>
      <c r="J17" s="78"/>
      <c r="K17" s="79"/>
      <c r="L17" s="80"/>
      <c r="M17" s="79"/>
      <c r="P17" s="81"/>
      <c r="Q17" s="78"/>
      <c r="R17" s="78"/>
      <c r="S17" s="78"/>
      <c r="T17" s="79"/>
      <c r="U17" s="80"/>
      <c r="V17" s="78"/>
      <c r="W17" s="78"/>
      <c r="X17" s="79"/>
      <c r="Y17" s="80"/>
      <c r="Z17" s="79"/>
      <c r="AA17" s="3"/>
      <c r="AI17" s="1"/>
      <c r="AJ17" s="1"/>
    </row>
    <row r="18" spans="2:36" ht="14.25" customHeight="1">
      <c r="B18" s="2"/>
      <c r="C18" s="81"/>
      <c r="D18" s="78"/>
      <c r="E18" s="78"/>
      <c r="F18" s="78"/>
      <c r="G18" s="79"/>
      <c r="H18" s="80"/>
      <c r="I18" s="78"/>
      <c r="J18" s="78"/>
      <c r="K18" s="79"/>
      <c r="L18" s="80"/>
      <c r="M18" s="79"/>
      <c r="P18" s="81"/>
      <c r="Q18" s="78"/>
      <c r="R18" s="78"/>
      <c r="S18" s="78"/>
      <c r="T18" s="79"/>
      <c r="U18" s="80"/>
      <c r="V18" s="78"/>
      <c r="W18" s="78"/>
      <c r="X18" s="79"/>
      <c r="Y18" s="80"/>
      <c r="Z18" s="79"/>
      <c r="AA18" s="3"/>
      <c r="AI18" s="1"/>
      <c r="AJ18" s="1"/>
    </row>
    <row r="19" spans="2:36" ht="14.25" customHeight="1">
      <c r="B19" s="2"/>
      <c r="C19" s="81"/>
      <c r="D19" s="78"/>
      <c r="E19" s="78"/>
      <c r="F19" s="78"/>
      <c r="G19" s="79"/>
      <c r="H19" s="80"/>
      <c r="I19" s="78"/>
      <c r="J19" s="78"/>
      <c r="K19" s="79"/>
      <c r="L19" s="80"/>
      <c r="M19" s="79"/>
      <c r="P19" s="81"/>
      <c r="Q19" s="78"/>
      <c r="R19" s="78"/>
      <c r="S19" s="78"/>
      <c r="T19" s="79"/>
      <c r="U19" s="80"/>
      <c r="V19" s="78"/>
      <c r="W19" s="78"/>
      <c r="X19" s="79"/>
      <c r="Y19" s="80"/>
      <c r="Z19" s="79"/>
      <c r="AA19" s="3"/>
      <c r="AI19" s="1"/>
      <c r="AJ19" s="1"/>
    </row>
    <row r="20" spans="2:36" ht="14.25" customHeight="1">
      <c r="B20" s="2"/>
      <c r="C20" s="103" t="s">
        <v>20</v>
      </c>
      <c r="D20" s="78"/>
      <c r="E20" s="78"/>
      <c r="F20" s="78"/>
      <c r="G20" s="79"/>
      <c r="H20" s="103" t="s">
        <v>3</v>
      </c>
      <c r="I20" s="78"/>
      <c r="J20" s="78"/>
      <c r="K20" s="79"/>
      <c r="L20" s="103" t="s">
        <v>4</v>
      </c>
      <c r="M20" s="79"/>
      <c r="P20" s="103" t="s">
        <v>20</v>
      </c>
      <c r="Q20" s="78"/>
      <c r="R20" s="78"/>
      <c r="S20" s="78"/>
      <c r="T20" s="79"/>
      <c r="U20" s="103" t="s">
        <v>3</v>
      </c>
      <c r="V20" s="78"/>
      <c r="W20" s="78"/>
      <c r="X20" s="79"/>
      <c r="Y20" s="103" t="s">
        <v>4</v>
      </c>
      <c r="Z20" s="79"/>
      <c r="AA20" s="3"/>
      <c r="AI20" s="1"/>
      <c r="AJ20" s="1"/>
    </row>
    <row r="21" spans="2:36" ht="14.25" customHeight="1">
      <c r="B21" s="2"/>
      <c r="C21" s="81" t="s">
        <v>249</v>
      </c>
      <c r="D21" s="78"/>
      <c r="E21" s="78"/>
      <c r="F21" s="78"/>
      <c r="G21" s="79"/>
      <c r="H21" s="104">
        <f>+Calculos!C96</f>
        <v>1005706.9442447999</v>
      </c>
      <c r="I21" s="78"/>
      <c r="J21" s="78"/>
      <c r="K21" s="79"/>
      <c r="L21" s="80" t="str">
        <f>+Calculos!D96</f>
        <v>BTU/hr</v>
      </c>
      <c r="M21" s="79"/>
      <c r="P21" s="81" t="s">
        <v>249</v>
      </c>
      <c r="Q21" s="78"/>
      <c r="R21" s="78"/>
      <c r="S21" s="78"/>
      <c r="T21" s="79"/>
      <c r="U21" s="104">
        <f>+Calculos!F96</f>
        <v>887388.480216</v>
      </c>
      <c r="V21" s="78"/>
      <c r="W21" s="78"/>
      <c r="X21" s="79"/>
      <c r="Y21" s="80" t="str">
        <f>+Calculos!G96</f>
        <v>BTU/hr</v>
      </c>
      <c r="Z21" s="79"/>
      <c r="AA21" s="3"/>
      <c r="AI21" s="1"/>
      <c r="AJ21" s="1"/>
    </row>
    <row r="22" spans="2:36" ht="14.25" customHeight="1">
      <c r="B22" s="2"/>
      <c r="C22" s="81" t="s">
        <v>250</v>
      </c>
      <c r="D22" s="78"/>
      <c r="E22" s="78"/>
      <c r="F22" s="78"/>
      <c r="G22" s="79"/>
      <c r="H22" s="82">
        <f>+Calculos!C129</f>
        <v>8.743540681992009</v>
      </c>
      <c r="I22" s="78"/>
      <c r="J22" s="78"/>
      <c r="K22" s="79"/>
      <c r="L22" s="83" t="s">
        <v>63</v>
      </c>
      <c r="M22" s="79"/>
      <c r="P22" s="81" t="s">
        <v>250</v>
      </c>
      <c r="Q22" s="78"/>
      <c r="R22" s="78"/>
      <c r="S22" s="78"/>
      <c r="T22" s="79"/>
      <c r="U22" s="82">
        <f>+Calculos!F129</f>
        <v>8.3905957885552382</v>
      </c>
      <c r="V22" s="78"/>
      <c r="W22" s="78"/>
      <c r="X22" s="79"/>
      <c r="Y22" s="83" t="s">
        <v>63</v>
      </c>
      <c r="Z22" s="79"/>
      <c r="AA22" s="3"/>
      <c r="AI22" s="1"/>
      <c r="AJ22" s="1"/>
    </row>
    <row r="23" spans="2:36" ht="14.25" customHeight="1">
      <c r="B23" s="2"/>
      <c r="C23" s="81" t="s">
        <v>251</v>
      </c>
      <c r="D23" s="78"/>
      <c r="E23" s="78"/>
      <c r="F23" s="78"/>
      <c r="G23" s="79"/>
      <c r="H23" s="82">
        <f>+Calculos!C130</f>
        <v>8.5971677652654659</v>
      </c>
      <c r="I23" s="78"/>
      <c r="J23" s="78"/>
      <c r="K23" s="79"/>
      <c r="L23" s="83" t="s">
        <v>63</v>
      </c>
      <c r="M23" s="79"/>
      <c r="P23" s="81" t="s">
        <v>251</v>
      </c>
      <c r="Q23" s="78"/>
      <c r="R23" s="78"/>
      <c r="S23" s="78"/>
      <c r="T23" s="79"/>
      <c r="U23" s="82">
        <f>+Calculos!F130</f>
        <v>8.9388232949360553</v>
      </c>
      <c r="V23" s="78"/>
      <c r="W23" s="78"/>
      <c r="X23" s="79"/>
      <c r="Y23" s="83" t="s">
        <v>63</v>
      </c>
      <c r="Z23" s="79"/>
      <c r="AA23" s="3"/>
      <c r="AI23" s="1"/>
      <c r="AJ23" s="1"/>
    </row>
    <row r="24" spans="2:36" ht="14.25" customHeight="1">
      <c r="B24" s="2"/>
      <c r="C24" s="81"/>
      <c r="D24" s="78"/>
      <c r="E24" s="78"/>
      <c r="F24" s="78"/>
      <c r="G24" s="79"/>
      <c r="H24" s="82"/>
      <c r="I24" s="78"/>
      <c r="J24" s="78"/>
      <c r="K24" s="79"/>
      <c r="L24" s="83" t="s">
        <v>63</v>
      </c>
      <c r="M24" s="79"/>
      <c r="P24" s="81"/>
      <c r="Q24" s="78"/>
      <c r="R24" s="78"/>
      <c r="S24" s="78"/>
      <c r="T24" s="79"/>
      <c r="U24" s="82"/>
      <c r="V24" s="78"/>
      <c r="W24" s="78"/>
      <c r="X24" s="79"/>
      <c r="Y24" s="83" t="s">
        <v>63</v>
      </c>
      <c r="Z24" s="79"/>
      <c r="AA24" s="3"/>
      <c r="AI24" s="1"/>
      <c r="AJ24" s="1"/>
    </row>
    <row r="25" spans="2:36" ht="14.25" customHeight="1">
      <c r="B25" s="2"/>
      <c r="C25" s="81" t="s">
        <v>252</v>
      </c>
      <c r="D25" s="78"/>
      <c r="E25" s="78"/>
      <c r="F25" s="78"/>
      <c r="G25" s="79"/>
      <c r="H25" s="105">
        <f>+Calculos!C133</f>
        <v>10</v>
      </c>
      <c r="I25" s="78"/>
      <c r="J25" s="78"/>
      <c r="K25" s="79"/>
      <c r="L25" s="83" t="s">
        <v>63</v>
      </c>
      <c r="M25" s="79"/>
      <c r="P25" s="81" t="s">
        <v>252</v>
      </c>
      <c r="Q25" s="78"/>
      <c r="R25" s="78"/>
      <c r="S25" s="78"/>
      <c r="T25" s="79"/>
      <c r="U25" s="105">
        <f>+Calculos!F133</f>
        <v>10</v>
      </c>
      <c r="V25" s="78"/>
      <c r="W25" s="78"/>
      <c r="X25" s="79"/>
      <c r="Y25" s="83" t="s">
        <v>63</v>
      </c>
      <c r="Z25" s="79"/>
      <c r="AA25" s="3"/>
      <c r="AI25" s="1"/>
      <c r="AJ25" s="1"/>
    </row>
    <row r="26" spans="2:36" ht="14.25" customHeight="1">
      <c r="B26" s="2"/>
      <c r="C26" s="81" t="s">
        <v>253</v>
      </c>
      <c r="D26" s="78"/>
      <c r="E26" s="78"/>
      <c r="F26" s="78"/>
      <c r="G26" s="79"/>
      <c r="H26" s="105">
        <f>+Calculos!C134</f>
        <v>10</v>
      </c>
      <c r="I26" s="78"/>
      <c r="J26" s="78"/>
      <c r="K26" s="79"/>
      <c r="L26" s="83" t="s">
        <v>63</v>
      </c>
      <c r="M26" s="79"/>
      <c r="P26" s="81" t="s">
        <v>253</v>
      </c>
      <c r="Q26" s="78"/>
      <c r="R26" s="78"/>
      <c r="S26" s="78"/>
      <c r="T26" s="79"/>
      <c r="U26" s="105">
        <f>+Calculos!F134</f>
        <v>10</v>
      </c>
      <c r="V26" s="78"/>
      <c r="W26" s="78"/>
      <c r="X26" s="79"/>
      <c r="Y26" s="83" t="s">
        <v>63</v>
      </c>
      <c r="Z26" s="79"/>
      <c r="AA26" s="3"/>
      <c r="AI26" s="1"/>
      <c r="AJ26" s="1"/>
    </row>
    <row r="27" spans="2:36" ht="14.25" customHeight="1">
      <c r="B27" s="2"/>
      <c r="AA27" s="3"/>
      <c r="AI27" s="1"/>
      <c r="AJ27" s="1"/>
    </row>
    <row r="28" spans="2:36" ht="14.25" customHeight="1">
      <c r="B28" s="2"/>
      <c r="C28" s="81" t="s">
        <v>254</v>
      </c>
      <c r="D28" s="78"/>
      <c r="E28" s="78"/>
      <c r="F28" s="78"/>
      <c r="G28" s="79"/>
      <c r="H28" s="105">
        <f>+Calculos!C98</f>
        <v>38</v>
      </c>
      <c r="I28" s="78"/>
      <c r="J28" s="78"/>
      <c r="K28" s="79"/>
      <c r="L28" s="80" t="s">
        <v>12</v>
      </c>
      <c r="M28" s="79"/>
      <c r="P28" s="81" t="s">
        <v>254</v>
      </c>
      <c r="Q28" s="78"/>
      <c r="R28" s="78"/>
      <c r="S28" s="78"/>
      <c r="T28" s="79"/>
      <c r="U28" s="105">
        <f>+Calculos!F98</f>
        <v>69</v>
      </c>
      <c r="V28" s="78"/>
      <c r="W28" s="78"/>
      <c r="X28" s="79"/>
      <c r="Y28" s="80" t="s">
        <v>12</v>
      </c>
      <c r="Z28" s="79"/>
      <c r="AA28" s="3"/>
      <c r="AI28" s="1"/>
      <c r="AJ28" s="1"/>
    </row>
    <row r="29" spans="2:36" ht="14.25" customHeight="1">
      <c r="B29" s="2"/>
      <c r="AA29" s="3"/>
      <c r="AI29" s="1"/>
      <c r="AJ29" s="1"/>
    </row>
    <row r="30" spans="2:36" ht="14.25" customHeight="1">
      <c r="B30" s="2"/>
      <c r="AA30" s="3"/>
      <c r="AI30" s="1"/>
      <c r="AJ30" s="1"/>
    </row>
    <row r="31" spans="2:36" ht="14.25" customHeight="1">
      <c r="B31" s="2"/>
      <c r="AA31" s="3"/>
      <c r="AI31" s="1"/>
      <c r="AJ31" s="1"/>
    </row>
    <row r="32" spans="2:36" ht="14.25" customHeight="1">
      <c r="B32" s="2"/>
      <c r="AA32" s="3"/>
      <c r="AI32" s="1"/>
      <c r="AJ32" s="1"/>
    </row>
    <row r="33" spans="2:36" ht="14.25" customHeight="1">
      <c r="B33" s="2"/>
      <c r="AA33" s="3"/>
      <c r="AI33" s="1"/>
      <c r="AJ33" s="1"/>
    </row>
    <row r="34" spans="2:36" ht="14.25" customHeight="1">
      <c r="B34" s="2"/>
      <c r="AA34" s="3"/>
      <c r="AI34" s="1"/>
      <c r="AJ34" s="1"/>
    </row>
    <row r="35" spans="2:36" ht="14.25" customHeight="1">
      <c r="B35" s="2"/>
      <c r="AA35" s="3"/>
      <c r="AI35" s="1"/>
      <c r="AJ35" s="1"/>
    </row>
    <row r="36" spans="2:36" ht="14.25" customHeight="1">
      <c r="B36" s="2"/>
      <c r="C36" s="5" t="s">
        <v>35</v>
      </c>
      <c r="AA36" s="3"/>
      <c r="AI36" s="1"/>
      <c r="AJ36" s="1"/>
    </row>
    <row r="37" spans="2:36" ht="14.25" customHeight="1">
      <c r="B37" s="2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3"/>
      <c r="AI37" s="1"/>
      <c r="AJ37" s="1"/>
    </row>
    <row r="38" spans="2:36" ht="14.25" customHeight="1">
      <c r="B38" s="2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3"/>
      <c r="AI38" s="1"/>
      <c r="AJ38" s="1"/>
    </row>
    <row r="39" spans="2:36" ht="14.25" customHeight="1">
      <c r="B39" s="2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3"/>
      <c r="AI39" s="1"/>
      <c r="AJ39" s="1"/>
    </row>
    <row r="40" spans="2:36" ht="14.25" customHeight="1">
      <c r="B40" s="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3"/>
      <c r="AI40" s="1"/>
      <c r="AJ40" s="1"/>
    </row>
    <row r="41" spans="2:36" ht="14.25" customHeight="1">
      <c r="B41" s="2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3"/>
      <c r="AI41" s="1"/>
      <c r="AJ41" s="1"/>
    </row>
    <row r="42" spans="2:36" ht="14.25" customHeight="1">
      <c r="B42" s="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3"/>
      <c r="AI42" s="1"/>
      <c r="AJ42" s="1"/>
    </row>
    <row r="43" spans="2:36" ht="14.25" customHeight="1">
      <c r="B43" s="2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3"/>
      <c r="AI43" s="1"/>
      <c r="AJ43" s="1"/>
    </row>
    <row r="44" spans="2:36" ht="14.25" customHeight="1">
      <c r="B44" s="2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3"/>
      <c r="AI44" s="1"/>
      <c r="AJ44" s="1"/>
    </row>
    <row r="45" spans="2:36" ht="14.25" customHeight="1">
      <c r="B45" s="2"/>
      <c r="AB45" s="2"/>
      <c r="AI45" s="1"/>
      <c r="AJ45" s="1"/>
    </row>
    <row r="46" spans="2:36" ht="14.25" customHeight="1">
      <c r="B46" s="2"/>
      <c r="AB46" s="2"/>
      <c r="AI46" s="1"/>
      <c r="AJ46" s="1"/>
    </row>
    <row r="47" spans="2:36" ht="14.25" customHeight="1">
      <c r="B47" s="2"/>
      <c r="C47" s="80"/>
      <c r="D47" s="79"/>
      <c r="E47" s="80"/>
      <c r="F47" s="78"/>
      <c r="G47" s="79"/>
      <c r="H47" s="80"/>
      <c r="I47" s="78"/>
      <c r="J47" s="78"/>
      <c r="K47" s="78"/>
      <c r="L47" s="78"/>
      <c r="M47" s="78"/>
      <c r="N47" s="78"/>
      <c r="O47" s="80"/>
      <c r="P47" s="78"/>
      <c r="Q47" s="79"/>
      <c r="R47" s="80"/>
      <c r="S47" s="78"/>
      <c r="T47" s="79"/>
      <c r="U47" s="80"/>
      <c r="V47" s="78"/>
      <c r="W47" s="79"/>
      <c r="X47" s="80"/>
      <c r="Y47" s="78"/>
      <c r="Z47" s="79"/>
      <c r="AB47" s="2"/>
      <c r="AI47" s="1"/>
      <c r="AJ47" s="1"/>
    </row>
    <row r="48" spans="2:36" ht="14.25" customHeight="1">
      <c r="B48" s="2"/>
      <c r="C48" s="80" t="s">
        <v>36</v>
      </c>
      <c r="D48" s="79"/>
      <c r="E48" s="80" t="s">
        <v>37</v>
      </c>
      <c r="F48" s="78"/>
      <c r="G48" s="79"/>
      <c r="H48" s="80" t="s">
        <v>38</v>
      </c>
      <c r="I48" s="78"/>
      <c r="J48" s="78"/>
      <c r="K48" s="78"/>
      <c r="L48" s="78"/>
      <c r="M48" s="78"/>
      <c r="N48" s="78"/>
      <c r="O48" s="80" t="s">
        <v>39</v>
      </c>
      <c r="P48" s="78"/>
      <c r="Q48" s="79"/>
      <c r="R48" s="80" t="s">
        <v>40</v>
      </c>
      <c r="S48" s="78"/>
      <c r="T48" s="79"/>
      <c r="U48" s="80" t="s">
        <v>41</v>
      </c>
      <c r="V48" s="78"/>
      <c r="W48" s="79"/>
      <c r="X48" s="80" t="s">
        <v>42</v>
      </c>
      <c r="Y48" s="78"/>
      <c r="Z48" s="79"/>
      <c r="AA48" s="3"/>
      <c r="AI48" s="1"/>
      <c r="AJ48" s="1"/>
    </row>
    <row r="49" spans="2:36" ht="14.25" customHeight="1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I49" s="1"/>
      <c r="AJ49" s="1"/>
    </row>
    <row r="50" spans="2:36" ht="14.25" customHeight="1">
      <c r="AI50" s="1"/>
      <c r="AJ50" s="1"/>
    </row>
    <row r="51" spans="2:36" ht="14.25" customHeight="1">
      <c r="AI51" s="1"/>
      <c r="AJ51" s="1"/>
    </row>
    <row r="52" spans="2:36" ht="14.25" customHeight="1">
      <c r="AI52" s="1"/>
      <c r="AJ52" s="1"/>
    </row>
    <row r="53" spans="2:36" ht="14.25" customHeight="1">
      <c r="AI53" s="1"/>
      <c r="AJ53" s="1"/>
    </row>
    <row r="54" spans="2:36" ht="14.25" customHeight="1">
      <c r="AI54" s="1"/>
      <c r="AJ54" s="1"/>
    </row>
    <row r="55" spans="2:36" ht="14.25" customHeight="1">
      <c r="AI55" s="1"/>
      <c r="AJ55" s="1"/>
    </row>
    <row r="56" spans="2:36" ht="14.25" customHeight="1">
      <c r="AI56" s="1"/>
      <c r="AJ56" s="1"/>
    </row>
    <row r="57" spans="2:36" ht="14.25" customHeight="1">
      <c r="AI57" s="1"/>
      <c r="AJ57" s="1"/>
    </row>
    <row r="58" spans="2:36" ht="14.25" customHeight="1">
      <c r="AI58" s="1"/>
      <c r="AJ58" s="1"/>
    </row>
    <row r="59" spans="2:36" ht="14.25" customHeight="1">
      <c r="AI59" s="1"/>
      <c r="AJ59" s="1"/>
    </row>
    <row r="60" spans="2:36" ht="14.25" customHeight="1">
      <c r="AI60" s="1"/>
      <c r="AJ60" s="1"/>
    </row>
    <row r="61" spans="2:36" ht="14.25" customHeight="1">
      <c r="AI61" s="1"/>
      <c r="AJ61" s="1"/>
    </row>
    <row r="62" spans="2:36" ht="14.25" customHeight="1">
      <c r="AI62" s="1"/>
      <c r="AJ62" s="1"/>
    </row>
    <row r="63" spans="2:36" ht="14.25" customHeight="1">
      <c r="AI63" s="1"/>
      <c r="AJ63" s="1"/>
    </row>
    <row r="64" spans="2:36" ht="14.25" customHeight="1">
      <c r="AI64" s="1"/>
      <c r="AJ64" s="1"/>
    </row>
    <row r="65" spans="35:36" ht="14.25" customHeight="1">
      <c r="AI65" s="1"/>
      <c r="AJ65" s="1"/>
    </row>
    <row r="66" spans="35:36" ht="14.25" customHeight="1">
      <c r="AI66" s="1"/>
      <c r="AJ66" s="1"/>
    </row>
    <row r="67" spans="35:36" ht="14.25" customHeight="1">
      <c r="AI67" s="1"/>
      <c r="AJ67" s="1"/>
    </row>
    <row r="68" spans="35:36" ht="14.25" customHeight="1">
      <c r="AI68" s="1"/>
      <c r="AJ68" s="1"/>
    </row>
    <row r="69" spans="35:36" ht="14.25" customHeight="1">
      <c r="AI69" s="1"/>
      <c r="AJ69" s="1"/>
    </row>
    <row r="70" spans="35:36" ht="14.25" customHeight="1">
      <c r="AI70" s="1"/>
      <c r="AJ70" s="1"/>
    </row>
    <row r="71" spans="35:36" ht="14.25" customHeight="1">
      <c r="AI71" s="1"/>
      <c r="AJ71" s="1"/>
    </row>
    <row r="72" spans="35:36" ht="14.25" customHeight="1">
      <c r="AI72" s="1"/>
      <c r="AJ72" s="1"/>
    </row>
    <row r="73" spans="35:36" ht="14.25" customHeight="1">
      <c r="AI73" s="1"/>
      <c r="AJ73" s="1"/>
    </row>
    <row r="74" spans="35:36" ht="14.25" customHeight="1">
      <c r="AI74" s="1"/>
      <c r="AJ74" s="1"/>
    </row>
    <row r="75" spans="35:36" ht="14.25" customHeight="1">
      <c r="AI75" s="1"/>
      <c r="AJ75" s="1"/>
    </row>
    <row r="76" spans="35:36" ht="14.25" customHeight="1">
      <c r="AI76" s="1"/>
      <c r="AJ76" s="1"/>
    </row>
    <row r="77" spans="35:36" ht="14.25" customHeight="1">
      <c r="AI77" s="1"/>
      <c r="AJ77" s="1"/>
    </row>
    <row r="78" spans="35:36" ht="14.25" customHeight="1">
      <c r="AI78" s="1"/>
      <c r="AJ78" s="1"/>
    </row>
    <row r="79" spans="35:36" ht="14.25" customHeight="1">
      <c r="AI79" s="1"/>
      <c r="AJ79" s="1"/>
    </row>
    <row r="80" spans="35:36" ht="14.25" customHeight="1">
      <c r="AI80" s="1"/>
      <c r="AJ80" s="1"/>
    </row>
    <row r="81" spans="35:36" ht="14.25" customHeight="1">
      <c r="AI81" s="1"/>
      <c r="AJ81" s="1"/>
    </row>
    <row r="82" spans="35:36" ht="14.25" customHeight="1">
      <c r="AI82" s="1"/>
      <c r="AJ82" s="1"/>
    </row>
    <row r="83" spans="35:36" ht="14.25" customHeight="1">
      <c r="AI83" s="1"/>
      <c r="AJ83" s="1"/>
    </row>
    <row r="84" spans="35:36" ht="14.25" customHeight="1">
      <c r="AI84" s="1"/>
      <c r="AJ84" s="1"/>
    </row>
    <row r="85" spans="35:36" ht="14.25" customHeight="1">
      <c r="AI85" s="1"/>
      <c r="AJ85" s="1"/>
    </row>
    <row r="86" spans="35:36" ht="14.25" customHeight="1">
      <c r="AI86" s="1"/>
      <c r="AJ86" s="1"/>
    </row>
    <row r="87" spans="35:36" ht="14.25" customHeight="1">
      <c r="AI87" s="1"/>
      <c r="AJ87" s="1"/>
    </row>
    <row r="88" spans="35:36" ht="14.25" customHeight="1">
      <c r="AI88" s="1"/>
      <c r="AJ88" s="1"/>
    </row>
    <row r="89" spans="35:36" ht="14.25" customHeight="1">
      <c r="AI89" s="1"/>
      <c r="AJ89" s="1"/>
    </row>
    <row r="90" spans="35:36" ht="14.25" customHeight="1">
      <c r="AI90" s="1"/>
      <c r="AJ90" s="1"/>
    </row>
    <row r="91" spans="35:36" ht="14.25" customHeight="1">
      <c r="AI91" s="1"/>
      <c r="AJ91" s="1"/>
    </row>
    <row r="92" spans="35:36" ht="14.25" customHeight="1">
      <c r="AI92" s="1"/>
      <c r="AJ92" s="1"/>
    </row>
    <row r="93" spans="35:36" ht="14.25" customHeight="1">
      <c r="AI93" s="1"/>
      <c r="AJ93" s="1"/>
    </row>
    <row r="94" spans="35:36" ht="14.25" customHeight="1">
      <c r="AI94" s="1"/>
      <c r="AJ94" s="1"/>
    </row>
    <row r="95" spans="35:36" ht="14.25" customHeight="1">
      <c r="AI95" s="1"/>
      <c r="AJ95" s="1"/>
    </row>
    <row r="96" spans="35:36" ht="14.25" customHeight="1">
      <c r="AI96" s="1"/>
      <c r="AJ96" s="1"/>
    </row>
    <row r="97" spans="35:36" ht="14.25" customHeight="1">
      <c r="AI97" s="1"/>
      <c r="AJ97" s="1"/>
    </row>
    <row r="98" spans="35:36" ht="14.25" customHeight="1">
      <c r="AI98" s="1"/>
      <c r="AJ98" s="1"/>
    </row>
    <row r="99" spans="35:36" ht="14.25" customHeight="1">
      <c r="AI99" s="1"/>
      <c r="AJ99" s="1"/>
    </row>
    <row r="100" spans="35:36" ht="14.25" customHeight="1">
      <c r="AI100" s="1"/>
      <c r="AJ100" s="1"/>
    </row>
    <row r="101" spans="35:36" ht="14.25" customHeight="1">
      <c r="AI101" s="1"/>
      <c r="AJ101" s="1"/>
    </row>
    <row r="102" spans="35:36" ht="14.25" customHeight="1">
      <c r="AI102" s="1"/>
      <c r="AJ102" s="1"/>
    </row>
    <row r="103" spans="35:36" ht="14.25" customHeight="1">
      <c r="AI103" s="1"/>
      <c r="AJ103" s="1"/>
    </row>
    <row r="104" spans="35:36" ht="14.25" customHeight="1">
      <c r="AI104" s="1"/>
      <c r="AJ104" s="1"/>
    </row>
    <row r="105" spans="35:36" ht="14.25" customHeight="1">
      <c r="AI105" s="1"/>
      <c r="AJ105" s="1"/>
    </row>
    <row r="106" spans="35:36" ht="14.25" customHeight="1">
      <c r="AI106" s="1"/>
      <c r="AJ106" s="1"/>
    </row>
    <row r="107" spans="35:36" ht="14.25" customHeight="1">
      <c r="AI107" s="1"/>
      <c r="AJ107" s="1"/>
    </row>
    <row r="108" spans="35:36" ht="14.25" customHeight="1">
      <c r="AI108" s="1"/>
      <c r="AJ108" s="1"/>
    </row>
    <row r="109" spans="35:36" ht="14.25" customHeight="1">
      <c r="AI109" s="1"/>
      <c r="AJ109" s="1"/>
    </row>
    <row r="110" spans="35:36" ht="14.25" customHeight="1">
      <c r="AI110" s="1"/>
      <c r="AJ110" s="1"/>
    </row>
    <row r="111" spans="35:36" ht="14.25" customHeight="1">
      <c r="AI111" s="1"/>
      <c r="AJ111" s="1"/>
    </row>
    <row r="112" spans="35:36" ht="14.25" customHeight="1">
      <c r="AI112" s="1"/>
      <c r="AJ112" s="1"/>
    </row>
    <row r="113" spans="35:36" ht="14.25" customHeight="1">
      <c r="AI113" s="1"/>
      <c r="AJ113" s="1"/>
    </row>
    <row r="114" spans="35:36" ht="14.25" customHeight="1">
      <c r="AI114" s="1"/>
      <c r="AJ114" s="1"/>
    </row>
    <row r="115" spans="35:36" ht="14.25" customHeight="1">
      <c r="AI115" s="1"/>
      <c r="AJ115" s="1"/>
    </row>
    <row r="116" spans="35:36" ht="14.25" customHeight="1">
      <c r="AI116" s="1"/>
      <c r="AJ116" s="1"/>
    </row>
    <row r="117" spans="35:36" ht="14.25" customHeight="1">
      <c r="AI117" s="1"/>
      <c r="AJ117" s="1"/>
    </row>
    <row r="118" spans="35:36" ht="14.25" customHeight="1">
      <c r="AI118" s="1"/>
      <c r="AJ118" s="1"/>
    </row>
    <row r="119" spans="35:36" ht="14.25" customHeight="1">
      <c r="AI119" s="1"/>
      <c r="AJ119" s="1"/>
    </row>
    <row r="120" spans="35:36" ht="14.25" customHeight="1">
      <c r="AI120" s="1"/>
      <c r="AJ120" s="1"/>
    </row>
    <row r="121" spans="35:36" ht="14.25" customHeight="1">
      <c r="AI121" s="1"/>
      <c r="AJ121" s="1"/>
    </row>
    <row r="122" spans="35:36" ht="14.25" customHeight="1">
      <c r="AI122" s="1"/>
      <c r="AJ122" s="1"/>
    </row>
    <row r="123" spans="35:36" ht="14.25" customHeight="1">
      <c r="AI123" s="1"/>
      <c r="AJ123" s="1"/>
    </row>
    <row r="124" spans="35:36" ht="14.25" customHeight="1">
      <c r="AI124" s="1"/>
      <c r="AJ124" s="1"/>
    </row>
    <row r="125" spans="35:36" ht="14.25" customHeight="1">
      <c r="AI125" s="1"/>
      <c r="AJ125" s="1"/>
    </row>
    <row r="126" spans="35:36" ht="14.25" customHeight="1">
      <c r="AI126" s="1"/>
      <c r="AJ126" s="1"/>
    </row>
    <row r="127" spans="35:36" ht="14.25" customHeight="1">
      <c r="AI127" s="1"/>
      <c r="AJ127" s="1"/>
    </row>
    <row r="128" spans="35:36" ht="14.25" customHeight="1">
      <c r="AI128" s="1"/>
      <c r="AJ128" s="1"/>
    </row>
    <row r="129" spans="35:36" ht="14.25" customHeight="1">
      <c r="AI129" s="1"/>
      <c r="AJ129" s="1"/>
    </row>
    <row r="130" spans="35:36" ht="14.25" customHeight="1">
      <c r="AI130" s="1"/>
      <c r="AJ130" s="1"/>
    </row>
    <row r="131" spans="35:36" ht="14.25" customHeight="1">
      <c r="AI131" s="1"/>
      <c r="AJ131" s="1"/>
    </row>
    <row r="132" spans="35:36" ht="14.25" customHeight="1">
      <c r="AI132" s="1"/>
      <c r="AJ132" s="1"/>
    </row>
    <row r="133" spans="35:36" ht="14.25" customHeight="1">
      <c r="AI133" s="1"/>
      <c r="AJ133" s="1"/>
    </row>
    <row r="134" spans="35:36" ht="14.25" customHeight="1">
      <c r="AI134" s="1"/>
      <c r="AJ134" s="1"/>
    </row>
    <row r="135" spans="35:36" ht="14.25" customHeight="1">
      <c r="AI135" s="1"/>
      <c r="AJ135" s="1"/>
    </row>
    <row r="136" spans="35:36" ht="14.25" customHeight="1">
      <c r="AI136" s="1"/>
      <c r="AJ136" s="1"/>
    </row>
    <row r="137" spans="35:36" ht="14.25" customHeight="1">
      <c r="AI137" s="1"/>
      <c r="AJ137" s="1"/>
    </row>
    <row r="138" spans="35:36" ht="14.25" customHeight="1">
      <c r="AI138" s="1"/>
      <c r="AJ138" s="1"/>
    </row>
    <row r="139" spans="35:36" ht="14.25" customHeight="1">
      <c r="AI139" s="1"/>
      <c r="AJ139" s="1"/>
    </row>
    <row r="140" spans="35:36" ht="14.25" customHeight="1">
      <c r="AI140" s="1"/>
      <c r="AJ140" s="1"/>
    </row>
    <row r="141" spans="35:36" ht="14.25" customHeight="1">
      <c r="AI141" s="1"/>
      <c r="AJ141" s="1"/>
    </row>
    <row r="142" spans="35:36" ht="14.25" customHeight="1">
      <c r="AI142" s="1"/>
      <c r="AJ142" s="1"/>
    </row>
    <row r="143" spans="35:36" ht="14.25" customHeight="1">
      <c r="AI143" s="1"/>
      <c r="AJ143" s="1"/>
    </row>
    <row r="144" spans="35:36" ht="14.25" customHeight="1">
      <c r="AI144" s="1"/>
      <c r="AJ144" s="1"/>
    </row>
    <row r="145" spans="35:36" ht="14.25" customHeight="1">
      <c r="AI145" s="1"/>
      <c r="AJ145" s="1"/>
    </row>
    <row r="146" spans="35:36" ht="14.25" customHeight="1">
      <c r="AI146" s="1"/>
      <c r="AJ146" s="1"/>
    </row>
    <row r="147" spans="35:36" ht="14.25" customHeight="1">
      <c r="AI147" s="1"/>
      <c r="AJ147" s="1"/>
    </row>
    <row r="148" spans="35:36" ht="14.25" customHeight="1">
      <c r="AI148" s="1"/>
      <c r="AJ148" s="1"/>
    </row>
    <row r="149" spans="35:36" ht="14.25" customHeight="1">
      <c r="AI149" s="1"/>
      <c r="AJ149" s="1"/>
    </row>
    <row r="150" spans="35:36" ht="14.25" customHeight="1">
      <c r="AI150" s="1"/>
      <c r="AJ150" s="1"/>
    </row>
    <row r="151" spans="35:36" ht="14.25" customHeight="1">
      <c r="AI151" s="1"/>
      <c r="AJ151" s="1"/>
    </row>
    <row r="152" spans="35:36" ht="14.25" customHeight="1">
      <c r="AI152" s="1"/>
      <c r="AJ152" s="1"/>
    </row>
    <row r="153" spans="35:36" ht="14.25" customHeight="1">
      <c r="AI153" s="1"/>
      <c r="AJ153" s="1"/>
    </row>
    <row r="154" spans="35:36" ht="14.25" customHeight="1">
      <c r="AI154" s="1"/>
      <c r="AJ154" s="1"/>
    </row>
    <row r="155" spans="35:36" ht="14.25" customHeight="1">
      <c r="AI155" s="1"/>
      <c r="AJ155" s="1"/>
    </row>
    <row r="156" spans="35:36" ht="14.25" customHeight="1">
      <c r="AI156" s="1"/>
      <c r="AJ156" s="1"/>
    </row>
    <row r="157" spans="35:36" ht="14.25" customHeight="1">
      <c r="AI157" s="1"/>
      <c r="AJ157" s="1"/>
    </row>
    <row r="158" spans="35:36" ht="14.25" customHeight="1">
      <c r="AI158" s="1"/>
      <c r="AJ158" s="1"/>
    </row>
    <row r="159" spans="35:36" ht="14.25" customHeight="1">
      <c r="AI159" s="1"/>
      <c r="AJ159" s="1"/>
    </row>
    <row r="160" spans="35:36" ht="14.25" customHeight="1">
      <c r="AI160" s="1"/>
      <c r="AJ160" s="1"/>
    </row>
    <row r="161" spans="35:36" ht="14.25" customHeight="1">
      <c r="AI161" s="1"/>
      <c r="AJ161" s="1"/>
    </row>
    <row r="162" spans="35:36" ht="14.25" customHeight="1">
      <c r="AI162" s="1"/>
      <c r="AJ162" s="1"/>
    </row>
    <row r="163" spans="35:36" ht="14.25" customHeight="1">
      <c r="AI163" s="1"/>
      <c r="AJ163" s="1"/>
    </row>
    <row r="164" spans="35:36" ht="14.25" customHeight="1">
      <c r="AI164" s="1"/>
      <c r="AJ164" s="1"/>
    </row>
    <row r="165" spans="35:36" ht="14.25" customHeight="1">
      <c r="AI165" s="1"/>
      <c r="AJ165" s="1"/>
    </row>
    <row r="166" spans="35:36" ht="14.25" customHeight="1">
      <c r="AI166" s="1"/>
      <c r="AJ166" s="1"/>
    </row>
    <row r="167" spans="35:36" ht="14.25" customHeight="1">
      <c r="AI167" s="1"/>
      <c r="AJ167" s="1"/>
    </row>
    <row r="168" spans="35:36" ht="14.25" customHeight="1">
      <c r="AI168" s="1"/>
      <c r="AJ168" s="1"/>
    </row>
    <row r="169" spans="35:36" ht="14.25" customHeight="1">
      <c r="AI169" s="1"/>
      <c r="AJ169" s="1"/>
    </row>
    <row r="170" spans="35:36" ht="14.25" customHeight="1">
      <c r="AI170" s="1"/>
      <c r="AJ170" s="1"/>
    </row>
    <row r="171" spans="35:36" ht="14.25" customHeight="1">
      <c r="AI171" s="1"/>
      <c r="AJ171" s="1"/>
    </row>
    <row r="172" spans="35:36" ht="14.25" customHeight="1">
      <c r="AI172" s="1"/>
      <c r="AJ172" s="1"/>
    </row>
    <row r="173" spans="35:36" ht="14.25" customHeight="1">
      <c r="AI173" s="1"/>
      <c r="AJ173" s="1"/>
    </row>
    <row r="174" spans="35:36" ht="14.25" customHeight="1">
      <c r="AI174" s="1"/>
      <c r="AJ174" s="1"/>
    </row>
    <row r="175" spans="35:36" ht="14.25" customHeight="1">
      <c r="AI175" s="1"/>
      <c r="AJ175" s="1"/>
    </row>
    <row r="176" spans="35:36" ht="14.25" customHeight="1">
      <c r="AI176" s="1"/>
      <c r="AJ176" s="1"/>
    </row>
    <row r="177" spans="35:36" ht="14.25" customHeight="1">
      <c r="AI177" s="1"/>
      <c r="AJ177" s="1"/>
    </row>
    <row r="178" spans="35:36" ht="14.25" customHeight="1">
      <c r="AI178" s="1"/>
      <c r="AJ178" s="1"/>
    </row>
    <row r="179" spans="35:36" ht="14.25" customHeight="1">
      <c r="AI179" s="1"/>
      <c r="AJ179" s="1"/>
    </row>
    <row r="180" spans="35:36" ht="14.25" customHeight="1">
      <c r="AI180" s="1"/>
      <c r="AJ180" s="1"/>
    </row>
    <row r="181" spans="35:36" ht="14.25" customHeight="1">
      <c r="AI181" s="1"/>
      <c r="AJ181" s="1"/>
    </row>
    <row r="182" spans="35:36" ht="14.25" customHeight="1">
      <c r="AI182" s="1"/>
      <c r="AJ182" s="1"/>
    </row>
    <row r="183" spans="35:36" ht="14.25" customHeight="1">
      <c r="AI183" s="1"/>
      <c r="AJ183" s="1"/>
    </row>
    <row r="184" spans="35:36" ht="14.25" customHeight="1">
      <c r="AI184" s="1"/>
      <c r="AJ184" s="1"/>
    </row>
    <row r="185" spans="35:36" ht="14.25" customHeight="1">
      <c r="AI185" s="1"/>
      <c r="AJ185" s="1"/>
    </row>
    <row r="186" spans="35:36" ht="14.25" customHeight="1">
      <c r="AI186" s="1"/>
      <c r="AJ186" s="1"/>
    </row>
    <row r="187" spans="35:36" ht="14.25" customHeight="1">
      <c r="AI187" s="1"/>
      <c r="AJ187" s="1"/>
    </row>
    <row r="188" spans="35:36" ht="14.25" customHeight="1">
      <c r="AI188" s="1"/>
      <c r="AJ188" s="1"/>
    </row>
    <row r="189" spans="35:36" ht="14.25" customHeight="1">
      <c r="AI189" s="1"/>
      <c r="AJ189" s="1"/>
    </row>
    <row r="190" spans="35:36" ht="14.25" customHeight="1">
      <c r="AI190" s="1"/>
      <c r="AJ190" s="1"/>
    </row>
    <row r="191" spans="35:36" ht="14.25" customHeight="1">
      <c r="AI191" s="1"/>
      <c r="AJ191" s="1"/>
    </row>
    <row r="192" spans="35:36" ht="14.25" customHeight="1">
      <c r="AI192" s="1"/>
      <c r="AJ192" s="1"/>
    </row>
    <row r="193" spans="35:36" ht="14.25" customHeight="1">
      <c r="AI193" s="1"/>
      <c r="AJ193" s="1"/>
    </row>
    <row r="194" spans="35:36" ht="14.25" customHeight="1">
      <c r="AI194" s="1"/>
      <c r="AJ194" s="1"/>
    </row>
    <row r="195" spans="35:36" ht="14.25" customHeight="1">
      <c r="AI195" s="1"/>
      <c r="AJ195" s="1"/>
    </row>
    <row r="196" spans="35:36" ht="14.25" customHeight="1">
      <c r="AI196" s="1"/>
      <c r="AJ196" s="1"/>
    </row>
    <row r="197" spans="35:36" ht="14.25" customHeight="1">
      <c r="AI197" s="1"/>
      <c r="AJ197" s="1"/>
    </row>
    <row r="198" spans="35:36" ht="14.25" customHeight="1">
      <c r="AI198" s="1"/>
      <c r="AJ198" s="1"/>
    </row>
    <row r="199" spans="35:36" ht="14.25" customHeight="1">
      <c r="AI199" s="1"/>
      <c r="AJ199" s="1"/>
    </row>
    <row r="200" spans="35:36" ht="14.25" customHeight="1">
      <c r="AI200" s="1"/>
      <c r="AJ200" s="1"/>
    </row>
    <row r="201" spans="35:36" ht="14.25" customHeight="1">
      <c r="AI201" s="1"/>
      <c r="AJ201" s="1"/>
    </row>
    <row r="202" spans="35:36" ht="14.25" customHeight="1">
      <c r="AI202" s="1"/>
      <c r="AJ202" s="1"/>
    </row>
    <row r="203" spans="35:36" ht="14.25" customHeight="1">
      <c r="AI203" s="1"/>
      <c r="AJ203" s="1"/>
    </row>
    <row r="204" spans="35:36" ht="14.25" customHeight="1">
      <c r="AI204" s="1"/>
      <c r="AJ204" s="1"/>
    </row>
    <row r="205" spans="35:36" ht="14.25" customHeight="1">
      <c r="AI205" s="1"/>
      <c r="AJ205" s="1"/>
    </row>
    <row r="206" spans="35:36" ht="14.25" customHeight="1">
      <c r="AI206" s="1"/>
      <c r="AJ206" s="1"/>
    </row>
    <row r="207" spans="35:36" ht="14.25" customHeight="1">
      <c r="AI207" s="1"/>
      <c r="AJ207" s="1"/>
    </row>
    <row r="208" spans="35:36" ht="14.25" customHeight="1">
      <c r="AI208" s="1"/>
      <c r="AJ208" s="1"/>
    </row>
    <row r="209" spans="35:36" ht="14.25" customHeight="1">
      <c r="AI209" s="1"/>
      <c r="AJ209" s="1"/>
    </row>
    <row r="210" spans="35:36" ht="14.25" customHeight="1">
      <c r="AI210" s="1"/>
      <c r="AJ210" s="1"/>
    </row>
    <row r="211" spans="35:36" ht="14.25" customHeight="1">
      <c r="AI211" s="1"/>
      <c r="AJ211" s="1"/>
    </row>
    <row r="212" spans="35:36" ht="14.25" customHeight="1">
      <c r="AI212" s="1"/>
      <c r="AJ212" s="1"/>
    </row>
    <row r="213" spans="35:36" ht="14.25" customHeight="1">
      <c r="AI213" s="1"/>
      <c r="AJ213" s="1"/>
    </row>
    <row r="214" spans="35:36" ht="14.25" customHeight="1">
      <c r="AI214" s="1"/>
      <c r="AJ214" s="1"/>
    </row>
    <row r="215" spans="35:36" ht="14.25" customHeight="1">
      <c r="AI215" s="1"/>
      <c r="AJ215" s="1"/>
    </row>
    <row r="216" spans="35:36" ht="14.25" customHeight="1">
      <c r="AI216" s="1"/>
      <c r="AJ216" s="1"/>
    </row>
    <row r="217" spans="35:36" ht="14.25" customHeight="1">
      <c r="AI217" s="1"/>
      <c r="AJ217" s="1"/>
    </row>
    <row r="218" spans="35:36" ht="14.25" customHeight="1">
      <c r="AI218" s="1"/>
      <c r="AJ218" s="1"/>
    </row>
    <row r="219" spans="35:36" ht="14.25" customHeight="1">
      <c r="AI219" s="1"/>
      <c r="AJ219" s="1"/>
    </row>
    <row r="220" spans="35:36" ht="14.25" customHeight="1">
      <c r="AI220" s="1"/>
      <c r="AJ220" s="1"/>
    </row>
    <row r="221" spans="35:36" ht="14.25" customHeight="1">
      <c r="AI221" s="1"/>
      <c r="AJ221" s="1"/>
    </row>
    <row r="222" spans="35:36" ht="14.25" customHeight="1">
      <c r="AI222" s="1"/>
      <c r="AJ222" s="1"/>
    </row>
    <row r="223" spans="35:36" ht="14.25" customHeight="1">
      <c r="AI223" s="1"/>
      <c r="AJ223" s="1"/>
    </row>
    <row r="224" spans="35:36" ht="14.25" customHeight="1">
      <c r="AI224" s="1"/>
      <c r="AJ224" s="1"/>
    </row>
    <row r="225" spans="35:36" ht="14.25" customHeight="1">
      <c r="AI225" s="1"/>
      <c r="AJ225" s="1"/>
    </row>
    <row r="226" spans="35:36" ht="14.25" customHeight="1">
      <c r="AI226" s="1"/>
      <c r="AJ226" s="1"/>
    </row>
    <row r="227" spans="35:36" ht="14.25" customHeight="1">
      <c r="AI227" s="1"/>
      <c r="AJ227" s="1"/>
    </row>
    <row r="228" spans="35:36" ht="14.25" customHeight="1">
      <c r="AI228" s="1"/>
      <c r="AJ228" s="1"/>
    </row>
    <row r="229" spans="35:36" ht="14.25" customHeight="1">
      <c r="AI229" s="1"/>
      <c r="AJ229" s="1"/>
    </row>
    <row r="230" spans="35:36" ht="14.25" customHeight="1">
      <c r="AI230" s="1"/>
      <c r="AJ230" s="1"/>
    </row>
    <row r="231" spans="35:36" ht="14.25" customHeight="1">
      <c r="AI231" s="1"/>
      <c r="AJ231" s="1"/>
    </row>
    <row r="232" spans="35:36" ht="14.25" customHeight="1">
      <c r="AI232" s="1"/>
      <c r="AJ232" s="1"/>
    </row>
    <row r="233" spans="35:36" ht="14.25" customHeight="1">
      <c r="AI233" s="1"/>
      <c r="AJ233" s="1"/>
    </row>
    <row r="234" spans="35:36" ht="14.25" customHeight="1">
      <c r="AI234" s="1"/>
      <c r="AJ234" s="1"/>
    </row>
    <row r="235" spans="35:36" ht="14.25" customHeight="1">
      <c r="AI235" s="1"/>
      <c r="AJ235" s="1"/>
    </row>
    <row r="236" spans="35:36" ht="14.25" customHeight="1">
      <c r="AI236" s="1"/>
      <c r="AJ236" s="1"/>
    </row>
    <row r="237" spans="35:36" ht="14.25" customHeight="1">
      <c r="AI237" s="1"/>
      <c r="AJ237" s="1"/>
    </row>
    <row r="238" spans="35:36" ht="14.25" customHeight="1">
      <c r="AI238" s="1"/>
      <c r="AJ238" s="1"/>
    </row>
    <row r="239" spans="35:36" ht="14.25" customHeight="1">
      <c r="AI239" s="1"/>
      <c r="AJ239" s="1"/>
    </row>
    <row r="240" spans="35:36" ht="14.25" customHeight="1">
      <c r="AI240" s="1"/>
      <c r="AJ240" s="1"/>
    </row>
    <row r="241" spans="35:36" ht="14.25" customHeight="1">
      <c r="AI241" s="1"/>
      <c r="AJ241" s="1"/>
    </row>
    <row r="242" spans="35:36" ht="14.25" customHeight="1">
      <c r="AI242" s="1"/>
      <c r="AJ242" s="1"/>
    </row>
    <row r="243" spans="35:36" ht="14.25" customHeight="1">
      <c r="AI243" s="1"/>
      <c r="AJ243" s="1"/>
    </row>
    <row r="244" spans="35:36" ht="14.25" customHeight="1">
      <c r="AI244" s="1"/>
      <c r="AJ244" s="1"/>
    </row>
    <row r="245" spans="35:36" ht="14.25" customHeight="1">
      <c r="AI245" s="1"/>
      <c r="AJ245" s="1"/>
    </row>
    <row r="246" spans="35:36" ht="14.25" customHeight="1">
      <c r="AI246" s="1"/>
      <c r="AJ246" s="1"/>
    </row>
    <row r="247" spans="35:36" ht="14.25" customHeight="1">
      <c r="AI247" s="1"/>
      <c r="AJ247" s="1"/>
    </row>
    <row r="248" spans="35:36" ht="14.25" customHeight="1">
      <c r="AI248" s="1"/>
      <c r="AJ248" s="1"/>
    </row>
    <row r="249" spans="35:36" ht="14.25" customHeight="1">
      <c r="AI249" s="1"/>
      <c r="AJ249" s="1"/>
    </row>
    <row r="250" spans="35:36" ht="14.25" customHeight="1">
      <c r="AI250" s="1"/>
      <c r="AJ250" s="1"/>
    </row>
    <row r="251" spans="35:36" ht="14.25" customHeight="1">
      <c r="AI251" s="1"/>
      <c r="AJ251" s="1"/>
    </row>
    <row r="252" spans="35:36" ht="14.25" customHeight="1">
      <c r="AI252" s="1"/>
      <c r="AJ252" s="1"/>
    </row>
    <row r="253" spans="35:36" ht="14.25" customHeight="1">
      <c r="AI253" s="1"/>
      <c r="AJ253" s="1"/>
    </row>
    <row r="254" spans="35:36" ht="14.25" customHeight="1">
      <c r="AI254" s="1"/>
      <c r="AJ254" s="1"/>
    </row>
    <row r="255" spans="35:36" ht="14.25" customHeight="1">
      <c r="AI255" s="1"/>
      <c r="AJ255" s="1"/>
    </row>
    <row r="256" spans="35:36" ht="14.25" customHeight="1">
      <c r="AI256" s="1"/>
      <c r="AJ256" s="1"/>
    </row>
    <row r="257" spans="35:36" ht="14.25" customHeight="1">
      <c r="AI257" s="1"/>
      <c r="AJ257" s="1"/>
    </row>
    <row r="258" spans="35:36" ht="14.25" customHeight="1">
      <c r="AI258" s="1"/>
      <c r="AJ258" s="1"/>
    </row>
    <row r="259" spans="35:36" ht="14.25" customHeight="1">
      <c r="AI259" s="1"/>
      <c r="AJ259" s="1"/>
    </row>
    <row r="260" spans="35:36" ht="14.25" customHeight="1">
      <c r="AI260" s="1"/>
      <c r="AJ260" s="1"/>
    </row>
    <row r="261" spans="35:36" ht="14.25" customHeight="1">
      <c r="AI261" s="1"/>
      <c r="AJ261" s="1"/>
    </row>
    <row r="262" spans="35:36" ht="14.25" customHeight="1">
      <c r="AI262" s="1"/>
      <c r="AJ262" s="1"/>
    </row>
    <row r="263" spans="35:36" ht="14.25" customHeight="1">
      <c r="AI263" s="1"/>
      <c r="AJ263" s="1"/>
    </row>
    <row r="264" spans="35:36" ht="14.25" customHeight="1">
      <c r="AI264" s="1"/>
      <c r="AJ264" s="1"/>
    </row>
    <row r="265" spans="35:36" ht="14.25" customHeight="1">
      <c r="AI265" s="1"/>
      <c r="AJ265" s="1"/>
    </row>
    <row r="266" spans="35:36" ht="14.25" customHeight="1">
      <c r="AI266" s="1"/>
      <c r="AJ266" s="1"/>
    </row>
    <row r="267" spans="35:36" ht="14.25" customHeight="1">
      <c r="AI267" s="1"/>
      <c r="AJ267" s="1"/>
    </row>
    <row r="268" spans="35:36" ht="14.25" customHeight="1">
      <c r="AI268" s="1"/>
      <c r="AJ268" s="1"/>
    </row>
    <row r="269" spans="35:36" ht="14.25" customHeight="1">
      <c r="AI269" s="1"/>
      <c r="AJ269" s="1"/>
    </row>
    <row r="270" spans="35:36" ht="14.25" customHeight="1">
      <c r="AI270" s="1"/>
      <c r="AJ270" s="1"/>
    </row>
    <row r="271" spans="35:36" ht="14.25" customHeight="1">
      <c r="AI271" s="1"/>
      <c r="AJ271" s="1"/>
    </row>
    <row r="272" spans="35:36" ht="14.25" customHeight="1">
      <c r="AI272" s="1"/>
      <c r="AJ272" s="1"/>
    </row>
    <row r="273" spans="35:36" ht="14.25" customHeight="1">
      <c r="AI273" s="1"/>
      <c r="AJ273" s="1"/>
    </row>
    <row r="274" spans="35:36" ht="14.25" customHeight="1">
      <c r="AI274" s="1"/>
      <c r="AJ274" s="1"/>
    </row>
    <row r="275" spans="35:36" ht="14.25" customHeight="1">
      <c r="AI275" s="1"/>
      <c r="AJ275" s="1"/>
    </row>
    <row r="276" spans="35:36" ht="14.25" customHeight="1">
      <c r="AI276" s="1"/>
      <c r="AJ276" s="1"/>
    </row>
    <row r="277" spans="35:36" ht="14.25" customHeight="1">
      <c r="AI277" s="1"/>
      <c r="AJ277" s="1"/>
    </row>
    <row r="278" spans="35:36" ht="14.25" customHeight="1">
      <c r="AI278" s="1"/>
      <c r="AJ278" s="1"/>
    </row>
    <row r="279" spans="35:36" ht="14.25" customHeight="1">
      <c r="AI279" s="1"/>
      <c r="AJ279" s="1"/>
    </row>
    <row r="280" spans="35:36" ht="14.25" customHeight="1">
      <c r="AI280" s="1"/>
      <c r="AJ280" s="1"/>
    </row>
    <row r="281" spans="35:36" ht="14.25" customHeight="1">
      <c r="AI281" s="1"/>
      <c r="AJ281" s="1"/>
    </row>
    <row r="282" spans="35:36" ht="14.25" customHeight="1">
      <c r="AI282" s="1"/>
      <c r="AJ282" s="1"/>
    </row>
    <row r="283" spans="35:36" ht="14.25" customHeight="1">
      <c r="AI283" s="1"/>
      <c r="AJ283" s="1"/>
    </row>
    <row r="284" spans="35:36" ht="14.25" customHeight="1">
      <c r="AI284" s="1"/>
      <c r="AJ284" s="1"/>
    </row>
    <row r="285" spans="35:36" ht="14.25" customHeight="1">
      <c r="AI285" s="1"/>
      <c r="AJ285" s="1"/>
    </row>
    <row r="286" spans="35:36" ht="14.25" customHeight="1">
      <c r="AI286" s="1"/>
      <c r="AJ286" s="1"/>
    </row>
    <row r="287" spans="35:36" ht="14.25" customHeight="1">
      <c r="AI287" s="1"/>
      <c r="AJ287" s="1"/>
    </row>
    <row r="288" spans="35:36" ht="14.25" customHeight="1">
      <c r="AI288" s="1"/>
      <c r="AJ288" s="1"/>
    </row>
    <row r="289" spans="35:36" ht="14.25" customHeight="1">
      <c r="AI289" s="1"/>
      <c r="AJ289" s="1"/>
    </row>
    <row r="290" spans="35:36" ht="14.25" customHeight="1">
      <c r="AI290" s="1"/>
      <c r="AJ290" s="1"/>
    </row>
    <row r="291" spans="35:36" ht="14.25" customHeight="1">
      <c r="AI291" s="1"/>
      <c r="AJ291" s="1"/>
    </row>
    <row r="292" spans="35:36" ht="14.25" customHeight="1">
      <c r="AI292" s="1"/>
      <c r="AJ292" s="1"/>
    </row>
    <row r="293" spans="35:36" ht="14.25" customHeight="1">
      <c r="AI293" s="1"/>
      <c r="AJ293" s="1"/>
    </row>
    <row r="294" spans="35:36" ht="14.25" customHeight="1">
      <c r="AI294" s="1"/>
      <c r="AJ294" s="1"/>
    </row>
    <row r="295" spans="35:36" ht="14.25" customHeight="1">
      <c r="AI295" s="1"/>
      <c r="AJ295" s="1"/>
    </row>
    <row r="296" spans="35:36" ht="14.25" customHeight="1">
      <c r="AI296" s="1"/>
      <c r="AJ296" s="1"/>
    </row>
    <row r="297" spans="35:36" ht="14.25" customHeight="1">
      <c r="AI297" s="1"/>
      <c r="AJ297" s="1"/>
    </row>
    <row r="298" spans="35:36" ht="14.25" customHeight="1">
      <c r="AI298" s="1"/>
      <c r="AJ298" s="1"/>
    </row>
    <row r="299" spans="35:36" ht="14.25" customHeight="1">
      <c r="AI299" s="1"/>
      <c r="AJ299" s="1"/>
    </row>
    <row r="300" spans="35:36" ht="14.25" customHeight="1">
      <c r="AI300" s="1"/>
      <c r="AJ300" s="1"/>
    </row>
    <row r="301" spans="35:36" ht="14.25" customHeight="1">
      <c r="AI301" s="1"/>
      <c r="AJ301" s="1"/>
    </row>
    <row r="302" spans="35:36" ht="14.25" customHeight="1">
      <c r="AI302" s="1"/>
      <c r="AJ302" s="1"/>
    </row>
    <row r="303" spans="35:36" ht="14.25" customHeight="1">
      <c r="AI303" s="1"/>
      <c r="AJ303" s="1"/>
    </row>
    <row r="304" spans="35:36" ht="14.25" customHeight="1">
      <c r="AI304" s="1"/>
      <c r="AJ304" s="1"/>
    </row>
    <row r="305" spans="35:36" ht="14.25" customHeight="1">
      <c r="AI305" s="1"/>
      <c r="AJ305" s="1"/>
    </row>
    <row r="306" spans="35:36" ht="14.25" customHeight="1">
      <c r="AI306" s="1"/>
      <c r="AJ306" s="1"/>
    </row>
    <row r="307" spans="35:36" ht="14.25" customHeight="1">
      <c r="AI307" s="1"/>
      <c r="AJ307" s="1"/>
    </row>
    <row r="308" spans="35:36" ht="14.25" customHeight="1">
      <c r="AI308" s="1"/>
      <c r="AJ308" s="1"/>
    </row>
    <row r="309" spans="35:36" ht="14.25" customHeight="1">
      <c r="AI309" s="1"/>
      <c r="AJ309" s="1"/>
    </row>
    <row r="310" spans="35:36" ht="14.25" customHeight="1">
      <c r="AI310" s="1"/>
      <c r="AJ310" s="1"/>
    </row>
    <row r="311" spans="35:36" ht="14.25" customHeight="1">
      <c r="AI311" s="1"/>
      <c r="AJ311" s="1"/>
    </row>
    <row r="312" spans="35:36" ht="14.25" customHeight="1">
      <c r="AI312" s="1"/>
      <c r="AJ312" s="1"/>
    </row>
    <row r="313" spans="35:36" ht="14.25" customHeight="1">
      <c r="AI313" s="1"/>
      <c r="AJ313" s="1"/>
    </row>
    <row r="314" spans="35:36" ht="14.25" customHeight="1">
      <c r="AI314" s="1"/>
      <c r="AJ314" s="1"/>
    </row>
    <row r="315" spans="35:36" ht="14.25" customHeight="1">
      <c r="AI315" s="1"/>
      <c r="AJ315" s="1"/>
    </row>
    <row r="316" spans="35:36" ht="14.25" customHeight="1">
      <c r="AI316" s="1"/>
      <c r="AJ316" s="1"/>
    </row>
    <row r="317" spans="35:36" ht="14.25" customHeight="1">
      <c r="AI317" s="1"/>
      <c r="AJ317" s="1"/>
    </row>
    <row r="318" spans="35:36" ht="14.25" customHeight="1">
      <c r="AI318" s="1"/>
      <c r="AJ318" s="1"/>
    </row>
    <row r="319" spans="35:36" ht="14.25" customHeight="1">
      <c r="AI319" s="1"/>
      <c r="AJ319" s="1"/>
    </row>
    <row r="320" spans="35:36" ht="14.25" customHeight="1">
      <c r="AI320" s="1"/>
      <c r="AJ320" s="1"/>
    </row>
    <row r="321" spans="35:36" ht="14.25" customHeight="1">
      <c r="AI321" s="1"/>
      <c r="AJ321" s="1"/>
    </row>
    <row r="322" spans="35:36" ht="14.25" customHeight="1">
      <c r="AI322" s="1"/>
      <c r="AJ322" s="1"/>
    </row>
    <row r="323" spans="35:36" ht="14.25" customHeight="1">
      <c r="AI323" s="1"/>
      <c r="AJ323" s="1"/>
    </row>
    <row r="324" spans="35:36" ht="14.25" customHeight="1">
      <c r="AI324" s="1"/>
      <c r="AJ324" s="1"/>
    </row>
    <row r="325" spans="35:36" ht="14.25" customHeight="1">
      <c r="AI325" s="1"/>
      <c r="AJ325" s="1"/>
    </row>
    <row r="326" spans="35:36" ht="14.25" customHeight="1">
      <c r="AI326" s="1"/>
      <c r="AJ326" s="1"/>
    </row>
    <row r="327" spans="35:36" ht="14.25" customHeight="1">
      <c r="AI327" s="1"/>
      <c r="AJ327" s="1"/>
    </row>
    <row r="328" spans="35:36" ht="14.25" customHeight="1">
      <c r="AI328" s="1"/>
      <c r="AJ328" s="1"/>
    </row>
    <row r="329" spans="35:36" ht="14.25" customHeight="1">
      <c r="AI329" s="1"/>
      <c r="AJ329" s="1"/>
    </row>
    <row r="330" spans="35:36" ht="14.25" customHeight="1">
      <c r="AI330" s="1"/>
      <c r="AJ330" s="1"/>
    </row>
    <row r="331" spans="35:36" ht="14.25" customHeight="1">
      <c r="AI331" s="1"/>
      <c r="AJ331" s="1"/>
    </row>
    <row r="332" spans="35:36" ht="14.25" customHeight="1">
      <c r="AI332" s="1"/>
      <c r="AJ332" s="1"/>
    </row>
    <row r="333" spans="35:36" ht="14.25" customHeight="1">
      <c r="AI333" s="1"/>
      <c r="AJ333" s="1"/>
    </row>
    <row r="334" spans="35:36" ht="14.25" customHeight="1">
      <c r="AI334" s="1"/>
      <c r="AJ334" s="1"/>
    </row>
    <row r="335" spans="35:36" ht="14.25" customHeight="1">
      <c r="AI335" s="1"/>
      <c r="AJ335" s="1"/>
    </row>
    <row r="336" spans="35:36" ht="14.25" customHeight="1">
      <c r="AI336" s="1"/>
      <c r="AJ336" s="1"/>
    </row>
    <row r="337" spans="35:36" ht="14.25" customHeight="1">
      <c r="AI337" s="1"/>
      <c r="AJ337" s="1"/>
    </row>
    <row r="338" spans="35:36" ht="14.25" customHeight="1">
      <c r="AI338" s="1"/>
      <c r="AJ338" s="1"/>
    </row>
    <row r="339" spans="35:36" ht="14.25" customHeight="1">
      <c r="AI339" s="1"/>
      <c r="AJ339" s="1"/>
    </row>
    <row r="340" spans="35:36" ht="14.25" customHeight="1">
      <c r="AI340" s="1"/>
      <c r="AJ340" s="1"/>
    </row>
    <row r="341" spans="35:36" ht="14.25" customHeight="1">
      <c r="AI341" s="1"/>
      <c r="AJ341" s="1"/>
    </row>
    <row r="342" spans="35:36" ht="14.25" customHeight="1">
      <c r="AI342" s="1"/>
      <c r="AJ342" s="1"/>
    </row>
    <row r="343" spans="35:36" ht="14.25" customHeight="1">
      <c r="AI343" s="1"/>
      <c r="AJ343" s="1"/>
    </row>
    <row r="344" spans="35:36" ht="14.25" customHeight="1">
      <c r="AI344" s="1"/>
      <c r="AJ344" s="1"/>
    </row>
    <row r="345" spans="35:36" ht="14.25" customHeight="1">
      <c r="AI345" s="1"/>
      <c r="AJ345" s="1"/>
    </row>
    <row r="346" spans="35:36" ht="14.25" customHeight="1">
      <c r="AI346" s="1"/>
      <c r="AJ346" s="1"/>
    </row>
    <row r="347" spans="35:36" ht="14.25" customHeight="1">
      <c r="AI347" s="1"/>
      <c r="AJ347" s="1"/>
    </row>
    <row r="348" spans="35:36" ht="14.25" customHeight="1">
      <c r="AI348" s="1"/>
      <c r="AJ348" s="1"/>
    </row>
    <row r="349" spans="35:36" ht="14.25" customHeight="1">
      <c r="AI349" s="1"/>
      <c r="AJ349" s="1"/>
    </row>
    <row r="350" spans="35:36" ht="14.25" customHeight="1">
      <c r="AI350" s="1"/>
      <c r="AJ350" s="1"/>
    </row>
    <row r="351" spans="35:36" ht="14.25" customHeight="1">
      <c r="AI351" s="1"/>
      <c r="AJ351" s="1"/>
    </row>
    <row r="352" spans="35:36" ht="14.25" customHeight="1">
      <c r="AI352" s="1"/>
      <c r="AJ352" s="1"/>
    </row>
    <row r="353" spans="35:36" ht="14.25" customHeight="1">
      <c r="AI353" s="1"/>
      <c r="AJ353" s="1"/>
    </row>
    <row r="354" spans="35:36" ht="14.25" customHeight="1">
      <c r="AI354" s="1"/>
      <c r="AJ354" s="1"/>
    </row>
    <row r="355" spans="35:36" ht="14.25" customHeight="1">
      <c r="AI355" s="1"/>
      <c r="AJ355" s="1"/>
    </row>
    <row r="356" spans="35:36" ht="14.25" customHeight="1">
      <c r="AI356" s="1"/>
      <c r="AJ356" s="1"/>
    </row>
    <row r="357" spans="35:36" ht="14.25" customHeight="1">
      <c r="AI357" s="1"/>
      <c r="AJ357" s="1"/>
    </row>
    <row r="358" spans="35:36" ht="14.25" customHeight="1">
      <c r="AI358" s="1"/>
      <c r="AJ358" s="1"/>
    </row>
    <row r="359" spans="35:36" ht="14.25" customHeight="1">
      <c r="AI359" s="1"/>
      <c r="AJ359" s="1"/>
    </row>
    <row r="360" spans="35:36" ht="14.25" customHeight="1">
      <c r="AI360" s="1"/>
      <c r="AJ360" s="1"/>
    </row>
    <row r="361" spans="35:36" ht="14.25" customHeight="1">
      <c r="AI361" s="1"/>
      <c r="AJ361" s="1"/>
    </row>
    <row r="362" spans="35:36" ht="14.25" customHeight="1">
      <c r="AI362" s="1"/>
      <c r="AJ362" s="1"/>
    </row>
    <row r="363" spans="35:36" ht="14.25" customHeight="1">
      <c r="AI363" s="1"/>
      <c r="AJ363" s="1"/>
    </row>
    <row r="364" spans="35:36" ht="14.25" customHeight="1">
      <c r="AI364" s="1"/>
      <c r="AJ364" s="1"/>
    </row>
    <row r="365" spans="35:36" ht="14.25" customHeight="1">
      <c r="AI365" s="1"/>
      <c r="AJ365" s="1"/>
    </row>
    <row r="366" spans="35:36" ht="14.25" customHeight="1">
      <c r="AI366" s="1"/>
      <c r="AJ366" s="1"/>
    </row>
    <row r="367" spans="35:36" ht="14.25" customHeight="1">
      <c r="AI367" s="1"/>
      <c r="AJ367" s="1"/>
    </row>
    <row r="368" spans="35:36" ht="14.25" customHeight="1">
      <c r="AI368" s="1"/>
      <c r="AJ368" s="1"/>
    </row>
    <row r="369" spans="35:36" ht="14.25" customHeight="1">
      <c r="AI369" s="1"/>
      <c r="AJ369" s="1"/>
    </row>
    <row r="370" spans="35:36" ht="14.25" customHeight="1">
      <c r="AI370" s="1"/>
      <c r="AJ370" s="1"/>
    </row>
    <row r="371" spans="35:36" ht="14.25" customHeight="1">
      <c r="AI371" s="1"/>
      <c r="AJ371" s="1"/>
    </row>
    <row r="372" spans="35:36" ht="14.25" customHeight="1">
      <c r="AI372" s="1"/>
      <c r="AJ372" s="1"/>
    </row>
    <row r="373" spans="35:36" ht="14.25" customHeight="1">
      <c r="AI373" s="1"/>
      <c r="AJ373" s="1"/>
    </row>
    <row r="374" spans="35:36" ht="14.25" customHeight="1">
      <c r="AI374" s="1"/>
      <c r="AJ374" s="1"/>
    </row>
    <row r="375" spans="35:36" ht="14.25" customHeight="1">
      <c r="AI375" s="1"/>
      <c r="AJ375" s="1"/>
    </row>
    <row r="376" spans="35:36" ht="14.25" customHeight="1">
      <c r="AI376" s="1"/>
      <c r="AJ376" s="1"/>
    </row>
    <row r="377" spans="35:36" ht="14.25" customHeight="1">
      <c r="AI377" s="1"/>
      <c r="AJ377" s="1"/>
    </row>
    <row r="378" spans="35:36" ht="14.25" customHeight="1">
      <c r="AI378" s="1"/>
      <c r="AJ378" s="1"/>
    </row>
    <row r="379" spans="35:36" ht="14.25" customHeight="1">
      <c r="AI379" s="1"/>
      <c r="AJ379" s="1"/>
    </row>
    <row r="380" spans="35:36" ht="14.25" customHeight="1">
      <c r="AI380" s="1"/>
      <c r="AJ380" s="1"/>
    </row>
    <row r="381" spans="35:36" ht="14.25" customHeight="1">
      <c r="AI381" s="1"/>
      <c r="AJ381" s="1"/>
    </row>
    <row r="382" spans="35:36" ht="14.25" customHeight="1">
      <c r="AI382" s="1"/>
      <c r="AJ382" s="1"/>
    </row>
    <row r="383" spans="35:36" ht="14.25" customHeight="1">
      <c r="AI383" s="1"/>
      <c r="AJ383" s="1"/>
    </row>
    <row r="384" spans="35:36" ht="14.25" customHeight="1">
      <c r="AI384" s="1"/>
      <c r="AJ384" s="1"/>
    </row>
    <row r="385" spans="35:36" ht="14.25" customHeight="1">
      <c r="AI385" s="1"/>
      <c r="AJ385" s="1"/>
    </row>
    <row r="386" spans="35:36" ht="14.25" customHeight="1">
      <c r="AI386" s="1"/>
      <c r="AJ386" s="1"/>
    </row>
    <row r="387" spans="35:36" ht="14.25" customHeight="1">
      <c r="AI387" s="1"/>
      <c r="AJ387" s="1"/>
    </row>
    <row r="388" spans="35:36" ht="14.25" customHeight="1">
      <c r="AI388" s="1"/>
      <c r="AJ388" s="1"/>
    </row>
    <row r="389" spans="35:36" ht="14.25" customHeight="1">
      <c r="AI389" s="1"/>
      <c r="AJ389" s="1"/>
    </row>
    <row r="390" spans="35:36" ht="14.25" customHeight="1">
      <c r="AI390" s="1"/>
      <c r="AJ390" s="1"/>
    </row>
    <row r="391" spans="35:36" ht="14.25" customHeight="1">
      <c r="AI391" s="1"/>
      <c r="AJ391" s="1"/>
    </row>
    <row r="392" spans="35:36" ht="14.25" customHeight="1">
      <c r="AI392" s="1"/>
      <c r="AJ392" s="1"/>
    </row>
    <row r="393" spans="35:36" ht="14.25" customHeight="1">
      <c r="AI393" s="1"/>
      <c r="AJ393" s="1"/>
    </row>
    <row r="394" spans="35:36" ht="14.25" customHeight="1">
      <c r="AI394" s="1"/>
      <c r="AJ394" s="1"/>
    </row>
    <row r="395" spans="35:36" ht="14.25" customHeight="1">
      <c r="AI395" s="1"/>
      <c r="AJ395" s="1"/>
    </row>
    <row r="396" spans="35:36" ht="14.25" customHeight="1">
      <c r="AI396" s="1"/>
      <c r="AJ396" s="1"/>
    </row>
    <row r="397" spans="35:36" ht="14.25" customHeight="1">
      <c r="AI397" s="1"/>
      <c r="AJ397" s="1"/>
    </row>
    <row r="398" spans="35:36" ht="14.25" customHeight="1">
      <c r="AI398" s="1"/>
      <c r="AJ398" s="1"/>
    </row>
    <row r="399" spans="35:36" ht="14.25" customHeight="1">
      <c r="AI399" s="1"/>
      <c r="AJ399" s="1"/>
    </row>
    <row r="400" spans="35:36" ht="14.25" customHeight="1">
      <c r="AI400" s="1"/>
      <c r="AJ400" s="1"/>
    </row>
    <row r="401" spans="35:36" ht="14.25" customHeight="1">
      <c r="AI401" s="1"/>
      <c r="AJ401" s="1"/>
    </row>
    <row r="402" spans="35:36" ht="14.25" customHeight="1">
      <c r="AI402" s="1"/>
      <c r="AJ402" s="1"/>
    </row>
    <row r="403" spans="35:36" ht="14.25" customHeight="1">
      <c r="AI403" s="1"/>
      <c r="AJ403" s="1"/>
    </row>
    <row r="404" spans="35:36" ht="14.25" customHeight="1">
      <c r="AI404" s="1"/>
      <c r="AJ404" s="1"/>
    </row>
    <row r="405" spans="35:36" ht="14.25" customHeight="1">
      <c r="AI405" s="1"/>
      <c r="AJ405" s="1"/>
    </row>
    <row r="406" spans="35:36" ht="14.25" customHeight="1">
      <c r="AI406" s="1"/>
      <c r="AJ406" s="1"/>
    </row>
    <row r="407" spans="35:36" ht="14.25" customHeight="1">
      <c r="AI407" s="1"/>
      <c r="AJ407" s="1"/>
    </row>
    <row r="408" spans="35:36" ht="14.25" customHeight="1">
      <c r="AI408" s="1"/>
      <c r="AJ408" s="1"/>
    </row>
    <row r="409" spans="35:36" ht="14.25" customHeight="1">
      <c r="AI409" s="1"/>
      <c r="AJ409" s="1"/>
    </row>
    <row r="410" spans="35:36" ht="14.25" customHeight="1">
      <c r="AI410" s="1"/>
      <c r="AJ410" s="1"/>
    </row>
    <row r="411" spans="35:36" ht="14.25" customHeight="1">
      <c r="AI411" s="1"/>
      <c r="AJ411" s="1"/>
    </row>
    <row r="412" spans="35:36" ht="14.25" customHeight="1">
      <c r="AI412" s="1"/>
      <c r="AJ412" s="1"/>
    </row>
    <row r="413" spans="35:36" ht="14.25" customHeight="1">
      <c r="AI413" s="1"/>
      <c r="AJ413" s="1"/>
    </row>
    <row r="414" spans="35:36" ht="14.25" customHeight="1">
      <c r="AI414" s="1"/>
      <c r="AJ414" s="1"/>
    </row>
    <row r="415" spans="35:36" ht="14.25" customHeight="1">
      <c r="AI415" s="1"/>
      <c r="AJ415" s="1"/>
    </row>
    <row r="416" spans="35:36" ht="14.25" customHeight="1">
      <c r="AI416" s="1"/>
      <c r="AJ416" s="1"/>
    </row>
    <row r="417" spans="35:36" ht="14.25" customHeight="1">
      <c r="AI417" s="1"/>
      <c r="AJ417" s="1"/>
    </row>
    <row r="418" spans="35:36" ht="14.25" customHeight="1">
      <c r="AI418" s="1"/>
      <c r="AJ418" s="1"/>
    </row>
    <row r="419" spans="35:36" ht="14.25" customHeight="1">
      <c r="AI419" s="1"/>
      <c r="AJ419" s="1"/>
    </row>
    <row r="420" spans="35:36" ht="14.25" customHeight="1">
      <c r="AI420" s="1"/>
      <c r="AJ420" s="1"/>
    </row>
    <row r="421" spans="35:36" ht="14.25" customHeight="1">
      <c r="AI421" s="1"/>
      <c r="AJ421" s="1"/>
    </row>
    <row r="422" spans="35:36" ht="14.25" customHeight="1">
      <c r="AI422" s="1"/>
      <c r="AJ422" s="1"/>
    </row>
    <row r="423" spans="35:36" ht="14.25" customHeight="1">
      <c r="AI423" s="1"/>
      <c r="AJ423" s="1"/>
    </row>
    <row r="424" spans="35:36" ht="14.25" customHeight="1">
      <c r="AI424" s="1"/>
      <c r="AJ424" s="1"/>
    </row>
    <row r="425" spans="35:36" ht="14.25" customHeight="1">
      <c r="AI425" s="1"/>
      <c r="AJ425" s="1"/>
    </row>
    <row r="426" spans="35:36" ht="14.25" customHeight="1">
      <c r="AI426" s="1"/>
      <c r="AJ426" s="1"/>
    </row>
    <row r="427" spans="35:36" ht="14.25" customHeight="1">
      <c r="AI427" s="1"/>
      <c r="AJ427" s="1"/>
    </row>
    <row r="428" spans="35:36" ht="14.25" customHeight="1">
      <c r="AI428" s="1"/>
      <c r="AJ428" s="1"/>
    </row>
    <row r="429" spans="35:36" ht="14.25" customHeight="1">
      <c r="AI429" s="1"/>
      <c r="AJ429" s="1"/>
    </row>
    <row r="430" spans="35:36" ht="14.25" customHeight="1">
      <c r="AI430" s="1"/>
      <c r="AJ430" s="1"/>
    </row>
    <row r="431" spans="35:36" ht="14.25" customHeight="1">
      <c r="AI431" s="1"/>
      <c r="AJ431" s="1"/>
    </row>
    <row r="432" spans="35:36" ht="14.25" customHeight="1">
      <c r="AI432" s="1"/>
      <c r="AJ432" s="1"/>
    </row>
    <row r="433" spans="35:36" ht="14.25" customHeight="1">
      <c r="AI433" s="1"/>
      <c r="AJ433" s="1"/>
    </row>
    <row r="434" spans="35:36" ht="14.25" customHeight="1">
      <c r="AI434" s="1"/>
      <c r="AJ434" s="1"/>
    </row>
    <row r="435" spans="35:36" ht="14.25" customHeight="1">
      <c r="AI435" s="1"/>
      <c r="AJ435" s="1"/>
    </row>
    <row r="436" spans="35:36" ht="14.25" customHeight="1">
      <c r="AI436" s="1"/>
      <c r="AJ436" s="1"/>
    </row>
    <row r="437" spans="35:36" ht="14.25" customHeight="1">
      <c r="AI437" s="1"/>
      <c r="AJ437" s="1"/>
    </row>
    <row r="438" spans="35:36" ht="14.25" customHeight="1">
      <c r="AI438" s="1"/>
      <c r="AJ438" s="1"/>
    </row>
    <row r="439" spans="35:36" ht="14.25" customHeight="1">
      <c r="AI439" s="1"/>
      <c r="AJ439" s="1"/>
    </row>
    <row r="440" spans="35:36" ht="14.25" customHeight="1">
      <c r="AI440" s="1"/>
      <c r="AJ440" s="1"/>
    </row>
    <row r="441" spans="35:36" ht="14.25" customHeight="1">
      <c r="AI441" s="1"/>
      <c r="AJ441" s="1"/>
    </row>
    <row r="442" spans="35:36" ht="14.25" customHeight="1">
      <c r="AI442" s="1"/>
      <c r="AJ442" s="1"/>
    </row>
    <row r="443" spans="35:36" ht="14.25" customHeight="1">
      <c r="AI443" s="1"/>
      <c r="AJ443" s="1"/>
    </row>
    <row r="444" spans="35:36" ht="14.25" customHeight="1">
      <c r="AI444" s="1"/>
      <c r="AJ444" s="1"/>
    </row>
    <row r="445" spans="35:36" ht="14.25" customHeight="1">
      <c r="AI445" s="1"/>
      <c r="AJ445" s="1"/>
    </row>
    <row r="446" spans="35:36" ht="14.25" customHeight="1">
      <c r="AI446" s="1"/>
      <c r="AJ446" s="1"/>
    </row>
    <row r="447" spans="35:36" ht="14.25" customHeight="1">
      <c r="AI447" s="1"/>
      <c r="AJ447" s="1"/>
    </row>
    <row r="448" spans="35:36" ht="14.25" customHeight="1">
      <c r="AI448" s="1"/>
      <c r="AJ448" s="1"/>
    </row>
    <row r="449" spans="35:36" ht="14.25" customHeight="1">
      <c r="AI449" s="1"/>
      <c r="AJ449" s="1"/>
    </row>
    <row r="450" spans="35:36" ht="14.25" customHeight="1">
      <c r="AI450" s="1"/>
      <c r="AJ450" s="1"/>
    </row>
    <row r="451" spans="35:36" ht="14.25" customHeight="1">
      <c r="AI451" s="1"/>
      <c r="AJ451" s="1"/>
    </row>
    <row r="452" spans="35:36" ht="14.25" customHeight="1">
      <c r="AI452" s="1"/>
      <c r="AJ452" s="1"/>
    </row>
    <row r="453" spans="35:36" ht="14.25" customHeight="1">
      <c r="AI453" s="1"/>
      <c r="AJ453" s="1"/>
    </row>
    <row r="454" spans="35:36" ht="14.25" customHeight="1">
      <c r="AI454" s="1"/>
      <c r="AJ454" s="1"/>
    </row>
    <row r="455" spans="35:36" ht="14.25" customHeight="1">
      <c r="AI455" s="1"/>
      <c r="AJ455" s="1"/>
    </row>
    <row r="456" spans="35:36" ht="14.25" customHeight="1">
      <c r="AI456" s="1"/>
      <c r="AJ456" s="1"/>
    </row>
    <row r="457" spans="35:36" ht="14.25" customHeight="1">
      <c r="AI457" s="1"/>
      <c r="AJ457" s="1"/>
    </row>
    <row r="458" spans="35:36" ht="14.25" customHeight="1">
      <c r="AI458" s="1"/>
      <c r="AJ458" s="1"/>
    </row>
    <row r="459" spans="35:36" ht="14.25" customHeight="1">
      <c r="AI459" s="1"/>
      <c r="AJ459" s="1"/>
    </row>
    <row r="460" spans="35:36" ht="14.25" customHeight="1">
      <c r="AI460" s="1"/>
      <c r="AJ460" s="1"/>
    </row>
    <row r="461" spans="35:36" ht="14.25" customHeight="1">
      <c r="AI461" s="1"/>
      <c r="AJ461" s="1"/>
    </row>
    <row r="462" spans="35:36" ht="14.25" customHeight="1">
      <c r="AI462" s="1"/>
      <c r="AJ462" s="1"/>
    </row>
    <row r="463" spans="35:36" ht="14.25" customHeight="1">
      <c r="AI463" s="1"/>
      <c r="AJ463" s="1"/>
    </row>
    <row r="464" spans="35:36" ht="14.25" customHeight="1">
      <c r="AI464" s="1"/>
      <c r="AJ464" s="1"/>
    </row>
    <row r="465" spans="35:36" ht="14.25" customHeight="1">
      <c r="AI465" s="1"/>
      <c r="AJ465" s="1"/>
    </row>
    <row r="466" spans="35:36" ht="14.25" customHeight="1">
      <c r="AI466" s="1"/>
      <c r="AJ466" s="1"/>
    </row>
    <row r="467" spans="35:36" ht="14.25" customHeight="1">
      <c r="AI467" s="1"/>
      <c r="AJ467" s="1"/>
    </row>
    <row r="468" spans="35:36" ht="14.25" customHeight="1">
      <c r="AI468" s="1"/>
      <c r="AJ468" s="1"/>
    </row>
    <row r="469" spans="35:36" ht="14.25" customHeight="1">
      <c r="AI469" s="1"/>
      <c r="AJ469" s="1"/>
    </row>
    <row r="470" spans="35:36" ht="14.25" customHeight="1">
      <c r="AI470" s="1"/>
      <c r="AJ470" s="1"/>
    </row>
    <row r="471" spans="35:36" ht="14.25" customHeight="1">
      <c r="AI471" s="1"/>
      <c r="AJ471" s="1"/>
    </row>
    <row r="472" spans="35:36" ht="14.25" customHeight="1">
      <c r="AI472" s="1"/>
      <c r="AJ472" s="1"/>
    </row>
    <row r="473" spans="35:36" ht="14.25" customHeight="1">
      <c r="AI473" s="1"/>
      <c r="AJ473" s="1"/>
    </row>
    <row r="474" spans="35:36" ht="14.25" customHeight="1">
      <c r="AI474" s="1"/>
      <c r="AJ474" s="1"/>
    </row>
    <row r="475" spans="35:36" ht="14.25" customHeight="1">
      <c r="AI475" s="1"/>
      <c r="AJ475" s="1"/>
    </row>
    <row r="476" spans="35:36" ht="14.25" customHeight="1">
      <c r="AI476" s="1"/>
      <c r="AJ476" s="1"/>
    </row>
    <row r="477" spans="35:36" ht="14.25" customHeight="1">
      <c r="AI477" s="1"/>
      <c r="AJ477" s="1"/>
    </row>
    <row r="478" spans="35:36" ht="14.25" customHeight="1">
      <c r="AI478" s="1"/>
      <c r="AJ478" s="1"/>
    </row>
    <row r="479" spans="35:36" ht="14.25" customHeight="1">
      <c r="AI479" s="1"/>
      <c r="AJ479" s="1"/>
    </row>
    <row r="480" spans="35:36" ht="14.25" customHeight="1">
      <c r="AI480" s="1"/>
      <c r="AJ480" s="1"/>
    </row>
    <row r="481" spans="35:36" ht="14.25" customHeight="1">
      <c r="AI481" s="1"/>
      <c r="AJ481" s="1"/>
    </row>
    <row r="482" spans="35:36" ht="14.25" customHeight="1">
      <c r="AI482" s="1"/>
      <c r="AJ482" s="1"/>
    </row>
    <row r="483" spans="35:36" ht="14.25" customHeight="1">
      <c r="AI483" s="1"/>
      <c r="AJ483" s="1"/>
    </row>
    <row r="484" spans="35:36" ht="14.25" customHeight="1">
      <c r="AI484" s="1"/>
      <c r="AJ484" s="1"/>
    </row>
    <row r="485" spans="35:36" ht="14.25" customHeight="1">
      <c r="AI485" s="1"/>
      <c r="AJ485" s="1"/>
    </row>
    <row r="486" spans="35:36" ht="14.25" customHeight="1">
      <c r="AI486" s="1"/>
      <c r="AJ486" s="1"/>
    </row>
    <row r="487" spans="35:36" ht="14.25" customHeight="1">
      <c r="AI487" s="1"/>
      <c r="AJ487" s="1"/>
    </row>
    <row r="488" spans="35:36" ht="14.25" customHeight="1">
      <c r="AI488" s="1"/>
      <c r="AJ488" s="1"/>
    </row>
    <row r="489" spans="35:36" ht="14.25" customHeight="1">
      <c r="AI489" s="1"/>
      <c r="AJ489" s="1"/>
    </row>
    <row r="490" spans="35:36" ht="14.25" customHeight="1">
      <c r="AI490" s="1"/>
      <c r="AJ490" s="1"/>
    </row>
    <row r="491" spans="35:36" ht="14.25" customHeight="1">
      <c r="AI491" s="1"/>
      <c r="AJ491" s="1"/>
    </row>
    <row r="492" spans="35:36" ht="14.25" customHeight="1">
      <c r="AI492" s="1"/>
      <c r="AJ492" s="1"/>
    </row>
    <row r="493" spans="35:36" ht="14.25" customHeight="1">
      <c r="AI493" s="1"/>
      <c r="AJ493" s="1"/>
    </row>
    <row r="494" spans="35:36" ht="14.25" customHeight="1">
      <c r="AI494" s="1"/>
      <c r="AJ494" s="1"/>
    </row>
    <row r="495" spans="35:36" ht="14.25" customHeight="1">
      <c r="AI495" s="1"/>
      <c r="AJ495" s="1"/>
    </row>
    <row r="496" spans="35:36" ht="14.25" customHeight="1">
      <c r="AI496" s="1"/>
      <c r="AJ496" s="1"/>
    </row>
    <row r="497" spans="35:36" ht="14.25" customHeight="1">
      <c r="AI497" s="1"/>
      <c r="AJ497" s="1"/>
    </row>
    <row r="498" spans="35:36" ht="14.25" customHeight="1">
      <c r="AI498" s="1"/>
      <c r="AJ498" s="1"/>
    </row>
    <row r="499" spans="35:36" ht="14.25" customHeight="1">
      <c r="AI499" s="1"/>
      <c r="AJ499" s="1"/>
    </row>
    <row r="500" spans="35:36" ht="14.25" customHeight="1">
      <c r="AI500" s="1"/>
      <c r="AJ500" s="1"/>
    </row>
    <row r="501" spans="35:36" ht="14.25" customHeight="1">
      <c r="AI501" s="1"/>
      <c r="AJ501" s="1"/>
    </row>
    <row r="502" spans="35:36" ht="14.25" customHeight="1">
      <c r="AI502" s="1"/>
      <c r="AJ502" s="1"/>
    </row>
    <row r="503" spans="35:36" ht="14.25" customHeight="1">
      <c r="AI503" s="1"/>
      <c r="AJ503" s="1"/>
    </row>
    <row r="504" spans="35:36" ht="14.25" customHeight="1">
      <c r="AI504" s="1"/>
      <c r="AJ504" s="1"/>
    </row>
    <row r="505" spans="35:36" ht="14.25" customHeight="1">
      <c r="AI505" s="1"/>
      <c r="AJ505" s="1"/>
    </row>
    <row r="506" spans="35:36" ht="14.25" customHeight="1">
      <c r="AI506" s="1"/>
      <c r="AJ506" s="1"/>
    </row>
    <row r="507" spans="35:36" ht="14.25" customHeight="1">
      <c r="AI507" s="1"/>
      <c r="AJ507" s="1"/>
    </row>
    <row r="508" spans="35:36" ht="14.25" customHeight="1">
      <c r="AI508" s="1"/>
      <c r="AJ508" s="1"/>
    </row>
    <row r="509" spans="35:36" ht="14.25" customHeight="1">
      <c r="AI509" s="1"/>
      <c r="AJ509" s="1"/>
    </row>
    <row r="510" spans="35:36" ht="14.25" customHeight="1">
      <c r="AI510" s="1"/>
      <c r="AJ510" s="1"/>
    </row>
    <row r="511" spans="35:36" ht="14.25" customHeight="1">
      <c r="AI511" s="1"/>
      <c r="AJ511" s="1"/>
    </row>
    <row r="512" spans="35:36" ht="14.25" customHeight="1">
      <c r="AI512" s="1"/>
      <c r="AJ512" s="1"/>
    </row>
    <row r="513" spans="35:36" ht="14.25" customHeight="1">
      <c r="AI513" s="1"/>
      <c r="AJ513" s="1"/>
    </row>
    <row r="514" spans="35:36" ht="14.25" customHeight="1">
      <c r="AI514" s="1"/>
      <c r="AJ514" s="1"/>
    </row>
    <row r="515" spans="35:36" ht="14.25" customHeight="1">
      <c r="AI515" s="1"/>
      <c r="AJ515" s="1"/>
    </row>
    <row r="516" spans="35:36" ht="14.25" customHeight="1">
      <c r="AI516" s="1"/>
      <c r="AJ516" s="1"/>
    </row>
    <row r="517" spans="35:36" ht="14.25" customHeight="1">
      <c r="AI517" s="1"/>
      <c r="AJ517" s="1"/>
    </row>
    <row r="518" spans="35:36" ht="14.25" customHeight="1">
      <c r="AI518" s="1"/>
      <c r="AJ518" s="1"/>
    </row>
    <row r="519" spans="35:36" ht="14.25" customHeight="1">
      <c r="AI519" s="1"/>
      <c r="AJ519" s="1"/>
    </row>
    <row r="520" spans="35:36" ht="14.25" customHeight="1">
      <c r="AI520" s="1"/>
      <c r="AJ520" s="1"/>
    </row>
    <row r="521" spans="35:36" ht="14.25" customHeight="1">
      <c r="AI521" s="1"/>
      <c r="AJ521" s="1"/>
    </row>
    <row r="522" spans="35:36" ht="14.25" customHeight="1">
      <c r="AI522" s="1"/>
      <c r="AJ522" s="1"/>
    </row>
    <row r="523" spans="35:36" ht="14.25" customHeight="1">
      <c r="AI523" s="1"/>
      <c r="AJ523" s="1"/>
    </row>
    <row r="524" spans="35:36" ht="14.25" customHeight="1">
      <c r="AI524" s="1"/>
      <c r="AJ524" s="1"/>
    </row>
    <row r="525" spans="35:36" ht="14.25" customHeight="1">
      <c r="AI525" s="1"/>
      <c r="AJ525" s="1"/>
    </row>
    <row r="526" spans="35:36" ht="14.25" customHeight="1">
      <c r="AI526" s="1"/>
      <c r="AJ526" s="1"/>
    </row>
    <row r="527" spans="35:36" ht="14.25" customHeight="1">
      <c r="AI527" s="1"/>
      <c r="AJ527" s="1"/>
    </row>
    <row r="528" spans="35:36" ht="14.25" customHeight="1">
      <c r="AI528" s="1"/>
      <c r="AJ528" s="1"/>
    </row>
    <row r="529" spans="35:36" ht="14.25" customHeight="1">
      <c r="AI529" s="1"/>
      <c r="AJ529" s="1"/>
    </row>
    <row r="530" spans="35:36" ht="14.25" customHeight="1">
      <c r="AI530" s="1"/>
      <c r="AJ530" s="1"/>
    </row>
    <row r="531" spans="35:36" ht="14.25" customHeight="1">
      <c r="AI531" s="1"/>
      <c r="AJ531" s="1"/>
    </row>
    <row r="532" spans="35:36" ht="14.25" customHeight="1">
      <c r="AI532" s="1"/>
      <c r="AJ532" s="1"/>
    </row>
    <row r="533" spans="35:36" ht="14.25" customHeight="1">
      <c r="AI533" s="1"/>
      <c r="AJ533" s="1"/>
    </row>
    <row r="534" spans="35:36" ht="14.25" customHeight="1">
      <c r="AI534" s="1"/>
      <c r="AJ534" s="1"/>
    </row>
    <row r="535" spans="35:36" ht="14.25" customHeight="1">
      <c r="AI535" s="1"/>
      <c r="AJ535" s="1"/>
    </row>
    <row r="536" spans="35:36" ht="14.25" customHeight="1">
      <c r="AI536" s="1"/>
      <c r="AJ536" s="1"/>
    </row>
    <row r="537" spans="35:36" ht="14.25" customHeight="1">
      <c r="AI537" s="1"/>
      <c r="AJ537" s="1"/>
    </row>
    <row r="538" spans="35:36" ht="14.25" customHeight="1">
      <c r="AI538" s="1"/>
      <c r="AJ538" s="1"/>
    </row>
    <row r="539" spans="35:36" ht="14.25" customHeight="1">
      <c r="AI539" s="1"/>
      <c r="AJ539" s="1"/>
    </row>
    <row r="540" spans="35:36" ht="14.25" customHeight="1">
      <c r="AI540" s="1"/>
      <c r="AJ540" s="1"/>
    </row>
    <row r="541" spans="35:36" ht="14.25" customHeight="1">
      <c r="AI541" s="1"/>
      <c r="AJ541" s="1"/>
    </row>
    <row r="542" spans="35:36" ht="14.25" customHeight="1">
      <c r="AI542" s="1"/>
      <c r="AJ542" s="1"/>
    </row>
    <row r="543" spans="35:36" ht="14.25" customHeight="1">
      <c r="AI543" s="1"/>
      <c r="AJ543" s="1"/>
    </row>
    <row r="544" spans="35:36" ht="14.25" customHeight="1">
      <c r="AI544" s="1"/>
      <c r="AJ544" s="1"/>
    </row>
    <row r="545" spans="35:36" ht="14.25" customHeight="1">
      <c r="AI545" s="1"/>
      <c r="AJ545" s="1"/>
    </row>
    <row r="546" spans="35:36" ht="14.25" customHeight="1">
      <c r="AI546" s="1"/>
      <c r="AJ546" s="1"/>
    </row>
    <row r="547" spans="35:36" ht="14.25" customHeight="1">
      <c r="AI547" s="1"/>
      <c r="AJ547" s="1"/>
    </row>
    <row r="548" spans="35:36" ht="14.25" customHeight="1">
      <c r="AI548" s="1"/>
      <c r="AJ548" s="1"/>
    </row>
    <row r="549" spans="35:36" ht="14.25" customHeight="1">
      <c r="AI549" s="1"/>
      <c r="AJ549" s="1"/>
    </row>
    <row r="550" spans="35:36" ht="14.25" customHeight="1">
      <c r="AI550" s="1"/>
      <c r="AJ550" s="1"/>
    </row>
    <row r="551" spans="35:36" ht="14.25" customHeight="1">
      <c r="AI551" s="1"/>
      <c r="AJ551" s="1"/>
    </row>
    <row r="552" spans="35:36" ht="14.25" customHeight="1">
      <c r="AI552" s="1"/>
      <c r="AJ552" s="1"/>
    </row>
    <row r="553" spans="35:36" ht="14.25" customHeight="1">
      <c r="AI553" s="1"/>
      <c r="AJ553" s="1"/>
    </row>
    <row r="554" spans="35:36" ht="14.25" customHeight="1">
      <c r="AI554" s="1"/>
      <c r="AJ554" s="1"/>
    </row>
    <row r="555" spans="35:36" ht="14.25" customHeight="1">
      <c r="AI555" s="1"/>
      <c r="AJ555" s="1"/>
    </row>
    <row r="556" spans="35:36" ht="14.25" customHeight="1">
      <c r="AI556" s="1"/>
      <c r="AJ556" s="1"/>
    </row>
    <row r="557" spans="35:36" ht="14.25" customHeight="1">
      <c r="AI557" s="1"/>
      <c r="AJ557" s="1"/>
    </row>
    <row r="558" spans="35:36" ht="14.25" customHeight="1">
      <c r="AI558" s="1"/>
      <c r="AJ558" s="1"/>
    </row>
    <row r="559" spans="35:36" ht="14.25" customHeight="1">
      <c r="AI559" s="1"/>
      <c r="AJ559" s="1"/>
    </row>
    <row r="560" spans="35:36" ht="14.25" customHeight="1">
      <c r="AI560" s="1"/>
      <c r="AJ560" s="1"/>
    </row>
    <row r="561" spans="35:36" ht="14.25" customHeight="1">
      <c r="AI561" s="1"/>
      <c r="AJ561" s="1"/>
    </row>
    <row r="562" spans="35:36" ht="14.25" customHeight="1">
      <c r="AI562" s="1"/>
      <c r="AJ562" s="1"/>
    </row>
    <row r="563" spans="35:36" ht="14.25" customHeight="1">
      <c r="AI563" s="1"/>
      <c r="AJ563" s="1"/>
    </row>
    <row r="564" spans="35:36" ht="14.25" customHeight="1">
      <c r="AI564" s="1"/>
      <c r="AJ564" s="1"/>
    </row>
    <row r="565" spans="35:36" ht="14.25" customHeight="1">
      <c r="AI565" s="1"/>
      <c r="AJ565" s="1"/>
    </row>
    <row r="566" spans="35:36" ht="14.25" customHeight="1">
      <c r="AI566" s="1"/>
      <c r="AJ566" s="1"/>
    </row>
    <row r="567" spans="35:36" ht="14.25" customHeight="1">
      <c r="AI567" s="1"/>
      <c r="AJ567" s="1"/>
    </row>
    <row r="568" spans="35:36" ht="14.25" customHeight="1">
      <c r="AI568" s="1"/>
      <c r="AJ568" s="1"/>
    </row>
    <row r="569" spans="35:36" ht="14.25" customHeight="1">
      <c r="AI569" s="1"/>
      <c r="AJ569" s="1"/>
    </row>
    <row r="570" spans="35:36" ht="14.25" customHeight="1">
      <c r="AI570" s="1"/>
      <c r="AJ570" s="1"/>
    </row>
    <row r="571" spans="35:36" ht="14.25" customHeight="1">
      <c r="AI571" s="1"/>
      <c r="AJ571" s="1"/>
    </row>
    <row r="572" spans="35:36" ht="14.25" customHeight="1">
      <c r="AI572" s="1"/>
      <c r="AJ572" s="1"/>
    </row>
    <row r="573" spans="35:36" ht="14.25" customHeight="1">
      <c r="AI573" s="1"/>
      <c r="AJ573" s="1"/>
    </row>
    <row r="574" spans="35:36" ht="14.25" customHeight="1">
      <c r="AI574" s="1"/>
      <c r="AJ574" s="1"/>
    </row>
    <row r="575" spans="35:36" ht="14.25" customHeight="1">
      <c r="AI575" s="1"/>
      <c r="AJ575" s="1"/>
    </row>
    <row r="576" spans="35:36" ht="14.25" customHeight="1">
      <c r="AI576" s="1"/>
      <c r="AJ576" s="1"/>
    </row>
    <row r="577" spans="35:36" ht="14.25" customHeight="1">
      <c r="AI577" s="1"/>
      <c r="AJ577" s="1"/>
    </row>
    <row r="578" spans="35:36" ht="14.25" customHeight="1">
      <c r="AI578" s="1"/>
      <c r="AJ578" s="1"/>
    </row>
    <row r="579" spans="35:36" ht="14.25" customHeight="1">
      <c r="AI579" s="1"/>
      <c r="AJ579" s="1"/>
    </row>
    <row r="580" spans="35:36" ht="14.25" customHeight="1">
      <c r="AI580" s="1"/>
      <c r="AJ580" s="1"/>
    </row>
    <row r="581" spans="35:36" ht="14.25" customHeight="1">
      <c r="AI581" s="1"/>
      <c r="AJ581" s="1"/>
    </row>
    <row r="582" spans="35:36" ht="14.25" customHeight="1">
      <c r="AI582" s="1"/>
      <c r="AJ582" s="1"/>
    </row>
    <row r="583" spans="35:36" ht="14.25" customHeight="1">
      <c r="AI583" s="1"/>
      <c r="AJ583" s="1"/>
    </row>
    <row r="584" spans="35:36" ht="14.25" customHeight="1">
      <c r="AI584" s="1"/>
      <c r="AJ584" s="1"/>
    </row>
    <row r="585" spans="35:36" ht="14.25" customHeight="1">
      <c r="AI585" s="1"/>
      <c r="AJ585" s="1"/>
    </row>
    <row r="586" spans="35:36" ht="14.25" customHeight="1">
      <c r="AI586" s="1"/>
      <c r="AJ586" s="1"/>
    </row>
    <row r="587" spans="35:36" ht="14.25" customHeight="1">
      <c r="AI587" s="1"/>
      <c r="AJ587" s="1"/>
    </row>
    <row r="588" spans="35:36" ht="14.25" customHeight="1">
      <c r="AI588" s="1"/>
      <c r="AJ588" s="1"/>
    </row>
    <row r="589" spans="35:36" ht="14.25" customHeight="1">
      <c r="AI589" s="1"/>
      <c r="AJ589" s="1"/>
    </row>
    <row r="590" spans="35:36" ht="14.25" customHeight="1">
      <c r="AI590" s="1"/>
      <c r="AJ590" s="1"/>
    </row>
    <row r="591" spans="35:36" ht="14.25" customHeight="1">
      <c r="AI591" s="1"/>
      <c r="AJ591" s="1"/>
    </row>
    <row r="592" spans="35:36" ht="14.25" customHeight="1">
      <c r="AI592" s="1"/>
      <c r="AJ592" s="1"/>
    </row>
    <row r="593" spans="35:36" ht="14.25" customHeight="1">
      <c r="AI593" s="1"/>
      <c r="AJ593" s="1"/>
    </row>
    <row r="594" spans="35:36" ht="14.25" customHeight="1">
      <c r="AI594" s="1"/>
      <c r="AJ594" s="1"/>
    </row>
    <row r="595" spans="35:36" ht="14.25" customHeight="1">
      <c r="AI595" s="1"/>
      <c r="AJ595" s="1"/>
    </row>
    <row r="596" spans="35:36" ht="14.25" customHeight="1">
      <c r="AI596" s="1"/>
      <c r="AJ596" s="1"/>
    </row>
    <row r="597" spans="35:36" ht="14.25" customHeight="1">
      <c r="AI597" s="1"/>
      <c r="AJ597" s="1"/>
    </row>
    <row r="598" spans="35:36" ht="14.25" customHeight="1">
      <c r="AI598" s="1"/>
      <c r="AJ598" s="1"/>
    </row>
    <row r="599" spans="35:36" ht="14.25" customHeight="1">
      <c r="AI599" s="1"/>
      <c r="AJ599" s="1"/>
    </row>
    <row r="600" spans="35:36" ht="14.25" customHeight="1">
      <c r="AI600" s="1"/>
      <c r="AJ600" s="1"/>
    </row>
    <row r="601" spans="35:36" ht="14.25" customHeight="1">
      <c r="AI601" s="1"/>
      <c r="AJ601" s="1"/>
    </row>
    <row r="602" spans="35:36" ht="14.25" customHeight="1">
      <c r="AI602" s="1"/>
      <c r="AJ602" s="1"/>
    </row>
    <row r="603" spans="35:36" ht="14.25" customHeight="1">
      <c r="AI603" s="1"/>
      <c r="AJ603" s="1"/>
    </row>
    <row r="604" spans="35:36" ht="14.25" customHeight="1">
      <c r="AI604" s="1"/>
      <c r="AJ604" s="1"/>
    </row>
    <row r="605" spans="35:36" ht="14.25" customHeight="1">
      <c r="AI605" s="1"/>
      <c r="AJ605" s="1"/>
    </row>
    <row r="606" spans="35:36" ht="14.25" customHeight="1">
      <c r="AI606" s="1"/>
      <c r="AJ606" s="1"/>
    </row>
    <row r="607" spans="35:36" ht="14.25" customHeight="1">
      <c r="AI607" s="1"/>
      <c r="AJ607" s="1"/>
    </row>
    <row r="608" spans="35:36" ht="14.25" customHeight="1">
      <c r="AI608" s="1"/>
      <c r="AJ608" s="1"/>
    </row>
    <row r="609" spans="35:36" ht="14.25" customHeight="1">
      <c r="AI609" s="1"/>
      <c r="AJ609" s="1"/>
    </row>
    <row r="610" spans="35:36" ht="14.25" customHeight="1">
      <c r="AI610" s="1"/>
      <c r="AJ610" s="1"/>
    </row>
    <row r="611" spans="35:36" ht="14.25" customHeight="1">
      <c r="AI611" s="1"/>
      <c r="AJ611" s="1"/>
    </row>
    <row r="612" spans="35:36" ht="14.25" customHeight="1">
      <c r="AI612" s="1"/>
      <c r="AJ612" s="1"/>
    </row>
    <row r="613" spans="35:36" ht="14.25" customHeight="1">
      <c r="AI613" s="1"/>
      <c r="AJ613" s="1"/>
    </row>
    <row r="614" spans="35:36" ht="14.25" customHeight="1">
      <c r="AI614" s="1"/>
      <c r="AJ614" s="1"/>
    </row>
    <row r="615" spans="35:36" ht="14.25" customHeight="1">
      <c r="AI615" s="1"/>
      <c r="AJ615" s="1"/>
    </row>
    <row r="616" spans="35:36" ht="14.25" customHeight="1">
      <c r="AI616" s="1"/>
      <c r="AJ616" s="1"/>
    </row>
    <row r="617" spans="35:36" ht="14.25" customHeight="1">
      <c r="AI617" s="1"/>
      <c r="AJ617" s="1"/>
    </row>
    <row r="618" spans="35:36" ht="14.25" customHeight="1">
      <c r="AI618" s="1"/>
      <c r="AJ618" s="1"/>
    </row>
    <row r="619" spans="35:36" ht="14.25" customHeight="1">
      <c r="AI619" s="1"/>
      <c r="AJ619" s="1"/>
    </row>
    <row r="620" spans="35:36" ht="14.25" customHeight="1">
      <c r="AI620" s="1"/>
      <c r="AJ620" s="1"/>
    </row>
    <row r="621" spans="35:36" ht="14.25" customHeight="1">
      <c r="AI621" s="1"/>
      <c r="AJ621" s="1"/>
    </row>
    <row r="622" spans="35:36" ht="14.25" customHeight="1">
      <c r="AI622" s="1"/>
      <c r="AJ622" s="1"/>
    </row>
    <row r="623" spans="35:36" ht="14.25" customHeight="1">
      <c r="AI623" s="1"/>
      <c r="AJ623" s="1"/>
    </row>
    <row r="624" spans="35:36" ht="14.25" customHeight="1">
      <c r="AI624" s="1"/>
      <c r="AJ624" s="1"/>
    </row>
    <row r="625" spans="35:36" ht="14.25" customHeight="1">
      <c r="AI625" s="1"/>
      <c r="AJ625" s="1"/>
    </row>
    <row r="626" spans="35:36" ht="14.25" customHeight="1">
      <c r="AI626" s="1"/>
      <c r="AJ626" s="1"/>
    </row>
    <row r="627" spans="35:36" ht="14.25" customHeight="1">
      <c r="AI627" s="1"/>
      <c r="AJ627" s="1"/>
    </row>
    <row r="628" spans="35:36" ht="14.25" customHeight="1">
      <c r="AI628" s="1"/>
      <c r="AJ628" s="1"/>
    </row>
    <row r="629" spans="35:36" ht="14.25" customHeight="1">
      <c r="AI629" s="1"/>
      <c r="AJ629" s="1"/>
    </row>
    <row r="630" spans="35:36" ht="14.25" customHeight="1">
      <c r="AI630" s="1"/>
      <c r="AJ630" s="1"/>
    </row>
    <row r="631" spans="35:36" ht="14.25" customHeight="1">
      <c r="AI631" s="1"/>
      <c r="AJ631" s="1"/>
    </row>
    <row r="632" spans="35:36" ht="14.25" customHeight="1">
      <c r="AI632" s="1"/>
      <c r="AJ632" s="1"/>
    </row>
    <row r="633" spans="35:36" ht="14.25" customHeight="1">
      <c r="AI633" s="1"/>
      <c r="AJ633" s="1"/>
    </row>
    <row r="634" spans="35:36" ht="14.25" customHeight="1">
      <c r="AI634" s="1"/>
      <c r="AJ634" s="1"/>
    </row>
    <row r="635" spans="35:36" ht="14.25" customHeight="1">
      <c r="AI635" s="1"/>
      <c r="AJ635" s="1"/>
    </row>
    <row r="636" spans="35:36" ht="14.25" customHeight="1">
      <c r="AI636" s="1"/>
      <c r="AJ636" s="1"/>
    </row>
    <row r="637" spans="35:36" ht="14.25" customHeight="1">
      <c r="AI637" s="1"/>
      <c r="AJ637" s="1"/>
    </row>
    <row r="638" spans="35:36" ht="14.25" customHeight="1">
      <c r="AI638" s="1"/>
      <c r="AJ638" s="1"/>
    </row>
    <row r="639" spans="35:36" ht="14.25" customHeight="1">
      <c r="AI639" s="1"/>
      <c r="AJ639" s="1"/>
    </row>
    <row r="640" spans="35:36" ht="14.25" customHeight="1">
      <c r="AI640" s="1"/>
      <c r="AJ640" s="1"/>
    </row>
    <row r="641" spans="35:36" ht="14.25" customHeight="1">
      <c r="AI641" s="1"/>
      <c r="AJ641" s="1"/>
    </row>
    <row r="642" spans="35:36" ht="14.25" customHeight="1">
      <c r="AI642" s="1"/>
      <c r="AJ642" s="1"/>
    </row>
    <row r="643" spans="35:36" ht="14.25" customHeight="1">
      <c r="AI643" s="1"/>
      <c r="AJ643" s="1"/>
    </row>
    <row r="644" spans="35:36" ht="14.25" customHeight="1">
      <c r="AI644" s="1"/>
      <c r="AJ644" s="1"/>
    </row>
    <row r="645" spans="35:36" ht="14.25" customHeight="1">
      <c r="AI645" s="1"/>
      <c r="AJ645" s="1"/>
    </row>
    <row r="646" spans="35:36" ht="14.25" customHeight="1">
      <c r="AI646" s="1"/>
      <c r="AJ646" s="1"/>
    </row>
    <row r="647" spans="35:36" ht="14.25" customHeight="1">
      <c r="AI647" s="1"/>
      <c r="AJ647" s="1"/>
    </row>
    <row r="648" spans="35:36" ht="14.25" customHeight="1">
      <c r="AI648" s="1"/>
      <c r="AJ648" s="1"/>
    </row>
    <row r="649" spans="35:36" ht="14.25" customHeight="1">
      <c r="AI649" s="1"/>
      <c r="AJ649" s="1"/>
    </row>
    <row r="650" spans="35:36" ht="14.25" customHeight="1">
      <c r="AI650" s="1"/>
      <c r="AJ650" s="1"/>
    </row>
    <row r="651" spans="35:36" ht="14.25" customHeight="1">
      <c r="AI651" s="1"/>
      <c r="AJ651" s="1"/>
    </row>
    <row r="652" spans="35:36" ht="14.25" customHeight="1">
      <c r="AI652" s="1"/>
      <c r="AJ652" s="1"/>
    </row>
    <row r="653" spans="35:36" ht="14.25" customHeight="1">
      <c r="AI653" s="1"/>
      <c r="AJ653" s="1"/>
    </row>
    <row r="654" spans="35:36" ht="14.25" customHeight="1">
      <c r="AI654" s="1"/>
      <c r="AJ654" s="1"/>
    </row>
    <row r="655" spans="35:36" ht="14.25" customHeight="1">
      <c r="AI655" s="1"/>
      <c r="AJ655" s="1"/>
    </row>
    <row r="656" spans="35:36" ht="14.25" customHeight="1">
      <c r="AI656" s="1"/>
      <c r="AJ656" s="1"/>
    </row>
    <row r="657" spans="35:36" ht="14.25" customHeight="1">
      <c r="AI657" s="1"/>
      <c r="AJ657" s="1"/>
    </row>
    <row r="658" spans="35:36" ht="14.25" customHeight="1">
      <c r="AI658" s="1"/>
      <c r="AJ658" s="1"/>
    </row>
    <row r="659" spans="35:36" ht="14.25" customHeight="1">
      <c r="AI659" s="1"/>
      <c r="AJ659" s="1"/>
    </row>
    <row r="660" spans="35:36" ht="14.25" customHeight="1">
      <c r="AI660" s="1"/>
      <c r="AJ660" s="1"/>
    </row>
    <row r="661" spans="35:36" ht="14.25" customHeight="1">
      <c r="AI661" s="1"/>
      <c r="AJ661" s="1"/>
    </row>
    <row r="662" spans="35:36" ht="14.25" customHeight="1">
      <c r="AI662" s="1"/>
      <c r="AJ662" s="1"/>
    </row>
    <row r="663" spans="35:36" ht="14.25" customHeight="1">
      <c r="AI663" s="1"/>
      <c r="AJ663" s="1"/>
    </row>
    <row r="664" spans="35:36" ht="14.25" customHeight="1">
      <c r="AI664" s="1"/>
      <c r="AJ664" s="1"/>
    </row>
    <row r="665" spans="35:36" ht="14.25" customHeight="1">
      <c r="AI665" s="1"/>
      <c r="AJ665" s="1"/>
    </row>
    <row r="666" spans="35:36" ht="14.25" customHeight="1">
      <c r="AI666" s="1"/>
      <c r="AJ666" s="1"/>
    </row>
    <row r="667" spans="35:36" ht="14.25" customHeight="1">
      <c r="AI667" s="1"/>
      <c r="AJ667" s="1"/>
    </row>
    <row r="668" spans="35:36" ht="14.25" customHeight="1">
      <c r="AI668" s="1"/>
      <c r="AJ668" s="1"/>
    </row>
    <row r="669" spans="35:36" ht="14.25" customHeight="1">
      <c r="AI669" s="1"/>
      <c r="AJ669" s="1"/>
    </row>
    <row r="670" spans="35:36" ht="14.25" customHeight="1">
      <c r="AI670" s="1"/>
      <c r="AJ670" s="1"/>
    </row>
    <row r="671" spans="35:36" ht="14.25" customHeight="1">
      <c r="AI671" s="1"/>
      <c r="AJ671" s="1"/>
    </row>
    <row r="672" spans="35:36" ht="14.25" customHeight="1">
      <c r="AI672" s="1"/>
      <c r="AJ672" s="1"/>
    </row>
    <row r="673" spans="35:36" ht="14.25" customHeight="1">
      <c r="AI673" s="1"/>
      <c r="AJ673" s="1"/>
    </row>
    <row r="674" spans="35:36" ht="14.25" customHeight="1">
      <c r="AI674" s="1"/>
      <c r="AJ674" s="1"/>
    </row>
    <row r="675" spans="35:36" ht="14.25" customHeight="1">
      <c r="AI675" s="1"/>
      <c r="AJ675" s="1"/>
    </row>
    <row r="676" spans="35:36" ht="14.25" customHeight="1">
      <c r="AI676" s="1"/>
      <c r="AJ676" s="1"/>
    </row>
    <row r="677" spans="35:36" ht="14.25" customHeight="1">
      <c r="AI677" s="1"/>
      <c r="AJ677" s="1"/>
    </row>
    <row r="678" spans="35:36" ht="14.25" customHeight="1">
      <c r="AI678" s="1"/>
      <c r="AJ678" s="1"/>
    </row>
    <row r="679" spans="35:36" ht="14.25" customHeight="1">
      <c r="AI679" s="1"/>
      <c r="AJ679" s="1"/>
    </row>
    <row r="680" spans="35:36" ht="14.25" customHeight="1">
      <c r="AI680" s="1"/>
      <c r="AJ680" s="1"/>
    </row>
    <row r="681" spans="35:36" ht="14.25" customHeight="1">
      <c r="AI681" s="1"/>
      <c r="AJ681" s="1"/>
    </row>
    <row r="682" spans="35:36" ht="14.25" customHeight="1">
      <c r="AI682" s="1"/>
      <c r="AJ682" s="1"/>
    </row>
    <row r="683" spans="35:36" ht="14.25" customHeight="1">
      <c r="AI683" s="1"/>
      <c r="AJ683" s="1"/>
    </row>
    <row r="684" spans="35:36" ht="14.25" customHeight="1">
      <c r="AI684" s="1"/>
      <c r="AJ684" s="1"/>
    </row>
    <row r="685" spans="35:36" ht="14.25" customHeight="1">
      <c r="AI685" s="1"/>
      <c r="AJ685" s="1"/>
    </row>
    <row r="686" spans="35:36" ht="14.25" customHeight="1">
      <c r="AI686" s="1"/>
      <c r="AJ686" s="1"/>
    </row>
    <row r="687" spans="35:36" ht="14.25" customHeight="1">
      <c r="AI687" s="1"/>
      <c r="AJ687" s="1"/>
    </row>
    <row r="688" spans="35:36" ht="14.25" customHeight="1">
      <c r="AI688" s="1"/>
      <c r="AJ688" s="1"/>
    </row>
    <row r="689" spans="35:36" ht="14.25" customHeight="1">
      <c r="AI689" s="1"/>
      <c r="AJ689" s="1"/>
    </row>
    <row r="690" spans="35:36" ht="14.25" customHeight="1">
      <c r="AI690" s="1"/>
      <c r="AJ690" s="1"/>
    </row>
    <row r="691" spans="35:36" ht="14.25" customHeight="1">
      <c r="AI691" s="1"/>
      <c r="AJ691" s="1"/>
    </row>
    <row r="692" spans="35:36" ht="14.25" customHeight="1">
      <c r="AI692" s="1"/>
      <c r="AJ692" s="1"/>
    </row>
    <row r="693" spans="35:36" ht="14.25" customHeight="1">
      <c r="AI693" s="1"/>
      <c r="AJ693" s="1"/>
    </row>
    <row r="694" spans="35:36" ht="14.25" customHeight="1">
      <c r="AI694" s="1"/>
      <c r="AJ694" s="1"/>
    </row>
    <row r="695" spans="35:36" ht="14.25" customHeight="1">
      <c r="AI695" s="1"/>
      <c r="AJ695" s="1"/>
    </row>
    <row r="696" spans="35:36" ht="14.25" customHeight="1">
      <c r="AI696" s="1"/>
      <c r="AJ696" s="1"/>
    </row>
    <row r="697" spans="35:36" ht="14.25" customHeight="1">
      <c r="AI697" s="1"/>
      <c r="AJ697" s="1"/>
    </row>
    <row r="698" spans="35:36" ht="14.25" customHeight="1">
      <c r="AI698" s="1"/>
      <c r="AJ698" s="1"/>
    </row>
    <row r="699" spans="35:36" ht="14.25" customHeight="1">
      <c r="AI699" s="1"/>
      <c r="AJ699" s="1"/>
    </row>
    <row r="700" spans="35:36" ht="14.25" customHeight="1">
      <c r="AI700" s="1"/>
      <c r="AJ700" s="1"/>
    </row>
    <row r="701" spans="35:36" ht="14.25" customHeight="1">
      <c r="AI701" s="1"/>
      <c r="AJ701" s="1"/>
    </row>
    <row r="702" spans="35:36" ht="14.25" customHeight="1">
      <c r="AI702" s="1"/>
      <c r="AJ702" s="1"/>
    </row>
    <row r="703" spans="35:36" ht="14.25" customHeight="1">
      <c r="AI703" s="1"/>
      <c r="AJ703" s="1"/>
    </row>
    <row r="704" spans="35:36" ht="14.25" customHeight="1">
      <c r="AI704" s="1"/>
      <c r="AJ704" s="1"/>
    </row>
    <row r="705" spans="35:36" ht="14.25" customHeight="1">
      <c r="AI705" s="1"/>
      <c r="AJ705" s="1"/>
    </row>
    <row r="706" spans="35:36" ht="14.25" customHeight="1">
      <c r="AI706" s="1"/>
      <c r="AJ706" s="1"/>
    </row>
    <row r="707" spans="35:36" ht="14.25" customHeight="1">
      <c r="AI707" s="1"/>
      <c r="AJ707" s="1"/>
    </row>
    <row r="708" spans="35:36" ht="14.25" customHeight="1">
      <c r="AI708" s="1"/>
      <c r="AJ708" s="1"/>
    </row>
    <row r="709" spans="35:36" ht="14.25" customHeight="1">
      <c r="AI709" s="1"/>
      <c r="AJ709" s="1"/>
    </row>
    <row r="710" spans="35:36" ht="14.25" customHeight="1">
      <c r="AI710" s="1"/>
      <c r="AJ710" s="1"/>
    </row>
    <row r="711" spans="35:36" ht="14.25" customHeight="1">
      <c r="AI711" s="1"/>
      <c r="AJ711" s="1"/>
    </row>
    <row r="712" spans="35:36" ht="14.25" customHeight="1">
      <c r="AI712" s="1"/>
      <c r="AJ712" s="1"/>
    </row>
    <row r="713" spans="35:36" ht="14.25" customHeight="1">
      <c r="AI713" s="1"/>
      <c r="AJ713" s="1"/>
    </row>
    <row r="714" spans="35:36" ht="14.25" customHeight="1">
      <c r="AI714" s="1"/>
      <c r="AJ714" s="1"/>
    </row>
    <row r="715" spans="35:36" ht="14.25" customHeight="1">
      <c r="AI715" s="1"/>
      <c r="AJ715" s="1"/>
    </row>
    <row r="716" spans="35:36" ht="14.25" customHeight="1">
      <c r="AI716" s="1"/>
      <c r="AJ716" s="1"/>
    </row>
    <row r="717" spans="35:36" ht="14.25" customHeight="1">
      <c r="AI717" s="1"/>
      <c r="AJ717" s="1"/>
    </row>
    <row r="718" spans="35:36" ht="14.25" customHeight="1">
      <c r="AI718" s="1"/>
      <c r="AJ718" s="1"/>
    </row>
    <row r="719" spans="35:36" ht="14.25" customHeight="1">
      <c r="AI719" s="1"/>
      <c r="AJ719" s="1"/>
    </row>
    <row r="720" spans="35:36" ht="14.25" customHeight="1">
      <c r="AI720" s="1"/>
      <c r="AJ720" s="1"/>
    </row>
    <row r="721" spans="35:36" ht="14.25" customHeight="1">
      <c r="AI721" s="1"/>
      <c r="AJ721" s="1"/>
    </row>
    <row r="722" spans="35:36" ht="14.25" customHeight="1">
      <c r="AI722" s="1"/>
      <c r="AJ722" s="1"/>
    </row>
    <row r="723" spans="35:36" ht="14.25" customHeight="1">
      <c r="AI723" s="1"/>
      <c r="AJ723" s="1"/>
    </row>
    <row r="724" spans="35:36" ht="14.25" customHeight="1">
      <c r="AI724" s="1"/>
      <c r="AJ724" s="1"/>
    </row>
    <row r="725" spans="35:36" ht="14.25" customHeight="1">
      <c r="AI725" s="1"/>
      <c r="AJ725" s="1"/>
    </row>
    <row r="726" spans="35:36" ht="14.25" customHeight="1">
      <c r="AI726" s="1"/>
      <c r="AJ726" s="1"/>
    </row>
    <row r="727" spans="35:36" ht="14.25" customHeight="1">
      <c r="AI727" s="1"/>
      <c r="AJ727" s="1"/>
    </row>
    <row r="728" spans="35:36" ht="14.25" customHeight="1">
      <c r="AI728" s="1"/>
      <c r="AJ728" s="1"/>
    </row>
    <row r="729" spans="35:36" ht="14.25" customHeight="1">
      <c r="AI729" s="1"/>
      <c r="AJ729" s="1"/>
    </row>
    <row r="730" spans="35:36" ht="14.25" customHeight="1">
      <c r="AI730" s="1"/>
      <c r="AJ730" s="1"/>
    </row>
    <row r="731" spans="35:36" ht="14.25" customHeight="1">
      <c r="AI731" s="1"/>
      <c r="AJ731" s="1"/>
    </row>
    <row r="732" spans="35:36" ht="14.25" customHeight="1">
      <c r="AI732" s="1"/>
      <c r="AJ732" s="1"/>
    </row>
    <row r="733" spans="35:36" ht="14.25" customHeight="1">
      <c r="AI733" s="1"/>
      <c r="AJ733" s="1"/>
    </row>
    <row r="734" spans="35:36" ht="14.25" customHeight="1">
      <c r="AI734" s="1"/>
      <c r="AJ734" s="1"/>
    </row>
    <row r="735" spans="35:36" ht="14.25" customHeight="1">
      <c r="AI735" s="1"/>
      <c r="AJ735" s="1"/>
    </row>
    <row r="736" spans="35:36" ht="14.25" customHeight="1">
      <c r="AI736" s="1"/>
      <c r="AJ736" s="1"/>
    </row>
    <row r="737" spans="35:36" ht="14.25" customHeight="1">
      <c r="AI737" s="1"/>
      <c r="AJ737" s="1"/>
    </row>
    <row r="738" spans="35:36" ht="14.25" customHeight="1">
      <c r="AI738" s="1"/>
      <c r="AJ738" s="1"/>
    </row>
    <row r="739" spans="35:36" ht="14.25" customHeight="1">
      <c r="AI739" s="1"/>
      <c r="AJ739" s="1"/>
    </row>
    <row r="740" spans="35:36" ht="14.25" customHeight="1">
      <c r="AI740" s="1"/>
      <c r="AJ740" s="1"/>
    </row>
    <row r="741" spans="35:36" ht="14.25" customHeight="1">
      <c r="AI741" s="1"/>
      <c r="AJ741" s="1"/>
    </row>
    <row r="742" spans="35:36" ht="14.25" customHeight="1">
      <c r="AI742" s="1"/>
      <c r="AJ742" s="1"/>
    </row>
    <row r="743" spans="35:36" ht="14.25" customHeight="1">
      <c r="AI743" s="1"/>
      <c r="AJ743" s="1"/>
    </row>
    <row r="744" spans="35:36" ht="14.25" customHeight="1">
      <c r="AI744" s="1"/>
      <c r="AJ744" s="1"/>
    </row>
    <row r="745" spans="35:36" ht="14.25" customHeight="1">
      <c r="AI745" s="1"/>
      <c r="AJ745" s="1"/>
    </row>
    <row r="746" spans="35:36" ht="14.25" customHeight="1">
      <c r="AI746" s="1"/>
      <c r="AJ746" s="1"/>
    </row>
    <row r="747" spans="35:36" ht="14.25" customHeight="1">
      <c r="AI747" s="1"/>
      <c r="AJ747" s="1"/>
    </row>
    <row r="748" spans="35:36" ht="14.25" customHeight="1">
      <c r="AI748" s="1"/>
      <c r="AJ748" s="1"/>
    </row>
    <row r="749" spans="35:36" ht="14.25" customHeight="1">
      <c r="AI749" s="1"/>
      <c r="AJ749" s="1"/>
    </row>
    <row r="750" spans="35:36" ht="14.25" customHeight="1">
      <c r="AI750" s="1"/>
      <c r="AJ750" s="1"/>
    </row>
    <row r="751" spans="35:36" ht="14.25" customHeight="1">
      <c r="AI751" s="1"/>
      <c r="AJ751" s="1"/>
    </row>
    <row r="752" spans="35:36" ht="14.25" customHeight="1">
      <c r="AI752" s="1"/>
      <c r="AJ752" s="1"/>
    </row>
    <row r="753" spans="35:36" ht="14.25" customHeight="1">
      <c r="AI753" s="1"/>
      <c r="AJ753" s="1"/>
    </row>
    <row r="754" spans="35:36" ht="14.25" customHeight="1">
      <c r="AI754" s="1"/>
      <c r="AJ754" s="1"/>
    </row>
    <row r="755" spans="35:36" ht="14.25" customHeight="1">
      <c r="AI755" s="1"/>
      <c r="AJ755" s="1"/>
    </row>
    <row r="756" spans="35:36" ht="14.25" customHeight="1">
      <c r="AI756" s="1"/>
      <c r="AJ756" s="1"/>
    </row>
    <row r="757" spans="35:36" ht="14.25" customHeight="1">
      <c r="AI757" s="1"/>
      <c r="AJ757" s="1"/>
    </row>
    <row r="758" spans="35:36" ht="14.25" customHeight="1">
      <c r="AI758" s="1"/>
      <c r="AJ758" s="1"/>
    </row>
    <row r="759" spans="35:36" ht="14.25" customHeight="1">
      <c r="AI759" s="1"/>
      <c r="AJ759" s="1"/>
    </row>
    <row r="760" spans="35:36" ht="14.25" customHeight="1">
      <c r="AI760" s="1"/>
      <c r="AJ760" s="1"/>
    </row>
    <row r="761" spans="35:36" ht="14.25" customHeight="1">
      <c r="AI761" s="1"/>
      <c r="AJ761" s="1"/>
    </row>
    <row r="762" spans="35:36" ht="14.25" customHeight="1">
      <c r="AI762" s="1"/>
      <c r="AJ762" s="1"/>
    </row>
    <row r="763" spans="35:36" ht="14.25" customHeight="1">
      <c r="AI763" s="1"/>
      <c r="AJ763" s="1"/>
    </row>
    <row r="764" spans="35:36" ht="14.25" customHeight="1">
      <c r="AI764" s="1"/>
      <c r="AJ764" s="1"/>
    </row>
    <row r="765" spans="35:36" ht="14.25" customHeight="1">
      <c r="AI765" s="1"/>
      <c r="AJ765" s="1"/>
    </row>
    <row r="766" spans="35:36" ht="14.25" customHeight="1">
      <c r="AI766" s="1"/>
      <c r="AJ766" s="1"/>
    </row>
    <row r="767" spans="35:36" ht="14.25" customHeight="1">
      <c r="AI767" s="1"/>
      <c r="AJ767" s="1"/>
    </row>
    <row r="768" spans="35:36" ht="14.25" customHeight="1">
      <c r="AI768" s="1"/>
      <c r="AJ768" s="1"/>
    </row>
    <row r="769" spans="35:36" ht="14.25" customHeight="1">
      <c r="AI769" s="1"/>
      <c r="AJ769" s="1"/>
    </row>
    <row r="770" spans="35:36" ht="14.25" customHeight="1">
      <c r="AI770" s="1"/>
      <c r="AJ770" s="1"/>
    </row>
    <row r="771" spans="35:36" ht="14.25" customHeight="1">
      <c r="AI771" s="1"/>
      <c r="AJ771" s="1"/>
    </row>
    <row r="772" spans="35:36" ht="14.25" customHeight="1">
      <c r="AI772" s="1"/>
      <c r="AJ772" s="1"/>
    </row>
    <row r="773" spans="35:36" ht="14.25" customHeight="1">
      <c r="AI773" s="1"/>
      <c r="AJ773" s="1"/>
    </row>
    <row r="774" spans="35:36" ht="14.25" customHeight="1">
      <c r="AI774" s="1"/>
      <c r="AJ774" s="1"/>
    </row>
    <row r="775" spans="35:36" ht="14.25" customHeight="1">
      <c r="AI775" s="1"/>
      <c r="AJ775" s="1"/>
    </row>
    <row r="776" spans="35:36" ht="14.25" customHeight="1">
      <c r="AI776" s="1"/>
      <c r="AJ776" s="1"/>
    </row>
    <row r="777" spans="35:36" ht="14.25" customHeight="1">
      <c r="AI777" s="1"/>
      <c r="AJ777" s="1"/>
    </row>
    <row r="778" spans="35:36" ht="14.25" customHeight="1">
      <c r="AI778" s="1"/>
      <c r="AJ778" s="1"/>
    </row>
    <row r="779" spans="35:36" ht="14.25" customHeight="1">
      <c r="AI779" s="1"/>
      <c r="AJ779" s="1"/>
    </row>
    <row r="780" spans="35:36" ht="14.25" customHeight="1">
      <c r="AI780" s="1"/>
      <c r="AJ780" s="1"/>
    </row>
    <row r="781" spans="35:36" ht="14.25" customHeight="1">
      <c r="AI781" s="1"/>
      <c r="AJ781" s="1"/>
    </row>
    <row r="782" spans="35:36" ht="14.25" customHeight="1">
      <c r="AI782" s="1"/>
      <c r="AJ782" s="1"/>
    </row>
    <row r="783" spans="35:36" ht="14.25" customHeight="1">
      <c r="AI783" s="1"/>
      <c r="AJ783" s="1"/>
    </row>
    <row r="784" spans="35:36" ht="14.25" customHeight="1">
      <c r="AI784" s="1"/>
      <c r="AJ784" s="1"/>
    </row>
    <row r="785" spans="35:36" ht="14.25" customHeight="1">
      <c r="AI785" s="1"/>
      <c r="AJ785" s="1"/>
    </row>
    <row r="786" spans="35:36" ht="14.25" customHeight="1">
      <c r="AI786" s="1"/>
      <c r="AJ786" s="1"/>
    </row>
    <row r="787" spans="35:36" ht="14.25" customHeight="1">
      <c r="AI787" s="1"/>
      <c r="AJ787" s="1"/>
    </row>
    <row r="788" spans="35:36" ht="14.25" customHeight="1">
      <c r="AI788" s="1"/>
      <c r="AJ788" s="1"/>
    </row>
    <row r="789" spans="35:36" ht="14.25" customHeight="1">
      <c r="AI789" s="1"/>
      <c r="AJ789" s="1"/>
    </row>
    <row r="790" spans="35:36" ht="14.25" customHeight="1">
      <c r="AI790" s="1"/>
      <c r="AJ790" s="1"/>
    </row>
    <row r="791" spans="35:36" ht="14.25" customHeight="1">
      <c r="AI791" s="1"/>
      <c r="AJ791" s="1"/>
    </row>
    <row r="792" spans="35:36" ht="14.25" customHeight="1">
      <c r="AI792" s="1"/>
      <c r="AJ792" s="1"/>
    </row>
    <row r="793" spans="35:36" ht="14.25" customHeight="1">
      <c r="AI793" s="1"/>
      <c r="AJ793" s="1"/>
    </row>
    <row r="794" spans="35:36" ht="14.25" customHeight="1">
      <c r="AI794" s="1"/>
      <c r="AJ794" s="1"/>
    </row>
    <row r="795" spans="35:36" ht="14.25" customHeight="1">
      <c r="AI795" s="1"/>
      <c r="AJ795" s="1"/>
    </row>
    <row r="796" spans="35:36" ht="14.25" customHeight="1">
      <c r="AI796" s="1"/>
      <c r="AJ796" s="1"/>
    </row>
    <row r="797" spans="35:36" ht="14.25" customHeight="1">
      <c r="AI797" s="1"/>
      <c r="AJ797" s="1"/>
    </row>
    <row r="798" spans="35:36" ht="14.25" customHeight="1">
      <c r="AI798" s="1"/>
      <c r="AJ798" s="1"/>
    </row>
    <row r="799" spans="35:36" ht="14.25" customHeight="1">
      <c r="AI799" s="1"/>
      <c r="AJ799" s="1"/>
    </row>
    <row r="800" spans="35:36" ht="14.25" customHeight="1">
      <c r="AI800" s="1"/>
      <c r="AJ800" s="1"/>
    </row>
    <row r="801" spans="35:36" ht="14.25" customHeight="1">
      <c r="AI801" s="1"/>
      <c r="AJ801" s="1"/>
    </row>
    <row r="802" spans="35:36" ht="14.25" customHeight="1">
      <c r="AI802" s="1"/>
      <c r="AJ802" s="1"/>
    </row>
    <row r="803" spans="35:36" ht="14.25" customHeight="1">
      <c r="AI803" s="1"/>
      <c r="AJ803" s="1"/>
    </row>
    <row r="804" spans="35:36" ht="14.25" customHeight="1">
      <c r="AI804" s="1"/>
      <c r="AJ804" s="1"/>
    </row>
    <row r="805" spans="35:36" ht="14.25" customHeight="1">
      <c r="AI805" s="1"/>
      <c r="AJ805" s="1"/>
    </row>
    <row r="806" spans="35:36" ht="14.25" customHeight="1">
      <c r="AI806" s="1"/>
      <c r="AJ806" s="1"/>
    </row>
    <row r="807" spans="35:36" ht="14.25" customHeight="1">
      <c r="AI807" s="1"/>
      <c r="AJ807" s="1"/>
    </row>
    <row r="808" spans="35:36" ht="14.25" customHeight="1">
      <c r="AI808" s="1"/>
      <c r="AJ808" s="1"/>
    </row>
    <row r="809" spans="35:36" ht="14.25" customHeight="1">
      <c r="AI809" s="1"/>
      <c r="AJ809" s="1"/>
    </row>
    <row r="810" spans="35:36" ht="14.25" customHeight="1">
      <c r="AI810" s="1"/>
      <c r="AJ810" s="1"/>
    </row>
    <row r="811" spans="35:36" ht="14.25" customHeight="1">
      <c r="AI811" s="1"/>
      <c r="AJ811" s="1"/>
    </row>
    <row r="812" spans="35:36" ht="14.25" customHeight="1">
      <c r="AI812" s="1"/>
      <c r="AJ812" s="1"/>
    </row>
    <row r="813" spans="35:36" ht="14.25" customHeight="1">
      <c r="AI813" s="1"/>
      <c r="AJ813" s="1"/>
    </row>
    <row r="814" spans="35:36" ht="14.25" customHeight="1">
      <c r="AI814" s="1"/>
      <c r="AJ814" s="1"/>
    </row>
    <row r="815" spans="35:36" ht="14.25" customHeight="1">
      <c r="AI815" s="1"/>
      <c r="AJ815" s="1"/>
    </row>
    <row r="816" spans="35:36" ht="14.25" customHeight="1">
      <c r="AI816" s="1"/>
      <c r="AJ816" s="1"/>
    </row>
    <row r="817" spans="35:36" ht="14.25" customHeight="1">
      <c r="AI817" s="1"/>
      <c r="AJ817" s="1"/>
    </row>
    <row r="818" spans="35:36" ht="14.25" customHeight="1">
      <c r="AI818" s="1"/>
      <c r="AJ818" s="1"/>
    </row>
    <row r="819" spans="35:36" ht="14.25" customHeight="1">
      <c r="AI819" s="1"/>
      <c r="AJ819" s="1"/>
    </row>
    <row r="820" spans="35:36" ht="14.25" customHeight="1">
      <c r="AI820" s="1"/>
      <c r="AJ820" s="1"/>
    </row>
    <row r="821" spans="35:36" ht="14.25" customHeight="1">
      <c r="AI821" s="1"/>
      <c r="AJ821" s="1"/>
    </row>
    <row r="822" spans="35:36" ht="14.25" customHeight="1">
      <c r="AI822" s="1"/>
      <c r="AJ822" s="1"/>
    </row>
    <row r="823" spans="35:36" ht="14.25" customHeight="1">
      <c r="AI823" s="1"/>
      <c r="AJ823" s="1"/>
    </row>
    <row r="824" spans="35:36" ht="14.25" customHeight="1">
      <c r="AI824" s="1"/>
      <c r="AJ824" s="1"/>
    </row>
    <row r="825" spans="35:36" ht="14.25" customHeight="1">
      <c r="AI825" s="1"/>
      <c r="AJ825" s="1"/>
    </row>
    <row r="826" spans="35:36" ht="14.25" customHeight="1">
      <c r="AI826" s="1"/>
      <c r="AJ826" s="1"/>
    </row>
    <row r="827" spans="35:36" ht="14.25" customHeight="1">
      <c r="AI827" s="1"/>
      <c r="AJ827" s="1"/>
    </row>
    <row r="828" spans="35:36" ht="14.25" customHeight="1">
      <c r="AI828" s="1"/>
      <c r="AJ828" s="1"/>
    </row>
    <row r="829" spans="35:36" ht="14.25" customHeight="1">
      <c r="AI829" s="1"/>
      <c r="AJ829" s="1"/>
    </row>
    <row r="830" spans="35:36" ht="14.25" customHeight="1">
      <c r="AI830" s="1"/>
      <c r="AJ830" s="1"/>
    </row>
    <row r="831" spans="35:36" ht="14.25" customHeight="1">
      <c r="AI831" s="1"/>
      <c r="AJ831" s="1"/>
    </row>
    <row r="832" spans="35:36" ht="14.25" customHeight="1">
      <c r="AI832" s="1"/>
      <c r="AJ832" s="1"/>
    </row>
    <row r="833" spans="35:36" ht="14.25" customHeight="1">
      <c r="AI833" s="1"/>
      <c r="AJ833" s="1"/>
    </row>
    <row r="834" spans="35:36" ht="14.25" customHeight="1">
      <c r="AI834" s="1"/>
      <c r="AJ834" s="1"/>
    </row>
    <row r="835" spans="35:36" ht="14.25" customHeight="1">
      <c r="AI835" s="1"/>
      <c r="AJ835" s="1"/>
    </row>
    <row r="836" spans="35:36" ht="14.25" customHeight="1">
      <c r="AI836" s="1"/>
      <c r="AJ836" s="1"/>
    </row>
    <row r="837" spans="35:36" ht="14.25" customHeight="1">
      <c r="AI837" s="1"/>
      <c r="AJ837" s="1"/>
    </row>
    <row r="838" spans="35:36" ht="14.25" customHeight="1">
      <c r="AI838" s="1"/>
      <c r="AJ838" s="1"/>
    </row>
    <row r="839" spans="35:36" ht="14.25" customHeight="1">
      <c r="AI839" s="1"/>
      <c r="AJ839" s="1"/>
    </row>
    <row r="840" spans="35:36" ht="14.25" customHeight="1">
      <c r="AI840" s="1"/>
      <c r="AJ840" s="1"/>
    </row>
    <row r="841" spans="35:36" ht="14.25" customHeight="1">
      <c r="AI841" s="1"/>
      <c r="AJ841" s="1"/>
    </row>
    <row r="842" spans="35:36" ht="14.25" customHeight="1">
      <c r="AI842" s="1"/>
      <c r="AJ842" s="1"/>
    </row>
    <row r="843" spans="35:36" ht="14.25" customHeight="1">
      <c r="AI843" s="1"/>
      <c r="AJ843" s="1"/>
    </row>
    <row r="844" spans="35:36" ht="14.25" customHeight="1">
      <c r="AI844" s="1"/>
      <c r="AJ844" s="1"/>
    </row>
    <row r="845" spans="35:36" ht="14.25" customHeight="1">
      <c r="AI845" s="1"/>
      <c r="AJ845" s="1"/>
    </row>
    <row r="846" spans="35:36" ht="14.25" customHeight="1">
      <c r="AI846" s="1"/>
      <c r="AJ846" s="1"/>
    </row>
    <row r="847" spans="35:36" ht="14.25" customHeight="1">
      <c r="AI847" s="1"/>
      <c r="AJ847" s="1"/>
    </row>
    <row r="848" spans="35:36" ht="14.25" customHeight="1">
      <c r="AI848" s="1"/>
      <c r="AJ848" s="1"/>
    </row>
    <row r="849" spans="35:36" ht="14.25" customHeight="1">
      <c r="AI849" s="1"/>
      <c r="AJ849" s="1"/>
    </row>
    <row r="850" spans="35:36" ht="14.25" customHeight="1">
      <c r="AI850" s="1"/>
      <c r="AJ850" s="1"/>
    </row>
    <row r="851" spans="35:36" ht="14.25" customHeight="1">
      <c r="AI851" s="1"/>
      <c r="AJ851" s="1"/>
    </row>
    <row r="852" spans="35:36" ht="14.25" customHeight="1">
      <c r="AI852" s="1"/>
      <c r="AJ852" s="1"/>
    </row>
    <row r="853" spans="35:36" ht="14.25" customHeight="1">
      <c r="AI853" s="1"/>
      <c r="AJ853" s="1"/>
    </row>
    <row r="854" spans="35:36" ht="14.25" customHeight="1">
      <c r="AI854" s="1"/>
      <c r="AJ854" s="1"/>
    </row>
    <row r="855" spans="35:36" ht="14.25" customHeight="1">
      <c r="AI855" s="1"/>
      <c r="AJ855" s="1"/>
    </row>
    <row r="856" spans="35:36" ht="14.25" customHeight="1">
      <c r="AI856" s="1"/>
      <c r="AJ856" s="1"/>
    </row>
    <row r="857" spans="35:36" ht="14.25" customHeight="1">
      <c r="AI857" s="1"/>
      <c r="AJ857" s="1"/>
    </row>
    <row r="858" spans="35:36" ht="14.25" customHeight="1">
      <c r="AI858" s="1"/>
      <c r="AJ858" s="1"/>
    </row>
    <row r="859" spans="35:36" ht="14.25" customHeight="1">
      <c r="AI859" s="1"/>
      <c r="AJ859" s="1"/>
    </row>
    <row r="860" spans="35:36" ht="14.25" customHeight="1">
      <c r="AI860" s="1"/>
      <c r="AJ860" s="1"/>
    </row>
    <row r="861" spans="35:36" ht="14.25" customHeight="1">
      <c r="AI861" s="1"/>
      <c r="AJ861" s="1"/>
    </row>
    <row r="862" spans="35:36" ht="14.25" customHeight="1">
      <c r="AI862" s="1"/>
      <c r="AJ862" s="1"/>
    </row>
    <row r="863" spans="35:36" ht="14.25" customHeight="1">
      <c r="AI863" s="1"/>
      <c r="AJ863" s="1"/>
    </row>
    <row r="864" spans="35:36" ht="14.25" customHeight="1">
      <c r="AI864" s="1"/>
      <c r="AJ864" s="1"/>
    </row>
    <row r="865" spans="35:36" ht="14.25" customHeight="1">
      <c r="AI865" s="1"/>
      <c r="AJ865" s="1"/>
    </row>
    <row r="866" spans="35:36" ht="14.25" customHeight="1">
      <c r="AI866" s="1"/>
      <c r="AJ866" s="1"/>
    </row>
    <row r="867" spans="35:36" ht="14.25" customHeight="1">
      <c r="AI867" s="1"/>
      <c r="AJ867" s="1"/>
    </row>
    <row r="868" spans="35:36" ht="14.25" customHeight="1">
      <c r="AI868" s="1"/>
      <c r="AJ868" s="1"/>
    </row>
    <row r="869" spans="35:36" ht="14.25" customHeight="1">
      <c r="AI869" s="1"/>
      <c r="AJ869" s="1"/>
    </row>
    <row r="870" spans="35:36" ht="14.25" customHeight="1">
      <c r="AI870" s="1"/>
      <c r="AJ870" s="1"/>
    </row>
    <row r="871" spans="35:36" ht="14.25" customHeight="1">
      <c r="AI871" s="1"/>
      <c r="AJ871" s="1"/>
    </row>
    <row r="872" spans="35:36" ht="14.25" customHeight="1">
      <c r="AI872" s="1"/>
      <c r="AJ872" s="1"/>
    </row>
    <row r="873" spans="35:36" ht="14.25" customHeight="1">
      <c r="AI873" s="1"/>
      <c r="AJ873" s="1"/>
    </row>
    <row r="874" spans="35:36" ht="14.25" customHeight="1">
      <c r="AI874" s="1"/>
      <c r="AJ874" s="1"/>
    </row>
    <row r="875" spans="35:36" ht="14.25" customHeight="1">
      <c r="AI875" s="1"/>
      <c r="AJ875" s="1"/>
    </row>
    <row r="876" spans="35:36" ht="14.25" customHeight="1">
      <c r="AI876" s="1"/>
      <c r="AJ876" s="1"/>
    </row>
    <row r="877" spans="35:36" ht="14.25" customHeight="1">
      <c r="AI877" s="1"/>
      <c r="AJ877" s="1"/>
    </row>
    <row r="878" spans="35:36" ht="14.25" customHeight="1">
      <c r="AI878" s="1"/>
      <c r="AJ878" s="1"/>
    </row>
    <row r="879" spans="35:36" ht="14.25" customHeight="1">
      <c r="AI879" s="1"/>
      <c r="AJ879" s="1"/>
    </row>
    <row r="880" spans="35:36" ht="14.25" customHeight="1">
      <c r="AI880" s="1"/>
      <c r="AJ880" s="1"/>
    </row>
    <row r="881" spans="35:36" ht="14.25" customHeight="1">
      <c r="AI881" s="1"/>
      <c r="AJ881" s="1"/>
    </row>
    <row r="882" spans="35:36" ht="14.25" customHeight="1">
      <c r="AI882" s="1"/>
      <c r="AJ882" s="1"/>
    </row>
    <row r="883" spans="35:36" ht="14.25" customHeight="1">
      <c r="AI883" s="1"/>
      <c r="AJ883" s="1"/>
    </row>
    <row r="884" spans="35:36" ht="14.25" customHeight="1">
      <c r="AI884" s="1"/>
      <c r="AJ884" s="1"/>
    </row>
    <row r="885" spans="35:36" ht="14.25" customHeight="1">
      <c r="AI885" s="1"/>
      <c r="AJ885" s="1"/>
    </row>
    <row r="886" spans="35:36" ht="14.25" customHeight="1">
      <c r="AI886" s="1"/>
      <c r="AJ886" s="1"/>
    </row>
    <row r="887" spans="35:36" ht="14.25" customHeight="1">
      <c r="AI887" s="1"/>
      <c r="AJ887" s="1"/>
    </row>
    <row r="888" spans="35:36" ht="14.25" customHeight="1">
      <c r="AI888" s="1"/>
      <c r="AJ888" s="1"/>
    </row>
    <row r="889" spans="35:36" ht="14.25" customHeight="1">
      <c r="AI889" s="1"/>
      <c r="AJ889" s="1"/>
    </row>
    <row r="890" spans="35:36" ht="14.25" customHeight="1">
      <c r="AI890" s="1"/>
      <c r="AJ890" s="1"/>
    </row>
    <row r="891" spans="35:36" ht="14.25" customHeight="1">
      <c r="AI891" s="1"/>
      <c r="AJ891" s="1"/>
    </row>
    <row r="892" spans="35:36" ht="14.25" customHeight="1">
      <c r="AI892" s="1"/>
      <c r="AJ892" s="1"/>
    </row>
    <row r="893" spans="35:36" ht="14.25" customHeight="1">
      <c r="AI893" s="1"/>
      <c r="AJ893" s="1"/>
    </row>
    <row r="894" spans="35:36" ht="14.25" customHeight="1">
      <c r="AI894" s="1"/>
      <c r="AJ894" s="1"/>
    </row>
    <row r="895" spans="35:36" ht="14.25" customHeight="1">
      <c r="AI895" s="1"/>
      <c r="AJ895" s="1"/>
    </row>
    <row r="896" spans="35:36" ht="14.25" customHeight="1">
      <c r="AI896" s="1"/>
      <c r="AJ896" s="1"/>
    </row>
    <row r="897" spans="35:36" ht="14.25" customHeight="1">
      <c r="AI897" s="1"/>
      <c r="AJ897" s="1"/>
    </row>
    <row r="898" spans="35:36" ht="14.25" customHeight="1">
      <c r="AI898" s="1"/>
      <c r="AJ898" s="1"/>
    </row>
    <row r="899" spans="35:36" ht="14.25" customHeight="1">
      <c r="AI899" s="1"/>
      <c r="AJ899" s="1"/>
    </row>
    <row r="900" spans="35:36" ht="14.25" customHeight="1">
      <c r="AI900" s="1"/>
      <c r="AJ900" s="1"/>
    </row>
    <row r="901" spans="35:36" ht="14.25" customHeight="1">
      <c r="AI901" s="1"/>
      <c r="AJ901" s="1"/>
    </row>
    <row r="902" spans="35:36" ht="14.25" customHeight="1">
      <c r="AI902" s="1"/>
      <c r="AJ902" s="1"/>
    </row>
    <row r="903" spans="35:36" ht="14.25" customHeight="1">
      <c r="AI903" s="1"/>
      <c r="AJ903" s="1"/>
    </row>
    <row r="904" spans="35:36" ht="14.25" customHeight="1">
      <c r="AI904" s="1"/>
      <c r="AJ904" s="1"/>
    </row>
    <row r="905" spans="35:36" ht="14.25" customHeight="1">
      <c r="AI905" s="1"/>
      <c r="AJ905" s="1"/>
    </row>
    <row r="906" spans="35:36" ht="14.25" customHeight="1">
      <c r="AI906" s="1"/>
      <c r="AJ906" s="1"/>
    </row>
    <row r="907" spans="35:36" ht="14.25" customHeight="1">
      <c r="AI907" s="1"/>
      <c r="AJ907" s="1"/>
    </row>
    <row r="908" spans="35:36" ht="14.25" customHeight="1">
      <c r="AI908" s="1"/>
      <c r="AJ908" s="1"/>
    </row>
    <row r="909" spans="35:36" ht="14.25" customHeight="1">
      <c r="AI909" s="1"/>
      <c r="AJ909" s="1"/>
    </row>
    <row r="910" spans="35:36" ht="14.25" customHeight="1">
      <c r="AI910" s="1"/>
      <c r="AJ910" s="1"/>
    </row>
    <row r="911" spans="35:36" ht="14.25" customHeight="1">
      <c r="AI911" s="1"/>
      <c r="AJ911" s="1"/>
    </row>
    <row r="912" spans="35:36" ht="14.25" customHeight="1">
      <c r="AI912" s="1"/>
      <c r="AJ912" s="1"/>
    </row>
    <row r="913" spans="35:36" ht="14.25" customHeight="1">
      <c r="AI913" s="1"/>
      <c r="AJ913" s="1"/>
    </row>
    <row r="914" spans="35:36" ht="14.25" customHeight="1">
      <c r="AI914" s="1"/>
      <c r="AJ914" s="1"/>
    </row>
    <row r="915" spans="35:36" ht="14.25" customHeight="1">
      <c r="AI915" s="1"/>
      <c r="AJ915" s="1"/>
    </row>
    <row r="916" spans="35:36" ht="14.25" customHeight="1">
      <c r="AI916" s="1"/>
      <c r="AJ916" s="1"/>
    </row>
    <row r="917" spans="35:36" ht="14.25" customHeight="1">
      <c r="AI917" s="1"/>
      <c r="AJ917" s="1"/>
    </row>
    <row r="918" spans="35:36" ht="14.25" customHeight="1">
      <c r="AI918" s="1"/>
      <c r="AJ918" s="1"/>
    </row>
    <row r="919" spans="35:36" ht="14.25" customHeight="1">
      <c r="AI919" s="1"/>
      <c r="AJ919" s="1"/>
    </row>
    <row r="920" spans="35:36" ht="14.25" customHeight="1">
      <c r="AI920" s="1"/>
      <c r="AJ920" s="1"/>
    </row>
    <row r="921" spans="35:36" ht="14.25" customHeight="1">
      <c r="AI921" s="1"/>
      <c r="AJ921" s="1"/>
    </row>
    <row r="922" spans="35:36" ht="14.25" customHeight="1">
      <c r="AI922" s="1"/>
      <c r="AJ922" s="1"/>
    </row>
    <row r="923" spans="35:36" ht="14.25" customHeight="1">
      <c r="AI923" s="1"/>
      <c r="AJ923" s="1"/>
    </row>
    <row r="924" spans="35:36" ht="14.25" customHeight="1">
      <c r="AI924" s="1"/>
      <c r="AJ924" s="1"/>
    </row>
    <row r="925" spans="35:36" ht="14.25" customHeight="1">
      <c r="AI925" s="1"/>
      <c r="AJ925" s="1"/>
    </row>
    <row r="926" spans="35:36" ht="14.25" customHeight="1">
      <c r="AI926" s="1"/>
      <c r="AJ926" s="1"/>
    </row>
    <row r="927" spans="35:36" ht="14.25" customHeight="1">
      <c r="AI927" s="1"/>
      <c r="AJ927" s="1"/>
    </row>
    <row r="928" spans="35:36" ht="14.25" customHeight="1">
      <c r="AI928" s="1"/>
      <c r="AJ928" s="1"/>
    </row>
    <row r="929" spans="35:36" ht="14.25" customHeight="1">
      <c r="AI929" s="1"/>
      <c r="AJ929" s="1"/>
    </row>
    <row r="930" spans="35:36" ht="14.25" customHeight="1">
      <c r="AI930" s="1"/>
      <c r="AJ930" s="1"/>
    </row>
    <row r="931" spans="35:36" ht="14.25" customHeight="1">
      <c r="AI931" s="1"/>
      <c r="AJ931" s="1"/>
    </row>
    <row r="932" spans="35:36" ht="14.25" customHeight="1">
      <c r="AI932" s="1"/>
      <c r="AJ932" s="1"/>
    </row>
    <row r="933" spans="35:36" ht="14.25" customHeight="1">
      <c r="AI933" s="1"/>
      <c r="AJ933" s="1"/>
    </row>
    <row r="934" spans="35:36" ht="14.25" customHeight="1">
      <c r="AI934" s="1"/>
      <c r="AJ934" s="1"/>
    </row>
    <row r="935" spans="35:36" ht="14.25" customHeight="1">
      <c r="AI935" s="1"/>
      <c r="AJ935" s="1"/>
    </row>
    <row r="936" spans="35:36" ht="14.25" customHeight="1">
      <c r="AI936" s="1"/>
      <c r="AJ936" s="1"/>
    </row>
    <row r="937" spans="35:36" ht="14.25" customHeight="1">
      <c r="AI937" s="1"/>
      <c r="AJ937" s="1"/>
    </row>
    <row r="938" spans="35:36" ht="14.25" customHeight="1">
      <c r="AI938" s="1"/>
      <c r="AJ938" s="1"/>
    </row>
    <row r="939" spans="35:36" ht="14.25" customHeight="1">
      <c r="AI939" s="1"/>
      <c r="AJ939" s="1"/>
    </row>
    <row r="940" spans="35:36" ht="14.25" customHeight="1">
      <c r="AI940" s="1"/>
      <c r="AJ940" s="1"/>
    </row>
    <row r="941" spans="35:36" ht="14.25" customHeight="1">
      <c r="AI941" s="1"/>
      <c r="AJ941" s="1"/>
    </row>
    <row r="942" spans="35:36" ht="14.25" customHeight="1">
      <c r="AI942" s="1"/>
      <c r="AJ942" s="1"/>
    </row>
    <row r="943" spans="35:36" ht="14.25" customHeight="1">
      <c r="AI943" s="1"/>
      <c r="AJ943" s="1"/>
    </row>
    <row r="944" spans="35:36" ht="14.25" customHeight="1">
      <c r="AI944" s="1"/>
      <c r="AJ944" s="1"/>
    </row>
    <row r="945" spans="35:36" ht="14.25" customHeight="1">
      <c r="AI945" s="1"/>
      <c r="AJ945" s="1"/>
    </row>
    <row r="946" spans="35:36" ht="14.25" customHeight="1">
      <c r="AI946" s="1"/>
      <c r="AJ946" s="1"/>
    </row>
    <row r="947" spans="35:36" ht="14.25" customHeight="1">
      <c r="AI947" s="1"/>
      <c r="AJ947" s="1"/>
    </row>
    <row r="948" spans="35:36" ht="14.25" customHeight="1">
      <c r="AI948" s="1"/>
      <c r="AJ948" s="1"/>
    </row>
    <row r="949" spans="35:36" ht="14.25" customHeight="1">
      <c r="AI949" s="1"/>
      <c r="AJ949" s="1"/>
    </row>
    <row r="950" spans="35:36" ht="14.25" customHeight="1">
      <c r="AI950" s="1"/>
      <c r="AJ950" s="1"/>
    </row>
    <row r="951" spans="35:36" ht="14.25" customHeight="1">
      <c r="AI951" s="1"/>
      <c r="AJ951" s="1"/>
    </row>
    <row r="952" spans="35:36" ht="14.25" customHeight="1">
      <c r="AI952" s="1"/>
      <c r="AJ952" s="1"/>
    </row>
    <row r="953" spans="35:36" ht="14.25" customHeight="1">
      <c r="AI953" s="1"/>
      <c r="AJ953" s="1"/>
    </row>
    <row r="954" spans="35:36" ht="14.25" customHeight="1">
      <c r="AI954" s="1"/>
      <c r="AJ954" s="1"/>
    </row>
    <row r="955" spans="35:36" ht="14.25" customHeight="1">
      <c r="AI955" s="1"/>
      <c r="AJ955" s="1"/>
    </row>
    <row r="956" spans="35:36" ht="14.25" customHeight="1">
      <c r="AI956" s="1"/>
      <c r="AJ956" s="1"/>
    </row>
    <row r="957" spans="35:36" ht="14.25" customHeight="1">
      <c r="AI957" s="1"/>
      <c r="AJ957" s="1"/>
    </row>
    <row r="958" spans="35:36" ht="14.25" customHeight="1">
      <c r="AI958" s="1"/>
      <c r="AJ958" s="1"/>
    </row>
    <row r="959" spans="35:36" ht="14.25" customHeight="1">
      <c r="AI959" s="1"/>
      <c r="AJ959" s="1"/>
    </row>
    <row r="960" spans="35:36" ht="14.25" customHeight="1">
      <c r="AI960" s="1"/>
      <c r="AJ960" s="1"/>
    </row>
    <row r="961" spans="35:36" ht="14.25" customHeight="1">
      <c r="AI961" s="1"/>
      <c r="AJ961" s="1"/>
    </row>
    <row r="962" spans="35:36" ht="14.25" customHeight="1">
      <c r="AI962" s="1"/>
      <c r="AJ962" s="1"/>
    </row>
    <row r="963" spans="35:36" ht="14.25" customHeight="1">
      <c r="AI963" s="1"/>
      <c r="AJ963" s="1"/>
    </row>
    <row r="964" spans="35:36" ht="14.25" customHeight="1">
      <c r="AI964" s="1"/>
      <c r="AJ964" s="1"/>
    </row>
    <row r="965" spans="35:36" ht="14.25" customHeight="1">
      <c r="AI965" s="1"/>
      <c r="AJ965" s="1"/>
    </row>
    <row r="966" spans="35:36" ht="14.25" customHeight="1">
      <c r="AI966" s="1"/>
      <c r="AJ966" s="1"/>
    </row>
    <row r="967" spans="35:36" ht="14.25" customHeight="1">
      <c r="AI967" s="1"/>
      <c r="AJ967" s="1"/>
    </row>
    <row r="968" spans="35:36" ht="14.25" customHeight="1">
      <c r="AI968" s="1"/>
      <c r="AJ968" s="1"/>
    </row>
    <row r="969" spans="35:36" ht="14.25" customHeight="1">
      <c r="AI969" s="1"/>
      <c r="AJ969" s="1"/>
    </row>
    <row r="970" spans="35:36" ht="14.25" customHeight="1">
      <c r="AI970" s="1"/>
      <c r="AJ970" s="1"/>
    </row>
    <row r="971" spans="35:36" ht="14.25" customHeight="1">
      <c r="AI971" s="1"/>
      <c r="AJ971" s="1"/>
    </row>
    <row r="972" spans="35:36" ht="14.25" customHeight="1">
      <c r="AI972" s="1"/>
      <c r="AJ972" s="1"/>
    </row>
    <row r="973" spans="35:36" ht="14.25" customHeight="1">
      <c r="AI973" s="1"/>
      <c r="AJ973" s="1"/>
    </row>
    <row r="974" spans="35:36" ht="14.25" customHeight="1">
      <c r="AI974" s="1"/>
      <c r="AJ974" s="1"/>
    </row>
    <row r="975" spans="35:36" ht="14.25" customHeight="1">
      <c r="AI975" s="1"/>
      <c r="AJ975" s="1"/>
    </row>
    <row r="976" spans="35:36" ht="14.25" customHeight="1">
      <c r="AI976" s="1"/>
      <c r="AJ976" s="1"/>
    </row>
    <row r="977" spans="35:36" ht="14.25" customHeight="1">
      <c r="AI977" s="1"/>
      <c r="AJ977" s="1"/>
    </row>
    <row r="978" spans="35:36" ht="14.25" customHeight="1">
      <c r="AI978" s="1"/>
      <c r="AJ978" s="1"/>
    </row>
    <row r="979" spans="35:36" ht="14.25" customHeight="1">
      <c r="AI979" s="1"/>
      <c r="AJ979" s="1"/>
    </row>
    <row r="980" spans="35:36" ht="14.25" customHeight="1">
      <c r="AI980" s="1"/>
      <c r="AJ980" s="1"/>
    </row>
    <row r="981" spans="35:36" ht="14.25" customHeight="1">
      <c r="AI981" s="1"/>
      <c r="AJ981" s="1"/>
    </row>
    <row r="982" spans="35:36" ht="14.25" customHeight="1">
      <c r="AI982" s="1"/>
      <c r="AJ982" s="1"/>
    </row>
    <row r="983" spans="35:36" ht="14.25" customHeight="1">
      <c r="AI983" s="1"/>
      <c r="AJ983" s="1"/>
    </row>
    <row r="984" spans="35:36" ht="14.25" customHeight="1">
      <c r="AI984" s="1"/>
      <c r="AJ984" s="1"/>
    </row>
    <row r="985" spans="35:36" ht="14.25" customHeight="1">
      <c r="AI985" s="1"/>
      <c r="AJ985" s="1"/>
    </row>
    <row r="986" spans="35:36" ht="14.25" customHeight="1">
      <c r="AI986" s="1"/>
      <c r="AJ986" s="1"/>
    </row>
    <row r="987" spans="35:36" ht="14.25" customHeight="1">
      <c r="AI987" s="1"/>
      <c r="AJ987" s="1"/>
    </row>
    <row r="988" spans="35:36" ht="14.25" customHeight="1">
      <c r="AI988" s="1"/>
      <c r="AJ988" s="1"/>
    </row>
    <row r="989" spans="35:36" ht="14.25" customHeight="1">
      <c r="AI989" s="1"/>
      <c r="AJ989" s="1"/>
    </row>
    <row r="990" spans="35:36" ht="14.25" customHeight="1">
      <c r="AI990" s="1"/>
      <c r="AJ990" s="1"/>
    </row>
    <row r="991" spans="35:36" ht="14.25" customHeight="1">
      <c r="AI991" s="1"/>
      <c r="AJ991" s="1"/>
    </row>
    <row r="992" spans="35:36" ht="14.25" customHeight="1">
      <c r="AI992" s="1"/>
      <c r="AJ992" s="1"/>
    </row>
    <row r="993" spans="35:36" ht="14.25" customHeight="1">
      <c r="AI993" s="1"/>
      <c r="AJ993" s="1"/>
    </row>
    <row r="994" spans="35:36" ht="14.25" customHeight="1">
      <c r="AI994" s="1"/>
      <c r="AJ994" s="1"/>
    </row>
    <row r="995" spans="35:36" ht="14.25" customHeight="1">
      <c r="AI995" s="1"/>
      <c r="AJ995" s="1"/>
    </row>
    <row r="996" spans="35:36" ht="14.25" customHeight="1">
      <c r="AI996" s="1"/>
      <c r="AJ996" s="1"/>
    </row>
    <row r="997" spans="35:36" ht="14.25" customHeight="1">
      <c r="AI997" s="1"/>
      <c r="AJ997" s="1"/>
    </row>
    <row r="998" spans="35:36" ht="14.25" customHeight="1">
      <c r="AI998" s="1"/>
      <c r="AJ998" s="1"/>
    </row>
    <row r="999" spans="35:36" ht="14.25" customHeight="1">
      <c r="AI999" s="1"/>
      <c r="AJ999" s="1"/>
    </row>
    <row r="1000" spans="35:36" ht="14.25" customHeight="1">
      <c r="AI1000" s="1"/>
      <c r="AJ1000" s="1"/>
    </row>
  </sheetData>
  <mergeCells count="119">
    <mergeCell ref="Y18:Z18"/>
    <mergeCell ref="H20:K20"/>
    <mergeCell ref="L20:M20"/>
    <mergeCell ref="P16:T16"/>
    <mergeCell ref="U16:X16"/>
    <mergeCell ref="Y16:Z16"/>
    <mergeCell ref="P17:T17"/>
    <mergeCell ref="U17:X17"/>
    <mergeCell ref="Y17:Z17"/>
    <mergeCell ref="P13:T13"/>
    <mergeCell ref="U13:X13"/>
    <mergeCell ref="P14:T14"/>
    <mergeCell ref="U14:X14"/>
    <mergeCell ref="Y14:Z14"/>
    <mergeCell ref="U15:X15"/>
    <mergeCell ref="Y15:Z15"/>
    <mergeCell ref="C12:G12"/>
    <mergeCell ref="H12:K12"/>
    <mergeCell ref="L12:M12"/>
    <mergeCell ref="P12:T12"/>
    <mergeCell ref="U12:X12"/>
    <mergeCell ref="Y12:Z12"/>
    <mergeCell ref="C13:G13"/>
    <mergeCell ref="Y13:Z13"/>
    <mergeCell ref="P15:T15"/>
    <mergeCell ref="U11:X11"/>
    <mergeCell ref="Y11:Z11"/>
    <mergeCell ref="B2:E5"/>
    <mergeCell ref="F2:X5"/>
    <mergeCell ref="Y2:AA5"/>
    <mergeCell ref="C11:G11"/>
    <mergeCell ref="H11:K11"/>
    <mergeCell ref="L11:M11"/>
    <mergeCell ref="P11:T11"/>
    <mergeCell ref="Y26:Z26"/>
    <mergeCell ref="P28:T28"/>
    <mergeCell ref="U28:X28"/>
    <mergeCell ref="Y28:Z28"/>
    <mergeCell ref="C24:G24"/>
    <mergeCell ref="H24:K24"/>
    <mergeCell ref="L24:M24"/>
    <mergeCell ref="P24:T24"/>
    <mergeCell ref="U24:X24"/>
    <mergeCell ref="Y24:Z24"/>
    <mergeCell ref="C25:G25"/>
    <mergeCell ref="Y25:Z25"/>
    <mergeCell ref="Y19:Z19"/>
    <mergeCell ref="Y20:Z20"/>
    <mergeCell ref="C23:G23"/>
    <mergeCell ref="H23:K23"/>
    <mergeCell ref="L23:M23"/>
    <mergeCell ref="P23:T23"/>
    <mergeCell ref="U23:X23"/>
    <mergeCell ref="Y23:Z23"/>
    <mergeCell ref="C20:G20"/>
    <mergeCell ref="C21:G21"/>
    <mergeCell ref="H21:K21"/>
    <mergeCell ref="L21:M21"/>
    <mergeCell ref="C22:G22"/>
    <mergeCell ref="H22:K22"/>
    <mergeCell ref="L22:M22"/>
    <mergeCell ref="X48:Z48"/>
    <mergeCell ref="C47:D47"/>
    <mergeCell ref="E47:G47"/>
    <mergeCell ref="H47:N47"/>
    <mergeCell ref="O47:Q47"/>
    <mergeCell ref="R47:T47"/>
    <mergeCell ref="U47:W47"/>
    <mergeCell ref="X47:Z47"/>
    <mergeCell ref="P20:T20"/>
    <mergeCell ref="U20:X20"/>
    <mergeCell ref="P21:T21"/>
    <mergeCell ref="U21:X21"/>
    <mergeCell ref="Y21:Z21"/>
    <mergeCell ref="P22:T22"/>
    <mergeCell ref="U22:X22"/>
    <mergeCell ref="Y22:Z22"/>
    <mergeCell ref="H25:K25"/>
    <mergeCell ref="L25:M25"/>
    <mergeCell ref="C26:G26"/>
    <mergeCell ref="H26:K26"/>
    <mergeCell ref="L26:M26"/>
    <mergeCell ref="C28:G28"/>
    <mergeCell ref="H28:K28"/>
    <mergeCell ref="L28:M28"/>
    <mergeCell ref="C17:G17"/>
    <mergeCell ref="H17:K17"/>
    <mergeCell ref="L17:M17"/>
    <mergeCell ref="C48:D48"/>
    <mergeCell ref="E48:G48"/>
    <mergeCell ref="H48:N48"/>
    <mergeCell ref="O48:Q48"/>
    <mergeCell ref="R48:T48"/>
    <mergeCell ref="U48:W48"/>
    <mergeCell ref="C19:G19"/>
    <mergeCell ref="H19:K19"/>
    <mergeCell ref="L19:M19"/>
    <mergeCell ref="P19:T19"/>
    <mergeCell ref="U19:X19"/>
    <mergeCell ref="P25:T25"/>
    <mergeCell ref="U25:X25"/>
    <mergeCell ref="P26:T26"/>
    <mergeCell ref="U26:X26"/>
    <mergeCell ref="C18:G18"/>
    <mergeCell ref="H18:K18"/>
    <mergeCell ref="L18:M18"/>
    <mergeCell ref="P18:T18"/>
    <mergeCell ref="U18:X18"/>
    <mergeCell ref="H13:K13"/>
    <mergeCell ref="L13:M13"/>
    <mergeCell ref="C14:G14"/>
    <mergeCell ref="H14:K14"/>
    <mergeCell ref="L14:M14"/>
    <mergeCell ref="H15:K15"/>
    <mergeCell ref="L15:M15"/>
    <mergeCell ref="C15:G15"/>
    <mergeCell ref="C16:G16"/>
    <mergeCell ref="H16:K16"/>
    <mergeCell ref="L16:M16"/>
  </mergeCells>
  <pageMargins left="0.7" right="0.7" top="0.75" bottom="0.75" header="0" footer="0"/>
  <pageSetup paperSize="9" scale="66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1000"/>
  <sheetViews>
    <sheetView workbookViewId="0"/>
  </sheetViews>
  <sheetFormatPr baseColWidth="10" defaultColWidth="12.6640625" defaultRowHeight="15" customHeight="1"/>
  <cols>
    <col min="1" max="1" width="3" customWidth="1"/>
    <col min="2" max="6" width="5.77734375" customWidth="1"/>
    <col min="7" max="7" width="8" customWidth="1"/>
    <col min="8" max="12" width="5.77734375" customWidth="1"/>
    <col min="13" max="13" width="8" customWidth="1"/>
    <col min="14" max="28" width="5.77734375" customWidth="1"/>
    <col min="29" max="43" width="10.6640625" customWidth="1"/>
  </cols>
  <sheetData>
    <row r="1" spans="2:42" ht="14.25" customHeight="1">
      <c r="AI1" s="1"/>
      <c r="AJ1" s="1"/>
      <c r="AK1" s="1"/>
      <c r="AL1" s="1"/>
      <c r="AM1" s="1"/>
      <c r="AN1" s="1"/>
      <c r="AO1" s="1"/>
      <c r="AP1" s="1"/>
    </row>
    <row r="2" spans="2:42" ht="14.25" customHeight="1">
      <c r="B2" s="85"/>
      <c r="C2" s="86"/>
      <c r="D2" s="86"/>
      <c r="E2" s="87"/>
      <c r="F2" s="94" t="s">
        <v>0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7"/>
      <c r="Y2" s="97"/>
      <c r="Z2" s="86"/>
      <c r="AA2" s="98"/>
      <c r="AI2" s="1"/>
      <c r="AJ2" s="1"/>
      <c r="AK2" s="1"/>
      <c r="AL2" s="1"/>
      <c r="AM2" s="1"/>
      <c r="AN2" s="1"/>
      <c r="AO2" s="1"/>
      <c r="AP2" s="1"/>
    </row>
    <row r="3" spans="2:42" ht="14.25" customHeight="1">
      <c r="B3" s="88"/>
      <c r="C3" s="89"/>
      <c r="D3" s="89"/>
      <c r="E3" s="90"/>
      <c r="F3" s="95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/>
      <c r="Y3" s="95"/>
      <c r="Z3" s="89"/>
      <c r="AA3" s="99"/>
      <c r="AI3" s="1"/>
      <c r="AJ3" s="1"/>
      <c r="AK3" s="1"/>
      <c r="AL3" s="1"/>
      <c r="AM3" s="1"/>
      <c r="AN3" s="1"/>
      <c r="AO3" s="1"/>
      <c r="AP3" s="1"/>
    </row>
    <row r="4" spans="2:42" ht="14.25" customHeight="1">
      <c r="B4" s="88"/>
      <c r="C4" s="89"/>
      <c r="D4" s="89"/>
      <c r="E4" s="90"/>
      <c r="F4" s="95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0"/>
      <c r="Y4" s="95"/>
      <c r="Z4" s="89"/>
      <c r="AA4" s="99"/>
      <c r="AI4" s="1"/>
      <c r="AJ4" s="1"/>
      <c r="AK4" s="1"/>
      <c r="AL4" s="1"/>
      <c r="AM4" s="1"/>
      <c r="AN4" s="1"/>
      <c r="AO4" s="1"/>
      <c r="AP4" s="1"/>
    </row>
    <row r="5" spans="2:42" ht="15" customHeight="1">
      <c r="B5" s="91"/>
      <c r="C5" s="92"/>
      <c r="D5" s="92"/>
      <c r="E5" s="93"/>
      <c r="F5" s="96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3"/>
      <c r="Y5" s="96"/>
      <c r="Z5" s="92"/>
      <c r="AA5" s="100"/>
      <c r="AI5" s="1"/>
      <c r="AJ5" s="1"/>
      <c r="AK5" s="1"/>
      <c r="AL5" s="1"/>
      <c r="AM5" s="1"/>
      <c r="AN5" s="1"/>
      <c r="AO5" s="1"/>
      <c r="AP5" s="1"/>
    </row>
    <row r="6" spans="2:42" ht="14.25" customHeight="1">
      <c r="B6" s="2"/>
      <c r="AA6" s="3"/>
      <c r="AI6" s="1"/>
      <c r="AJ6" s="1"/>
      <c r="AK6" s="1"/>
      <c r="AL6" s="1"/>
      <c r="AM6" s="1"/>
      <c r="AN6" s="1"/>
      <c r="AO6" s="1"/>
      <c r="AP6" s="1"/>
    </row>
    <row r="7" spans="2:42" ht="14.25" customHeight="1">
      <c r="B7" s="2"/>
      <c r="C7" s="4" t="s">
        <v>1</v>
      </c>
      <c r="AA7" s="3"/>
      <c r="AI7" s="1"/>
      <c r="AJ7" s="1"/>
      <c r="AK7" s="1"/>
      <c r="AL7" s="1"/>
      <c r="AM7" s="1"/>
      <c r="AN7" s="1"/>
      <c r="AO7" s="1"/>
      <c r="AP7" s="1"/>
    </row>
    <row r="8" spans="2:42" ht="14.25" customHeight="1">
      <c r="B8" s="2"/>
      <c r="AA8" s="3"/>
      <c r="AI8" s="1"/>
      <c r="AJ8" s="1"/>
      <c r="AK8" s="1"/>
      <c r="AL8" s="1"/>
      <c r="AM8" s="1"/>
      <c r="AN8" s="1"/>
      <c r="AO8" s="1"/>
      <c r="AP8" s="1"/>
    </row>
    <row r="9" spans="2:42" ht="14.25" customHeight="1">
      <c r="B9" s="2"/>
      <c r="C9" s="84" t="s">
        <v>2</v>
      </c>
      <c r="D9" s="78"/>
      <c r="E9" s="78"/>
      <c r="F9" s="78"/>
      <c r="G9" s="79"/>
      <c r="H9" s="84" t="s">
        <v>3</v>
      </c>
      <c r="I9" s="78"/>
      <c r="J9" s="78"/>
      <c r="K9" s="79"/>
      <c r="L9" s="84" t="s">
        <v>4</v>
      </c>
      <c r="M9" s="79"/>
      <c r="AA9" s="3"/>
      <c r="AI9" s="1"/>
      <c r="AJ9" s="1"/>
      <c r="AK9" s="1"/>
      <c r="AL9" s="1"/>
      <c r="AM9" s="1"/>
      <c r="AN9" s="1"/>
      <c r="AO9" s="1"/>
      <c r="AP9" s="1"/>
    </row>
    <row r="10" spans="2:42" ht="14.25" customHeight="1">
      <c r="B10" s="2"/>
      <c r="C10" s="81" t="s">
        <v>5</v>
      </c>
      <c r="D10" s="78"/>
      <c r="E10" s="78"/>
      <c r="F10" s="78"/>
      <c r="G10" s="79"/>
      <c r="H10" s="80">
        <v>0.58689999999999998</v>
      </c>
      <c r="I10" s="78"/>
      <c r="J10" s="78"/>
      <c r="K10" s="79"/>
      <c r="L10" s="83" t="s">
        <v>6</v>
      </c>
      <c r="M10" s="79"/>
      <c r="AA10" s="3"/>
      <c r="AI10" s="1"/>
      <c r="AJ10" s="1"/>
      <c r="AK10" s="1"/>
      <c r="AL10" s="1"/>
      <c r="AM10" s="1"/>
      <c r="AN10" s="1"/>
      <c r="AO10" s="1"/>
      <c r="AP10" s="1"/>
    </row>
    <row r="11" spans="2:42" ht="14.25" customHeight="1">
      <c r="B11" s="2"/>
      <c r="C11" s="81" t="s">
        <v>7</v>
      </c>
      <c r="D11" s="78"/>
      <c r="E11" s="78"/>
      <c r="F11" s="78"/>
      <c r="G11" s="79"/>
      <c r="H11" s="77">
        <v>30</v>
      </c>
      <c r="I11" s="78"/>
      <c r="J11" s="78"/>
      <c r="K11" s="79"/>
      <c r="L11" s="80" t="s">
        <v>8</v>
      </c>
      <c r="M11" s="79"/>
      <c r="AA11" s="3"/>
      <c r="AI11" s="1"/>
      <c r="AJ11" s="1"/>
      <c r="AK11" s="1"/>
      <c r="AL11" s="1"/>
      <c r="AM11" s="1"/>
      <c r="AN11" s="1"/>
      <c r="AO11" s="1"/>
      <c r="AP11" s="1"/>
    </row>
    <row r="12" spans="2:42" ht="14.25" customHeight="1">
      <c r="B12" s="2"/>
      <c r="C12" s="81" t="s">
        <v>9</v>
      </c>
      <c r="D12" s="78"/>
      <c r="E12" s="78"/>
      <c r="F12" s="78"/>
      <c r="G12" s="79"/>
      <c r="H12" s="80">
        <v>900</v>
      </c>
      <c r="I12" s="78"/>
      <c r="J12" s="78"/>
      <c r="K12" s="79"/>
      <c r="L12" s="80" t="s">
        <v>10</v>
      </c>
      <c r="M12" s="79"/>
      <c r="AA12" s="3"/>
      <c r="AI12" s="1"/>
      <c r="AJ12" s="1"/>
      <c r="AK12" s="1"/>
      <c r="AL12" s="1"/>
      <c r="AM12" s="1"/>
      <c r="AN12" s="1"/>
      <c r="AO12" s="1"/>
      <c r="AP12" s="1"/>
    </row>
    <row r="13" spans="2:42" ht="14.25" customHeight="1">
      <c r="B13" s="2"/>
      <c r="C13" s="81" t="s">
        <v>11</v>
      </c>
      <c r="D13" s="78"/>
      <c r="E13" s="78"/>
      <c r="F13" s="78"/>
      <c r="G13" s="79"/>
      <c r="H13" s="80">
        <v>85</v>
      </c>
      <c r="I13" s="78"/>
      <c r="J13" s="78"/>
      <c r="K13" s="79"/>
      <c r="L13" s="80" t="s">
        <v>12</v>
      </c>
      <c r="M13" s="79"/>
      <c r="AA13" s="3"/>
      <c r="AI13" s="1"/>
      <c r="AJ13" s="1"/>
      <c r="AK13" s="1"/>
      <c r="AL13" s="1"/>
      <c r="AM13" s="1"/>
      <c r="AN13" s="1"/>
      <c r="AO13" s="1"/>
      <c r="AP13" s="1"/>
    </row>
    <row r="14" spans="2:42" ht="14.25" customHeight="1">
      <c r="B14" s="2"/>
      <c r="C14" s="101" t="s">
        <v>13</v>
      </c>
      <c r="D14" s="78"/>
      <c r="E14" s="78"/>
      <c r="F14" s="78"/>
      <c r="G14" s="79"/>
      <c r="H14" s="102">
        <v>10</v>
      </c>
      <c r="I14" s="78"/>
      <c r="J14" s="78"/>
      <c r="K14" s="79"/>
      <c r="L14" s="102" t="s">
        <v>14</v>
      </c>
      <c r="M14" s="79"/>
      <c r="AA14" s="3"/>
      <c r="AI14" s="1"/>
      <c r="AJ14" s="1"/>
      <c r="AK14" s="1"/>
      <c r="AL14" s="1"/>
      <c r="AM14" s="1"/>
      <c r="AN14" s="1"/>
      <c r="AO14" s="1"/>
      <c r="AP14" s="1"/>
    </row>
    <row r="15" spans="2:42" ht="14.25" customHeight="1">
      <c r="B15" s="2"/>
      <c r="C15" s="81" t="s">
        <v>15</v>
      </c>
      <c r="D15" s="78"/>
      <c r="E15" s="78"/>
      <c r="F15" s="78"/>
      <c r="G15" s="79"/>
      <c r="H15" s="80" t="s">
        <v>16</v>
      </c>
      <c r="I15" s="78"/>
      <c r="J15" s="78"/>
      <c r="K15" s="79"/>
      <c r="L15" s="80" t="s">
        <v>17</v>
      </c>
      <c r="M15" s="79"/>
      <c r="AA15" s="3"/>
      <c r="AI15" s="1"/>
      <c r="AJ15" s="1"/>
      <c r="AK15" s="1"/>
      <c r="AL15" s="1"/>
      <c r="AM15" s="1"/>
      <c r="AN15" s="1"/>
      <c r="AO15" s="1"/>
      <c r="AP15" s="1"/>
    </row>
    <row r="16" spans="2:42" ht="14.25" customHeight="1">
      <c r="B16" s="2"/>
      <c r="C16" s="81" t="s">
        <v>18</v>
      </c>
      <c r="D16" s="78"/>
      <c r="E16" s="78"/>
      <c r="F16" s="78"/>
      <c r="G16" s="79"/>
      <c r="H16" s="80">
        <v>50</v>
      </c>
      <c r="I16" s="78"/>
      <c r="J16" s="78"/>
      <c r="K16" s="79"/>
      <c r="L16" s="80" t="s">
        <v>19</v>
      </c>
      <c r="M16" s="79"/>
      <c r="AA16" s="3"/>
      <c r="AI16" s="1"/>
      <c r="AJ16" s="1"/>
      <c r="AK16" s="1"/>
      <c r="AL16" s="1"/>
      <c r="AM16" s="1"/>
      <c r="AN16" s="1"/>
      <c r="AO16" s="1"/>
      <c r="AP16" s="1"/>
    </row>
    <row r="17" spans="2:42" ht="14.25" customHeight="1">
      <c r="B17" s="2"/>
      <c r="C17" s="81"/>
      <c r="D17" s="78"/>
      <c r="E17" s="78"/>
      <c r="F17" s="78"/>
      <c r="G17" s="79"/>
      <c r="H17" s="80"/>
      <c r="I17" s="78"/>
      <c r="J17" s="78"/>
      <c r="K17" s="79"/>
      <c r="L17" s="80"/>
      <c r="M17" s="79"/>
      <c r="AA17" s="3"/>
      <c r="AI17" s="1"/>
      <c r="AJ17" s="1"/>
      <c r="AK17" s="1"/>
      <c r="AL17" s="1"/>
      <c r="AM17" s="1"/>
      <c r="AN17" s="1"/>
      <c r="AO17" s="1"/>
      <c r="AP17" s="1"/>
    </row>
    <row r="18" spans="2:42" ht="14.25" customHeight="1">
      <c r="B18" s="2"/>
      <c r="C18" s="84" t="s">
        <v>20</v>
      </c>
      <c r="D18" s="78"/>
      <c r="E18" s="78"/>
      <c r="F18" s="78"/>
      <c r="G18" s="79"/>
      <c r="H18" s="84" t="s">
        <v>3</v>
      </c>
      <c r="I18" s="78"/>
      <c r="J18" s="78"/>
      <c r="K18" s="79"/>
      <c r="L18" s="84" t="s">
        <v>4</v>
      </c>
      <c r="M18" s="79"/>
      <c r="AA18" s="3"/>
      <c r="AI18" s="1"/>
      <c r="AJ18" s="1"/>
      <c r="AK18" s="1"/>
      <c r="AL18" s="1"/>
      <c r="AM18" s="1"/>
      <c r="AN18" s="1"/>
      <c r="AO18" s="1"/>
      <c r="AP18" s="1"/>
    </row>
    <row r="19" spans="2:42" ht="14.25" customHeight="1">
      <c r="B19" s="2"/>
      <c r="C19" s="81" t="s">
        <v>21</v>
      </c>
      <c r="D19" s="78"/>
      <c r="E19" s="78"/>
      <c r="F19" s="78"/>
      <c r="G19" s="79"/>
      <c r="H19" s="82">
        <f>+Calculos!D40</f>
        <v>1</v>
      </c>
      <c r="I19" s="78"/>
      <c r="J19" s="78"/>
      <c r="K19" s="79"/>
      <c r="L19" s="83" t="s">
        <v>6</v>
      </c>
      <c r="M19" s="79"/>
      <c r="AA19" s="3"/>
      <c r="AI19" s="1"/>
      <c r="AJ19" s="1"/>
      <c r="AK19" s="1"/>
      <c r="AL19" s="1"/>
      <c r="AM19" s="1"/>
      <c r="AN19" s="1"/>
      <c r="AO19" s="1"/>
      <c r="AP19" s="1"/>
    </row>
    <row r="20" spans="2:42" ht="14.25" customHeight="1">
      <c r="B20" s="2"/>
      <c r="C20" s="81" t="s">
        <v>22</v>
      </c>
      <c r="D20" s="78"/>
      <c r="E20" s="78"/>
      <c r="F20" s="78"/>
      <c r="G20" s="79"/>
      <c r="H20" s="82">
        <f>+Calculos!D41</f>
        <v>1.1304347826086956</v>
      </c>
      <c r="I20" s="78"/>
      <c r="J20" s="78"/>
      <c r="K20" s="79"/>
      <c r="L20" s="83" t="s">
        <v>6</v>
      </c>
      <c r="M20" s="79"/>
      <c r="AA20" s="3"/>
      <c r="AI20" s="1"/>
      <c r="AJ20" s="1"/>
      <c r="AK20" s="1"/>
      <c r="AL20" s="1"/>
      <c r="AM20" s="1"/>
      <c r="AN20" s="1"/>
      <c r="AO20" s="1"/>
      <c r="AP20" s="1"/>
    </row>
    <row r="21" spans="2:42" ht="14.25" customHeight="1">
      <c r="B21" s="2"/>
      <c r="C21" s="81" t="s">
        <v>23</v>
      </c>
      <c r="D21" s="78"/>
      <c r="E21" s="78"/>
      <c r="F21" s="78"/>
      <c r="G21" s="79"/>
      <c r="H21" s="82">
        <f>+Calculos!D44</f>
        <v>1.000123319827898</v>
      </c>
      <c r="I21" s="78"/>
      <c r="J21" s="78"/>
      <c r="K21" s="79"/>
      <c r="L21" s="83" t="s">
        <v>6</v>
      </c>
      <c r="M21" s="79"/>
      <c r="AA21" s="3"/>
      <c r="AI21" s="1"/>
      <c r="AJ21" s="1"/>
      <c r="AK21" s="1"/>
      <c r="AL21" s="1"/>
      <c r="AM21" s="1"/>
      <c r="AN21" s="1"/>
      <c r="AO21" s="1"/>
      <c r="AP21" s="1"/>
    </row>
    <row r="22" spans="2:42" ht="14.25" customHeight="1">
      <c r="B22" s="2"/>
      <c r="C22" s="81" t="s">
        <v>24</v>
      </c>
      <c r="D22" s="78"/>
      <c r="E22" s="78"/>
      <c r="F22" s="78"/>
      <c r="G22" s="79"/>
      <c r="H22" s="77" t="e">
        <f>+Calculos!E36</f>
        <v>#N/A</v>
      </c>
      <c r="I22" s="78"/>
      <c r="J22" s="78"/>
      <c r="K22" s="79"/>
      <c r="L22" s="80" t="s">
        <v>8</v>
      </c>
      <c r="M22" s="79"/>
      <c r="AA22" s="3"/>
      <c r="AI22" s="1"/>
      <c r="AJ22" s="1"/>
      <c r="AK22" s="1"/>
      <c r="AL22" s="1"/>
      <c r="AM22" s="1"/>
      <c r="AN22" s="1"/>
      <c r="AO22" s="1"/>
      <c r="AP22" s="1"/>
    </row>
    <row r="23" spans="2:42" ht="14.25" customHeight="1">
      <c r="B23" s="2"/>
      <c r="C23" s="81" t="s">
        <v>25</v>
      </c>
      <c r="D23" s="78"/>
      <c r="E23" s="78"/>
      <c r="F23" s="78"/>
      <c r="G23" s="79"/>
      <c r="H23" s="77" t="e">
        <f>+Calculos!M36</f>
        <v>#N/A</v>
      </c>
      <c r="I23" s="78"/>
      <c r="J23" s="78"/>
      <c r="K23" s="79"/>
      <c r="L23" s="80" t="s">
        <v>19</v>
      </c>
      <c r="M23" s="79"/>
      <c r="AA23" s="3"/>
      <c r="AI23" s="1"/>
      <c r="AJ23" s="1"/>
      <c r="AK23" s="1"/>
      <c r="AL23" s="1"/>
      <c r="AM23" s="1"/>
      <c r="AN23" s="1"/>
      <c r="AO23" s="1"/>
      <c r="AP23" s="1"/>
    </row>
    <row r="24" spans="2:42" ht="14.25" customHeight="1">
      <c r="B24" s="2"/>
      <c r="C24" s="81"/>
      <c r="D24" s="78"/>
      <c r="E24" s="78"/>
      <c r="F24" s="78"/>
      <c r="G24" s="79"/>
      <c r="H24" s="80"/>
      <c r="I24" s="78"/>
      <c r="J24" s="78"/>
      <c r="K24" s="79"/>
      <c r="L24" s="80"/>
      <c r="M24" s="79"/>
      <c r="AA24" s="3"/>
      <c r="AI24" s="1"/>
      <c r="AJ24" s="1"/>
      <c r="AK24" s="1"/>
      <c r="AL24" s="1"/>
      <c r="AM24" s="1"/>
      <c r="AN24" s="1"/>
      <c r="AO24" s="1"/>
      <c r="AP24" s="1"/>
    </row>
    <row r="25" spans="2:42" ht="14.25" customHeight="1">
      <c r="B25" s="2"/>
      <c r="AA25" s="3"/>
      <c r="AI25" s="1"/>
      <c r="AJ25" s="1"/>
      <c r="AK25" s="1"/>
      <c r="AL25" s="1"/>
      <c r="AM25" s="1"/>
      <c r="AN25" s="1"/>
      <c r="AO25" s="1"/>
      <c r="AP25" s="1"/>
    </row>
    <row r="26" spans="2:42" ht="14.25" customHeight="1">
      <c r="B26" s="2"/>
      <c r="AA26" s="3"/>
      <c r="AI26" s="1"/>
      <c r="AJ26" s="1"/>
      <c r="AK26" s="1"/>
      <c r="AL26" s="1"/>
      <c r="AM26" s="1"/>
      <c r="AN26" s="1"/>
      <c r="AO26" s="1"/>
      <c r="AP26" s="1"/>
    </row>
    <row r="27" spans="2:42" ht="14.25" customHeight="1">
      <c r="B27" s="2"/>
      <c r="C27" s="4" t="s">
        <v>26</v>
      </c>
      <c r="AA27" s="3"/>
      <c r="AI27" s="1"/>
      <c r="AJ27" s="1"/>
      <c r="AK27" s="1"/>
      <c r="AL27" s="1"/>
      <c r="AM27" s="1"/>
      <c r="AN27" s="1"/>
      <c r="AO27" s="1"/>
      <c r="AP27" s="1"/>
    </row>
    <row r="28" spans="2:42" ht="14.25" customHeight="1">
      <c r="B28" s="2"/>
      <c r="AA28" s="3"/>
      <c r="AI28" s="1"/>
      <c r="AJ28" s="1"/>
      <c r="AK28" s="1"/>
      <c r="AL28" s="1"/>
      <c r="AM28" s="1"/>
      <c r="AN28" s="1"/>
      <c r="AO28" s="1"/>
      <c r="AP28" s="1"/>
    </row>
    <row r="29" spans="2:42" ht="14.25" customHeight="1">
      <c r="B29" s="2"/>
      <c r="C29" s="84" t="s">
        <v>27</v>
      </c>
      <c r="D29" s="78"/>
      <c r="E29" s="78"/>
      <c r="F29" s="78"/>
      <c r="G29" s="79"/>
      <c r="H29" s="84" t="s">
        <v>3</v>
      </c>
      <c r="I29" s="78"/>
      <c r="J29" s="78"/>
      <c r="K29" s="79"/>
      <c r="L29" s="84" t="s">
        <v>4</v>
      </c>
      <c r="M29" s="79"/>
      <c r="N29" s="84" t="s">
        <v>28</v>
      </c>
      <c r="O29" s="78"/>
      <c r="P29" s="78"/>
      <c r="Q29" s="79"/>
      <c r="R29" s="84" t="s">
        <v>29</v>
      </c>
      <c r="S29" s="78"/>
      <c r="T29" s="78"/>
      <c r="U29" s="79"/>
      <c r="V29" s="84" t="s">
        <v>30</v>
      </c>
      <c r="W29" s="78"/>
      <c r="X29" s="78"/>
      <c r="Y29" s="79"/>
      <c r="AA29" s="3"/>
      <c r="AI29" s="1"/>
      <c r="AJ29" s="1"/>
      <c r="AK29" s="1"/>
      <c r="AL29" s="1"/>
      <c r="AM29" s="1"/>
      <c r="AN29" s="1"/>
      <c r="AO29" s="1"/>
      <c r="AP29" s="1"/>
    </row>
    <row r="30" spans="2:42" ht="14.25" customHeight="1">
      <c r="B30" s="2"/>
      <c r="C30" s="81" t="s">
        <v>31</v>
      </c>
      <c r="D30" s="78"/>
      <c r="E30" s="78"/>
      <c r="F30" s="78"/>
      <c r="G30" s="79"/>
      <c r="H30" s="105" t="e">
        <f>+Calculos!C48</f>
        <v>#N/A</v>
      </c>
      <c r="I30" s="78"/>
      <c r="J30" s="78"/>
      <c r="K30" s="79"/>
      <c r="L30" s="80" t="s">
        <v>14</v>
      </c>
      <c r="M30" s="79"/>
      <c r="N30" s="77" t="e">
        <f>+Calculos!E49</f>
        <v>#N/A</v>
      </c>
      <c r="O30" s="79"/>
      <c r="P30" s="80" t="s">
        <v>8</v>
      </c>
      <c r="Q30" s="79"/>
      <c r="R30" s="77" t="e">
        <f>+Calculos!M49</f>
        <v>#N/A</v>
      </c>
      <c r="S30" s="79"/>
      <c r="T30" s="80" t="s">
        <v>19</v>
      </c>
      <c r="U30" s="79"/>
      <c r="V30" s="77" t="e">
        <f t="shared" ref="V30:V32" si="0">100*$H$11/N30</f>
        <v>#N/A</v>
      </c>
      <c r="W30" s="79"/>
      <c r="X30" s="80" t="s">
        <v>32</v>
      </c>
      <c r="Y30" s="79"/>
      <c r="AA30" s="3"/>
      <c r="AI30" s="1"/>
      <c r="AJ30" s="1"/>
      <c r="AK30" s="1"/>
      <c r="AL30" s="1"/>
      <c r="AM30" s="1"/>
      <c r="AN30" s="1"/>
      <c r="AO30" s="1"/>
      <c r="AP30" s="1"/>
    </row>
    <row r="31" spans="2:42" ht="14.25" customHeight="1">
      <c r="B31" s="2"/>
      <c r="C31" s="81" t="s">
        <v>13</v>
      </c>
      <c r="D31" s="78"/>
      <c r="E31" s="78"/>
      <c r="F31" s="78"/>
      <c r="G31" s="79"/>
      <c r="H31" s="105">
        <f>+H14</f>
        <v>10</v>
      </c>
      <c r="I31" s="78"/>
      <c r="J31" s="78"/>
      <c r="K31" s="79"/>
      <c r="L31" s="80" t="s">
        <v>14</v>
      </c>
      <c r="M31" s="79"/>
      <c r="N31" s="77" t="e">
        <f>+Calculos!E36</f>
        <v>#N/A</v>
      </c>
      <c r="O31" s="79"/>
      <c r="P31" s="80" t="s">
        <v>8</v>
      </c>
      <c r="Q31" s="79"/>
      <c r="R31" s="77" t="e">
        <f>+Calculos!M36</f>
        <v>#N/A</v>
      </c>
      <c r="S31" s="79"/>
      <c r="T31" s="80" t="s">
        <v>19</v>
      </c>
      <c r="U31" s="79"/>
      <c r="V31" s="77" t="e">
        <f t="shared" si="0"/>
        <v>#N/A</v>
      </c>
      <c r="W31" s="79"/>
      <c r="X31" s="80" t="s">
        <v>32</v>
      </c>
      <c r="Y31" s="79"/>
      <c r="AA31" s="3"/>
      <c r="AI31" s="1"/>
      <c r="AJ31" s="1"/>
      <c r="AK31" s="1"/>
      <c r="AL31" s="1"/>
      <c r="AM31" s="1"/>
      <c r="AN31" s="1"/>
      <c r="AO31" s="1"/>
      <c r="AP31" s="1"/>
    </row>
    <row r="32" spans="2:42" ht="14.25" customHeight="1">
      <c r="B32" s="2"/>
      <c r="C32" s="81" t="s">
        <v>34</v>
      </c>
      <c r="D32" s="78"/>
      <c r="E32" s="78"/>
      <c r="F32" s="78"/>
      <c r="G32" s="79"/>
      <c r="H32" s="105" t="e">
        <f>+Calculos!C54</f>
        <v>#N/A</v>
      </c>
      <c r="I32" s="78"/>
      <c r="J32" s="78"/>
      <c r="K32" s="79"/>
      <c r="L32" s="80" t="s">
        <v>14</v>
      </c>
      <c r="M32" s="79"/>
      <c r="N32" s="77" t="e">
        <f>+Calculos!E55</f>
        <v>#N/A</v>
      </c>
      <c r="O32" s="79"/>
      <c r="P32" s="80" t="s">
        <v>8</v>
      </c>
      <c r="Q32" s="79"/>
      <c r="R32" s="77" t="e">
        <f>+Calculos!M55</f>
        <v>#N/A</v>
      </c>
      <c r="S32" s="79"/>
      <c r="T32" s="80" t="s">
        <v>19</v>
      </c>
      <c r="U32" s="79"/>
      <c r="V32" s="77" t="e">
        <f t="shared" si="0"/>
        <v>#N/A</v>
      </c>
      <c r="W32" s="79"/>
      <c r="X32" s="80" t="s">
        <v>32</v>
      </c>
      <c r="Y32" s="79"/>
      <c r="AA32" s="3"/>
      <c r="AI32" s="1"/>
      <c r="AJ32" s="1"/>
      <c r="AK32" s="1"/>
      <c r="AL32" s="1"/>
      <c r="AM32" s="1"/>
      <c r="AN32" s="1"/>
      <c r="AO32" s="1"/>
      <c r="AP32" s="1"/>
    </row>
    <row r="33" spans="2:42" ht="14.25" customHeight="1">
      <c r="B33" s="2"/>
      <c r="AA33" s="3"/>
      <c r="AI33" s="1"/>
      <c r="AJ33" s="1"/>
      <c r="AK33" s="1"/>
      <c r="AL33" s="1"/>
      <c r="AM33" s="1"/>
      <c r="AN33" s="1"/>
      <c r="AO33" s="1"/>
      <c r="AP33" s="1"/>
    </row>
    <row r="34" spans="2:42" ht="14.25" customHeight="1">
      <c r="B34" s="2"/>
      <c r="AA34" s="3"/>
      <c r="AI34" s="1"/>
      <c r="AJ34" s="1"/>
      <c r="AK34" s="1"/>
      <c r="AL34" s="1"/>
      <c r="AM34" s="1"/>
      <c r="AN34" s="1"/>
      <c r="AO34" s="1"/>
      <c r="AP34" s="1"/>
    </row>
    <row r="35" spans="2:42" ht="14.25" customHeight="1">
      <c r="B35" s="2"/>
      <c r="AA35" s="3"/>
      <c r="AI35" s="1"/>
      <c r="AJ35" s="1"/>
      <c r="AK35" s="1"/>
      <c r="AL35" s="1"/>
      <c r="AM35" s="1"/>
      <c r="AN35" s="1"/>
      <c r="AO35" s="1"/>
      <c r="AP35" s="1"/>
    </row>
    <row r="36" spans="2:42" ht="14.25" customHeight="1">
      <c r="B36" s="2"/>
      <c r="AA36" s="3"/>
      <c r="AI36" s="1"/>
      <c r="AJ36" s="1"/>
      <c r="AK36" s="1"/>
      <c r="AL36" s="1"/>
      <c r="AM36" s="1"/>
      <c r="AN36" s="1"/>
      <c r="AO36" s="1"/>
      <c r="AP36" s="1"/>
    </row>
    <row r="37" spans="2:42" ht="14.25" customHeight="1">
      <c r="B37" s="2"/>
      <c r="AA37" s="3"/>
      <c r="AI37" s="1"/>
      <c r="AJ37" s="1"/>
      <c r="AK37" s="1"/>
      <c r="AL37" s="1"/>
      <c r="AM37" s="1"/>
      <c r="AN37" s="1"/>
      <c r="AO37" s="1"/>
      <c r="AP37" s="1"/>
    </row>
    <row r="38" spans="2:42" ht="14.25" customHeight="1">
      <c r="B38" s="2"/>
      <c r="AA38" s="3"/>
      <c r="AI38" s="1"/>
      <c r="AJ38" s="1"/>
      <c r="AK38" s="1"/>
      <c r="AL38" s="1"/>
      <c r="AM38" s="1"/>
      <c r="AN38" s="1"/>
      <c r="AO38" s="1"/>
      <c r="AP38" s="1"/>
    </row>
    <row r="39" spans="2:42" ht="14.25" customHeight="1">
      <c r="B39" s="2"/>
      <c r="AA39" s="3"/>
      <c r="AI39" s="1"/>
      <c r="AJ39" s="1"/>
      <c r="AK39" s="1"/>
      <c r="AL39" s="1"/>
      <c r="AM39" s="1"/>
      <c r="AN39" s="1"/>
      <c r="AO39" s="1"/>
      <c r="AP39" s="1"/>
    </row>
    <row r="40" spans="2:42" ht="14.25" customHeight="1">
      <c r="B40" s="2"/>
      <c r="AA40" s="3"/>
      <c r="AI40" s="1"/>
      <c r="AJ40" s="1"/>
      <c r="AK40" s="1"/>
      <c r="AL40" s="1"/>
      <c r="AM40" s="1"/>
      <c r="AN40" s="1"/>
      <c r="AO40" s="1"/>
      <c r="AP40" s="1"/>
    </row>
    <row r="41" spans="2:42" ht="14.25" customHeight="1">
      <c r="B41" s="2"/>
      <c r="AA41" s="3"/>
      <c r="AI41" s="1"/>
      <c r="AJ41" s="1"/>
      <c r="AK41" s="1"/>
      <c r="AL41" s="1"/>
      <c r="AM41" s="1"/>
      <c r="AN41" s="1"/>
      <c r="AO41" s="1"/>
      <c r="AP41" s="1"/>
    </row>
    <row r="42" spans="2:42" ht="14.25" customHeight="1">
      <c r="B42" s="2"/>
      <c r="AA42" s="3"/>
      <c r="AI42" s="1"/>
      <c r="AJ42" s="1"/>
      <c r="AK42" s="1"/>
      <c r="AL42" s="1"/>
      <c r="AM42" s="1"/>
      <c r="AN42" s="1"/>
      <c r="AO42" s="1"/>
      <c r="AP42" s="1"/>
    </row>
    <row r="43" spans="2:42" ht="14.25" customHeight="1">
      <c r="B43" s="2"/>
      <c r="AB43" s="2"/>
      <c r="AI43" s="1"/>
      <c r="AJ43" s="1"/>
      <c r="AK43" s="1"/>
      <c r="AL43" s="1"/>
      <c r="AM43" s="1"/>
      <c r="AN43" s="1"/>
      <c r="AO43" s="1"/>
      <c r="AP43" s="1"/>
    </row>
    <row r="44" spans="2:42" ht="14.25" customHeight="1">
      <c r="B44" s="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B44" s="2"/>
      <c r="AI44" s="1"/>
      <c r="AJ44" s="1"/>
      <c r="AK44" s="1"/>
      <c r="AL44" s="1"/>
      <c r="AM44" s="1"/>
      <c r="AN44" s="1"/>
      <c r="AO44" s="1"/>
      <c r="AP44" s="1"/>
    </row>
    <row r="45" spans="2:42" ht="14.25" customHeight="1">
      <c r="B45" s="2"/>
      <c r="C45" s="80"/>
      <c r="D45" s="79"/>
      <c r="E45" s="80"/>
      <c r="F45" s="78"/>
      <c r="G45" s="79"/>
      <c r="H45" s="80"/>
      <c r="I45" s="78"/>
      <c r="J45" s="78"/>
      <c r="K45" s="78"/>
      <c r="L45" s="78"/>
      <c r="M45" s="78"/>
      <c r="N45" s="78"/>
      <c r="O45" s="80"/>
      <c r="P45" s="78"/>
      <c r="Q45" s="79"/>
      <c r="R45" s="80"/>
      <c r="S45" s="78"/>
      <c r="T45" s="79"/>
      <c r="U45" s="80"/>
      <c r="V45" s="78"/>
      <c r="W45" s="79"/>
      <c r="X45" s="80"/>
      <c r="Y45" s="78"/>
      <c r="Z45" s="79"/>
      <c r="AB45" s="2"/>
      <c r="AI45" s="1"/>
      <c r="AJ45" s="1"/>
      <c r="AK45" s="1"/>
      <c r="AL45" s="1"/>
      <c r="AM45" s="1"/>
      <c r="AN45" s="1"/>
      <c r="AO45" s="1"/>
      <c r="AP45" s="1"/>
    </row>
    <row r="46" spans="2:42" ht="14.25" customHeight="1">
      <c r="B46" s="2"/>
      <c r="C46" s="80" t="s">
        <v>36</v>
      </c>
      <c r="D46" s="79"/>
      <c r="E46" s="80" t="s">
        <v>37</v>
      </c>
      <c r="F46" s="78"/>
      <c r="G46" s="79"/>
      <c r="H46" s="80" t="s">
        <v>38</v>
      </c>
      <c r="I46" s="78"/>
      <c r="J46" s="78"/>
      <c r="K46" s="78"/>
      <c r="L46" s="78"/>
      <c r="M46" s="78"/>
      <c r="N46" s="78"/>
      <c r="O46" s="80" t="s">
        <v>39</v>
      </c>
      <c r="P46" s="78"/>
      <c r="Q46" s="79"/>
      <c r="R46" s="80" t="s">
        <v>40</v>
      </c>
      <c r="S46" s="78"/>
      <c r="T46" s="79"/>
      <c r="U46" s="80" t="s">
        <v>41</v>
      </c>
      <c r="V46" s="78"/>
      <c r="W46" s="79"/>
      <c r="X46" s="80" t="s">
        <v>42</v>
      </c>
      <c r="Y46" s="78"/>
      <c r="Z46" s="79"/>
      <c r="AA46" s="3"/>
      <c r="AI46" s="1"/>
      <c r="AJ46" s="1"/>
      <c r="AK46" s="1"/>
      <c r="AL46" s="1"/>
      <c r="AM46" s="1"/>
      <c r="AN46" s="1"/>
      <c r="AO46" s="1"/>
      <c r="AP46" s="1"/>
    </row>
    <row r="47" spans="2:42" ht="14.25" customHeight="1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  <c r="AI47" s="1"/>
      <c r="AJ47" s="1"/>
      <c r="AK47" s="1"/>
      <c r="AL47" s="1"/>
      <c r="AM47" s="1"/>
      <c r="AN47" s="1"/>
      <c r="AO47" s="1"/>
      <c r="AP47" s="1"/>
    </row>
    <row r="48" spans="2:42" ht="14.25" customHeight="1">
      <c r="AI48" s="1"/>
      <c r="AJ48" s="1"/>
      <c r="AK48" s="1"/>
      <c r="AL48" s="1"/>
      <c r="AM48" s="1"/>
      <c r="AN48" s="1"/>
      <c r="AO48" s="1"/>
      <c r="AP48" s="1"/>
    </row>
    <row r="49" spans="35:42" ht="14.25" customHeight="1">
      <c r="AI49" s="1"/>
      <c r="AJ49" s="1"/>
      <c r="AK49" s="1"/>
      <c r="AL49" s="1"/>
      <c r="AM49" s="1"/>
      <c r="AN49" s="1"/>
      <c r="AO49" s="1"/>
      <c r="AP49" s="1"/>
    </row>
    <row r="50" spans="35:42" ht="14.25" customHeight="1">
      <c r="AI50" s="1"/>
      <c r="AJ50" s="1"/>
      <c r="AK50" s="1"/>
      <c r="AL50" s="1"/>
      <c r="AM50" s="1"/>
      <c r="AN50" s="1"/>
      <c r="AO50" s="1"/>
      <c r="AP50" s="1"/>
    </row>
    <row r="51" spans="35:42" ht="14.25" customHeight="1">
      <c r="AI51" s="1"/>
      <c r="AJ51" s="1"/>
      <c r="AK51" s="1"/>
      <c r="AL51" s="1"/>
      <c r="AM51" s="1"/>
      <c r="AN51" s="1"/>
      <c r="AO51" s="1"/>
      <c r="AP51" s="1"/>
    </row>
    <row r="52" spans="35:42" ht="14.25" customHeight="1">
      <c r="AI52" s="1"/>
      <c r="AJ52" s="1"/>
      <c r="AK52" s="1"/>
      <c r="AL52" s="1"/>
      <c r="AM52" s="1"/>
      <c r="AN52" s="1"/>
      <c r="AO52" s="1"/>
      <c r="AP52" s="1"/>
    </row>
    <row r="53" spans="35:42" ht="14.25" customHeight="1">
      <c r="AI53" s="1"/>
      <c r="AJ53" s="1"/>
      <c r="AK53" s="1"/>
      <c r="AL53" s="1"/>
      <c r="AM53" s="1"/>
      <c r="AN53" s="1"/>
      <c r="AO53" s="1"/>
      <c r="AP53" s="1"/>
    </row>
    <row r="54" spans="35:42" ht="14.25" customHeight="1">
      <c r="AI54" s="1"/>
      <c r="AJ54" s="1"/>
      <c r="AK54" s="1"/>
      <c r="AL54" s="1"/>
      <c r="AM54" s="1"/>
      <c r="AN54" s="1"/>
      <c r="AO54" s="1"/>
      <c r="AP54" s="1"/>
    </row>
    <row r="55" spans="35:42" ht="14.25" customHeight="1">
      <c r="AI55" s="1"/>
      <c r="AJ55" s="1"/>
      <c r="AK55" s="1"/>
      <c r="AL55" s="1"/>
      <c r="AM55" s="1"/>
      <c r="AN55" s="1"/>
      <c r="AO55" s="1"/>
      <c r="AP55" s="1"/>
    </row>
    <row r="56" spans="35:42" ht="14.25" customHeight="1">
      <c r="AI56" s="1"/>
      <c r="AJ56" s="1"/>
      <c r="AK56" s="1"/>
      <c r="AL56" s="1"/>
      <c r="AM56" s="1"/>
      <c r="AN56" s="1"/>
      <c r="AO56" s="1"/>
      <c r="AP56" s="1"/>
    </row>
    <row r="57" spans="35:42" ht="14.25" customHeight="1">
      <c r="AI57" s="1"/>
      <c r="AJ57" s="1"/>
      <c r="AK57" s="1"/>
      <c r="AL57" s="1"/>
      <c r="AM57" s="1"/>
      <c r="AN57" s="1"/>
      <c r="AO57" s="1"/>
      <c r="AP57" s="1"/>
    </row>
    <row r="58" spans="35:42" ht="14.25" customHeight="1">
      <c r="AI58" s="1"/>
      <c r="AJ58" s="1"/>
      <c r="AK58" s="1"/>
      <c r="AL58" s="1"/>
      <c r="AM58" s="1"/>
      <c r="AN58" s="1"/>
      <c r="AO58" s="1"/>
      <c r="AP58" s="1"/>
    </row>
    <row r="59" spans="35:42" ht="14.25" customHeight="1">
      <c r="AI59" s="1"/>
      <c r="AJ59" s="1"/>
      <c r="AK59" s="1"/>
      <c r="AL59" s="1"/>
      <c r="AM59" s="1"/>
      <c r="AN59" s="1"/>
      <c r="AO59" s="1"/>
      <c r="AP59" s="1"/>
    </row>
    <row r="60" spans="35:42" ht="14.25" customHeight="1">
      <c r="AI60" s="1"/>
      <c r="AJ60" s="1"/>
      <c r="AK60" s="1"/>
      <c r="AL60" s="1"/>
      <c r="AM60" s="1"/>
      <c r="AN60" s="1"/>
      <c r="AO60" s="1"/>
      <c r="AP60" s="1"/>
    </row>
    <row r="61" spans="35:42" ht="14.25" customHeight="1">
      <c r="AI61" s="1"/>
      <c r="AJ61" s="1"/>
      <c r="AK61" s="1"/>
      <c r="AL61" s="1"/>
      <c r="AM61" s="1"/>
      <c r="AN61" s="1"/>
      <c r="AO61" s="1"/>
      <c r="AP61" s="1"/>
    </row>
    <row r="62" spans="35:42" ht="14.25" customHeight="1">
      <c r="AI62" s="1"/>
      <c r="AJ62" s="1"/>
      <c r="AK62" s="1"/>
      <c r="AL62" s="1"/>
      <c r="AM62" s="1"/>
      <c r="AN62" s="1"/>
      <c r="AO62" s="1"/>
      <c r="AP62" s="1"/>
    </row>
    <row r="63" spans="35:42" ht="14.25" customHeight="1">
      <c r="AI63" s="1"/>
      <c r="AJ63" s="1"/>
      <c r="AK63" s="1"/>
      <c r="AL63" s="1"/>
      <c r="AM63" s="1"/>
      <c r="AN63" s="1"/>
      <c r="AO63" s="1"/>
      <c r="AP63" s="1"/>
    </row>
    <row r="64" spans="35:42" ht="14.25" customHeight="1">
      <c r="AI64" s="1"/>
      <c r="AJ64" s="1"/>
      <c r="AK64" s="1"/>
      <c r="AL64" s="1"/>
      <c r="AM64" s="1"/>
      <c r="AN64" s="1"/>
      <c r="AO64" s="1"/>
      <c r="AP64" s="1"/>
    </row>
    <row r="65" spans="35:42" ht="14.25" customHeight="1">
      <c r="AI65" s="1"/>
      <c r="AJ65" s="1"/>
      <c r="AK65" s="1"/>
      <c r="AL65" s="1"/>
      <c r="AM65" s="1"/>
      <c r="AN65" s="1"/>
      <c r="AO65" s="1"/>
      <c r="AP65" s="1"/>
    </row>
    <row r="66" spans="35:42" ht="14.25" customHeight="1">
      <c r="AI66" s="1"/>
      <c r="AJ66" s="1"/>
      <c r="AK66" s="1"/>
      <c r="AL66" s="1"/>
      <c r="AM66" s="1"/>
      <c r="AN66" s="1"/>
      <c r="AO66" s="1"/>
      <c r="AP66" s="1"/>
    </row>
    <row r="67" spans="35:42" ht="14.25" customHeight="1">
      <c r="AI67" s="1"/>
      <c r="AJ67" s="1"/>
      <c r="AK67" s="1"/>
      <c r="AL67" s="1"/>
      <c r="AM67" s="1"/>
      <c r="AN67" s="1"/>
      <c r="AO67" s="1"/>
      <c r="AP67" s="1"/>
    </row>
    <row r="68" spans="35:42" ht="14.25" customHeight="1">
      <c r="AI68" s="1"/>
      <c r="AJ68" s="1"/>
      <c r="AK68" s="1"/>
      <c r="AL68" s="1"/>
      <c r="AM68" s="1"/>
      <c r="AN68" s="1"/>
      <c r="AO68" s="1"/>
      <c r="AP68" s="1"/>
    </row>
    <row r="69" spans="35:42" ht="14.25" customHeight="1">
      <c r="AI69" s="1"/>
      <c r="AJ69" s="1"/>
      <c r="AK69" s="1"/>
      <c r="AL69" s="1"/>
      <c r="AM69" s="1"/>
      <c r="AN69" s="1"/>
      <c r="AO69" s="1"/>
      <c r="AP69" s="1"/>
    </row>
    <row r="70" spans="35:42" ht="14.25" customHeight="1">
      <c r="AI70" s="1"/>
      <c r="AJ70" s="1"/>
      <c r="AK70" s="1"/>
      <c r="AL70" s="1"/>
      <c r="AM70" s="1"/>
      <c r="AN70" s="1"/>
      <c r="AO70" s="1"/>
      <c r="AP70" s="1"/>
    </row>
    <row r="71" spans="35:42" ht="14.25" customHeight="1">
      <c r="AI71" s="1"/>
      <c r="AJ71" s="1"/>
      <c r="AK71" s="1"/>
      <c r="AL71" s="1"/>
      <c r="AM71" s="1"/>
      <c r="AN71" s="1"/>
      <c r="AO71" s="1"/>
      <c r="AP71" s="1"/>
    </row>
    <row r="72" spans="35:42" ht="14.25" customHeight="1">
      <c r="AI72" s="1"/>
      <c r="AJ72" s="1"/>
      <c r="AK72" s="1"/>
      <c r="AL72" s="1"/>
      <c r="AM72" s="1"/>
      <c r="AN72" s="1"/>
      <c r="AO72" s="1"/>
      <c r="AP72" s="1"/>
    </row>
    <row r="73" spans="35:42" ht="14.25" customHeight="1">
      <c r="AI73" s="1"/>
      <c r="AJ73" s="1"/>
      <c r="AK73" s="1"/>
      <c r="AL73" s="1"/>
      <c r="AM73" s="1"/>
      <c r="AN73" s="1"/>
      <c r="AO73" s="1"/>
      <c r="AP73" s="1"/>
    </row>
    <row r="74" spans="35:42" ht="14.25" customHeight="1">
      <c r="AI74" s="1"/>
      <c r="AJ74" s="1"/>
      <c r="AK74" s="1"/>
      <c r="AL74" s="1"/>
      <c r="AM74" s="1"/>
      <c r="AN74" s="1"/>
      <c r="AO74" s="1"/>
      <c r="AP74" s="1"/>
    </row>
    <row r="75" spans="35:42" ht="14.25" customHeight="1">
      <c r="AI75" s="1"/>
      <c r="AJ75" s="1"/>
      <c r="AK75" s="1"/>
      <c r="AL75" s="1"/>
      <c r="AM75" s="1"/>
      <c r="AN75" s="1"/>
      <c r="AO75" s="1"/>
      <c r="AP75" s="1"/>
    </row>
    <row r="76" spans="35:42" ht="14.25" customHeight="1">
      <c r="AI76" s="1"/>
      <c r="AJ76" s="1"/>
      <c r="AK76" s="1"/>
      <c r="AL76" s="1"/>
      <c r="AM76" s="1"/>
      <c r="AN76" s="1"/>
      <c r="AO76" s="1"/>
      <c r="AP76" s="1"/>
    </row>
    <row r="77" spans="35:42" ht="14.25" customHeight="1">
      <c r="AI77" s="1"/>
      <c r="AJ77" s="1"/>
      <c r="AK77" s="1"/>
      <c r="AL77" s="1"/>
      <c r="AM77" s="1"/>
      <c r="AN77" s="1"/>
      <c r="AO77" s="1"/>
      <c r="AP77" s="1"/>
    </row>
    <row r="78" spans="35:42" ht="14.25" customHeight="1">
      <c r="AI78" s="1"/>
      <c r="AJ78" s="1"/>
      <c r="AK78" s="1"/>
      <c r="AL78" s="1"/>
      <c r="AM78" s="1"/>
      <c r="AN78" s="1"/>
      <c r="AO78" s="1"/>
      <c r="AP78" s="1"/>
    </row>
    <row r="79" spans="35:42" ht="14.25" customHeight="1">
      <c r="AI79" s="1"/>
      <c r="AJ79" s="1"/>
      <c r="AK79" s="1"/>
      <c r="AL79" s="1"/>
      <c r="AM79" s="1"/>
      <c r="AN79" s="1"/>
      <c r="AO79" s="1"/>
      <c r="AP79" s="1"/>
    </row>
    <row r="80" spans="35:42" ht="14.25" customHeight="1">
      <c r="AI80" s="1"/>
      <c r="AJ80" s="1"/>
      <c r="AK80" s="1"/>
      <c r="AL80" s="1"/>
      <c r="AM80" s="1"/>
      <c r="AN80" s="1"/>
      <c r="AO80" s="1"/>
      <c r="AP80" s="1"/>
    </row>
    <row r="81" spans="35:42" ht="14.25" customHeight="1">
      <c r="AI81" s="1"/>
      <c r="AJ81" s="1"/>
      <c r="AK81" s="1"/>
      <c r="AL81" s="1"/>
      <c r="AM81" s="1"/>
      <c r="AN81" s="1"/>
      <c r="AO81" s="1"/>
      <c r="AP81" s="1"/>
    </row>
    <row r="82" spans="35:42" ht="14.25" customHeight="1">
      <c r="AI82" s="1"/>
      <c r="AJ82" s="1"/>
      <c r="AK82" s="1"/>
      <c r="AL82" s="1"/>
      <c r="AM82" s="1"/>
      <c r="AN82" s="1"/>
      <c r="AO82" s="1"/>
      <c r="AP82" s="1"/>
    </row>
    <row r="83" spans="35:42" ht="14.25" customHeight="1">
      <c r="AI83" s="1"/>
      <c r="AJ83" s="1"/>
      <c r="AK83" s="1"/>
      <c r="AL83" s="1"/>
      <c r="AM83" s="1"/>
      <c r="AN83" s="1"/>
      <c r="AO83" s="1"/>
      <c r="AP83" s="1"/>
    </row>
    <row r="84" spans="35:42" ht="14.25" customHeight="1">
      <c r="AI84" s="1"/>
      <c r="AJ84" s="1"/>
      <c r="AK84" s="1"/>
      <c r="AL84" s="1"/>
      <c r="AM84" s="1"/>
      <c r="AN84" s="1"/>
      <c r="AO84" s="1"/>
      <c r="AP84" s="1"/>
    </row>
    <row r="85" spans="35:42" ht="14.25" customHeight="1">
      <c r="AI85" s="1"/>
      <c r="AJ85" s="1"/>
      <c r="AK85" s="1"/>
      <c r="AL85" s="1"/>
      <c r="AM85" s="1"/>
      <c r="AN85" s="1"/>
      <c r="AO85" s="1"/>
      <c r="AP85" s="1"/>
    </row>
    <row r="86" spans="35:42" ht="14.25" customHeight="1">
      <c r="AI86" s="1"/>
      <c r="AJ86" s="1"/>
      <c r="AK86" s="1"/>
      <c r="AL86" s="1"/>
      <c r="AM86" s="1"/>
      <c r="AN86" s="1"/>
      <c r="AO86" s="1"/>
      <c r="AP86" s="1"/>
    </row>
    <row r="87" spans="35:42" ht="14.25" customHeight="1">
      <c r="AI87" s="1"/>
      <c r="AJ87" s="1"/>
      <c r="AK87" s="1"/>
      <c r="AL87" s="1"/>
      <c r="AM87" s="1"/>
      <c r="AN87" s="1"/>
      <c r="AO87" s="1"/>
      <c r="AP87" s="1"/>
    </row>
    <row r="88" spans="35:42" ht="14.25" customHeight="1">
      <c r="AI88" s="1"/>
      <c r="AJ88" s="1"/>
      <c r="AK88" s="1"/>
      <c r="AL88" s="1"/>
      <c r="AM88" s="1"/>
      <c r="AN88" s="1"/>
      <c r="AO88" s="1"/>
      <c r="AP88" s="1"/>
    </row>
    <row r="89" spans="35:42" ht="14.25" customHeight="1">
      <c r="AI89" s="1"/>
      <c r="AJ89" s="1"/>
      <c r="AK89" s="1"/>
      <c r="AL89" s="1"/>
      <c r="AM89" s="1"/>
      <c r="AN89" s="1"/>
      <c r="AO89" s="1"/>
      <c r="AP89" s="1"/>
    </row>
    <row r="90" spans="35:42" ht="14.25" customHeight="1">
      <c r="AI90" s="1"/>
      <c r="AJ90" s="1"/>
      <c r="AK90" s="1"/>
      <c r="AL90" s="1"/>
      <c r="AM90" s="1"/>
      <c r="AN90" s="1"/>
      <c r="AO90" s="1"/>
      <c r="AP90" s="1"/>
    </row>
    <row r="91" spans="35:42" ht="14.25" customHeight="1">
      <c r="AI91" s="1"/>
      <c r="AJ91" s="1"/>
      <c r="AK91" s="1"/>
      <c r="AL91" s="1"/>
      <c r="AM91" s="1"/>
      <c r="AN91" s="1"/>
      <c r="AO91" s="1"/>
      <c r="AP91" s="1"/>
    </row>
    <row r="92" spans="35:42" ht="14.25" customHeight="1">
      <c r="AI92" s="1"/>
      <c r="AJ92" s="1"/>
      <c r="AK92" s="1"/>
      <c r="AL92" s="1"/>
      <c r="AM92" s="1"/>
      <c r="AN92" s="1"/>
      <c r="AO92" s="1"/>
      <c r="AP92" s="1"/>
    </row>
    <row r="93" spans="35:42" ht="14.25" customHeight="1">
      <c r="AI93" s="1"/>
      <c r="AJ93" s="1"/>
      <c r="AK93" s="1"/>
      <c r="AL93" s="1"/>
      <c r="AM93" s="1"/>
      <c r="AN93" s="1"/>
      <c r="AO93" s="1"/>
      <c r="AP93" s="1"/>
    </row>
    <row r="94" spans="35:42" ht="14.25" customHeight="1">
      <c r="AI94" s="1"/>
      <c r="AJ94" s="1"/>
      <c r="AK94" s="1"/>
      <c r="AL94" s="1"/>
      <c r="AM94" s="1"/>
      <c r="AN94" s="1"/>
      <c r="AO94" s="1"/>
      <c r="AP94" s="1"/>
    </row>
    <row r="95" spans="35:42" ht="14.25" customHeight="1">
      <c r="AI95" s="1"/>
      <c r="AJ95" s="1"/>
      <c r="AK95" s="1"/>
      <c r="AL95" s="1"/>
      <c r="AM95" s="1"/>
      <c r="AN95" s="1"/>
      <c r="AO95" s="1"/>
      <c r="AP95" s="1"/>
    </row>
    <row r="96" spans="35:42" ht="14.25" customHeight="1">
      <c r="AI96" s="1"/>
      <c r="AJ96" s="1"/>
      <c r="AK96" s="1"/>
      <c r="AL96" s="1"/>
      <c r="AM96" s="1"/>
      <c r="AN96" s="1"/>
      <c r="AO96" s="1"/>
      <c r="AP96" s="1"/>
    </row>
    <row r="97" spans="35:42" ht="14.25" customHeight="1">
      <c r="AI97" s="1"/>
      <c r="AJ97" s="1"/>
      <c r="AK97" s="1"/>
      <c r="AL97" s="1"/>
      <c r="AM97" s="1"/>
      <c r="AN97" s="1"/>
      <c r="AO97" s="1"/>
      <c r="AP97" s="1"/>
    </row>
    <row r="98" spans="35:42" ht="14.25" customHeight="1">
      <c r="AI98" s="1"/>
      <c r="AJ98" s="1"/>
      <c r="AK98" s="1"/>
      <c r="AL98" s="1"/>
      <c r="AM98" s="1"/>
      <c r="AN98" s="1"/>
      <c r="AO98" s="1"/>
      <c r="AP98" s="1"/>
    </row>
    <row r="99" spans="35:42" ht="14.25" customHeight="1">
      <c r="AI99" s="1"/>
      <c r="AJ99" s="1"/>
      <c r="AK99" s="1"/>
      <c r="AL99" s="1"/>
      <c r="AM99" s="1"/>
      <c r="AN99" s="1"/>
      <c r="AO99" s="1"/>
      <c r="AP99" s="1"/>
    </row>
    <row r="100" spans="35:42" ht="14.25" customHeight="1">
      <c r="AI100" s="1"/>
      <c r="AJ100" s="1"/>
      <c r="AK100" s="1"/>
      <c r="AL100" s="1"/>
      <c r="AM100" s="1"/>
      <c r="AN100" s="1"/>
      <c r="AO100" s="1"/>
      <c r="AP100" s="1"/>
    </row>
    <row r="101" spans="35:42" ht="14.25" customHeight="1">
      <c r="AI101" s="1"/>
      <c r="AJ101" s="1"/>
      <c r="AK101" s="1"/>
      <c r="AL101" s="1"/>
      <c r="AM101" s="1"/>
      <c r="AN101" s="1"/>
      <c r="AO101" s="1"/>
      <c r="AP101" s="1"/>
    </row>
    <row r="102" spans="35:42" ht="14.25" customHeight="1">
      <c r="AI102" s="1"/>
      <c r="AJ102" s="1"/>
      <c r="AK102" s="1"/>
      <c r="AL102" s="1"/>
      <c r="AM102" s="1"/>
      <c r="AN102" s="1"/>
      <c r="AO102" s="1"/>
      <c r="AP102" s="1"/>
    </row>
    <row r="103" spans="35:42" ht="14.25" customHeight="1">
      <c r="AI103" s="1"/>
      <c r="AJ103" s="1"/>
      <c r="AK103" s="1"/>
      <c r="AL103" s="1"/>
      <c r="AM103" s="1"/>
      <c r="AN103" s="1"/>
      <c r="AO103" s="1"/>
      <c r="AP103" s="1"/>
    </row>
    <row r="104" spans="35:42" ht="14.25" customHeight="1">
      <c r="AI104" s="1"/>
      <c r="AJ104" s="1"/>
      <c r="AK104" s="1"/>
      <c r="AL104" s="1"/>
      <c r="AM104" s="1"/>
      <c r="AN104" s="1"/>
      <c r="AO104" s="1"/>
      <c r="AP104" s="1"/>
    </row>
    <row r="105" spans="35:42" ht="14.25" customHeight="1">
      <c r="AI105" s="1"/>
      <c r="AJ105" s="1"/>
      <c r="AK105" s="1"/>
      <c r="AL105" s="1"/>
      <c r="AM105" s="1"/>
      <c r="AN105" s="1"/>
      <c r="AO105" s="1"/>
      <c r="AP105" s="1"/>
    </row>
    <row r="106" spans="35:42" ht="14.25" customHeight="1">
      <c r="AI106" s="1"/>
      <c r="AJ106" s="1"/>
      <c r="AK106" s="1"/>
      <c r="AL106" s="1"/>
      <c r="AM106" s="1"/>
      <c r="AN106" s="1"/>
      <c r="AO106" s="1"/>
      <c r="AP106" s="1"/>
    </row>
    <row r="107" spans="35:42" ht="14.25" customHeight="1">
      <c r="AI107" s="1"/>
      <c r="AJ107" s="1"/>
      <c r="AK107" s="1"/>
      <c r="AL107" s="1"/>
      <c r="AM107" s="1"/>
      <c r="AN107" s="1"/>
      <c r="AO107" s="1"/>
      <c r="AP107" s="1"/>
    </row>
    <row r="108" spans="35:42" ht="14.25" customHeight="1">
      <c r="AI108" s="1"/>
      <c r="AJ108" s="1"/>
      <c r="AK108" s="1"/>
      <c r="AL108" s="1"/>
      <c r="AM108" s="1"/>
      <c r="AN108" s="1"/>
      <c r="AO108" s="1"/>
      <c r="AP108" s="1"/>
    </row>
    <row r="109" spans="35:42" ht="14.25" customHeight="1">
      <c r="AI109" s="1"/>
      <c r="AJ109" s="1"/>
      <c r="AK109" s="1"/>
      <c r="AL109" s="1"/>
      <c r="AM109" s="1"/>
      <c r="AN109" s="1"/>
      <c r="AO109" s="1"/>
      <c r="AP109" s="1"/>
    </row>
    <row r="110" spans="35:42" ht="14.25" customHeight="1">
      <c r="AI110" s="1"/>
      <c r="AJ110" s="1"/>
      <c r="AK110" s="1"/>
      <c r="AL110" s="1"/>
      <c r="AM110" s="1"/>
      <c r="AN110" s="1"/>
      <c r="AO110" s="1"/>
      <c r="AP110" s="1"/>
    </row>
    <row r="111" spans="35:42" ht="14.25" customHeight="1">
      <c r="AI111" s="1"/>
      <c r="AJ111" s="1"/>
      <c r="AK111" s="1"/>
      <c r="AL111" s="1"/>
      <c r="AM111" s="1"/>
      <c r="AN111" s="1"/>
      <c r="AO111" s="1"/>
      <c r="AP111" s="1"/>
    </row>
    <row r="112" spans="35:42" ht="14.25" customHeight="1">
      <c r="AI112" s="1"/>
      <c r="AJ112" s="1"/>
      <c r="AK112" s="1"/>
      <c r="AL112" s="1"/>
      <c r="AM112" s="1"/>
      <c r="AN112" s="1"/>
      <c r="AO112" s="1"/>
      <c r="AP112" s="1"/>
    </row>
    <row r="113" spans="35:42" ht="14.25" customHeight="1">
      <c r="AI113" s="1"/>
      <c r="AJ113" s="1"/>
      <c r="AK113" s="1"/>
      <c r="AL113" s="1"/>
      <c r="AM113" s="1"/>
      <c r="AN113" s="1"/>
      <c r="AO113" s="1"/>
      <c r="AP113" s="1"/>
    </row>
    <row r="114" spans="35:42" ht="14.25" customHeight="1">
      <c r="AI114" s="1"/>
      <c r="AJ114" s="1"/>
      <c r="AK114" s="1"/>
      <c r="AL114" s="1"/>
      <c r="AM114" s="1"/>
      <c r="AN114" s="1"/>
      <c r="AO114" s="1"/>
      <c r="AP114" s="1"/>
    </row>
    <row r="115" spans="35:42" ht="14.25" customHeight="1">
      <c r="AI115" s="1"/>
      <c r="AJ115" s="1"/>
      <c r="AK115" s="1"/>
      <c r="AL115" s="1"/>
      <c r="AM115" s="1"/>
      <c r="AN115" s="1"/>
      <c r="AO115" s="1"/>
      <c r="AP115" s="1"/>
    </row>
    <row r="116" spans="35:42" ht="14.25" customHeight="1">
      <c r="AI116" s="1"/>
      <c r="AJ116" s="1"/>
      <c r="AK116" s="1"/>
      <c r="AL116" s="1"/>
      <c r="AM116" s="1"/>
      <c r="AN116" s="1"/>
      <c r="AO116" s="1"/>
      <c r="AP116" s="1"/>
    </row>
    <row r="117" spans="35:42" ht="14.25" customHeight="1">
      <c r="AI117" s="1"/>
      <c r="AJ117" s="1"/>
      <c r="AK117" s="1"/>
      <c r="AL117" s="1"/>
      <c r="AM117" s="1"/>
      <c r="AN117" s="1"/>
      <c r="AO117" s="1"/>
      <c r="AP117" s="1"/>
    </row>
    <row r="118" spans="35:42" ht="14.25" customHeight="1">
      <c r="AI118" s="1"/>
      <c r="AJ118" s="1"/>
      <c r="AK118" s="1"/>
      <c r="AL118" s="1"/>
      <c r="AM118" s="1"/>
      <c r="AN118" s="1"/>
      <c r="AO118" s="1"/>
      <c r="AP118" s="1"/>
    </row>
    <row r="119" spans="35:42" ht="14.25" customHeight="1">
      <c r="AI119" s="1"/>
      <c r="AJ119" s="1"/>
      <c r="AK119" s="1"/>
      <c r="AL119" s="1"/>
      <c r="AM119" s="1"/>
      <c r="AN119" s="1"/>
      <c r="AO119" s="1"/>
      <c r="AP119" s="1"/>
    </row>
    <row r="120" spans="35:42" ht="14.25" customHeight="1">
      <c r="AI120" s="1"/>
      <c r="AJ120" s="1"/>
      <c r="AK120" s="1"/>
      <c r="AL120" s="1"/>
      <c r="AM120" s="1"/>
      <c r="AN120" s="1"/>
      <c r="AO120" s="1"/>
      <c r="AP120" s="1"/>
    </row>
    <row r="121" spans="35:42" ht="14.25" customHeight="1">
      <c r="AI121" s="1"/>
      <c r="AJ121" s="1"/>
      <c r="AK121" s="1"/>
      <c r="AL121" s="1"/>
      <c r="AM121" s="1"/>
      <c r="AN121" s="1"/>
      <c r="AO121" s="1"/>
      <c r="AP121" s="1"/>
    </row>
    <row r="122" spans="35:42" ht="14.25" customHeight="1">
      <c r="AI122" s="1"/>
      <c r="AJ122" s="1"/>
      <c r="AK122" s="1"/>
      <c r="AL122" s="1"/>
      <c r="AM122" s="1"/>
      <c r="AN122" s="1"/>
      <c r="AO122" s="1"/>
      <c r="AP122" s="1"/>
    </row>
    <row r="123" spans="35:42" ht="14.25" customHeight="1">
      <c r="AI123" s="1"/>
      <c r="AJ123" s="1"/>
      <c r="AK123" s="1"/>
      <c r="AL123" s="1"/>
      <c r="AM123" s="1"/>
      <c r="AN123" s="1"/>
      <c r="AO123" s="1"/>
      <c r="AP123" s="1"/>
    </row>
    <row r="124" spans="35:42" ht="14.25" customHeight="1">
      <c r="AI124" s="1"/>
      <c r="AJ124" s="1"/>
      <c r="AK124" s="1"/>
      <c r="AL124" s="1"/>
      <c r="AM124" s="1"/>
      <c r="AN124" s="1"/>
      <c r="AO124" s="1"/>
      <c r="AP124" s="1"/>
    </row>
    <row r="125" spans="35:42" ht="14.25" customHeight="1">
      <c r="AI125" s="1"/>
      <c r="AJ125" s="1"/>
      <c r="AK125" s="1"/>
      <c r="AL125" s="1"/>
      <c r="AM125" s="1"/>
      <c r="AN125" s="1"/>
      <c r="AO125" s="1"/>
      <c r="AP125" s="1"/>
    </row>
    <row r="126" spans="35:42" ht="14.25" customHeight="1">
      <c r="AI126" s="1"/>
      <c r="AJ126" s="1"/>
      <c r="AK126" s="1"/>
      <c r="AL126" s="1"/>
      <c r="AM126" s="1"/>
      <c r="AN126" s="1"/>
      <c r="AO126" s="1"/>
      <c r="AP126" s="1"/>
    </row>
    <row r="127" spans="35:42" ht="14.25" customHeight="1">
      <c r="AI127" s="1"/>
      <c r="AJ127" s="1"/>
      <c r="AK127" s="1"/>
      <c r="AL127" s="1"/>
      <c r="AM127" s="1"/>
      <c r="AN127" s="1"/>
      <c r="AO127" s="1"/>
      <c r="AP127" s="1"/>
    </row>
    <row r="128" spans="35:42" ht="14.25" customHeight="1">
      <c r="AI128" s="1"/>
      <c r="AJ128" s="1"/>
      <c r="AK128" s="1"/>
      <c r="AL128" s="1"/>
      <c r="AM128" s="1"/>
      <c r="AN128" s="1"/>
      <c r="AO128" s="1"/>
      <c r="AP128" s="1"/>
    </row>
    <row r="129" spans="35:42" ht="14.25" customHeight="1">
      <c r="AI129" s="1"/>
      <c r="AJ129" s="1"/>
      <c r="AK129" s="1"/>
      <c r="AL129" s="1"/>
      <c r="AM129" s="1"/>
      <c r="AN129" s="1"/>
      <c r="AO129" s="1"/>
      <c r="AP129" s="1"/>
    </row>
    <row r="130" spans="35:42" ht="14.25" customHeight="1">
      <c r="AI130" s="1"/>
      <c r="AJ130" s="1"/>
      <c r="AK130" s="1"/>
      <c r="AL130" s="1"/>
      <c r="AM130" s="1"/>
      <c r="AN130" s="1"/>
      <c r="AO130" s="1"/>
      <c r="AP130" s="1"/>
    </row>
    <row r="131" spans="35:42" ht="14.25" customHeight="1">
      <c r="AI131" s="1"/>
      <c r="AJ131" s="1"/>
      <c r="AK131" s="1"/>
      <c r="AL131" s="1"/>
      <c r="AM131" s="1"/>
      <c r="AN131" s="1"/>
      <c r="AO131" s="1"/>
      <c r="AP131" s="1"/>
    </row>
    <row r="132" spans="35:42" ht="14.25" customHeight="1">
      <c r="AI132" s="1"/>
      <c r="AJ132" s="1"/>
      <c r="AK132" s="1"/>
      <c r="AL132" s="1"/>
      <c r="AM132" s="1"/>
      <c r="AN132" s="1"/>
      <c r="AO132" s="1"/>
      <c r="AP132" s="1"/>
    </row>
    <row r="133" spans="35:42" ht="14.25" customHeight="1">
      <c r="AI133" s="1"/>
      <c r="AJ133" s="1"/>
      <c r="AK133" s="1"/>
      <c r="AL133" s="1"/>
      <c r="AM133" s="1"/>
      <c r="AN133" s="1"/>
      <c r="AO133" s="1"/>
      <c r="AP133" s="1"/>
    </row>
    <row r="134" spans="35:42" ht="14.25" customHeight="1">
      <c r="AI134" s="1"/>
      <c r="AJ134" s="1"/>
      <c r="AK134" s="1"/>
      <c r="AL134" s="1"/>
      <c r="AM134" s="1"/>
      <c r="AN134" s="1"/>
      <c r="AO134" s="1"/>
      <c r="AP134" s="1"/>
    </row>
    <row r="135" spans="35:42" ht="14.25" customHeight="1">
      <c r="AI135" s="1"/>
      <c r="AJ135" s="1"/>
      <c r="AK135" s="1"/>
      <c r="AL135" s="1"/>
      <c r="AM135" s="1"/>
      <c r="AN135" s="1"/>
      <c r="AO135" s="1"/>
      <c r="AP135" s="1"/>
    </row>
    <row r="136" spans="35:42" ht="14.25" customHeight="1">
      <c r="AI136" s="1"/>
      <c r="AJ136" s="1"/>
      <c r="AK136" s="1"/>
      <c r="AL136" s="1"/>
      <c r="AM136" s="1"/>
      <c r="AN136" s="1"/>
      <c r="AO136" s="1"/>
      <c r="AP136" s="1"/>
    </row>
    <row r="137" spans="35:42" ht="14.25" customHeight="1">
      <c r="AI137" s="1"/>
      <c r="AJ137" s="1"/>
      <c r="AK137" s="1"/>
      <c r="AL137" s="1"/>
      <c r="AM137" s="1"/>
      <c r="AN137" s="1"/>
      <c r="AO137" s="1"/>
      <c r="AP137" s="1"/>
    </row>
    <row r="138" spans="35:42" ht="14.25" customHeight="1">
      <c r="AI138" s="1"/>
      <c r="AJ138" s="1"/>
      <c r="AK138" s="1"/>
      <c r="AL138" s="1"/>
      <c r="AM138" s="1"/>
      <c r="AN138" s="1"/>
      <c r="AO138" s="1"/>
      <c r="AP138" s="1"/>
    </row>
    <row r="139" spans="35:42" ht="14.25" customHeight="1">
      <c r="AI139" s="1"/>
      <c r="AJ139" s="1"/>
      <c r="AK139" s="1"/>
      <c r="AL139" s="1"/>
      <c r="AM139" s="1"/>
      <c r="AN139" s="1"/>
      <c r="AO139" s="1"/>
      <c r="AP139" s="1"/>
    </row>
    <row r="140" spans="35:42" ht="14.25" customHeight="1">
      <c r="AI140" s="1"/>
      <c r="AJ140" s="1"/>
      <c r="AK140" s="1"/>
      <c r="AL140" s="1"/>
      <c r="AM140" s="1"/>
      <c r="AN140" s="1"/>
      <c r="AO140" s="1"/>
      <c r="AP140" s="1"/>
    </row>
    <row r="141" spans="35:42" ht="14.25" customHeight="1">
      <c r="AI141" s="1"/>
      <c r="AJ141" s="1"/>
      <c r="AK141" s="1"/>
      <c r="AL141" s="1"/>
      <c r="AM141" s="1"/>
      <c r="AN141" s="1"/>
      <c r="AO141" s="1"/>
      <c r="AP141" s="1"/>
    </row>
    <row r="142" spans="35:42" ht="14.25" customHeight="1">
      <c r="AI142" s="1"/>
      <c r="AJ142" s="1"/>
      <c r="AK142" s="1"/>
      <c r="AL142" s="1"/>
      <c r="AM142" s="1"/>
      <c r="AN142" s="1"/>
      <c r="AO142" s="1"/>
      <c r="AP142" s="1"/>
    </row>
    <row r="143" spans="35:42" ht="14.25" customHeight="1">
      <c r="AI143" s="1"/>
      <c r="AJ143" s="1"/>
      <c r="AK143" s="1"/>
      <c r="AL143" s="1"/>
      <c r="AM143" s="1"/>
      <c r="AN143" s="1"/>
      <c r="AO143" s="1"/>
      <c r="AP143" s="1"/>
    </row>
    <row r="144" spans="35:42" ht="14.25" customHeight="1">
      <c r="AI144" s="1"/>
      <c r="AJ144" s="1"/>
      <c r="AK144" s="1"/>
      <c r="AL144" s="1"/>
      <c r="AM144" s="1"/>
      <c r="AN144" s="1"/>
      <c r="AO144" s="1"/>
      <c r="AP144" s="1"/>
    </row>
    <row r="145" spans="35:42" ht="14.25" customHeight="1">
      <c r="AI145" s="1"/>
      <c r="AJ145" s="1"/>
      <c r="AK145" s="1"/>
      <c r="AL145" s="1"/>
      <c r="AM145" s="1"/>
      <c r="AN145" s="1"/>
      <c r="AO145" s="1"/>
      <c r="AP145" s="1"/>
    </row>
    <row r="146" spans="35:42" ht="14.25" customHeight="1">
      <c r="AI146" s="1"/>
      <c r="AJ146" s="1"/>
      <c r="AK146" s="1"/>
      <c r="AL146" s="1"/>
      <c r="AM146" s="1"/>
      <c r="AN146" s="1"/>
      <c r="AO146" s="1"/>
      <c r="AP146" s="1"/>
    </row>
    <row r="147" spans="35:42" ht="14.25" customHeight="1">
      <c r="AI147" s="1"/>
      <c r="AJ147" s="1"/>
      <c r="AK147" s="1"/>
      <c r="AL147" s="1"/>
      <c r="AM147" s="1"/>
      <c r="AN147" s="1"/>
      <c r="AO147" s="1"/>
      <c r="AP147" s="1"/>
    </row>
    <row r="148" spans="35:42" ht="14.25" customHeight="1">
      <c r="AI148" s="1"/>
      <c r="AJ148" s="1"/>
      <c r="AK148" s="1"/>
      <c r="AL148" s="1"/>
      <c r="AM148" s="1"/>
      <c r="AN148" s="1"/>
      <c r="AO148" s="1"/>
      <c r="AP148" s="1"/>
    </row>
    <row r="149" spans="35:42" ht="14.25" customHeight="1">
      <c r="AI149" s="1"/>
      <c r="AJ149" s="1"/>
      <c r="AK149" s="1"/>
      <c r="AL149" s="1"/>
      <c r="AM149" s="1"/>
      <c r="AN149" s="1"/>
      <c r="AO149" s="1"/>
      <c r="AP149" s="1"/>
    </row>
    <row r="150" spans="35:42" ht="14.25" customHeight="1">
      <c r="AI150" s="1"/>
      <c r="AJ150" s="1"/>
      <c r="AK150" s="1"/>
      <c r="AL150" s="1"/>
      <c r="AM150" s="1"/>
      <c r="AN150" s="1"/>
      <c r="AO150" s="1"/>
      <c r="AP150" s="1"/>
    </row>
    <row r="151" spans="35:42" ht="14.25" customHeight="1">
      <c r="AI151" s="1"/>
      <c r="AJ151" s="1"/>
      <c r="AK151" s="1"/>
      <c r="AL151" s="1"/>
      <c r="AM151" s="1"/>
      <c r="AN151" s="1"/>
      <c r="AO151" s="1"/>
      <c r="AP151" s="1"/>
    </row>
    <row r="152" spans="35:42" ht="14.25" customHeight="1">
      <c r="AI152" s="1"/>
      <c r="AJ152" s="1"/>
      <c r="AK152" s="1"/>
      <c r="AL152" s="1"/>
      <c r="AM152" s="1"/>
      <c r="AN152" s="1"/>
      <c r="AO152" s="1"/>
      <c r="AP152" s="1"/>
    </row>
    <row r="153" spans="35:42" ht="14.25" customHeight="1">
      <c r="AI153" s="1"/>
      <c r="AJ153" s="1"/>
      <c r="AK153" s="1"/>
      <c r="AL153" s="1"/>
      <c r="AM153" s="1"/>
      <c r="AN153" s="1"/>
      <c r="AO153" s="1"/>
      <c r="AP153" s="1"/>
    </row>
    <row r="154" spans="35:42" ht="14.25" customHeight="1">
      <c r="AI154" s="1"/>
      <c r="AJ154" s="1"/>
      <c r="AK154" s="1"/>
      <c r="AL154" s="1"/>
      <c r="AM154" s="1"/>
      <c r="AN154" s="1"/>
      <c r="AO154" s="1"/>
      <c r="AP154" s="1"/>
    </row>
    <row r="155" spans="35:42" ht="14.25" customHeight="1">
      <c r="AI155" s="1"/>
      <c r="AJ155" s="1"/>
      <c r="AK155" s="1"/>
      <c r="AL155" s="1"/>
      <c r="AM155" s="1"/>
      <c r="AN155" s="1"/>
      <c r="AO155" s="1"/>
      <c r="AP155" s="1"/>
    </row>
    <row r="156" spans="35:42" ht="14.25" customHeight="1">
      <c r="AI156" s="1"/>
      <c r="AJ156" s="1"/>
      <c r="AK156" s="1"/>
      <c r="AL156" s="1"/>
      <c r="AM156" s="1"/>
      <c r="AN156" s="1"/>
      <c r="AO156" s="1"/>
      <c r="AP156" s="1"/>
    </row>
    <row r="157" spans="35:42" ht="14.25" customHeight="1">
      <c r="AI157" s="1"/>
      <c r="AJ157" s="1"/>
      <c r="AK157" s="1"/>
      <c r="AL157" s="1"/>
      <c r="AM157" s="1"/>
      <c r="AN157" s="1"/>
      <c r="AO157" s="1"/>
      <c r="AP157" s="1"/>
    </row>
    <row r="158" spans="35:42" ht="14.25" customHeight="1">
      <c r="AI158" s="1"/>
      <c r="AJ158" s="1"/>
      <c r="AK158" s="1"/>
      <c r="AL158" s="1"/>
      <c r="AM158" s="1"/>
      <c r="AN158" s="1"/>
      <c r="AO158" s="1"/>
      <c r="AP158" s="1"/>
    </row>
    <row r="159" spans="35:42" ht="14.25" customHeight="1">
      <c r="AI159" s="1"/>
      <c r="AJ159" s="1"/>
      <c r="AK159" s="1"/>
      <c r="AL159" s="1"/>
      <c r="AM159" s="1"/>
      <c r="AN159" s="1"/>
      <c r="AO159" s="1"/>
      <c r="AP159" s="1"/>
    </row>
    <row r="160" spans="35:42" ht="14.25" customHeight="1">
      <c r="AI160" s="1"/>
      <c r="AJ160" s="1"/>
      <c r="AK160" s="1"/>
      <c r="AL160" s="1"/>
      <c r="AM160" s="1"/>
      <c r="AN160" s="1"/>
      <c r="AO160" s="1"/>
      <c r="AP160" s="1"/>
    </row>
    <row r="161" spans="35:42" ht="14.25" customHeight="1">
      <c r="AI161" s="1"/>
      <c r="AJ161" s="1"/>
      <c r="AK161" s="1"/>
      <c r="AL161" s="1"/>
      <c r="AM161" s="1"/>
      <c r="AN161" s="1"/>
      <c r="AO161" s="1"/>
      <c r="AP161" s="1"/>
    </row>
    <row r="162" spans="35:42" ht="14.25" customHeight="1">
      <c r="AI162" s="1"/>
      <c r="AJ162" s="1"/>
      <c r="AK162" s="1"/>
      <c r="AL162" s="1"/>
      <c r="AM162" s="1"/>
      <c r="AN162" s="1"/>
      <c r="AO162" s="1"/>
      <c r="AP162" s="1"/>
    </row>
    <row r="163" spans="35:42" ht="14.25" customHeight="1">
      <c r="AI163" s="1"/>
      <c r="AJ163" s="1"/>
      <c r="AK163" s="1"/>
      <c r="AL163" s="1"/>
      <c r="AM163" s="1"/>
      <c r="AN163" s="1"/>
      <c r="AO163" s="1"/>
      <c r="AP163" s="1"/>
    </row>
    <row r="164" spans="35:42" ht="14.25" customHeight="1">
      <c r="AI164" s="1"/>
      <c r="AJ164" s="1"/>
      <c r="AK164" s="1"/>
      <c r="AL164" s="1"/>
      <c r="AM164" s="1"/>
      <c r="AN164" s="1"/>
      <c r="AO164" s="1"/>
      <c r="AP164" s="1"/>
    </row>
    <row r="165" spans="35:42" ht="14.25" customHeight="1">
      <c r="AI165" s="1"/>
      <c r="AJ165" s="1"/>
      <c r="AK165" s="1"/>
      <c r="AL165" s="1"/>
      <c r="AM165" s="1"/>
      <c r="AN165" s="1"/>
      <c r="AO165" s="1"/>
      <c r="AP165" s="1"/>
    </row>
    <row r="166" spans="35:42" ht="14.25" customHeight="1">
      <c r="AI166" s="1"/>
      <c r="AJ166" s="1"/>
      <c r="AK166" s="1"/>
      <c r="AL166" s="1"/>
      <c r="AM166" s="1"/>
      <c r="AN166" s="1"/>
      <c r="AO166" s="1"/>
      <c r="AP166" s="1"/>
    </row>
    <row r="167" spans="35:42" ht="14.25" customHeight="1">
      <c r="AI167" s="1"/>
      <c r="AJ167" s="1"/>
      <c r="AK167" s="1"/>
      <c r="AL167" s="1"/>
      <c r="AM167" s="1"/>
      <c r="AN167" s="1"/>
      <c r="AO167" s="1"/>
      <c r="AP167" s="1"/>
    </row>
    <row r="168" spans="35:42" ht="14.25" customHeight="1">
      <c r="AI168" s="1"/>
      <c r="AJ168" s="1"/>
      <c r="AK168" s="1"/>
      <c r="AL168" s="1"/>
      <c r="AM168" s="1"/>
      <c r="AN168" s="1"/>
      <c r="AO168" s="1"/>
      <c r="AP168" s="1"/>
    </row>
    <row r="169" spans="35:42" ht="14.25" customHeight="1">
      <c r="AI169" s="1"/>
      <c r="AJ169" s="1"/>
      <c r="AK169" s="1"/>
      <c r="AL169" s="1"/>
      <c r="AM169" s="1"/>
      <c r="AN169" s="1"/>
      <c r="AO169" s="1"/>
      <c r="AP169" s="1"/>
    </row>
    <row r="170" spans="35:42" ht="14.25" customHeight="1">
      <c r="AI170" s="1"/>
      <c r="AJ170" s="1"/>
      <c r="AK170" s="1"/>
      <c r="AL170" s="1"/>
      <c r="AM170" s="1"/>
      <c r="AN170" s="1"/>
      <c r="AO170" s="1"/>
      <c r="AP170" s="1"/>
    </row>
    <row r="171" spans="35:42" ht="14.25" customHeight="1">
      <c r="AI171" s="1"/>
      <c r="AJ171" s="1"/>
      <c r="AK171" s="1"/>
      <c r="AL171" s="1"/>
      <c r="AM171" s="1"/>
      <c r="AN171" s="1"/>
      <c r="AO171" s="1"/>
      <c r="AP171" s="1"/>
    </row>
    <row r="172" spans="35:42" ht="14.25" customHeight="1">
      <c r="AI172" s="1"/>
      <c r="AJ172" s="1"/>
      <c r="AK172" s="1"/>
      <c r="AL172" s="1"/>
      <c r="AM172" s="1"/>
      <c r="AN172" s="1"/>
      <c r="AO172" s="1"/>
      <c r="AP172" s="1"/>
    </row>
    <row r="173" spans="35:42" ht="14.25" customHeight="1">
      <c r="AI173" s="1"/>
      <c r="AJ173" s="1"/>
      <c r="AK173" s="1"/>
      <c r="AL173" s="1"/>
      <c r="AM173" s="1"/>
      <c r="AN173" s="1"/>
      <c r="AO173" s="1"/>
      <c r="AP173" s="1"/>
    </row>
    <row r="174" spans="35:42" ht="14.25" customHeight="1">
      <c r="AI174" s="1"/>
      <c r="AJ174" s="1"/>
      <c r="AK174" s="1"/>
      <c r="AL174" s="1"/>
      <c r="AM174" s="1"/>
      <c r="AN174" s="1"/>
      <c r="AO174" s="1"/>
      <c r="AP174" s="1"/>
    </row>
    <row r="175" spans="35:42" ht="14.25" customHeight="1">
      <c r="AI175" s="1"/>
      <c r="AJ175" s="1"/>
      <c r="AK175" s="1"/>
      <c r="AL175" s="1"/>
      <c r="AM175" s="1"/>
      <c r="AN175" s="1"/>
      <c r="AO175" s="1"/>
      <c r="AP175" s="1"/>
    </row>
    <row r="176" spans="35:42" ht="14.25" customHeight="1">
      <c r="AI176" s="1"/>
      <c r="AJ176" s="1"/>
      <c r="AK176" s="1"/>
      <c r="AL176" s="1"/>
      <c r="AM176" s="1"/>
      <c r="AN176" s="1"/>
      <c r="AO176" s="1"/>
      <c r="AP176" s="1"/>
    </row>
    <row r="177" spans="35:42" ht="14.25" customHeight="1">
      <c r="AI177" s="1"/>
      <c r="AJ177" s="1"/>
      <c r="AK177" s="1"/>
      <c r="AL177" s="1"/>
      <c r="AM177" s="1"/>
      <c r="AN177" s="1"/>
      <c r="AO177" s="1"/>
      <c r="AP177" s="1"/>
    </row>
    <row r="178" spans="35:42" ht="14.25" customHeight="1">
      <c r="AI178" s="1"/>
      <c r="AJ178" s="1"/>
      <c r="AK178" s="1"/>
      <c r="AL178" s="1"/>
      <c r="AM178" s="1"/>
      <c r="AN178" s="1"/>
      <c r="AO178" s="1"/>
      <c r="AP178" s="1"/>
    </row>
    <row r="179" spans="35:42" ht="14.25" customHeight="1">
      <c r="AI179" s="1"/>
      <c r="AJ179" s="1"/>
      <c r="AK179" s="1"/>
      <c r="AL179" s="1"/>
      <c r="AM179" s="1"/>
      <c r="AN179" s="1"/>
      <c r="AO179" s="1"/>
      <c r="AP179" s="1"/>
    </row>
    <row r="180" spans="35:42" ht="14.25" customHeight="1">
      <c r="AI180" s="1"/>
      <c r="AJ180" s="1"/>
      <c r="AK180" s="1"/>
      <c r="AL180" s="1"/>
      <c r="AM180" s="1"/>
      <c r="AN180" s="1"/>
      <c r="AO180" s="1"/>
      <c r="AP180" s="1"/>
    </row>
    <row r="181" spans="35:42" ht="14.25" customHeight="1">
      <c r="AI181" s="1"/>
      <c r="AJ181" s="1"/>
      <c r="AK181" s="1"/>
      <c r="AL181" s="1"/>
      <c r="AM181" s="1"/>
      <c r="AN181" s="1"/>
      <c r="AO181" s="1"/>
      <c r="AP181" s="1"/>
    </row>
    <row r="182" spans="35:42" ht="14.25" customHeight="1">
      <c r="AI182" s="1"/>
      <c r="AJ182" s="1"/>
      <c r="AK182" s="1"/>
      <c r="AL182" s="1"/>
      <c r="AM182" s="1"/>
      <c r="AN182" s="1"/>
      <c r="AO182" s="1"/>
      <c r="AP182" s="1"/>
    </row>
    <row r="183" spans="35:42" ht="14.25" customHeight="1">
      <c r="AI183" s="1"/>
      <c r="AJ183" s="1"/>
      <c r="AK183" s="1"/>
      <c r="AL183" s="1"/>
      <c r="AM183" s="1"/>
      <c r="AN183" s="1"/>
      <c r="AO183" s="1"/>
      <c r="AP183" s="1"/>
    </row>
    <row r="184" spans="35:42" ht="14.25" customHeight="1">
      <c r="AI184" s="1"/>
      <c r="AJ184" s="1"/>
      <c r="AK184" s="1"/>
      <c r="AL184" s="1"/>
      <c r="AM184" s="1"/>
      <c r="AN184" s="1"/>
      <c r="AO184" s="1"/>
      <c r="AP184" s="1"/>
    </row>
    <row r="185" spans="35:42" ht="14.25" customHeight="1">
      <c r="AI185" s="1"/>
      <c r="AJ185" s="1"/>
      <c r="AK185" s="1"/>
      <c r="AL185" s="1"/>
      <c r="AM185" s="1"/>
      <c r="AN185" s="1"/>
      <c r="AO185" s="1"/>
      <c r="AP185" s="1"/>
    </row>
    <row r="186" spans="35:42" ht="14.25" customHeight="1">
      <c r="AI186" s="1"/>
      <c r="AJ186" s="1"/>
      <c r="AK186" s="1"/>
      <c r="AL186" s="1"/>
      <c r="AM186" s="1"/>
      <c r="AN186" s="1"/>
      <c r="AO186" s="1"/>
      <c r="AP186" s="1"/>
    </row>
    <row r="187" spans="35:42" ht="14.25" customHeight="1">
      <c r="AI187" s="1"/>
      <c r="AJ187" s="1"/>
      <c r="AK187" s="1"/>
      <c r="AL187" s="1"/>
      <c r="AM187" s="1"/>
      <c r="AN187" s="1"/>
      <c r="AO187" s="1"/>
      <c r="AP187" s="1"/>
    </row>
    <row r="188" spans="35:42" ht="14.25" customHeight="1">
      <c r="AI188" s="1"/>
      <c r="AJ188" s="1"/>
      <c r="AK188" s="1"/>
      <c r="AL188" s="1"/>
      <c r="AM188" s="1"/>
      <c r="AN188" s="1"/>
      <c r="AO188" s="1"/>
      <c r="AP188" s="1"/>
    </row>
    <row r="189" spans="35:42" ht="14.25" customHeight="1">
      <c r="AI189" s="1"/>
      <c r="AJ189" s="1"/>
      <c r="AK189" s="1"/>
      <c r="AL189" s="1"/>
      <c r="AM189" s="1"/>
      <c r="AN189" s="1"/>
      <c r="AO189" s="1"/>
      <c r="AP189" s="1"/>
    </row>
    <row r="190" spans="35:42" ht="14.25" customHeight="1">
      <c r="AI190" s="1"/>
      <c r="AJ190" s="1"/>
      <c r="AK190" s="1"/>
      <c r="AL190" s="1"/>
      <c r="AM190" s="1"/>
      <c r="AN190" s="1"/>
      <c r="AO190" s="1"/>
      <c r="AP190" s="1"/>
    </row>
    <row r="191" spans="35:42" ht="14.25" customHeight="1">
      <c r="AI191" s="1"/>
      <c r="AJ191" s="1"/>
      <c r="AK191" s="1"/>
      <c r="AL191" s="1"/>
      <c r="AM191" s="1"/>
      <c r="AN191" s="1"/>
      <c r="AO191" s="1"/>
      <c r="AP191" s="1"/>
    </row>
    <row r="192" spans="35:42" ht="14.25" customHeight="1">
      <c r="AI192" s="1"/>
      <c r="AJ192" s="1"/>
      <c r="AK192" s="1"/>
      <c r="AL192" s="1"/>
      <c r="AM192" s="1"/>
      <c r="AN192" s="1"/>
      <c r="AO192" s="1"/>
      <c r="AP192" s="1"/>
    </row>
    <row r="193" spans="35:42" ht="14.25" customHeight="1">
      <c r="AI193" s="1"/>
      <c r="AJ193" s="1"/>
      <c r="AK193" s="1"/>
      <c r="AL193" s="1"/>
      <c r="AM193" s="1"/>
      <c r="AN193" s="1"/>
      <c r="AO193" s="1"/>
      <c r="AP193" s="1"/>
    </row>
    <row r="194" spans="35:42" ht="14.25" customHeight="1">
      <c r="AI194" s="1"/>
      <c r="AJ194" s="1"/>
      <c r="AK194" s="1"/>
      <c r="AL194" s="1"/>
      <c r="AM194" s="1"/>
      <c r="AN194" s="1"/>
      <c r="AO194" s="1"/>
      <c r="AP194" s="1"/>
    </row>
    <row r="195" spans="35:42" ht="14.25" customHeight="1">
      <c r="AI195" s="1"/>
      <c r="AJ195" s="1"/>
      <c r="AK195" s="1"/>
      <c r="AL195" s="1"/>
      <c r="AM195" s="1"/>
      <c r="AN195" s="1"/>
      <c r="AO195" s="1"/>
      <c r="AP195" s="1"/>
    </row>
    <row r="196" spans="35:42" ht="14.25" customHeight="1">
      <c r="AI196" s="1"/>
      <c r="AJ196" s="1"/>
      <c r="AK196" s="1"/>
      <c r="AL196" s="1"/>
      <c r="AM196" s="1"/>
      <c r="AN196" s="1"/>
      <c r="AO196" s="1"/>
      <c r="AP196" s="1"/>
    </row>
    <row r="197" spans="35:42" ht="14.25" customHeight="1">
      <c r="AI197" s="1"/>
      <c r="AJ197" s="1"/>
      <c r="AK197" s="1"/>
      <c r="AL197" s="1"/>
      <c r="AM197" s="1"/>
      <c r="AN197" s="1"/>
      <c r="AO197" s="1"/>
      <c r="AP197" s="1"/>
    </row>
    <row r="198" spans="35:42" ht="14.25" customHeight="1">
      <c r="AI198" s="1"/>
      <c r="AJ198" s="1"/>
      <c r="AK198" s="1"/>
      <c r="AL198" s="1"/>
      <c r="AM198" s="1"/>
      <c r="AN198" s="1"/>
      <c r="AO198" s="1"/>
      <c r="AP198" s="1"/>
    </row>
    <row r="199" spans="35:42" ht="14.25" customHeight="1">
      <c r="AI199" s="1"/>
      <c r="AJ199" s="1"/>
      <c r="AK199" s="1"/>
      <c r="AL199" s="1"/>
      <c r="AM199" s="1"/>
      <c r="AN199" s="1"/>
      <c r="AO199" s="1"/>
      <c r="AP199" s="1"/>
    </row>
    <row r="200" spans="35:42" ht="14.25" customHeight="1">
      <c r="AI200" s="1"/>
      <c r="AJ200" s="1"/>
      <c r="AK200" s="1"/>
      <c r="AL200" s="1"/>
      <c r="AM200" s="1"/>
      <c r="AN200" s="1"/>
      <c r="AO200" s="1"/>
      <c r="AP200" s="1"/>
    </row>
    <row r="201" spans="35:42" ht="14.25" customHeight="1">
      <c r="AI201" s="1"/>
      <c r="AJ201" s="1"/>
      <c r="AK201" s="1"/>
      <c r="AL201" s="1"/>
      <c r="AM201" s="1"/>
      <c r="AN201" s="1"/>
      <c r="AO201" s="1"/>
      <c r="AP201" s="1"/>
    </row>
    <row r="202" spans="35:42" ht="14.25" customHeight="1">
      <c r="AI202" s="1"/>
      <c r="AJ202" s="1"/>
      <c r="AK202" s="1"/>
      <c r="AL202" s="1"/>
      <c r="AM202" s="1"/>
      <c r="AN202" s="1"/>
      <c r="AO202" s="1"/>
      <c r="AP202" s="1"/>
    </row>
    <row r="203" spans="35:42" ht="14.25" customHeight="1">
      <c r="AI203" s="1"/>
      <c r="AJ203" s="1"/>
      <c r="AK203" s="1"/>
      <c r="AL203" s="1"/>
      <c r="AM203" s="1"/>
      <c r="AN203" s="1"/>
      <c r="AO203" s="1"/>
      <c r="AP203" s="1"/>
    </row>
    <row r="204" spans="35:42" ht="14.25" customHeight="1">
      <c r="AI204" s="1"/>
      <c r="AJ204" s="1"/>
      <c r="AK204" s="1"/>
      <c r="AL204" s="1"/>
      <c r="AM204" s="1"/>
      <c r="AN204" s="1"/>
      <c r="AO204" s="1"/>
      <c r="AP204" s="1"/>
    </row>
    <row r="205" spans="35:42" ht="14.25" customHeight="1">
      <c r="AI205" s="1"/>
      <c r="AJ205" s="1"/>
      <c r="AK205" s="1"/>
      <c r="AL205" s="1"/>
      <c r="AM205" s="1"/>
      <c r="AN205" s="1"/>
      <c r="AO205" s="1"/>
      <c r="AP205" s="1"/>
    </row>
    <row r="206" spans="35:42" ht="14.25" customHeight="1">
      <c r="AI206" s="1"/>
      <c r="AJ206" s="1"/>
      <c r="AK206" s="1"/>
      <c r="AL206" s="1"/>
      <c r="AM206" s="1"/>
      <c r="AN206" s="1"/>
      <c r="AO206" s="1"/>
      <c r="AP206" s="1"/>
    </row>
    <row r="207" spans="35:42" ht="14.25" customHeight="1">
      <c r="AI207" s="1"/>
      <c r="AJ207" s="1"/>
      <c r="AK207" s="1"/>
      <c r="AL207" s="1"/>
      <c r="AM207" s="1"/>
      <c r="AN207" s="1"/>
      <c r="AO207" s="1"/>
      <c r="AP207" s="1"/>
    </row>
    <row r="208" spans="35:42" ht="14.25" customHeight="1">
      <c r="AI208" s="1"/>
      <c r="AJ208" s="1"/>
      <c r="AK208" s="1"/>
      <c r="AL208" s="1"/>
      <c r="AM208" s="1"/>
      <c r="AN208" s="1"/>
      <c r="AO208" s="1"/>
      <c r="AP208" s="1"/>
    </row>
    <row r="209" spans="35:42" ht="14.25" customHeight="1">
      <c r="AI209" s="1"/>
      <c r="AJ209" s="1"/>
      <c r="AK209" s="1"/>
      <c r="AL209" s="1"/>
      <c r="AM209" s="1"/>
      <c r="AN209" s="1"/>
      <c r="AO209" s="1"/>
      <c r="AP209" s="1"/>
    </row>
    <row r="210" spans="35:42" ht="14.25" customHeight="1">
      <c r="AI210" s="1"/>
      <c r="AJ210" s="1"/>
      <c r="AK210" s="1"/>
      <c r="AL210" s="1"/>
      <c r="AM210" s="1"/>
      <c r="AN210" s="1"/>
      <c r="AO210" s="1"/>
      <c r="AP210" s="1"/>
    </row>
    <row r="211" spans="35:42" ht="14.25" customHeight="1">
      <c r="AI211" s="1"/>
      <c r="AJ211" s="1"/>
      <c r="AK211" s="1"/>
      <c r="AL211" s="1"/>
      <c r="AM211" s="1"/>
      <c r="AN211" s="1"/>
      <c r="AO211" s="1"/>
      <c r="AP211" s="1"/>
    </row>
    <row r="212" spans="35:42" ht="14.25" customHeight="1">
      <c r="AI212" s="1"/>
      <c r="AJ212" s="1"/>
      <c r="AK212" s="1"/>
      <c r="AL212" s="1"/>
      <c r="AM212" s="1"/>
      <c r="AN212" s="1"/>
      <c r="AO212" s="1"/>
      <c r="AP212" s="1"/>
    </row>
    <row r="213" spans="35:42" ht="14.25" customHeight="1">
      <c r="AI213" s="1"/>
      <c r="AJ213" s="1"/>
      <c r="AK213" s="1"/>
      <c r="AL213" s="1"/>
      <c r="AM213" s="1"/>
      <c r="AN213" s="1"/>
      <c r="AO213" s="1"/>
      <c r="AP213" s="1"/>
    </row>
    <row r="214" spans="35:42" ht="14.25" customHeight="1">
      <c r="AI214" s="1"/>
      <c r="AJ214" s="1"/>
      <c r="AK214" s="1"/>
      <c r="AL214" s="1"/>
      <c r="AM214" s="1"/>
      <c r="AN214" s="1"/>
      <c r="AO214" s="1"/>
      <c r="AP214" s="1"/>
    </row>
    <row r="215" spans="35:42" ht="14.25" customHeight="1">
      <c r="AI215" s="1"/>
      <c r="AJ215" s="1"/>
      <c r="AK215" s="1"/>
      <c r="AL215" s="1"/>
      <c r="AM215" s="1"/>
      <c r="AN215" s="1"/>
      <c r="AO215" s="1"/>
      <c r="AP215" s="1"/>
    </row>
    <row r="216" spans="35:42" ht="14.25" customHeight="1">
      <c r="AI216" s="1"/>
      <c r="AJ216" s="1"/>
      <c r="AK216" s="1"/>
      <c r="AL216" s="1"/>
      <c r="AM216" s="1"/>
      <c r="AN216" s="1"/>
      <c r="AO216" s="1"/>
      <c r="AP216" s="1"/>
    </row>
    <row r="217" spans="35:42" ht="14.25" customHeight="1">
      <c r="AI217" s="1"/>
      <c r="AJ217" s="1"/>
      <c r="AK217" s="1"/>
      <c r="AL217" s="1"/>
      <c r="AM217" s="1"/>
      <c r="AN217" s="1"/>
      <c r="AO217" s="1"/>
      <c r="AP217" s="1"/>
    </row>
    <row r="218" spans="35:42" ht="14.25" customHeight="1">
      <c r="AI218" s="1"/>
      <c r="AJ218" s="1"/>
      <c r="AK218" s="1"/>
      <c r="AL218" s="1"/>
      <c r="AM218" s="1"/>
      <c r="AN218" s="1"/>
      <c r="AO218" s="1"/>
      <c r="AP218" s="1"/>
    </row>
    <row r="219" spans="35:42" ht="14.25" customHeight="1">
      <c r="AI219" s="1"/>
      <c r="AJ219" s="1"/>
      <c r="AK219" s="1"/>
      <c r="AL219" s="1"/>
      <c r="AM219" s="1"/>
      <c r="AN219" s="1"/>
      <c r="AO219" s="1"/>
      <c r="AP219" s="1"/>
    </row>
    <row r="220" spans="35:42" ht="14.25" customHeight="1">
      <c r="AI220" s="1"/>
      <c r="AJ220" s="1"/>
      <c r="AK220" s="1"/>
      <c r="AL220" s="1"/>
      <c r="AM220" s="1"/>
      <c r="AN220" s="1"/>
      <c r="AO220" s="1"/>
      <c r="AP220" s="1"/>
    </row>
    <row r="221" spans="35:42" ht="14.25" customHeight="1">
      <c r="AI221" s="1"/>
      <c r="AJ221" s="1"/>
      <c r="AK221" s="1"/>
      <c r="AL221" s="1"/>
      <c r="AM221" s="1"/>
      <c r="AN221" s="1"/>
      <c r="AO221" s="1"/>
      <c r="AP221" s="1"/>
    </row>
    <row r="222" spans="35:42" ht="14.25" customHeight="1">
      <c r="AI222" s="1"/>
      <c r="AJ222" s="1"/>
      <c r="AK222" s="1"/>
      <c r="AL222" s="1"/>
      <c r="AM222" s="1"/>
      <c r="AN222" s="1"/>
      <c r="AO222" s="1"/>
      <c r="AP222" s="1"/>
    </row>
    <row r="223" spans="35:42" ht="14.25" customHeight="1">
      <c r="AI223" s="1"/>
      <c r="AJ223" s="1"/>
      <c r="AK223" s="1"/>
      <c r="AL223" s="1"/>
      <c r="AM223" s="1"/>
      <c r="AN223" s="1"/>
      <c r="AO223" s="1"/>
      <c r="AP223" s="1"/>
    </row>
    <row r="224" spans="35:42" ht="14.25" customHeight="1">
      <c r="AI224" s="1"/>
      <c r="AJ224" s="1"/>
      <c r="AK224" s="1"/>
      <c r="AL224" s="1"/>
      <c r="AM224" s="1"/>
      <c r="AN224" s="1"/>
      <c r="AO224" s="1"/>
      <c r="AP224" s="1"/>
    </row>
    <row r="225" spans="35:42" ht="14.25" customHeight="1">
      <c r="AI225" s="1"/>
      <c r="AJ225" s="1"/>
      <c r="AK225" s="1"/>
      <c r="AL225" s="1"/>
      <c r="AM225" s="1"/>
      <c r="AN225" s="1"/>
      <c r="AO225" s="1"/>
      <c r="AP225" s="1"/>
    </row>
    <row r="226" spans="35:42" ht="14.25" customHeight="1">
      <c r="AI226" s="1"/>
      <c r="AJ226" s="1"/>
      <c r="AK226" s="1"/>
      <c r="AL226" s="1"/>
      <c r="AM226" s="1"/>
      <c r="AN226" s="1"/>
      <c r="AO226" s="1"/>
      <c r="AP226" s="1"/>
    </row>
    <row r="227" spans="35:42" ht="14.25" customHeight="1">
      <c r="AI227" s="1"/>
      <c r="AJ227" s="1"/>
      <c r="AK227" s="1"/>
      <c r="AL227" s="1"/>
      <c r="AM227" s="1"/>
      <c r="AN227" s="1"/>
      <c r="AO227" s="1"/>
      <c r="AP227" s="1"/>
    </row>
    <row r="228" spans="35:42" ht="14.25" customHeight="1">
      <c r="AI228" s="1"/>
      <c r="AJ228" s="1"/>
      <c r="AK228" s="1"/>
      <c r="AL228" s="1"/>
      <c r="AM228" s="1"/>
      <c r="AN228" s="1"/>
      <c r="AO228" s="1"/>
      <c r="AP228" s="1"/>
    </row>
    <row r="229" spans="35:42" ht="14.25" customHeight="1">
      <c r="AI229" s="1"/>
      <c r="AJ229" s="1"/>
      <c r="AK229" s="1"/>
      <c r="AL229" s="1"/>
      <c r="AM229" s="1"/>
      <c r="AN229" s="1"/>
      <c r="AO229" s="1"/>
      <c r="AP229" s="1"/>
    </row>
    <row r="230" spans="35:42" ht="14.25" customHeight="1">
      <c r="AI230" s="1"/>
      <c r="AJ230" s="1"/>
      <c r="AK230" s="1"/>
      <c r="AL230" s="1"/>
      <c r="AM230" s="1"/>
      <c r="AN230" s="1"/>
      <c r="AO230" s="1"/>
      <c r="AP230" s="1"/>
    </row>
    <row r="231" spans="35:42" ht="14.25" customHeight="1">
      <c r="AI231" s="1"/>
      <c r="AJ231" s="1"/>
      <c r="AK231" s="1"/>
      <c r="AL231" s="1"/>
      <c r="AM231" s="1"/>
      <c r="AN231" s="1"/>
      <c r="AO231" s="1"/>
      <c r="AP231" s="1"/>
    </row>
    <row r="232" spans="35:42" ht="14.25" customHeight="1">
      <c r="AI232" s="1"/>
      <c r="AJ232" s="1"/>
      <c r="AK232" s="1"/>
      <c r="AL232" s="1"/>
      <c r="AM232" s="1"/>
      <c r="AN232" s="1"/>
      <c r="AO232" s="1"/>
      <c r="AP232" s="1"/>
    </row>
    <row r="233" spans="35:42" ht="14.25" customHeight="1">
      <c r="AI233" s="1"/>
      <c r="AJ233" s="1"/>
      <c r="AK233" s="1"/>
      <c r="AL233" s="1"/>
      <c r="AM233" s="1"/>
      <c r="AN233" s="1"/>
      <c r="AO233" s="1"/>
      <c r="AP233" s="1"/>
    </row>
    <row r="234" spans="35:42" ht="14.25" customHeight="1">
      <c r="AI234" s="1"/>
      <c r="AJ234" s="1"/>
      <c r="AK234" s="1"/>
      <c r="AL234" s="1"/>
      <c r="AM234" s="1"/>
      <c r="AN234" s="1"/>
      <c r="AO234" s="1"/>
      <c r="AP234" s="1"/>
    </row>
    <row r="235" spans="35:42" ht="14.25" customHeight="1">
      <c r="AI235" s="1"/>
      <c r="AJ235" s="1"/>
      <c r="AK235" s="1"/>
      <c r="AL235" s="1"/>
      <c r="AM235" s="1"/>
      <c r="AN235" s="1"/>
      <c r="AO235" s="1"/>
      <c r="AP235" s="1"/>
    </row>
    <row r="236" spans="35:42" ht="14.25" customHeight="1">
      <c r="AI236" s="1"/>
      <c r="AJ236" s="1"/>
      <c r="AK236" s="1"/>
      <c r="AL236" s="1"/>
      <c r="AM236" s="1"/>
      <c r="AN236" s="1"/>
      <c r="AO236" s="1"/>
      <c r="AP236" s="1"/>
    </row>
    <row r="237" spans="35:42" ht="14.25" customHeight="1">
      <c r="AI237" s="1"/>
      <c r="AJ237" s="1"/>
      <c r="AK237" s="1"/>
      <c r="AL237" s="1"/>
      <c r="AM237" s="1"/>
      <c r="AN237" s="1"/>
      <c r="AO237" s="1"/>
      <c r="AP237" s="1"/>
    </row>
    <row r="238" spans="35:42" ht="14.25" customHeight="1">
      <c r="AI238" s="1"/>
      <c r="AJ238" s="1"/>
      <c r="AK238" s="1"/>
      <c r="AL238" s="1"/>
      <c r="AM238" s="1"/>
      <c r="AN238" s="1"/>
      <c r="AO238" s="1"/>
      <c r="AP238" s="1"/>
    </row>
    <row r="239" spans="35:42" ht="14.25" customHeight="1">
      <c r="AI239" s="1"/>
      <c r="AJ239" s="1"/>
      <c r="AK239" s="1"/>
      <c r="AL239" s="1"/>
      <c r="AM239" s="1"/>
      <c r="AN239" s="1"/>
      <c r="AO239" s="1"/>
      <c r="AP239" s="1"/>
    </row>
    <row r="240" spans="35:42" ht="14.25" customHeight="1">
      <c r="AI240" s="1"/>
      <c r="AJ240" s="1"/>
      <c r="AK240" s="1"/>
      <c r="AL240" s="1"/>
      <c r="AM240" s="1"/>
      <c r="AN240" s="1"/>
      <c r="AO240" s="1"/>
      <c r="AP240" s="1"/>
    </row>
    <row r="241" spans="35:42" ht="14.25" customHeight="1">
      <c r="AI241" s="1"/>
      <c r="AJ241" s="1"/>
      <c r="AK241" s="1"/>
      <c r="AL241" s="1"/>
      <c r="AM241" s="1"/>
      <c r="AN241" s="1"/>
      <c r="AO241" s="1"/>
      <c r="AP241" s="1"/>
    </row>
    <row r="242" spans="35:42" ht="14.25" customHeight="1">
      <c r="AI242" s="1"/>
      <c r="AJ242" s="1"/>
      <c r="AK242" s="1"/>
      <c r="AL242" s="1"/>
      <c r="AM242" s="1"/>
      <c r="AN242" s="1"/>
      <c r="AO242" s="1"/>
      <c r="AP242" s="1"/>
    </row>
    <row r="243" spans="35:42" ht="14.25" customHeight="1">
      <c r="AI243" s="1"/>
      <c r="AJ243" s="1"/>
      <c r="AK243" s="1"/>
      <c r="AL243" s="1"/>
      <c r="AM243" s="1"/>
      <c r="AN243" s="1"/>
      <c r="AO243" s="1"/>
      <c r="AP243" s="1"/>
    </row>
    <row r="244" spans="35:42" ht="14.25" customHeight="1">
      <c r="AI244" s="1"/>
      <c r="AJ244" s="1"/>
      <c r="AK244" s="1"/>
      <c r="AL244" s="1"/>
      <c r="AM244" s="1"/>
      <c r="AN244" s="1"/>
      <c r="AO244" s="1"/>
      <c r="AP244" s="1"/>
    </row>
    <row r="245" spans="35:42" ht="14.25" customHeight="1">
      <c r="AI245" s="1"/>
      <c r="AJ245" s="1"/>
      <c r="AK245" s="1"/>
      <c r="AL245" s="1"/>
      <c r="AM245" s="1"/>
      <c r="AN245" s="1"/>
      <c r="AO245" s="1"/>
      <c r="AP245" s="1"/>
    </row>
    <row r="246" spans="35:42" ht="14.25" customHeight="1">
      <c r="AI246" s="1"/>
      <c r="AJ246" s="1"/>
      <c r="AK246" s="1"/>
      <c r="AL246" s="1"/>
      <c r="AM246" s="1"/>
      <c r="AN246" s="1"/>
      <c r="AO246" s="1"/>
      <c r="AP246" s="1"/>
    </row>
    <row r="247" spans="35:42" ht="14.25" customHeight="1">
      <c r="AI247" s="1"/>
      <c r="AJ247" s="1"/>
      <c r="AK247" s="1"/>
      <c r="AL247" s="1"/>
      <c r="AM247" s="1"/>
      <c r="AN247" s="1"/>
      <c r="AO247" s="1"/>
      <c r="AP247" s="1"/>
    </row>
    <row r="248" spans="35:42" ht="14.25" customHeight="1">
      <c r="AI248" s="1"/>
      <c r="AJ248" s="1"/>
      <c r="AK248" s="1"/>
      <c r="AL248" s="1"/>
      <c r="AM248" s="1"/>
      <c r="AN248" s="1"/>
      <c r="AO248" s="1"/>
      <c r="AP248" s="1"/>
    </row>
    <row r="249" spans="35:42" ht="14.25" customHeight="1">
      <c r="AI249" s="1"/>
      <c r="AJ249" s="1"/>
      <c r="AK249" s="1"/>
      <c r="AL249" s="1"/>
      <c r="AM249" s="1"/>
      <c r="AN249" s="1"/>
      <c r="AO249" s="1"/>
      <c r="AP249" s="1"/>
    </row>
    <row r="250" spans="35:42" ht="14.25" customHeight="1">
      <c r="AI250" s="1"/>
      <c r="AJ250" s="1"/>
      <c r="AK250" s="1"/>
      <c r="AL250" s="1"/>
      <c r="AM250" s="1"/>
      <c r="AN250" s="1"/>
      <c r="AO250" s="1"/>
      <c r="AP250" s="1"/>
    </row>
    <row r="251" spans="35:42" ht="14.25" customHeight="1">
      <c r="AI251" s="1"/>
      <c r="AJ251" s="1"/>
      <c r="AK251" s="1"/>
      <c r="AL251" s="1"/>
      <c r="AM251" s="1"/>
      <c r="AN251" s="1"/>
      <c r="AO251" s="1"/>
      <c r="AP251" s="1"/>
    </row>
    <row r="252" spans="35:42" ht="14.25" customHeight="1">
      <c r="AI252" s="1"/>
      <c r="AJ252" s="1"/>
      <c r="AK252" s="1"/>
      <c r="AL252" s="1"/>
      <c r="AM252" s="1"/>
      <c r="AN252" s="1"/>
      <c r="AO252" s="1"/>
      <c r="AP252" s="1"/>
    </row>
    <row r="253" spans="35:42" ht="14.25" customHeight="1">
      <c r="AI253" s="1"/>
      <c r="AJ253" s="1"/>
      <c r="AK253" s="1"/>
      <c r="AL253" s="1"/>
      <c r="AM253" s="1"/>
      <c r="AN253" s="1"/>
      <c r="AO253" s="1"/>
      <c r="AP253" s="1"/>
    </row>
    <row r="254" spans="35:42" ht="14.25" customHeight="1">
      <c r="AI254" s="1"/>
      <c r="AJ254" s="1"/>
      <c r="AK254" s="1"/>
      <c r="AL254" s="1"/>
      <c r="AM254" s="1"/>
      <c r="AN254" s="1"/>
      <c r="AO254" s="1"/>
      <c r="AP254" s="1"/>
    </row>
    <row r="255" spans="35:42" ht="14.25" customHeight="1">
      <c r="AI255" s="1"/>
      <c r="AJ255" s="1"/>
      <c r="AK255" s="1"/>
      <c r="AL255" s="1"/>
      <c r="AM255" s="1"/>
      <c r="AN255" s="1"/>
      <c r="AO255" s="1"/>
      <c r="AP255" s="1"/>
    </row>
    <row r="256" spans="35:42" ht="14.25" customHeight="1">
      <c r="AI256" s="1"/>
      <c r="AJ256" s="1"/>
      <c r="AK256" s="1"/>
      <c r="AL256" s="1"/>
      <c r="AM256" s="1"/>
      <c r="AN256" s="1"/>
      <c r="AO256" s="1"/>
      <c r="AP256" s="1"/>
    </row>
    <row r="257" spans="35:42" ht="14.25" customHeight="1">
      <c r="AI257" s="1"/>
      <c r="AJ257" s="1"/>
      <c r="AK257" s="1"/>
      <c r="AL257" s="1"/>
      <c r="AM257" s="1"/>
      <c r="AN257" s="1"/>
      <c r="AO257" s="1"/>
      <c r="AP257" s="1"/>
    </row>
    <row r="258" spans="35:42" ht="14.25" customHeight="1">
      <c r="AI258" s="1"/>
      <c r="AJ258" s="1"/>
      <c r="AK258" s="1"/>
      <c r="AL258" s="1"/>
      <c r="AM258" s="1"/>
      <c r="AN258" s="1"/>
      <c r="AO258" s="1"/>
      <c r="AP258" s="1"/>
    </row>
    <row r="259" spans="35:42" ht="14.25" customHeight="1">
      <c r="AI259" s="1"/>
      <c r="AJ259" s="1"/>
      <c r="AK259" s="1"/>
      <c r="AL259" s="1"/>
      <c r="AM259" s="1"/>
      <c r="AN259" s="1"/>
      <c r="AO259" s="1"/>
      <c r="AP259" s="1"/>
    </row>
    <row r="260" spans="35:42" ht="14.25" customHeight="1">
      <c r="AI260" s="1"/>
      <c r="AJ260" s="1"/>
      <c r="AK260" s="1"/>
      <c r="AL260" s="1"/>
      <c r="AM260" s="1"/>
      <c r="AN260" s="1"/>
      <c r="AO260" s="1"/>
      <c r="AP260" s="1"/>
    </row>
    <row r="261" spans="35:42" ht="14.25" customHeight="1">
      <c r="AI261" s="1"/>
      <c r="AJ261" s="1"/>
      <c r="AK261" s="1"/>
      <c r="AL261" s="1"/>
      <c r="AM261" s="1"/>
      <c r="AN261" s="1"/>
      <c r="AO261" s="1"/>
      <c r="AP261" s="1"/>
    </row>
    <row r="262" spans="35:42" ht="14.25" customHeight="1">
      <c r="AI262" s="1"/>
      <c r="AJ262" s="1"/>
      <c r="AK262" s="1"/>
      <c r="AL262" s="1"/>
      <c r="AM262" s="1"/>
      <c r="AN262" s="1"/>
      <c r="AO262" s="1"/>
      <c r="AP262" s="1"/>
    </row>
    <row r="263" spans="35:42" ht="14.25" customHeight="1">
      <c r="AI263" s="1"/>
      <c r="AJ263" s="1"/>
      <c r="AK263" s="1"/>
      <c r="AL263" s="1"/>
      <c r="AM263" s="1"/>
      <c r="AN263" s="1"/>
      <c r="AO263" s="1"/>
      <c r="AP263" s="1"/>
    </row>
    <row r="264" spans="35:42" ht="14.25" customHeight="1">
      <c r="AI264" s="1"/>
      <c r="AJ264" s="1"/>
      <c r="AK264" s="1"/>
      <c r="AL264" s="1"/>
      <c r="AM264" s="1"/>
      <c r="AN264" s="1"/>
      <c r="AO264" s="1"/>
      <c r="AP264" s="1"/>
    </row>
    <row r="265" spans="35:42" ht="14.25" customHeight="1">
      <c r="AI265" s="1"/>
      <c r="AJ265" s="1"/>
      <c r="AK265" s="1"/>
      <c r="AL265" s="1"/>
      <c r="AM265" s="1"/>
      <c r="AN265" s="1"/>
      <c r="AO265" s="1"/>
      <c r="AP265" s="1"/>
    </row>
    <row r="266" spans="35:42" ht="14.25" customHeight="1">
      <c r="AI266" s="1"/>
      <c r="AJ266" s="1"/>
      <c r="AK266" s="1"/>
      <c r="AL266" s="1"/>
      <c r="AM266" s="1"/>
      <c r="AN266" s="1"/>
      <c r="AO266" s="1"/>
      <c r="AP266" s="1"/>
    </row>
    <row r="267" spans="35:42" ht="14.25" customHeight="1">
      <c r="AI267" s="1"/>
      <c r="AJ267" s="1"/>
      <c r="AK267" s="1"/>
      <c r="AL267" s="1"/>
      <c r="AM267" s="1"/>
      <c r="AN267" s="1"/>
      <c r="AO267" s="1"/>
      <c r="AP267" s="1"/>
    </row>
    <row r="268" spans="35:42" ht="14.25" customHeight="1">
      <c r="AI268" s="1"/>
      <c r="AJ268" s="1"/>
      <c r="AK268" s="1"/>
      <c r="AL268" s="1"/>
      <c r="AM268" s="1"/>
      <c r="AN268" s="1"/>
      <c r="AO268" s="1"/>
      <c r="AP268" s="1"/>
    </row>
    <row r="269" spans="35:42" ht="14.25" customHeight="1">
      <c r="AI269" s="1"/>
      <c r="AJ269" s="1"/>
      <c r="AK269" s="1"/>
      <c r="AL269" s="1"/>
      <c r="AM269" s="1"/>
      <c r="AN269" s="1"/>
      <c r="AO269" s="1"/>
      <c r="AP269" s="1"/>
    </row>
    <row r="270" spans="35:42" ht="14.25" customHeight="1">
      <c r="AI270" s="1"/>
      <c r="AJ270" s="1"/>
      <c r="AK270" s="1"/>
      <c r="AL270" s="1"/>
      <c r="AM270" s="1"/>
      <c r="AN270" s="1"/>
      <c r="AO270" s="1"/>
      <c r="AP270" s="1"/>
    </row>
    <row r="271" spans="35:42" ht="14.25" customHeight="1">
      <c r="AI271" s="1"/>
      <c r="AJ271" s="1"/>
      <c r="AK271" s="1"/>
      <c r="AL271" s="1"/>
      <c r="AM271" s="1"/>
      <c r="AN271" s="1"/>
      <c r="AO271" s="1"/>
      <c r="AP271" s="1"/>
    </row>
    <row r="272" spans="35:42" ht="14.25" customHeight="1">
      <c r="AI272" s="1"/>
      <c r="AJ272" s="1"/>
      <c r="AK272" s="1"/>
      <c r="AL272" s="1"/>
      <c r="AM272" s="1"/>
      <c r="AN272" s="1"/>
      <c r="AO272" s="1"/>
      <c r="AP272" s="1"/>
    </row>
    <row r="273" spans="35:42" ht="14.25" customHeight="1">
      <c r="AI273" s="1"/>
      <c r="AJ273" s="1"/>
      <c r="AK273" s="1"/>
      <c r="AL273" s="1"/>
      <c r="AM273" s="1"/>
      <c r="AN273" s="1"/>
      <c r="AO273" s="1"/>
      <c r="AP273" s="1"/>
    </row>
    <row r="274" spans="35:42" ht="14.25" customHeight="1">
      <c r="AI274" s="1"/>
      <c r="AJ274" s="1"/>
      <c r="AK274" s="1"/>
      <c r="AL274" s="1"/>
      <c r="AM274" s="1"/>
      <c r="AN274" s="1"/>
      <c r="AO274" s="1"/>
      <c r="AP274" s="1"/>
    </row>
    <row r="275" spans="35:42" ht="14.25" customHeight="1">
      <c r="AI275" s="1"/>
      <c r="AJ275" s="1"/>
      <c r="AK275" s="1"/>
      <c r="AL275" s="1"/>
      <c r="AM275" s="1"/>
      <c r="AN275" s="1"/>
      <c r="AO275" s="1"/>
      <c r="AP275" s="1"/>
    </row>
    <row r="276" spans="35:42" ht="14.25" customHeight="1">
      <c r="AI276" s="1"/>
      <c r="AJ276" s="1"/>
      <c r="AK276" s="1"/>
      <c r="AL276" s="1"/>
      <c r="AM276" s="1"/>
      <c r="AN276" s="1"/>
      <c r="AO276" s="1"/>
      <c r="AP276" s="1"/>
    </row>
    <row r="277" spans="35:42" ht="14.25" customHeight="1">
      <c r="AI277" s="1"/>
      <c r="AJ277" s="1"/>
      <c r="AK277" s="1"/>
      <c r="AL277" s="1"/>
      <c r="AM277" s="1"/>
      <c r="AN277" s="1"/>
      <c r="AO277" s="1"/>
      <c r="AP277" s="1"/>
    </row>
    <row r="278" spans="35:42" ht="14.25" customHeight="1">
      <c r="AI278" s="1"/>
      <c r="AJ278" s="1"/>
      <c r="AK278" s="1"/>
      <c r="AL278" s="1"/>
      <c r="AM278" s="1"/>
      <c r="AN278" s="1"/>
      <c r="AO278" s="1"/>
      <c r="AP278" s="1"/>
    </row>
    <row r="279" spans="35:42" ht="14.25" customHeight="1">
      <c r="AI279" s="1"/>
      <c r="AJ279" s="1"/>
      <c r="AK279" s="1"/>
      <c r="AL279" s="1"/>
      <c r="AM279" s="1"/>
      <c r="AN279" s="1"/>
      <c r="AO279" s="1"/>
      <c r="AP279" s="1"/>
    </row>
    <row r="280" spans="35:42" ht="14.25" customHeight="1">
      <c r="AI280" s="1"/>
      <c r="AJ280" s="1"/>
      <c r="AK280" s="1"/>
      <c r="AL280" s="1"/>
      <c r="AM280" s="1"/>
      <c r="AN280" s="1"/>
      <c r="AO280" s="1"/>
      <c r="AP280" s="1"/>
    </row>
    <row r="281" spans="35:42" ht="14.25" customHeight="1">
      <c r="AI281" s="1"/>
      <c r="AJ281" s="1"/>
      <c r="AK281" s="1"/>
      <c r="AL281" s="1"/>
      <c r="AM281" s="1"/>
      <c r="AN281" s="1"/>
      <c r="AO281" s="1"/>
      <c r="AP281" s="1"/>
    </row>
    <row r="282" spans="35:42" ht="14.25" customHeight="1">
      <c r="AI282" s="1"/>
      <c r="AJ282" s="1"/>
      <c r="AK282" s="1"/>
      <c r="AL282" s="1"/>
      <c r="AM282" s="1"/>
      <c r="AN282" s="1"/>
      <c r="AO282" s="1"/>
      <c r="AP282" s="1"/>
    </row>
    <row r="283" spans="35:42" ht="14.25" customHeight="1">
      <c r="AI283" s="1"/>
      <c r="AJ283" s="1"/>
      <c r="AK283" s="1"/>
      <c r="AL283" s="1"/>
      <c r="AM283" s="1"/>
      <c r="AN283" s="1"/>
      <c r="AO283" s="1"/>
      <c r="AP283" s="1"/>
    </row>
    <row r="284" spans="35:42" ht="14.25" customHeight="1">
      <c r="AI284" s="1"/>
      <c r="AJ284" s="1"/>
      <c r="AK284" s="1"/>
      <c r="AL284" s="1"/>
      <c r="AM284" s="1"/>
      <c r="AN284" s="1"/>
      <c r="AO284" s="1"/>
      <c r="AP284" s="1"/>
    </row>
    <row r="285" spans="35:42" ht="14.25" customHeight="1">
      <c r="AI285" s="1"/>
      <c r="AJ285" s="1"/>
      <c r="AK285" s="1"/>
      <c r="AL285" s="1"/>
      <c r="AM285" s="1"/>
      <c r="AN285" s="1"/>
      <c r="AO285" s="1"/>
      <c r="AP285" s="1"/>
    </row>
    <row r="286" spans="35:42" ht="14.25" customHeight="1">
      <c r="AI286" s="1"/>
      <c r="AJ286" s="1"/>
      <c r="AK286" s="1"/>
      <c r="AL286" s="1"/>
      <c r="AM286" s="1"/>
      <c r="AN286" s="1"/>
      <c r="AO286" s="1"/>
      <c r="AP286" s="1"/>
    </row>
    <row r="287" spans="35:42" ht="14.25" customHeight="1">
      <c r="AI287" s="1"/>
      <c r="AJ287" s="1"/>
      <c r="AK287" s="1"/>
      <c r="AL287" s="1"/>
      <c r="AM287" s="1"/>
      <c r="AN287" s="1"/>
      <c r="AO287" s="1"/>
      <c r="AP287" s="1"/>
    </row>
    <row r="288" spans="35:42" ht="14.25" customHeight="1">
      <c r="AI288" s="1"/>
      <c r="AJ288" s="1"/>
      <c r="AK288" s="1"/>
      <c r="AL288" s="1"/>
      <c r="AM288" s="1"/>
      <c r="AN288" s="1"/>
      <c r="AO288" s="1"/>
      <c r="AP288" s="1"/>
    </row>
    <row r="289" spans="35:42" ht="14.25" customHeight="1">
      <c r="AI289" s="1"/>
      <c r="AJ289" s="1"/>
      <c r="AK289" s="1"/>
      <c r="AL289" s="1"/>
      <c r="AM289" s="1"/>
      <c r="AN289" s="1"/>
      <c r="AO289" s="1"/>
      <c r="AP289" s="1"/>
    </row>
    <row r="290" spans="35:42" ht="14.25" customHeight="1">
      <c r="AI290" s="1"/>
      <c r="AJ290" s="1"/>
      <c r="AK290" s="1"/>
      <c r="AL290" s="1"/>
      <c r="AM290" s="1"/>
      <c r="AN290" s="1"/>
      <c r="AO290" s="1"/>
      <c r="AP290" s="1"/>
    </row>
    <row r="291" spans="35:42" ht="14.25" customHeight="1">
      <c r="AI291" s="1"/>
      <c r="AJ291" s="1"/>
      <c r="AK291" s="1"/>
      <c r="AL291" s="1"/>
      <c r="AM291" s="1"/>
      <c r="AN291" s="1"/>
      <c r="AO291" s="1"/>
      <c r="AP291" s="1"/>
    </row>
    <row r="292" spans="35:42" ht="14.25" customHeight="1">
      <c r="AI292" s="1"/>
      <c r="AJ292" s="1"/>
      <c r="AK292" s="1"/>
      <c r="AL292" s="1"/>
      <c r="AM292" s="1"/>
      <c r="AN292" s="1"/>
      <c r="AO292" s="1"/>
      <c r="AP292" s="1"/>
    </row>
    <row r="293" spans="35:42" ht="14.25" customHeight="1">
      <c r="AI293" s="1"/>
      <c r="AJ293" s="1"/>
      <c r="AK293" s="1"/>
      <c r="AL293" s="1"/>
      <c r="AM293" s="1"/>
      <c r="AN293" s="1"/>
      <c r="AO293" s="1"/>
      <c r="AP293" s="1"/>
    </row>
    <row r="294" spans="35:42" ht="14.25" customHeight="1">
      <c r="AI294" s="1"/>
      <c r="AJ294" s="1"/>
      <c r="AK294" s="1"/>
      <c r="AL294" s="1"/>
      <c r="AM294" s="1"/>
      <c r="AN294" s="1"/>
      <c r="AO294" s="1"/>
      <c r="AP294" s="1"/>
    </row>
    <row r="295" spans="35:42" ht="14.25" customHeight="1">
      <c r="AI295" s="1"/>
      <c r="AJ295" s="1"/>
      <c r="AK295" s="1"/>
      <c r="AL295" s="1"/>
      <c r="AM295" s="1"/>
      <c r="AN295" s="1"/>
      <c r="AO295" s="1"/>
      <c r="AP295" s="1"/>
    </row>
    <row r="296" spans="35:42" ht="14.25" customHeight="1">
      <c r="AI296" s="1"/>
      <c r="AJ296" s="1"/>
      <c r="AK296" s="1"/>
      <c r="AL296" s="1"/>
      <c r="AM296" s="1"/>
      <c r="AN296" s="1"/>
      <c r="AO296" s="1"/>
      <c r="AP296" s="1"/>
    </row>
    <row r="297" spans="35:42" ht="14.25" customHeight="1">
      <c r="AI297" s="1"/>
      <c r="AJ297" s="1"/>
      <c r="AK297" s="1"/>
      <c r="AL297" s="1"/>
      <c r="AM297" s="1"/>
      <c r="AN297" s="1"/>
      <c r="AO297" s="1"/>
      <c r="AP297" s="1"/>
    </row>
    <row r="298" spans="35:42" ht="14.25" customHeight="1">
      <c r="AI298" s="1"/>
      <c r="AJ298" s="1"/>
      <c r="AK298" s="1"/>
      <c r="AL298" s="1"/>
      <c r="AM298" s="1"/>
      <c r="AN298" s="1"/>
      <c r="AO298" s="1"/>
      <c r="AP298" s="1"/>
    </row>
    <row r="299" spans="35:42" ht="14.25" customHeight="1">
      <c r="AI299" s="1"/>
      <c r="AJ299" s="1"/>
      <c r="AK299" s="1"/>
      <c r="AL299" s="1"/>
      <c r="AM299" s="1"/>
      <c r="AN299" s="1"/>
      <c r="AO299" s="1"/>
      <c r="AP299" s="1"/>
    </row>
    <row r="300" spans="35:42" ht="14.25" customHeight="1">
      <c r="AI300" s="1"/>
      <c r="AJ300" s="1"/>
      <c r="AK300" s="1"/>
      <c r="AL300" s="1"/>
      <c r="AM300" s="1"/>
      <c r="AN300" s="1"/>
      <c r="AO300" s="1"/>
      <c r="AP300" s="1"/>
    </row>
    <row r="301" spans="35:42" ht="14.25" customHeight="1">
      <c r="AI301" s="1"/>
      <c r="AJ301" s="1"/>
      <c r="AK301" s="1"/>
      <c r="AL301" s="1"/>
      <c r="AM301" s="1"/>
      <c r="AN301" s="1"/>
      <c r="AO301" s="1"/>
      <c r="AP301" s="1"/>
    </row>
    <row r="302" spans="35:42" ht="14.25" customHeight="1">
      <c r="AI302" s="1"/>
      <c r="AJ302" s="1"/>
      <c r="AK302" s="1"/>
      <c r="AL302" s="1"/>
      <c r="AM302" s="1"/>
      <c r="AN302" s="1"/>
      <c r="AO302" s="1"/>
      <c r="AP302" s="1"/>
    </row>
    <row r="303" spans="35:42" ht="14.25" customHeight="1">
      <c r="AI303" s="1"/>
      <c r="AJ303" s="1"/>
      <c r="AK303" s="1"/>
      <c r="AL303" s="1"/>
      <c r="AM303" s="1"/>
      <c r="AN303" s="1"/>
      <c r="AO303" s="1"/>
      <c r="AP303" s="1"/>
    </row>
    <row r="304" spans="35:42" ht="14.25" customHeight="1">
      <c r="AI304" s="1"/>
      <c r="AJ304" s="1"/>
      <c r="AK304" s="1"/>
      <c r="AL304" s="1"/>
      <c r="AM304" s="1"/>
      <c r="AN304" s="1"/>
      <c r="AO304" s="1"/>
      <c r="AP304" s="1"/>
    </row>
    <row r="305" spans="35:42" ht="14.25" customHeight="1">
      <c r="AI305" s="1"/>
      <c r="AJ305" s="1"/>
      <c r="AK305" s="1"/>
      <c r="AL305" s="1"/>
      <c r="AM305" s="1"/>
      <c r="AN305" s="1"/>
      <c r="AO305" s="1"/>
      <c r="AP305" s="1"/>
    </row>
    <row r="306" spans="35:42" ht="14.25" customHeight="1">
      <c r="AI306" s="1"/>
      <c r="AJ306" s="1"/>
      <c r="AK306" s="1"/>
      <c r="AL306" s="1"/>
      <c r="AM306" s="1"/>
      <c r="AN306" s="1"/>
      <c r="AO306" s="1"/>
      <c r="AP306" s="1"/>
    </row>
    <row r="307" spans="35:42" ht="14.25" customHeight="1">
      <c r="AI307" s="1"/>
      <c r="AJ307" s="1"/>
      <c r="AK307" s="1"/>
      <c r="AL307" s="1"/>
      <c r="AM307" s="1"/>
      <c r="AN307" s="1"/>
      <c r="AO307" s="1"/>
      <c r="AP307" s="1"/>
    </row>
    <row r="308" spans="35:42" ht="14.25" customHeight="1">
      <c r="AI308" s="1"/>
      <c r="AJ308" s="1"/>
      <c r="AK308" s="1"/>
      <c r="AL308" s="1"/>
      <c r="AM308" s="1"/>
      <c r="AN308" s="1"/>
      <c r="AO308" s="1"/>
      <c r="AP308" s="1"/>
    </row>
    <row r="309" spans="35:42" ht="14.25" customHeight="1">
      <c r="AI309" s="1"/>
      <c r="AJ309" s="1"/>
      <c r="AK309" s="1"/>
      <c r="AL309" s="1"/>
      <c r="AM309" s="1"/>
      <c r="AN309" s="1"/>
      <c r="AO309" s="1"/>
      <c r="AP309" s="1"/>
    </row>
    <row r="310" spans="35:42" ht="14.25" customHeight="1">
      <c r="AI310" s="1"/>
      <c r="AJ310" s="1"/>
      <c r="AK310" s="1"/>
      <c r="AL310" s="1"/>
      <c r="AM310" s="1"/>
      <c r="AN310" s="1"/>
      <c r="AO310" s="1"/>
      <c r="AP310" s="1"/>
    </row>
    <row r="311" spans="35:42" ht="14.25" customHeight="1">
      <c r="AI311" s="1"/>
      <c r="AJ311" s="1"/>
      <c r="AK311" s="1"/>
      <c r="AL311" s="1"/>
      <c r="AM311" s="1"/>
      <c r="AN311" s="1"/>
      <c r="AO311" s="1"/>
      <c r="AP311" s="1"/>
    </row>
    <row r="312" spans="35:42" ht="14.25" customHeight="1">
      <c r="AI312" s="1"/>
      <c r="AJ312" s="1"/>
      <c r="AK312" s="1"/>
      <c r="AL312" s="1"/>
      <c r="AM312" s="1"/>
      <c r="AN312" s="1"/>
      <c r="AO312" s="1"/>
      <c r="AP312" s="1"/>
    </row>
    <row r="313" spans="35:42" ht="14.25" customHeight="1">
      <c r="AI313" s="1"/>
      <c r="AJ313" s="1"/>
      <c r="AK313" s="1"/>
      <c r="AL313" s="1"/>
      <c r="AM313" s="1"/>
      <c r="AN313" s="1"/>
      <c r="AO313" s="1"/>
      <c r="AP313" s="1"/>
    </row>
    <row r="314" spans="35:42" ht="14.25" customHeight="1">
      <c r="AI314" s="1"/>
      <c r="AJ314" s="1"/>
      <c r="AK314" s="1"/>
      <c r="AL314" s="1"/>
      <c r="AM314" s="1"/>
      <c r="AN314" s="1"/>
      <c r="AO314" s="1"/>
      <c r="AP314" s="1"/>
    </row>
    <row r="315" spans="35:42" ht="14.25" customHeight="1">
      <c r="AI315" s="1"/>
      <c r="AJ315" s="1"/>
      <c r="AK315" s="1"/>
      <c r="AL315" s="1"/>
      <c r="AM315" s="1"/>
      <c r="AN315" s="1"/>
      <c r="AO315" s="1"/>
      <c r="AP315" s="1"/>
    </row>
    <row r="316" spans="35:42" ht="14.25" customHeight="1">
      <c r="AI316" s="1"/>
      <c r="AJ316" s="1"/>
      <c r="AK316" s="1"/>
      <c r="AL316" s="1"/>
      <c r="AM316" s="1"/>
      <c r="AN316" s="1"/>
      <c r="AO316" s="1"/>
      <c r="AP316" s="1"/>
    </row>
    <row r="317" spans="35:42" ht="14.25" customHeight="1">
      <c r="AI317" s="1"/>
      <c r="AJ317" s="1"/>
      <c r="AK317" s="1"/>
      <c r="AL317" s="1"/>
      <c r="AM317" s="1"/>
      <c r="AN317" s="1"/>
      <c r="AO317" s="1"/>
      <c r="AP317" s="1"/>
    </row>
    <row r="318" spans="35:42" ht="14.25" customHeight="1">
      <c r="AI318" s="1"/>
      <c r="AJ318" s="1"/>
      <c r="AK318" s="1"/>
      <c r="AL318" s="1"/>
      <c r="AM318" s="1"/>
      <c r="AN318" s="1"/>
      <c r="AO318" s="1"/>
      <c r="AP318" s="1"/>
    </row>
    <row r="319" spans="35:42" ht="14.25" customHeight="1">
      <c r="AI319" s="1"/>
      <c r="AJ319" s="1"/>
      <c r="AK319" s="1"/>
      <c r="AL319" s="1"/>
      <c r="AM319" s="1"/>
      <c r="AN319" s="1"/>
      <c r="AO319" s="1"/>
      <c r="AP319" s="1"/>
    </row>
    <row r="320" spans="35:42" ht="14.25" customHeight="1">
      <c r="AI320" s="1"/>
      <c r="AJ320" s="1"/>
      <c r="AK320" s="1"/>
      <c r="AL320" s="1"/>
      <c r="AM320" s="1"/>
      <c r="AN320" s="1"/>
      <c r="AO320" s="1"/>
      <c r="AP320" s="1"/>
    </row>
    <row r="321" spans="35:42" ht="14.25" customHeight="1">
      <c r="AI321" s="1"/>
      <c r="AJ321" s="1"/>
      <c r="AK321" s="1"/>
      <c r="AL321" s="1"/>
      <c r="AM321" s="1"/>
      <c r="AN321" s="1"/>
      <c r="AO321" s="1"/>
      <c r="AP321" s="1"/>
    </row>
    <row r="322" spans="35:42" ht="14.25" customHeight="1">
      <c r="AI322" s="1"/>
      <c r="AJ322" s="1"/>
      <c r="AK322" s="1"/>
      <c r="AL322" s="1"/>
      <c r="AM322" s="1"/>
      <c r="AN322" s="1"/>
      <c r="AO322" s="1"/>
      <c r="AP322" s="1"/>
    </row>
    <row r="323" spans="35:42" ht="14.25" customHeight="1">
      <c r="AI323" s="1"/>
      <c r="AJ323" s="1"/>
      <c r="AK323" s="1"/>
      <c r="AL323" s="1"/>
      <c r="AM323" s="1"/>
      <c r="AN323" s="1"/>
      <c r="AO323" s="1"/>
      <c r="AP323" s="1"/>
    </row>
    <row r="324" spans="35:42" ht="14.25" customHeight="1">
      <c r="AI324" s="1"/>
      <c r="AJ324" s="1"/>
      <c r="AK324" s="1"/>
      <c r="AL324" s="1"/>
      <c r="AM324" s="1"/>
      <c r="AN324" s="1"/>
      <c r="AO324" s="1"/>
      <c r="AP324" s="1"/>
    </row>
    <row r="325" spans="35:42" ht="14.25" customHeight="1">
      <c r="AI325" s="1"/>
      <c r="AJ325" s="1"/>
      <c r="AK325" s="1"/>
      <c r="AL325" s="1"/>
      <c r="AM325" s="1"/>
      <c r="AN325" s="1"/>
      <c r="AO325" s="1"/>
      <c r="AP325" s="1"/>
    </row>
    <row r="326" spans="35:42" ht="14.25" customHeight="1">
      <c r="AI326" s="1"/>
      <c r="AJ326" s="1"/>
      <c r="AK326" s="1"/>
      <c r="AL326" s="1"/>
      <c r="AM326" s="1"/>
      <c r="AN326" s="1"/>
      <c r="AO326" s="1"/>
      <c r="AP326" s="1"/>
    </row>
    <row r="327" spans="35:42" ht="14.25" customHeight="1">
      <c r="AI327" s="1"/>
      <c r="AJ327" s="1"/>
      <c r="AK327" s="1"/>
      <c r="AL327" s="1"/>
      <c r="AM327" s="1"/>
      <c r="AN327" s="1"/>
      <c r="AO327" s="1"/>
      <c r="AP327" s="1"/>
    </row>
    <row r="328" spans="35:42" ht="14.25" customHeight="1">
      <c r="AI328" s="1"/>
      <c r="AJ328" s="1"/>
      <c r="AK328" s="1"/>
      <c r="AL328" s="1"/>
      <c r="AM328" s="1"/>
      <c r="AN328" s="1"/>
      <c r="AO328" s="1"/>
      <c r="AP328" s="1"/>
    </row>
    <row r="329" spans="35:42" ht="14.25" customHeight="1">
      <c r="AI329" s="1"/>
      <c r="AJ329" s="1"/>
      <c r="AK329" s="1"/>
      <c r="AL329" s="1"/>
      <c r="AM329" s="1"/>
      <c r="AN329" s="1"/>
      <c r="AO329" s="1"/>
      <c r="AP329" s="1"/>
    </row>
    <row r="330" spans="35:42" ht="14.25" customHeight="1">
      <c r="AI330" s="1"/>
      <c r="AJ330" s="1"/>
      <c r="AK330" s="1"/>
      <c r="AL330" s="1"/>
      <c r="AM330" s="1"/>
      <c r="AN330" s="1"/>
      <c r="AO330" s="1"/>
      <c r="AP330" s="1"/>
    </row>
    <row r="331" spans="35:42" ht="14.25" customHeight="1">
      <c r="AI331" s="1"/>
      <c r="AJ331" s="1"/>
      <c r="AK331" s="1"/>
      <c r="AL331" s="1"/>
      <c r="AM331" s="1"/>
      <c r="AN331" s="1"/>
      <c r="AO331" s="1"/>
      <c r="AP331" s="1"/>
    </row>
    <row r="332" spans="35:42" ht="14.25" customHeight="1">
      <c r="AI332" s="1"/>
      <c r="AJ332" s="1"/>
      <c r="AK332" s="1"/>
      <c r="AL332" s="1"/>
      <c r="AM332" s="1"/>
      <c r="AN332" s="1"/>
      <c r="AO332" s="1"/>
      <c r="AP332" s="1"/>
    </row>
    <row r="333" spans="35:42" ht="14.25" customHeight="1">
      <c r="AI333" s="1"/>
      <c r="AJ333" s="1"/>
      <c r="AK333" s="1"/>
      <c r="AL333" s="1"/>
      <c r="AM333" s="1"/>
      <c r="AN333" s="1"/>
      <c r="AO333" s="1"/>
      <c r="AP333" s="1"/>
    </row>
    <row r="334" spans="35:42" ht="14.25" customHeight="1">
      <c r="AI334" s="1"/>
      <c r="AJ334" s="1"/>
      <c r="AK334" s="1"/>
      <c r="AL334" s="1"/>
      <c r="AM334" s="1"/>
      <c r="AN334" s="1"/>
      <c r="AO334" s="1"/>
      <c r="AP334" s="1"/>
    </row>
    <row r="335" spans="35:42" ht="14.25" customHeight="1">
      <c r="AI335" s="1"/>
      <c r="AJ335" s="1"/>
      <c r="AK335" s="1"/>
      <c r="AL335" s="1"/>
      <c r="AM335" s="1"/>
      <c r="AN335" s="1"/>
      <c r="AO335" s="1"/>
      <c r="AP335" s="1"/>
    </row>
    <row r="336" spans="35:42" ht="14.25" customHeight="1">
      <c r="AI336" s="1"/>
      <c r="AJ336" s="1"/>
      <c r="AK336" s="1"/>
      <c r="AL336" s="1"/>
      <c r="AM336" s="1"/>
      <c r="AN336" s="1"/>
      <c r="AO336" s="1"/>
      <c r="AP336" s="1"/>
    </row>
    <row r="337" spans="35:42" ht="14.25" customHeight="1">
      <c r="AI337" s="1"/>
      <c r="AJ337" s="1"/>
      <c r="AK337" s="1"/>
      <c r="AL337" s="1"/>
      <c r="AM337" s="1"/>
      <c r="AN337" s="1"/>
      <c r="AO337" s="1"/>
      <c r="AP337" s="1"/>
    </row>
    <row r="338" spans="35:42" ht="14.25" customHeight="1">
      <c r="AI338" s="1"/>
      <c r="AJ338" s="1"/>
      <c r="AK338" s="1"/>
      <c r="AL338" s="1"/>
      <c r="AM338" s="1"/>
      <c r="AN338" s="1"/>
      <c r="AO338" s="1"/>
      <c r="AP338" s="1"/>
    </row>
    <row r="339" spans="35:42" ht="14.25" customHeight="1">
      <c r="AI339" s="1"/>
      <c r="AJ339" s="1"/>
      <c r="AK339" s="1"/>
      <c r="AL339" s="1"/>
      <c r="AM339" s="1"/>
      <c r="AN339" s="1"/>
      <c r="AO339" s="1"/>
      <c r="AP339" s="1"/>
    </row>
    <row r="340" spans="35:42" ht="14.25" customHeight="1">
      <c r="AI340" s="1"/>
      <c r="AJ340" s="1"/>
      <c r="AK340" s="1"/>
      <c r="AL340" s="1"/>
      <c r="AM340" s="1"/>
      <c r="AN340" s="1"/>
      <c r="AO340" s="1"/>
      <c r="AP340" s="1"/>
    </row>
    <row r="341" spans="35:42" ht="14.25" customHeight="1">
      <c r="AI341" s="1"/>
      <c r="AJ341" s="1"/>
      <c r="AK341" s="1"/>
      <c r="AL341" s="1"/>
      <c r="AM341" s="1"/>
      <c r="AN341" s="1"/>
      <c r="AO341" s="1"/>
      <c r="AP341" s="1"/>
    </row>
    <row r="342" spans="35:42" ht="14.25" customHeight="1">
      <c r="AI342" s="1"/>
      <c r="AJ342" s="1"/>
      <c r="AK342" s="1"/>
      <c r="AL342" s="1"/>
      <c r="AM342" s="1"/>
      <c r="AN342" s="1"/>
      <c r="AO342" s="1"/>
      <c r="AP342" s="1"/>
    </row>
    <row r="343" spans="35:42" ht="14.25" customHeight="1">
      <c r="AI343" s="1"/>
      <c r="AJ343" s="1"/>
      <c r="AK343" s="1"/>
      <c r="AL343" s="1"/>
      <c r="AM343" s="1"/>
      <c r="AN343" s="1"/>
      <c r="AO343" s="1"/>
      <c r="AP343" s="1"/>
    </row>
    <row r="344" spans="35:42" ht="14.25" customHeight="1">
      <c r="AI344" s="1"/>
      <c r="AJ344" s="1"/>
      <c r="AK344" s="1"/>
      <c r="AL344" s="1"/>
      <c r="AM344" s="1"/>
      <c r="AN344" s="1"/>
      <c r="AO344" s="1"/>
      <c r="AP344" s="1"/>
    </row>
    <row r="345" spans="35:42" ht="14.25" customHeight="1">
      <c r="AI345" s="1"/>
      <c r="AJ345" s="1"/>
      <c r="AK345" s="1"/>
      <c r="AL345" s="1"/>
      <c r="AM345" s="1"/>
      <c r="AN345" s="1"/>
      <c r="AO345" s="1"/>
      <c r="AP345" s="1"/>
    </row>
    <row r="346" spans="35:42" ht="14.25" customHeight="1">
      <c r="AI346" s="1"/>
      <c r="AJ346" s="1"/>
      <c r="AK346" s="1"/>
      <c r="AL346" s="1"/>
      <c r="AM346" s="1"/>
      <c r="AN346" s="1"/>
      <c r="AO346" s="1"/>
      <c r="AP346" s="1"/>
    </row>
    <row r="347" spans="35:42" ht="14.25" customHeight="1">
      <c r="AI347" s="1"/>
      <c r="AJ347" s="1"/>
      <c r="AK347" s="1"/>
      <c r="AL347" s="1"/>
      <c r="AM347" s="1"/>
      <c r="AN347" s="1"/>
      <c r="AO347" s="1"/>
      <c r="AP347" s="1"/>
    </row>
    <row r="348" spans="35:42" ht="14.25" customHeight="1">
      <c r="AI348" s="1"/>
      <c r="AJ348" s="1"/>
      <c r="AK348" s="1"/>
      <c r="AL348" s="1"/>
      <c r="AM348" s="1"/>
      <c r="AN348" s="1"/>
      <c r="AO348" s="1"/>
      <c r="AP348" s="1"/>
    </row>
    <row r="349" spans="35:42" ht="14.25" customHeight="1">
      <c r="AI349" s="1"/>
      <c r="AJ349" s="1"/>
      <c r="AK349" s="1"/>
      <c r="AL349" s="1"/>
      <c r="AM349" s="1"/>
      <c r="AN349" s="1"/>
      <c r="AO349" s="1"/>
      <c r="AP349" s="1"/>
    </row>
    <row r="350" spans="35:42" ht="14.25" customHeight="1">
      <c r="AI350" s="1"/>
      <c r="AJ350" s="1"/>
      <c r="AK350" s="1"/>
      <c r="AL350" s="1"/>
      <c r="AM350" s="1"/>
      <c r="AN350" s="1"/>
      <c r="AO350" s="1"/>
      <c r="AP350" s="1"/>
    </row>
    <row r="351" spans="35:42" ht="14.25" customHeight="1">
      <c r="AI351" s="1"/>
      <c r="AJ351" s="1"/>
      <c r="AK351" s="1"/>
      <c r="AL351" s="1"/>
      <c r="AM351" s="1"/>
      <c r="AN351" s="1"/>
      <c r="AO351" s="1"/>
      <c r="AP351" s="1"/>
    </row>
    <row r="352" spans="35:42" ht="14.25" customHeight="1">
      <c r="AI352" s="1"/>
      <c r="AJ352" s="1"/>
      <c r="AK352" s="1"/>
      <c r="AL352" s="1"/>
      <c r="AM352" s="1"/>
      <c r="AN352" s="1"/>
      <c r="AO352" s="1"/>
      <c r="AP352" s="1"/>
    </row>
    <row r="353" spans="35:42" ht="14.25" customHeight="1">
      <c r="AI353" s="1"/>
      <c r="AJ353" s="1"/>
      <c r="AK353" s="1"/>
      <c r="AL353" s="1"/>
      <c r="AM353" s="1"/>
      <c r="AN353" s="1"/>
      <c r="AO353" s="1"/>
      <c r="AP353" s="1"/>
    </row>
    <row r="354" spans="35:42" ht="14.25" customHeight="1">
      <c r="AI354" s="1"/>
      <c r="AJ354" s="1"/>
      <c r="AK354" s="1"/>
      <c r="AL354" s="1"/>
      <c r="AM354" s="1"/>
      <c r="AN354" s="1"/>
      <c r="AO354" s="1"/>
      <c r="AP354" s="1"/>
    </row>
    <row r="355" spans="35:42" ht="14.25" customHeight="1">
      <c r="AI355" s="1"/>
      <c r="AJ355" s="1"/>
      <c r="AK355" s="1"/>
      <c r="AL355" s="1"/>
      <c r="AM355" s="1"/>
      <c r="AN355" s="1"/>
      <c r="AO355" s="1"/>
      <c r="AP355" s="1"/>
    </row>
    <row r="356" spans="35:42" ht="14.25" customHeight="1">
      <c r="AI356" s="1"/>
      <c r="AJ356" s="1"/>
      <c r="AK356" s="1"/>
      <c r="AL356" s="1"/>
      <c r="AM356" s="1"/>
      <c r="AN356" s="1"/>
      <c r="AO356" s="1"/>
      <c r="AP356" s="1"/>
    </row>
    <row r="357" spans="35:42" ht="14.25" customHeight="1">
      <c r="AI357" s="1"/>
      <c r="AJ357" s="1"/>
      <c r="AK357" s="1"/>
      <c r="AL357" s="1"/>
      <c r="AM357" s="1"/>
      <c r="AN357" s="1"/>
      <c r="AO357" s="1"/>
      <c r="AP357" s="1"/>
    </row>
    <row r="358" spans="35:42" ht="14.25" customHeight="1">
      <c r="AI358" s="1"/>
      <c r="AJ358" s="1"/>
      <c r="AK358" s="1"/>
      <c r="AL358" s="1"/>
      <c r="AM358" s="1"/>
      <c r="AN358" s="1"/>
      <c r="AO358" s="1"/>
      <c r="AP358" s="1"/>
    </row>
    <row r="359" spans="35:42" ht="14.25" customHeight="1">
      <c r="AI359" s="1"/>
      <c r="AJ359" s="1"/>
      <c r="AK359" s="1"/>
      <c r="AL359" s="1"/>
      <c r="AM359" s="1"/>
      <c r="AN359" s="1"/>
      <c r="AO359" s="1"/>
      <c r="AP359" s="1"/>
    </row>
    <row r="360" spans="35:42" ht="14.25" customHeight="1">
      <c r="AI360" s="1"/>
      <c r="AJ360" s="1"/>
      <c r="AK360" s="1"/>
      <c r="AL360" s="1"/>
      <c r="AM360" s="1"/>
      <c r="AN360" s="1"/>
      <c r="AO360" s="1"/>
      <c r="AP360" s="1"/>
    </row>
    <row r="361" spans="35:42" ht="14.25" customHeight="1">
      <c r="AI361" s="1"/>
      <c r="AJ361" s="1"/>
      <c r="AK361" s="1"/>
      <c r="AL361" s="1"/>
      <c r="AM361" s="1"/>
      <c r="AN361" s="1"/>
      <c r="AO361" s="1"/>
      <c r="AP361" s="1"/>
    </row>
    <row r="362" spans="35:42" ht="14.25" customHeight="1">
      <c r="AI362" s="1"/>
      <c r="AJ362" s="1"/>
      <c r="AK362" s="1"/>
      <c r="AL362" s="1"/>
      <c r="AM362" s="1"/>
      <c r="AN362" s="1"/>
      <c r="AO362" s="1"/>
      <c r="AP362" s="1"/>
    </row>
    <row r="363" spans="35:42" ht="14.25" customHeight="1">
      <c r="AI363" s="1"/>
      <c r="AJ363" s="1"/>
      <c r="AK363" s="1"/>
      <c r="AL363" s="1"/>
      <c r="AM363" s="1"/>
      <c r="AN363" s="1"/>
      <c r="AO363" s="1"/>
      <c r="AP363" s="1"/>
    </row>
    <row r="364" spans="35:42" ht="14.25" customHeight="1">
      <c r="AI364" s="1"/>
      <c r="AJ364" s="1"/>
      <c r="AK364" s="1"/>
      <c r="AL364" s="1"/>
      <c r="AM364" s="1"/>
      <c r="AN364" s="1"/>
      <c r="AO364" s="1"/>
      <c r="AP364" s="1"/>
    </row>
    <row r="365" spans="35:42" ht="14.25" customHeight="1">
      <c r="AI365" s="1"/>
      <c r="AJ365" s="1"/>
      <c r="AK365" s="1"/>
      <c r="AL365" s="1"/>
      <c r="AM365" s="1"/>
      <c r="AN365" s="1"/>
      <c r="AO365" s="1"/>
      <c r="AP365" s="1"/>
    </row>
    <row r="366" spans="35:42" ht="14.25" customHeight="1">
      <c r="AI366" s="1"/>
      <c r="AJ366" s="1"/>
      <c r="AK366" s="1"/>
      <c r="AL366" s="1"/>
      <c r="AM366" s="1"/>
      <c r="AN366" s="1"/>
      <c r="AO366" s="1"/>
      <c r="AP366" s="1"/>
    </row>
    <row r="367" spans="35:42" ht="14.25" customHeight="1">
      <c r="AI367" s="1"/>
      <c r="AJ367" s="1"/>
      <c r="AK367" s="1"/>
      <c r="AL367" s="1"/>
      <c r="AM367" s="1"/>
      <c r="AN367" s="1"/>
      <c r="AO367" s="1"/>
      <c r="AP367" s="1"/>
    </row>
    <row r="368" spans="35:42" ht="14.25" customHeight="1">
      <c r="AI368" s="1"/>
      <c r="AJ368" s="1"/>
      <c r="AK368" s="1"/>
      <c r="AL368" s="1"/>
      <c r="AM368" s="1"/>
      <c r="AN368" s="1"/>
      <c r="AO368" s="1"/>
      <c r="AP368" s="1"/>
    </row>
    <row r="369" spans="35:42" ht="14.25" customHeight="1">
      <c r="AI369" s="1"/>
      <c r="AJ369" s="1"/>
      <c r="AK369" s="1"/>
      <c r="AL369" s="1"/>
      <c r="AM369" s="1"/>
      <c r="AN369" s="1"/>
      <c r="AO369" s="1"/>
      <c r="AP369" s="1"/>
    </row>
    <row r="370" spans="35:42" ht="14.25" customHeight="1">
      <c r="AI370" s="1"/>
      <c r="AJ370" s="1"/>
      <c r="AK370" s="1"/>
      <c r="AL370" s="1"/>
      <c r="AM370" s="1"/>
      <c r="AN370" s="1"/>
      <c r="AO370" s="1"/>
      <c r="AP370" s="1"/>
    </row>
    <row r="371" spans="35:42" ht="14.25" customHeight="1">
      <c r="AI371" s="1"/>
      <c r="AJ371" s="1"/>
      <c r="AK371" s="1"/>
      <c r="AL371" s="1"/>
      <c r="AM371" s="1"/>
      <c r="AN371" s="1"/>
      <c r="AO371" s="1"/>
      <c r="AP371" s="1"/>
    </row>
    <row r="372" spans="35:42" ht="14.25" customHeight="1">
      <c r="AI372" s="1"/>
      <c r="AJ372" s="1"/>
      <c r="AK372" s="1"/>
      <c r="AL372" s="1"/>
      <c r="AM372" s="1"/>
      <c r="AN372" s="1"/>
      <c r="AO372" s="1"/>
      <c r="AP372" s="1"/>
    </row>
    <row r="373" spans="35:42" ht="14.25" customHeight="1">
      <c r="AI373" s="1"/>
      <c r="AJ373" s="1"/>
      <c r="AK373" s="1"/>
      <c r="AL373" s="1"/>
      <c r="AM373" s="1"/>
      <c r="AN373" s="1"/>
      <c r="AO373" s="1"/>
      <c r="AP373" s="1"/>
    </row>
    <row r="374" spans="35:42" ht="14.25" customHeight="1">
      <c r="AI374" s="1"/>
      <c r="AJ374" s="1"/>
      <c r="AK374" s="1"/>
      <c r="AL374" s="1"/>
      <c r="AM374" s="1"/>
      <c r="AN374" s="1"/>
      <c r="AO374" s="1"/>
      <c r="AP374" s="1"/>
    </row>
    <row r="375" spans="35:42" ht="14.25" customHeight="1">
      <c r="AI375" s="1"/>
      <c r="AJ375" s="1"/>
      <c r="AK375" s="1"/>
      <c r="AL375" s="1"/>
      <c r="AM375" s="1"/>
      <c r="AN375" s="1"/>
      <c r="AO375" s="1"/>
      <c r="AP375" s="1"/>
    </row>
    <row r="376" spans="35:42" ht="14.25" customHeight="1">
      <c r="AI376" s="1"/>
      <c r="AJ376" s="1"/>
      <c r="AK376" s="1"/>
      <c r="AL376" s="1"/>
      <c r="AM376" s="1"/>
      <c r="AN376" s="1"/>
      <c r="AO376" s="1"/>
      <c r="AP376" s="1"/>
    </row>
    <row r="377" spans="35:42" ht="14.25" customHeight="1">
      <c r="AI377" s="1"/>
      <c r="AJ377" s="1"/>
      <c r="AK377" s="1"/>
      <c r="AL377" s="1"/>
      <c r="AM377" s="1"/>
      <c r="AN377" s="1"/>
      <c r="AO377" s="1"/>
      <c r="AP377" s="1"/>
    </row>
    <row r="378" spans="35:42" ht="14.25" customHeight="1">
      <c r="AI378" s="1"/>
      <c r="AJ378" s="1"/>
      <c r="AK378" s="1"/>
      <c r="AL378" s="1"/>
      <c r="AM378" s="1"/>
      <c r="AN378" s="1"/>
      <c r="AO378" s="1"/>
      <c r="AP378" s="1"/>
    </row>
    <row r="379" spans="35:42" ht="14.25" customHeight="1">
      <c r="AI379" s="1"/>
      <c r="AJ379" s="1"/>
      <c r="AK379" s="1"/>
      <c r="AL379" s="1"/>
      <c r="AM379" s="1"/>
      <c r="AN379" s="1"/>
      <c r="AO379" s="1"/>
      <c r="AP379" s="1"/>
    </row>
    <row r="380" spans="35:42" ht="14.25" customHeight="1">
      <c r="AI380" s="1"/>
      <c r="AJ380" s="1"/>
      <c r="AK380" s="1"/>
      <c r="AL380" s="1"/>
      <c r="AM380" s="1"/>
      <c r="AN380" s="1"/>
      <c r="AO380" s="1"/>
      <c r="AP380" s="1"/>
    </row>
    <row r="381" spans="35:42" ht="14.25" customHeight="1">
      <c r="AI381" s="1"/>
      <c r="AJ381" s="1"/>
      <c r="AK381" s="1"/>
      <c r="AL381" s="1"/>
      <c r="AM381" s="1"/>
      <c r="AN381" s="1"/>
      <c r="AO381" s="1"/>
      <c r="AP381" s="1"/>
    </row>
    <row r="382" spans="35:42" ht="14.25" customHeight="1">
      <c r="AI382" s="1"/>
      <c r="AJ382" s="1"/>
      <c r="AK382" s="1"/>
      <c r="AL382" s="1"/>
      <c r="AM382" s="1"/>
      <c r="AN382" s="1"/>
      <c r="AO382" s="1"/>
      <c r="AP382" s="1"/>
    </row>
    <row r="383" spans="35:42" ht="14.25" customHeight="1">
      <c r="AI383" s="1"/>
      <c r="AJ383" s="1"/>
      <c r="AK383" s="1"/>
      <c r="AL383" s="1"/>
      <c r="AM383" s="1"/>
      <c r="AN383" s="1"/>
      <c r="AO383" s="1"/>
      <c r="AP383" s="1"/>
    </row>
    <row r="384" spans="35:42" ht="14.25" customHeight="1">
      <c r="AI384" s="1"/>
      <c r="AJ384" s="1"/>
      <c r="AK384" s="1"/>
      <c r="AL384" s="1"/>
      <c r="AM384" s="1"/>
      <c r="AN384" s="1"/>
      <c r="AO384" s="1"/>
      <c r="AP384" s="1"/>
    </row>
    <row r="385" spans="35:42" ht="14.25" customHeight="1">
      <c r="AI385" s="1"/>
      <c r="AJ385" s="1"/>
      <c r="AK385" s="1"/>
      <c r="AL385" s="1"/>
      <c r="AM385" s="1"/>
      <c r="AN385" s="1"/>
      <c r="AO385" s="1"/>
      <c r="AP385" s="1"/>
    </row>
    <row r="386" spans="35:42" ht="14.25" customHeight="1">
      <c r="AI386" s="1"/>
      <c r="AJ386" s="1"/>
      <c r="AK386" s="1"/>
      <c r="AL386" s="1"/>
      <c r="AM386" s="1"/>
      <c r="AN386" s="1"/>
      <c r="AO386" s="1"/>
      <c r="AP386" s="1"/>
    </row>
    <row r="387" spans="35:42" ht="14.25" customHeight="1">
      <c r="AI387" s="1"/>
      <c r="AJ387" s="1"/>
      <c r="AK387" s="1"/>
      <c r="AL387" s="1"/>
      <c r="AM387" s="1"/>
      <c r="AN387" s="1"/>
      <c r="AO387" s="1"/>
      <c r="AP387" s="1"/>
    </row>
    <row r="388" spans="35:42" ht="14.25" customHeight="1">
      <c r="AI388" s="1"/>
      <c r="AJ388" s="1"/>
      <c r="AK388" s="1"/>
      <c r="AL388" s="1"/>
      <c r="AM388" s="1"/>
      <c r="AN388" s="1"/>
      <c r="AO388" s="1"/>
      <c r="AP388" s="1"/>
    </row>
    <row r="389" spans="35:42" ht="14.25" customHeight="1">
      <c r="AI389" s="1"/>
      <c r="AJ389" s="1"/>
      <c r="AK389" s="1"/>
      <c r="AL389" s="1"/>
      <c r="AM389" s="1"/>
      <c r="AN389" s="1"/>
      <c r="AO389" s="1"/>
      <c r="AP389" s="1"/>
    </row>
    <row r="390" spans="35:42" ht="14.25" customHeight="1">
      <c r="AI390" s="1"/>
      <c r="AJ390" s="1"/>
      <c r="AK390" s="1"/>
      <c r="AL390" s="1"/>
      <c r="AM390" s="1"/>
      <c r="AN390" s="1"/>
      <c r="AO390" s="1"/>
      <c r="AP390" s="1"/>
    </row>
    <row r="391" spans="35:42" ht="14.25" customHeight="1">
      <c r="AI391" s="1"/>
      <c r="AJ391" s="1"/>
      <c r="AK391" s="1"/>
      <c r="AL391" s="1"/>
      <c r="AM391" s="1"/>
      <c r="AN391" s="1"/>
      <c r="AO391" s="1"/>
      <c r="AP391" s="1"/>
    </row>
    <row r="392" spans="35:42" ht="14.25" customHeight="1">
      <c r="AI392" s="1"/>
      <c r="AJ392" s="1"/>
      <c r="AK392" s="1"/>
      <c r="AL392" s="1"/>
      <c r="AM392" s="1"/>
      <c r="AN392" s="1"/>
      <c r="AO392" s="1"/>
      <c r="AP392" s="1"/>
    </row>
    <row r="393" spans="35:42" ht="14.25" customHeight="1">
      <c r="AI393" s="1"/>
      <c r="AJ393" s="1"/>
      <c r="AK393" s="1"/>
      <c r="AL393" s="1"/>
      <c r="AM393" s="1"/>
      <c r="AN393" s="1"/>
      <c r="AO393" s="1"/>
      <c r="AP393" s="1"/>
    </row>
    <row r="394" spans="35:42" ht="14.25" customHeight="1">
      <c r="AI394" s="1"/>
      <c r="AJ394" s="1"/>
      <c r="AK394" s="1"/>
      <c r="AL394" s="1"/>
      <c r="AM394" s="1"/>
      <c r="AN394" s="1"/>
      <c r="AO394" s="1"/>
      <c r="AP394" s="1"/>
    </row>
    <row r="395" spans="35:42" ht="14.25" customHeight="1">
      <c r="AI395" s="1"/>
      <c r="AJ395" s="1"/>
      <c r="AK395" s="1"/>
      <c r="AL395" s="1"/>
      <c r="AM395" s="1"/>
      <c r="AN395" s="1"/>
      <c r="AO395" s="1"/>
      <c r="AP395" s="1"/>
    </row>
    <row r="396" spans="35:42" ht="14.25" customHeight="1">
      <c r="AI396" s="1"/>
      <c r="AJ396" s="1"/>
      <c r="AK396" s="1"/>
      <c r="AL396" s="1"/>
      <c r="AM396" s="1"/>
      <c r="AN396" s="1"/>
      <c r="AO396" s="1"/>
      <c r="AP396" s="1"/>
    </row>
    <row r="397" spans="35:42" ht="14.25" customHeight="1">
      <c r="AI397" s="1"/>
      <c r="AJ397" s="1"/>
      <c r="AK397" s="1"/>
      <c r="AL397" s="1"/>
      <c r="AM397" s="1"/>
      <c r="AN397" s="1"/>
      <c r="AO397" s="1"/>
      <c r="AP397" s="1"/>
    </row>
    <row r="398" spans="35:42" ht="14.25" customHeight="1">
      <c r="AI398" s="1"/>
      <c r="AJ398" s="1"/>
      <c r="AK398" s="1"/>
      <c r="AL398" s="1"/>
      <c r="AM398" s="1"/>
      <c r="AN398" s="1"/>
      <c r="AO398" s="1"/>
      <c r="AP398" s="1"/>
    </row>
    <row r="399" spans="35:42" ht="14.25" customHeight="1">
      <c r="AI399" s="1"/>
      <c r="AJ399" s="1"/>
      <c r="AK399" s="1"/>
      <c r="AL399" s="1"/>
      <c r="AM399" s="1"/>
      <c r="AN399" s="1"/>
      <c r="AO399" s="1"/>
      <c r="AP399" s="1"/>
    </row>
    <row r="400" spans="35:42" ht="14.25" customHeight="1">
      <c r="AI400" s="1"/>
      <c r="AJ400" s="1"/>
      <c r="AK400" s="1"/>
      <c r="AL400" s="1"/>
      <c r="AM400" s="1"/>
      <c r="AN400" s="1"/>
      <c r="AO400" s="1"/>
      <c r="AP400" s="1"/>
    </row>
    <row r="401" spans="35:42" ht="14.25" customHeight="1">
      <c r="AI401" s="1"/>
      <c r="AJ401" s="1"/>
      <c r="AK401" s="1"/>
      <c r="AL401" s="1"/>
      <c r="AM401" s="1"/>
      <c r="AN401" s="1"/>
      <c r="AO401" s="1"/>
      <c r="AP401" s="1"/>
    </row>
    <row r="402" spans="35:42" ht="14.25" customHeight="1">
      <c r="AI402" s="1"/>
      <c r="AJ402" s="1"/>
      <c r="AK402" s="1"/>
      <c r="AL402" s="1"/>
      <c r="AM402" s="1"/>
      <c r="AN402" s="1"/>
      <c r="AO402" s="1"/>
      <c r="AP402" s="1"/>
    </row>
    <row r="403" spans="35:42" ht="14.25" customHeight="1">
      <c r="AI403" s="1"/>
      <c r="AJ403" s="1"/>
      <c r="AK403" s="1"/>
      <c r="AL403" s="1"/>
      <c r="AM403" s="1"/>
      <c r="AN403" s="1"/>
      <c r="AO403" s="1"/>
      <c r="AP403" s="1"/>
    </row>
    <row r="404" spans="35:42" ht="14.25" customHeight="1">
      <c r="AI404" s="1"/>
      <c r="AJ404" s="1"/>
      <c r="AK404" s="1"/>
      <c r="AL404" s="1"/>
      <c r="AM404" s="1"/>
      <c r="AN404" s="1"/>
      <c r="AO404" s="1"/>
      <c r="AP404" s="1"/>
    </row>
    <row r="405" spans="35:42" ht="14.25" customHeight="1">
      <c r="AI405" s="1"/>
      <c r="AJ405" s="1"/>
      <c r="AK405" s="1"/>
      <c r="AL405" s="1"/>
      <c r="AM405" s="1"/>
      <c r="AN405" s="1"/>
      <c r="AO405" s="1"/>
      <c r="AP405" s="1"/>
    </row>
    <row r="406" spans="35:42" ht="14.25" customHeight="1">
      <c r="AI406" s="1"/>
      <c r="AJ406" s="1"/>
      <c r="AK406" s="1"/>
      <c r="AL406" s="1"/>
      <c r="AM406" s="1"/>
      <c r="AN406" s="1"/>
      <c r="AO406" s="1"/>
      <c r="AP406" s="1"/>
    </row>
    <row r="407" spans="35:42" ht="14.25" customHeight="1">
      <c r="AI407" s="1"/>
      <c r="AJ407" s="1"/>
      <c r="AK407" s="1"/>
      <c r="AL407" s="1"/>
      <c r="AM407" s="1"/>
      <c r="AN407" s="1"/>
      <c r="AO407" s="1"/>
      <c r="AP407" s="1"/>
    </row>
    <row r="408" spans="35:42" ht="14.25" customHeight="1">
      <c r="AI408" s="1"/>
      <c r="AJ408" s="1"/>
      <c r="AK408" s="1"/>
      <c r="AL408" s="1"/>
      <c r="AM408" s="1"/>
      <c r="AN408" s="1"/>
      <c r="AO408" s="1"/>
      <c r="AP408" s="1"/>
    </row>
    <row r="409" spans="35:42" ht="14.25" customHeight="1">
      <c r="AI409" s="1"/>
      <c r="AJ409" s="1"/>
      <c r="AK409" s="1"/>
      <c r="AL409" s="1"/>
      <c r="AM409" s="1"/>
      <c r="AN409" s="1"/>
      <c r="AO409" s="1"/>
      <c r="AP409" s="1"/>
    </row>
    <row r="410" spans="35:42" ht="14.25" customHeight="1">
      <c r="AI410" s="1"/>
      <c r="AJ410" s="1"/>
      <c r="AK410" s="1"/>
      <c r="AL410" s="1"/>
      <c r="AM410" s="1"/>
      <c r="AN410" s="1"/>
      <c r="AO410" s="1"/>
      <c r="AP410" s="1"/>
    </row>
    <row r="411" spans="35:42" ht="14.25" customHeight="1">
      <c r="AI411" s="1"/>
      <c r="AJ411" s="1"/>
      <c r="AK411" s="1"/>
      <c r="AL411" s="1"/>
      <c r="AM411" s="1"/>
      <c r="AN411" s="1"/>
      <c r="AO411" s="1"/>
      <c r="AP411" s="1"/>
    </row>
    <row r="412" spans="35:42" ht="14.25" customHeight="1">
      <c r="AI412" s="1"/>
      <c r="AJ412" s="1"/>
      <c r="AK412" s="1"/>
      <c r="AL412" s="1"/>
      <c r="AM412" s="1"/>
      <c r="AN412" s="1"/>
      <c r="AO412" s="1"/>
      <c r="AP412" s="1"/>
    </row>
    <row r="413" spans="35:42" ht="14.25" customHeight="1">
      <c r="AI413" s="1"/>
      <c r="AJ413" s="1"/>
      <c r="AK413" s="1"/>
      <c r="AL413" s="1"/>
      <c r="AM413" s="1"/>
      <c r="AN413" s="1"/>
      <c r="AO413" s="1"/>
      <c r="AP413" s="1"/>
    </row>
    <row r="414" spans="35:42" ht="14.25" customHeight="1">
      <c r="AI414" s="1"/>
      <c r="AJ414" s="1"/>
      <c r="AK414" s="1"/>
      <c r="AL414" s="1"/>
      <c r="AM414" s="1"/>
      <c r="AN414" s="1"/>
      <c r="AO414" s="1"/>
      <c r="AP414" s="1"/>
    </row>
    <row r="415" spans="35:42" ht="14.25" customHeight="1">
      <c r="AI415" s="1"/>
      <c r="AJ415" s="1"/>
      <c r="AK415" s="1"/>
      <c r="AL415" s="1"/>
      <c r="AM415" s="1"/>
      <c r="AN415" s="1"/>
      <c r="AO415" s="1"/>
      <c r="AP415" s="1"/>
    </row>
    <row r="416" spans="35:42" ht="14.25" customHeight="1">
      <c r="AI416" s="1"/>
      <c r="AJ416" s="1"/>
      <c r="AK416" s="1"/>
      <c r="AL416" s="1"/>
      <c r="AM416" s="1"/>
      <c r="AN416" s="1"/>
      <c r="AO416" s="1"/>
      <c r="AP416" s="1"/>
    </row>
    <row r="417" spans="35:42" ht="14.25" customHeight="1">
      <c r="AI417" s="1"/>
      <c r="AJ417" s="1"/>
      <c r="AK417" s="1"/>
      <c r="AL417" s="1"/>
      <c r="AM417" s="1"/>
      <c r="AN417" s="1"/>
      <c r="AO417" s="1"/>
      <c r="AP417" s="1"/>
    </row>
    <row r="418" spans="35:42" ht="14.25" customHeight="1">
      <c r="AI418" s="1"/>
      <c r="AJ418" s="1"/>
      <c r="AK418" s="1"/>
      <c r="AL418" s="1"/>
      <c r="AM418" s="1"/>
      <c r="AN418" s="1"/>
      <c r="AO418" s="1"/>
      <c r="AP418" s="1"/>
    </row>
    <row r="419" spans="35:42" ht="14.25" customHeight="1">
      <c r="AI419" s="1"/>
      <c r="AJ419" s="1"/>
      <c r="AK419" s="1"/>
      <c r="AL419" s="1"/>
      <c r="AM419" s="1"/>
      <c r="AN419" s="1"/>
      <c r="AO419" s="1"/>
      <c r="AP419" s="1"/>
    </row>
    <row r="420" spans="35:42" ht="14.25" customHeight="1">
      <c r="AI420" s="1"/>
      <c r="AJ420" s="1"/>
      <c r="AK420" s="1"/>
      <c r="AL420" s="1"/>
      <c r="AM420" s="1"/>
      <c r="AN420" s="1"/>
      <c r="AO420" s="1"/>
      <c r="AP420" s="1"/>
    </row>
    <row r="421" spans="35:42" ht="14.25" customHeight="1">
      <c r="AI421" s="1"/>
      <c r="AJ421" s="1"/>
      <c r="AK421" s="1"/>
      <c r="AL421" s="1"/>
      <c r="AM421" s="1"/>
      <c r="AN421" s="1"/>
      <c r="AO421" s="1"/>
      <c r="AP421" s="1"/>
    </row>
    <row r="422" spans="35:42" ht="14.25" customHeight="1">
      <c r="AI422" s="1"/>
      <c r="AJ422" s="1"/>
      <c r="AK422" s="1"/>
      <c r="AL422" s="1"/>
      <c r="AM422" s="1"/>
      <c r="AN422" s="1"/>
      <c r="AO422" s="1"/>
      <c r="AP422" s="1"/>
    </row>
    <row r="423" spans="35:42" ht="14.25" customHeight="1">
      <c r="AI423" s="1"/>
      <c r="AJ423" s="1"/>
      <c r="AK423" s="1"/>
      <c r="AL423" s="1"/>
      <c r="AM423" s="1"/>
      <c r="AN423" s="1"/>
      <c r="AO423" s="1"/>
      <c r="AP423" s="1"/>
    </row>
    <row r="424" spans="35:42" ht="14.25" customHeight="1">
      <c r="AI424" s="1"/>
      <c r="AJ424" s="1"/>
      <c r="AK424" s="1"/>
      <c r="AL424" s="1"/>
      <c r="AM424" s="1"/>
      <c r="AN424" s="1"/>
      <c r="AO424" s="1"/>
      <c r="AP424" s="1"/>
    </row>
    <row r="425" spans="35:42" ht="14.25" customHeight="1">
      <c r="AI425" s="1"/>
      <c r="AJ425" s="1"/>
      <c r="AK425" s="1"/>
      <c r="AL425" s="1"/>
      <c r="AM425" s="1"/>
      <c r="AN425" s="1"/>
      <c r="AO425" s="1"/>
      <c r="AP425" s="1"/>
    </row>
    <row r="426" spans="35:42" ht="14.25" customHeight="1">
      <c r="AI426" s="1"/>
      <c r="AJ426" s="1"/>
      <c r="AK426" s="1"/>
      <c r="AL426" s="1"/>
      <c r="AM426" s="1"/>
      <c r="AN426" s="1"/>
      <c r="AO426" s="1"/>
      <c r="AP426" s="1"/>
    </row>
    <row r="427" spans="35:42" ht="14.25" customHeight="1">
      <c r="AI427" s="1"/>
      <c r="AJ427" s="1"/>
      <c r="AK427" s="1"/>
      <c r="AL427" s="1"/>
      <c r="AM427" s="1"/>
      <c r="AN427" s="1"/>
      <c r="AO427" s="1"/>
      <c r="AP427" s="1"/>
    </row>
    <row r="428" spans="35:42" ht="14.25" customHeight="1">
      <c r="AI428" s="1"/>
      <c r="AJ428" s="1"/>
      <c r="AK428" s="1"/>
      <c r="AL428" s="1"/>
      <c r="AM428" s="1"/>
      <c r="AN428" s="1"/>
      <c r="AO428" s="1"/>
      <c r="AP428" s="1"/>
    </row>
    <row r="429" spans="35:42" ht="14.25" customHeight="1">
      <c r="AI429" s="1"/>
      <c r="AJ429" s="1"/>
      <c r="AK429" s="1"/>
      <c r="AL429" s="1"/>
      <c r="AM429" s="1"/>
      <c r="AN429" s="1"/>
      <c r="AO429" s="1"/>
      <c r="AP429" s="1"/>
    </row>
    <row r="430" spans="35:42" ht="14.25" customHeight="1">
      <c r="AI430" s="1"/>
      <c r="AJ430" s="1"/>
      <c r="AK430" s="1"/>
      <c r="AL430" s="1"/>
      <c r="AM430" s="1"/>
      <c r="AN430" s="1"/>
      <c r="AO430" s="1"/>
      <c r="AP430" s="1"/>
    </row>
    <row r="431" spans="35:42" ht="14.25" customHeight="1">
      <c r="AI431" s="1"/>
      <c r="AJ431" s="1"/>
      <c r="AK431" s="1"/>
      <c r="AL431" s="1"/>
      <c r="AM431" s="1"/>
      <c r="AN431" s="1"/>
      <c r="AO431" s="1"/>
      <c r="AP431" s="1"/>
    </row>
    <row r="432" spans="35:42" ht="14.25" customHeight="1">
      <c r="AI432" s="1"/>
      <c r="AJ432" s="1"/>
      <c r="AK432" s="1"/>
      <c r="AL432" s="1"/>
      <c r="AM432" s="1"/>
      <c r="AN432" s="1"/>
      <c r="AO432" s="1"/>
      <c r="AP432" s="1"/>
    </row>
    <row r="433" spans="35:42" ht="14.25" customHeight="1">
      <c r="AI433" s="1"/>
      <c r="AJ433" s="1"/>
      <c r="AK433" s="1"/>
      <c r="AL433" s="1"/>
      <c r="AM433" s="1"/>
      <c r="AN433" s="1"/>
      <c r="AO433" s="1"/>
      <c r="AP433" s="1"/>
    </row>
    <row r="434" spans="35:42" ht="14.25" customHeight="1">
      <c r="AI434" s="1"/>
      <c r="AJ434" s="1"/>
      <c r="AK434" s="1"/>
      <c r="AL434" s="1"/>
      <c r="AM434" s="1"/>
      <c r="AN434" s="1"/>
      <c r="AO434" s="1"/>
      <c r="AP434" s="1"/>
    </row>
    <row r="435" spans="35:42" ht="14.25" customHeight="1">
      <c r="AI435" s="1"/>
      <c r="AJ435" s="1"/>
      <c r="AK435" s="1"/>
      <c r="AL435" s="1"/>
      <c r="AM435" s="1"/>
      <c r="AN435" s="1"/>
      <c r="AO435" s="1"/>
      <c r="AP435" s="1"/>
    </row>
    <row r="436" spans="35:42" ht="14.25" customHeight="1">
      <c r="AI436" s="1"/>
      <c r="AJ436" s="1"/>
      <c r="AK436" s="1"/>
      <c r="AL436" s="1"/>
      <c r="AM436" s="1"/>
      <c r="AN436" s="1"/>
      <c r="AO436" s="1"/>
      <c r="AP436" s="1"/>
    </row>
    <row r="437" spans="35:42" ht="14.25" customHeight="1">
      <c r="AI437" s="1"/>
      <c r="AJ437" s="1"/>
      <c r="AK437" s="1"/>
      <c r="AL437" s="1"/>
      <c r="AM437" s="1"/>
      <c r="AN437" s="1"/>
      <c r="AO437" s="1"/>
      <c r="AP437" s="1"/>
    </row>
    <row r="438" spans="35:42" ht="14.25" customHeight="1">
      <c r="AI438" s="1"/>
      <c r="AJ438" s="1"/>
      <c r="AK438" s="1"/>
      <c r="AL438" s="1"/>
      <c r="AM438" s="1"/>
      <c r="AN438" s="1"/>
      <c r="AO438" s="1"/>
      <c r="AP438" s="1"/>
    </row>
    <row r="439" spans="35:42" ht="14.25" customHeight="1">
      <c r="AI439" s="1"/>
      <c r="AJ439" s="1"/>
      <c r="AK439" s="1"/>
      <c r="AL439" s="1"/>
      <c r="AM439" s="1"/>
      <c r="AN439" s="1"/>
      <c r="AO439" s="1"/>
      <c r="AP439" s="1"/>
    </row>
    <row r="440" spans="35:42" ht="14.25" customHeight="1">
      <c r="AI440" s="1"/>
      <c r="AJ440" s="1"/>
      <c r="AK440" s="1"/>
      <c r="AL440" s="1"/>
      <c r="AM440" s="1"/>
      <c r="AN440" s="1"/>
      <c r="AO440" s="1"/>
      <c r="AP440" s="1"/>
    </row>
    <row r="441" spans="35:42" ht="14.25" customHeight="1">
      <c r="AI441" s="1"/>
      <c r="AJ441" s="1"/>
      <c r="AK441" s="1"/>
      <c r="AL441" s="1"/>
      <c r="AM441" s="1"/>
      <c r="AN441" s="1"/>
      <c r="AO441" s="1"/>
      <c r="AP441" s="1"/>
    </row>
    <row r="442" spans="35:42" ht="14.25" customHeight="1">
      <c r="AI442" s="1"/>
      <c r="AJ442" s="1"/>
      <c r="AK442" s="1"/>
      <c r="AL442" s="1"/>
      <c r="AM442" s="1"/>
      <c r="AN442" s="1"/>
      <c r="AO442" s="1"/>
      <c r="AP442" s="1"/>
    </row>
    <row r="443" spans="35:42" ht="14.25" customHeight="1">
      <c r="AI443" s="1"/>
      <c r="AJ443" s="1"/>
      <c r="AK443" s="1"/>
      <c r="AL443" s="1"/>
      <c r="AM443" s="1"/>
      <c r="AN443" s="1"/>
      <c r="AO443" s="1"/>
      <c r="AP443" s="1"/>
    </row>
    <row r="444" spans="35:42" ht="14.25" customHeight="1">
      <c r="AI444" s="1"/>
      <c r="AJ444" s="1"/>
      <c r="AK444" s="1"/>
      <c r="AL444" s="1"/>
      <c r="AM444" s="1"/>
      <c r="AN444" s="1"/>
      <c r="AO444" s="1"/>
      <c r="AP444" s="1"/>
    </row>
    <row r="445" spans="35:42" ht="14.25" customHeight="1">
      <c r="AI445" s="1"/>
      <c r="AJ445" s="1"/>
      <c r="AK445" s="1"/>
      <c r="AL445" s="1"/>
      <c r="AM445" s="1"/>
      <c r="AN445" s="1"/>
      <c r="AO445" s="1"/>
      <c r="AP445" s="1"/>
    </row>
    <row r="446" spans="35:42" ht="14.25" customHeight="1">
      <c r="AI446" s="1"/>
      <c r="AJ446" s="1"/>
      <c r="AK446" s="1"/>
      <c r="AL446" s="1"/>
      <c r="AM446" s="1"/>
      <c r="AN446" s="1"/>
      <c r="AO446" s="1"/>
      <c r="AP446" s="1"/>
    </row>
    <row r="447" spans="35:42" ht="14.25" customHeight="1">
      <c r="AI447" s="1"/>
      <c r="AJ447" s="1"/>
      <c r="AK447" s="1"/>
      <c r="AL447" s="1"/>
      <c r="AM447" s="1"/>
      <c r="AN447" s="1"/>
      <c r="AO447" s="1"/>
      <c r="AP447" s="1"/>
    </row>
    <row r="448" spans="35:42" ht="14.25" customHeight="1">
      <c r="AI448" s="1"/>
      <c r="AJ448" s="1"/>
      <c r="AK448" s="1"/>
      <c r="AL448" s="1"/>
      <c r="AM448" s="1"/>
      <c r="AN448" s="1"/>
      <c r="AO448" s="1"/>
      <c r="AP448" s="1"/>
    </row>
    <row r="449" spans="35:42" ht="14.25" customHeight="1">
      <c r="AI449" s="1"/>
      <c r="AJ449" s="1"/>
      <c r="AK449" s="1"/>
      <c r="AL449" s="1"/>
      <c r="AM449" s="1"/>
      <c r="AN449" s="1"/>
      <c r="AO449" s="1"/>
      <c r="AP449" s="1"/>
    </row>
    <row r="450" spans="35:42" ht="14.25" customHeight="1">
      <c r="AI450" s="1"/>
      <c r="AJ450" s="1"/>
      <c r="AK450" s="1"/>
      <c r="AL450" s="1"/>
      <c r="AM450" s="1"/>
      <c r="AN450" s="1"/>
      <c r="AO450" s="1"/>
      <c r="AP450" s="1"/>
    </row>
    <row r="451" spans="35:42" ht="14.25" customHeight="1">
      <c r="AI451" s="1"/>
      <c r="AJ451" s="1"/>
      <c r="AK451" s="1"/>
      <c r="AL451" s="1"/>
      <c r="AM451" s="1"/>
      <c r="AN451" s="1"/>
      <c r="AO451" s="1"/>
      <c r="AP451" s="1"/>
    </row>
    <row r="452" spans="35:42" ht="14.25" customHeight="1">
      <c r="AI452" s="1"/>
      <c r="AJ452" s="1"/>
      <c r="AK452" s="1"/>
      <c r="AL452" s="1"/>
      <c r="AM452" s="1"/>
      <c r="AN452" s="1"/>
      <c r="AO452" s="1"/>
      <c r="AP452" s="1"/>
    </row>
    <row r="453" spans="35:42" ht="14.25" customHeight="1">
      <c r="AI453" s="1"/>
      <c r="AJ453" s="1"/>
      <c r="AK453" s="1"/>
      <c r="AL453" s="1"/>
      <c r="AM453" s="1"/>
      <c r="AN453" s="1"/>
      <c r="AO453" s="1"/>
      <c r="AP453" s="1"/>
    </row>
    <row r="454" spans="35:42" ht="14.25" customHeight="1">
      <c r="AI454" s="1"/>
      <c r="AJ454" s="1"/>
      <c r="AK454" s="1"/>
      <c r="AL454" s="1"/>
      <c r="AM454" s="1"/>
      <c r="AN454" s="1"/>
      <c r="AO454" s="1"/>
      <c r="AP454" s="1"/>
    </row>
    <row r="455" spans="35:42" ht="14.25" customHeight="1">
      <c r="AI455" s="1"/>
      <c r="AJ455" s="1"/>
      <c r="AK455" s="1"/>
      <c r="AL455" s="1"/>
      <c r="AM455" s="1"/>
      <c r="AN455" s="1"/>
      <c r="AO455" s="1"/>
      <c r="AP455" s="1"/>
    </row>
    <row r="456" spans="35:42" ht="14.25" customHeight="1">
      <c r="AI456" s="1"/>
      <c r="AJ456" s="1"/>
      <c r="AK456" s="1"/>
      <c r="AL456" s="1"/>
      <c r="AM456" s="1"/>
      <c r="AN456" s="1"/>
      <c r="AO456" s="1"/>
      <c r="AP456" s="1"/>
    </row>
    <row r="457" spans="35:42" ht="14.25" customHeight="1">
      <c r="AI457" s="1"/>
      <c r="AJ457" s="1"/>
      <c r="AK457" s="1"/>
      <c r="AL457" s="1"/>
      <c r="AM457" s="1"/>
      <c r="AN457" s="1"/>
      <c r="AO457" s="1"/>
      <c r="AP457" s="1"/>
    </row>
    <row r="458" spans="35:42" ht="14.25" customHeight="1">
      <c r="AI458" s="1"/>
      <c r="AJ458" s="1"/>
      <c r="AK458" s="1"/>
      <c r="AL458" s="1"/>
      <c r="AM458" s="1"/>
      <c r="AN458" s="1"/>
      <c r="AO458" s="1"/>
      <c r="AP458" s="1"/>
    </row>
    <row r="459" spans="35:42" ht="14.25" customHeight="1">
      <c r="AI459" s="1"/>
      <c r="AJ459" s="1"/>
      <c r="AK459" s="1"/>
      <c r="AL459" s="1"/>
      <c r="AM459" s="1"/>
      <c r="AN459" s="1"/>
      <c r="AO459" s="1"/>
      <c r="AP459" s="1"/>
    </row>
    <row r="460" spans="35:42" ht="14.25" customHeight="1">
      <c r="AI460" s="1"/>
      <c r="AJ460" s="1"/>
      <c r="AK460" s="1"/>
      <c r="AL460" s="1"/>
      <c r="AM460" s="1"/>
      <c r="AN460" s="1"/>
      <c r="AO460" s="1"/>
      <c r="AP460" s="1"/>
    </row>
    <row r="461" spans="35:42" ht="14.25" customHeight="1">
      <c r="AI461" s="1"/>
      <c r="AJ461" s="1"/>
      <c r="AK461" s="1"/>
      <c r="AL461" s="1"/>
      <c r="AM461" s="1"/>
      <c r="AN461" s="1"/>
      <c r="AO461" s="1"/>
      <c r="AP461" s="1"/>
    </row>
    <row r="462" spans="35:42" ht="14.25" customHeight="1">
      <c r="AI462" s="1"/>
      <c r="AJ462" s="1"/>
      <c r="AK462" s="1"/>
      <c r="AL462" s="1"/>
      <c r="AM462" s="1"/>
      <c r="AN462" s="1"/>
      <c r="AO462" s="1"/>
      <c r="AP462" s="1"/>
    </row>
    <row r="463" spans="35:42" ht="14.25" customHeight="1">
      <c r="AI463" s="1"/>
      <c r="AJ463" s="1"/>
      <c r="AK463" s="1"/>
      <c r="AL463" s="1"/>
      <c r="AM463" s="1"/>
      <c r="AN463" s="1"/>
      <c r="AO463" s="1"/>
      <c r="AP463" s="1"/>
    </row>
    <row r="464" spans="35:42" ht="14.25" customHeight="1">
      <c r="AI464" s="1"/>
      <c r="AJ464" s="1"/>
      <c r="AK464" s="1"/>
      <c r="AL464" s="1"/>
      <c r="AM464" s="1"/>
      <c r="AN464" s="1"/>
      <c r="AO464" s="1"/>
      <c r="AP464" s="1"/>
    </row>
    <row r="465" spans="35:42" ht="14.25" customHeight="1">
      <c r="AI465" s="1"/>
      <c r="AJ465" s="1"/>
      <c r="AK465" s="1"/>
      <c r="AL465" s="1"/>
      <c r="AM465" s="1"/>
      <c r="AN465" s="1"/>
      <c r="AO465" s="1"/>
      <c r="AP465" s="1"/>
    </row>
    <row r="466" spans="35:42" ht="14.25" customHeight="1">
      <c r="AI466" s="1"/>
      <c r="AJ466" s="1"/>
      <c r="AK466" s="1"/>
      <c r="AL466" s="1"/>
      <c r="AM466" s="1"/>
      <c r="AN466" s="1"/>
      <c r="AO466" s="1"/>
      <c r="AP466" s="1"/>
    </row>
    <row r="467" spans="35:42" ht="14.25" customHeight="1">
      <c r="AI467" s="1"/>
      <c r="AJ467" s="1"/>
      <c r="AK467" s="1"/>
      <c r="AL467" s="1"/>
      <c r="AM467" s="1"/>
      <c r="AN467" s="1"/>
      <c r="AO467" s="1"/>
      <c r="AP467" s="1"/>
    </row>
    <row r="468" spans="35:42" ht="14.25" customHeight="1">
      <c r="AI468" s="1"/>
      <c r="AJ468" s="1"/>
      <c r="AK468" s="1"/>
      <c r="AL468" s="1"/>
      <c r="AM468" s="1"/>
      <c r="AN468" s="1"/>
      <c r="AO468" s="1"/>
      <c r="AP468" s="1"/>
    </row>
    <row r="469" spans="35:42" ht="14.25" customHeight="1">
      <c r="AI469" s="1"/>
      <c r="AJ469" s="1"/>
      <c r="AK469" s="1"/>
      <c r="AL469" s="1"/>
      <c r="AM469" s="1"/>
      <c r="AN469" s="1"/>
      <c r="AO469" s="1"/>
      <c r="AP469" s="1"/>
    </row>
    <row r="470" spans="35:42" ht="14.25" customHeight="1">
      <c r="AI470" s="1"/>
      <c r="AJ470" s="1"/>
      <c r="AK470" s="1"/>
      <c r="AL470" s="1"/>
      <c r="AM470" s="1"/>
      <c r="AN470" s="1"/>
      <c r="AO470" s="1"/>
      <c r="AP470" s="1"/>
    </row>
    <row r="471" spans="35:42" ht="14.25" customHeight="1">
      <c r="AI471" s="1"/>
      <c r="AJ471" s="1"/>
      <c r="AK471" s="1"/>
      <c r="AL471" s="1"/>
      <c r="AM471" s="1"/>
      <c r="AN471" s="1"/>
      <c r="AO471" s="1"/>
      <c r="AP471" s="1"/>
    </row>
    <row r="472" spans="35:42" ht="14.25" customHeight="1">
      <c r="AI472" s="1"/>
      <c r="AJ472" s="1"/>
      <c r="AK472" s="1"/>
      <c r="AL472" s="1"/>
      <c r="AM472" s="1"/>
      <c r="AN472" s="1"/>
      <c r="AO472" s="1"/>
      <c r="AP472" s="1"/>
    </row>
    <row r="473" spans="35:42" ht="14.25" customHeight="1">
      <c r="AI473" s="1"/>
      <c r="AJ473" s="1"/>
      <c r="AK473" s="1"/>
      <c r="AL473" s="1"/>
      <c r="AM473" s="1"/>
      <c r="AN473" s="1"/>
      <c r="AO473" s="1"/>
      <c r="AP473" s="1"/>
    </row>
    <row r="474" spans="35:42" ht="14.25" customHeight="1">
      <c r="AI474" s="1"/>
      <c r="AJ474" s="1"/>
      <c r="AK474" s="1"/>
      <c r="AL474" s="1"/>
      <c r="AM474" s="1"/>
      <c r="AN474" s="1"/>
      <c r="AO474" s="1"/>
      <c r="AP474" s="1"/>
    </row>
    <row r="475" spans="35:42" ht="14.25" customHeight="1">
      <c r="AI475" s="1"/>
      <c r="AJ475" s="1"/>
      <c r="AK475" s="1"/>
      <c r="AL475" s="1"/>
      <c r="AM475" s="1"/>
      <c r="AN475" s="1"/>
      <c r="AO475" s="1"/>
      <c r="AP475" s="1"/>
    </row>
    <row r="476" spans="35:42" ht="14.25" customHeight="1">
      <c r="AI476" s="1"/>
      <c r="AJ476" s="1"/>
      <c r="AK476" s="1"/>
      <c r="AL476" s="1"/>
      <c r="AM476" s="1"/>
      <c r="AN476" s="1"/>
      <c r="AO476" s="1"/>
      <c r="AP476" s="1"/>
    </row>
    <row r="477" spans="35:42" ht="14.25" customHeight="1">
      <c r="AI477" s="1"/>
      <c r="AJ477" s="1"/>
      <c r="AK477" s="1"/>
      <c r="AL477" s="1"/>
      <c r="AM477" s="1"/>
      <c r="AN477" s="1"/>
      <c r="AO477" s="1"/>
      <c r="AP477" s="1"/>
    </row>
    <row r="478" spans="35:42" ht="14.25" customHeight="1">
      <c r="AI478" s="1"/>
      <c r="AJ478" s="1"/>
      <c r="AK478" s="1"/>
      <c r="AL478" s="1"/>
      <c r="AM478" s="1"/>
      <c r="AN478" s="1"/>
      <c r="AO478" s="1"/>
      <c r="AP478" s="1"/>
    </row>
    <row r="479" spans="35:42" ht="14.25" customHeight="1">
      <c r="AI479" s="1"/>
      <c r="AJ479" s="1"/>
      <c r="AK479" s="1"/>
      <c r="AL479" s="1"/>
      <c r="AM479" s="1"/>
      <c r="AN479" s="1"/>
      <c r="AO479" s="1"/>
      <c r="AP479" s="1"/>
    </row>
    <row r="480" spans="35:42" ht="14.25" customHeight="1">
      <c r="AI480" s="1"/>
      <c r="AJ480" s="1"/>
      <c r="AK480" s="1"/>
      <c r="AL480" s="1"/>
      <c r="AM480" s="1"/>
      <c r="AN480" s="1"/>
      <c r="AO480" s="1"/>
      <c r="AP480" s="1"/>
    </row>
    <row r="481" spans="35:42" ht="14.25" customHeight="1">
      <c r="AI481" s="1"/>
      <c r="AJ481" s="1"/>
      <c r="AK481" s="1"/>
      <c r="AL481" s="1"/>
      <c r="AM481" s="1"/>
      <c r="AN481" s="1"/>
      <c r="AO481" s="1"/>
      <c r="AP481" s="1"/>
    </row>
    <row r="482" spans="35:42" ht="14.25" customHeight="1">
      <c r="AI482" s="1"/>
      <c r="AJ482" s="1"/>
      <c r="AK482" s="1"/>
      <c r="AL482" s="1"/>
      <c r="AM482" s="1"/>
      <c r="AN482" s="1"/>
      <c r="AO482" s="1"/>
      <c r="AP482" s="1"/>
    </row>
    <row r="483" spans="35:42" ht="14.25" customHeight="1">
      <c r="AI483" s="1"/>
      <c r="AJ483" s="1"/>
      <c r="AK483" s="1"/>
      <c r="AL483" s="1"/>
      <c r="AM483" s="1"/>
      <c r="AN483" s="1"/>
      <c r="AO483" s="1"/>
      <c r="AP483" s="1"/>
    </row>
    <row r="484" spans="35:42" ht="14.25" customHeight="1">
      <c r="AI484" s="1"/>
      <c r="AJ484" s="1"/>
      <c r="AK484" s="1"/>
      <c r="AL484" s="1"/>
      <c r="AM484" s="1"/>
      <c r="AN484" s="1"/>
      <c r="AO484" s="1"/>
      <c r="AP484" s="1"/>
    </row>
    <row r="485" spans="35:42" ht="14.25" customHeight="1">
      <c r="AI485" s="1"/>
      <c r="AJ485" s="1"/>
      <c r="AK485" s="1"/>
      <c r="AL485" s="1"/>
      <c r="AM485" s="1"/>
      <c r="AN485" s="1"/>
      <c r="AO485" s="1"/>
      <c r="AP485" s="1"/>
    </row>
    <row r="486" spans="35:42" ht="14.25" customHeight="1">
      <c r="AI486" s="1"/>
      <c r="AJ486" s="1"/>
      <c r="AK486" s="1"/>
      <c r="AL486" s="1"/>
      <c r="AM486" s="1"/>
      <c r="AN486" s="1"/>
      <c r="AO486" s="1"/>
      <c r="AP486" s="1"/>
    </row>
    <row r="487" spans="35:42" ht="14.25" customHeight="1">
      <c r="AI487" s="1"/>
      <c r="AJ487" s="1"/>
      <c r="AK487" s="1"/>
      <c r="AL487" s="1"/>
      <c r="AM487" s="1"/>
      <c r="AN487" s="1"/>
      <c r="AO487" s="1"/>
      <c r="AP487" s="1"/>
    </row>
    <row r="488" spans="35:42" ht="14.25" customHeight="1">
      <c r="AI488" s="1"/>
      <c r="AJ488" s="1"/>
      <c r="AK488" s="1"/>
      <c r="AL488" s="1"/>
      <c r="AM488" s="1"/>
      <c r="AN488" s="1"/>
      <c r="AO488" s="1"/>
      <c r="AP488" s="1"/>
    </row>
    <row r="489" spans="35:42" ht="14.25" customHeight="1">
      <c r="AI489" s="1"/>
      <c r="AJ489" s="1"/>
      <c r="AK489" s="1"/>
      <c r="AL489" s="1"/>
      <c r="AM489" s="1"/>
      <c r="AN489" s="1"/>
      <c r="AO489" s="1"/>
      <c r="AP489" s="1"/>
    </row>
    <row r="490" spans="35:42" ht="14.25" customHeight="1">
      <c r="AI490" s="1"/>
      <c r="AJ490" s="1"/>
      <c r="AK490" s="1"/>
      <c r="AL490" s="1"/>
      <c r="AM490" s="1"/>
      <c r="AN490" s="1"/>
      <c r="AO490" s="1"/>
      <c r="AP490" s="1"/>
    </row>
    <row r="491" spans="35:42" ht="14.25" customHeight="1">
      <c r="AI491" s="1"/>
      <c r="AJ491" s="1"/>
      <c r="AK491" s="1"/>
      <c r="AL491" s="1"/>
      <c r="AM491" s="1"/>
      <c r="AN491" s="1"/>
      <c r="AO491" s="1"/>
      <c r="AP491" s="1"/>
    </row>
    <row r="492" spans="35:42" ht="14.25" customHeight="1">
      <c r="AI492" s="1"/>
      <c r="AJ492" s="1"/>
      <c r="AK492" s="1"/>
      <c r="AL492" s="1"/>
      <c r="AM492" s="1"/>
      <c r="AN492" s="1"/>
      <c r="AO492" s="1"/>
      <c r="AP492" s="1"/>
    </row>
    <row r="493" spans="35:42" ht="14.25" customHeight="1">
      <c r="AI493" s="1"/>
      <c r="AJ493" s="1"/>
      <c r="AK493" s="1"/>
      <c r="AL493" s="1"/>
      <c r="AM493" s="1"/>
      <c r="AN493" s="1"/>
      <c r="AO493" s="1"/>
      <c r="AP493" s="1"/>
    </row>
    <row r="494" spans="35:42" ht="14.25" customHeight="1">
      <c r="AI494" s="1"/>
      <c r="AJ494" s="1"/>
      <c r="AK494" s="1"/>
      <c r="AL494" s="1"/>
      <c r="AM494" s="1"/>
      <c r="AN494" s="1"/>
      <c r="AO494" s="1"/>
      <c r="AP494" s="1"/>
    </row>
    <row r="495" spans="35:42" ht="14.25" customHeight="1">
      <c r="AI495" s="1"/>
      <c r="AJ495" s="1"/>
      <c r="AK495" s="1"/>
      <c r="AL495" s="1"/>
      <c r="AM495" s="1"/>
      <c r="AN495" s="1"/>
      <c r="AO495" s="1"/>
      <c r="AP495" s="1"/>
    </row>
    <row r="496" spans="35:42" ht="14.25" customHeight="1">
      <c r="AI496" s="1"/>
      <c r="AJ496" s="1"/>
      <c r="AK496" s="1"/>
      <c r="AL496" s="1"/>
      <c r="AM496" s="1"/>
      <c r="AN496" s="1"/>
      <c r="AO496" s="1"/>
      <c r="AP496" s="1"/>
    </row>
    <row r="497" spans="35:42" ht="14.25" customHeight="1">
      <c r="AI497" s="1"/>
      <c r="AJ497" s="1"/>
      <c r="AK497" s="1"/>
      <c r="AL497" s="1"/>
      <c r="AM497" s="1"/>
      <c r="AN497" s="1"/>
      <c r="AO497" s="1"/>
      <c r="AP497" s="1"/>
    </row>
    <row r="498" spans="35:42" ht="14.25" customHeight="1">
      <c r="AI498" s="1"/>
      <c r="AJ498" s="1"/>
      <c r="AK498" s="1"/>
      <c r="AL498" s="1"/>
      <c r="AM498" s="1"/>
      <c r="AN498" s="1"/>
      <c r="AO498" s="1"/>
      <c r="AP498" s="1"/>
    </row>
    <row r="499" spans="35:42" ht="14.25" customHeight="1">
      <c r="AI499" s="1"/>
      <c r="AJ499" s="1"/>
      <c r="AK499" s="1"/>
      <c r="AL499" s="1"/>
      <c r="AM499" s="1"/>
      <c r="AN499" s="1"/>
      <c r="AO499" s="1"/>
      <c r="AP499" s="1"/>
    </row>
    <row r="500" spans="35:42" ht="14.25" customHeight="1">
      <c r="AI500" s="1"/>
      <c r="AJ500" s="1"/>
      <c r="AK500" s="1"/>
      <c r="AL500" s="1"/>
      <c r="AM500" s="1"/>
      <c r="AN500" s="1"/>
      <c r="AO500" s="1"/>
      <c r="AP500" s="1"/>
    </row>
    <row r="501" spans="35:42" ht="14.25" customHeight="1">
      <c r="AI501" s="1"/>
      <c r="AJ501" s="1"/>
      <c r="AK501" s="1"/>
      <c r="AL501" s="1"/>
      <c r="AM501" s="1"/>
      <c r="AN501" s="1"/>
      <c r="AO501" s="1"/>
      <c r="AP501" s="1"/>
    </row>
    <row r="502" spans="35:42" ht="14.25" customHeight="1">
      <c r="AI502" s="1"/>
      <c r="AJ502" s="1"/>
      <c r="AK502" s="1"/>
      <c r="AL502" s="1"/>
      <c r="AM502" s="1"/>
      <c r="AN502" s="1"/>
      <c r="AO502" s="1"/>
      <c r="AP502" s="1"/>
    </row>
    <row r="503" spans="35:42" ht="14.25" customHeight="1">
      <c r="AI503" s="1"/>
      <c r="AJ503" s="1"/>
      <c r="AK503" s="1"/>
      <c r="AL503" s="1"/>
      <c r="AM503" s="1"/>
      <c r="AN503" s="1"/>
      <c r="AO503" s="1"/>
      <c r="AP503" s="1"/>
    </row>
    <row r="504" spans="35:42" ht="14.25" customHeight="1">
      <c r="AI504" s="1"/>
      <c r="AJ504" s="1"/>
      <c r="AK504" s="1"/>
      <c r="AL504" s="1"/>
      <c r="AM504" s="1"/>
      <c r="AN504" s="1"/>
      <c r="AO504" s="1"/>
      <c r="AP504" s="1"/>
    </row>
    <row r="505" spans="35:42" ht="14.25" customHeight="1">
      <c r="AI505" s="1"/>
      <c r="AJ505" s="1"/>
      <c r="AK505" s="1"/>
      <c r="AL505" s="1"/>
      <c r="AM505" s="1"/>
      <c r="AN505" s="1"/>
      <c r="AO505" s="1"/>
      <c r="AP505" s="1"/>
    </row>
    <row r="506" spans="35:42" ht="14.25" customHeight="1">
      <c r="AI506" s="1"/>
      <c r="AJ506" s="1"/>
      <c r="AK506" s="1"/>
      <c r="AL506" s="1"/>
      <c r="AM506" s="1"/>
      <c r="AN506" s="1"/>
      <c r="AO506" s="1"/>
      <c r="AP506" s="1"/>
    </row>
    <row r="507" spans="35:42" ht="14.25" customHeight="1">
      <c r="AI507" s="1"/>
      <c r="AJ507" s="1"/>
      <c r="AK507" s="1"/>
      <c r="AL507" s="1"/>
      <c r="AM507" s="1"/>
      <c r="AN507" s="1"/>
      <c r="AO507" s="1"/>
      <c r="AP507" s="1"/>
    </row>
    <row r="508" spans="35:42" ht="14.25" customHeight="1">
      <c r="AI508" s="1"/>
      <c r="AJ508" s="1"/>
      <c r="AK508" s="1"/>
      <c r="AL508" s="1"/>
      <c r="AM508" s="1"/>
      <c r="AN508" s="1"/>
      <c r="AO508" s="1"/>
      <c r="AP508" s="1"/>
    </row>
    <row r="509" spans="35:42" ht="14.25" customHeight="1">
      <c r="AI509" s="1"/>
      <c r="AJ509" s="1"/>
      <c r="AK509" s="1"/>
      <c r="AL509" s="1"/>
      <c r="AM509" s="1"/>
      <c r="AN509" s="1"/>
      <c r="AO509" s="1"/>
      <c r="AP509" s="1"/>
    </row>
    <row r="510" spans="35:42" ht="14.25" customHeight="1">
      <c r="AI510" s="1"/>
      <c r="AJ510" s="1"/>
      <c r="AK510" s="1"/>
      <c r="AL510" s="1"/>
      <c r="AM510" s="1"/>
      <c r="AN510" s="1"/>
      <c r="AO510" s="1"/>
      <c r="AP510" s="1"/>
    </row>
    <row r="511" spans="35:42" ht="14.25" customHeight="1">
      <c r="AI511" s="1"/>
      <c r="AJ511" s="1"/>
      <c r="AK511" s="1"/>
      <c r="AL511" s="1"/>
      <c r="AM511" s="1"/>
      <c r="AN511" s="1"/>
      <c r="AO511" s="1"/>
      <c r="AP511" s="1"/>
    </row>
    <row r="512" spans="35:42" ht="14.25" customHeight="1">
      <c r="AI512" s="1"/>
      <c r="AJ512" s="1"/>
      <c r="AK512" s="1"/>
      <c r="AL512" s="1"/>
      <c r="AM512" s="1"/>
      <c r="AN512" s="1"/>
      <c r="AO512" s="1"/>
      <c r="AP512" s="1"/>
    </row>
    <row r="513" spans="35:42" ht="14.25" customHeight="1">
      <c r="AI513" s="1"/>
      <c r="AJ513" s="1"/>
      <c r="AK513" s="1"/>
      <c r="AL513" s="1"/>
      <c r="AM513" s="1"/>
      <c r="AN513" s="1"/>
      <c r="AO513" s="1"/>
      <c r="AP513" s="1"/>
    </row>
    <row r="514" spans="35:42" ht="14.25" customHeight="1">
      <c r="AI514" s="1"/>
      <c r="AJ514" s="1"/>
      <c r="AK514" s="1"/>
      <c r="AL514" s="1"/>
      <c r="AM514" s="1"/>
      <c r="AN514" s="1"/>
      <c r="AO514" s="1"/>
      <c r="AP514" s="1"/>
    </row>
    <row r="515" spans="35:42" ht="14.25" customHeight="1">
      <c r="AI515" s="1"/>
      <c r="AJ515" s="1"/>
      <c r="AK515" s="1"/>
      <c r="AL515" s="1"/>
      <c r="AM515" s="1"/>
      <c r="AN515" s="1"/>
      <c r="AO515" s="1"/>
      <c r="AP515" s="1"/>
    </row>
    <row r="516" spans="35:42" ht="14.25" customHeight="1">
      <c r="AI516" s="1"/>
      <c r="AJ516" s="1"/>
      <c r="AK516" s="1"/>
      <c r="AL516" s="1"/>
      <c r="AM516" s="1"/>
      <c r="AN516" s="1"/>
      <c r="AO516" s="1"/>
      <c r="AP516" s="1"/>
    </row>
    <row r="517" spans="35:42" ht="14.25" customHeight="1">
      <c r="AI517" s="1"/>
      <c r="AJ517" s="1"/>
      <c r="AK517" s="1"/>
      <c r="AL517" s="1"/>
      <c r="AM517" s="1"/>
      <c r="AN517" s="1"/>
      <c r="AO517" s="1"/>
      <c r="AP517" s="1"/>
    </row>
    <row r="518" spans="35:42" ht="14.25" customHeight="1">
      <c r="AI518" s="1"/>
      <c r="AJ518" s="1"/>
      <c r="AK518" s="1"/>
      <c r="AL518" s="1"/>
      <c r="AM518" s="1"/>
      <c r="AN518" s="1"/>
      <c r="AO518" s="1"/>
      <c r="AP518" s="1"/>
    </row>
    <row r="519" spans="35:42" ht="14.25" customHeight="1">
      <c r="AI519" s="1"/>
      <c r="AJ519" s="1"/>
      <c r="AK519" s="1"/>
      <c r="AL519" s="1"/>
      <c r="AM519" s="1"/>
      <c r="AN519" s="1"/>
      <c r="AO519" s="1"/>
      <c r="AP519" s="1"/>
    </row>
    <row r="520" spans="35:42" ht="14.25" customHeight="1">
      <c r="AI520" s="1"/>
      <c r="AJ520" s="1"/>
      <c r="AK520" s="1"/>
      <c r="AL520" s="1"/>
      <c r="AM520" s="1"/>
      <c r="AN520" s="1"/>
      <c r="AO520" s="1"/>
      <c r="AP520" s="1"/>
    </row>
    <row r="521" spans="35:42" ht="14.25" customHeight="1">
      <c r="AI521" s="1"/>
      <c r="AJ521" s="1"/>
      <c r="AK521" s="1"/>
      <c r="AL521" s="1"/>
      <c r="AM521" s="1"/>
      <c r="AN521" s="1"/>
      <c r="AO521" s="1"/>
      <c r="AP521" s="1"/>
    </row>
    <row r="522" spans="35:42" ht="14.25" customHeight="1">
      <c r="AI522" s="1"/>
      <c r="AJ522" s="1"/>
      <c r="AK522" s="1"/>
      <c r="AL522" s="1"/>
      <c r="AM522" s="1"/>
      <c r="AN522" s="1"/>
      <c r="AO522" s="1"/>
      <c r="AP522" s="1"/>
    </row>
    <row r="523" spans="35:42" ht="14.25" customHeight="1">
      <c r="AI523" s="1"/>
      <c r="AJ523" s="1"/>
      <c r="AK523" s="1"/>
      <c r="AL523" s="1"/>
      <c r="AM523" s="1"/>
      <c r="AN523" s="1"/>
      <c r="AO523" s="1"/>
      <c r="AP523" s="1"/>
    </row>
    <row r="524" spans="35:42" ht="14.25" customHeight="1">
      <c r="AI524" s="1"/>
      <c r="AJ524" s="1"/>
      <c r="AK524" s="1"/>
      <c r="AL524" s="1"/>
      <c r="AM524" s="1"/>
      <c r="AN524" s="1"/>
      <c r="AO524" s="1"/>
      <c r="AP524" s="1"/>
    </row>
    <row r="525" spans="35:42" ht="14.25" customHeight="1">
      <c r="AI525" s="1"/>
      <c r="AJ525" s="1"/>
      <c r="AK525" s="1"/>
      <c r="AL525" s="1"/>
      <c r="AM525" s="1"/>
      <c r="AN525" s="1"/>
      <c r="AO525" s="1"/>
      <c r="AP525" s="1"/>
    </row>
    <row r="526" spans="35:42" ht="14.25" customHeight="1">
      <c r="AI526" s="1"/>
      <c r="AJ526" s="1"/>
      <c r="AK526" s="1"/>
      <c r="AL526" s="1"/>
      <c r="AM526" s="1"/>
      <c r="AN526" s="1"/>
      <c r="AO526" s="1"/>
      <c r="AP526" s="1"/>
    </row>
    <row r="527" spans="35:42" ht="14.25" customHeight="1">
      <c r="AI527" s="1"/>
      <c r="AJ527" s="1"/>
      <c r="AK527" s="1"/>
      <c r="AL527" s="1"/>
      <c r="AM527" s="1"/>
      <c r="AN527" s="1"/>
      <c r="AO527" s="1"/>
      <c r="AP527" s="1"/>
    </row>
    <row r="528" spans="35:42" ht="14.25" customHeight="1">
      <c r="AI528" s="1"/>
      <c r="AJ528" s="1"/>
      <c r="AK528" s="1"/>
      <c r="AL528" s="1"/>
      <c r="AM528" s="1"/>
      <c r="AN528" s="1"/>
      <c r="AO528" s="1"/>
      <c r="AP528" s="1"/>
    </row>
    <row r="529" spans="35:42" ht="14.25" customHeight="1">
      <c r="AI529" s="1"/>
      <c r="AJ529" s="1"/>
      <c r="AK529" s="1"/>
      <c r="AL529" s="1"/>
      <c r="AM529" s="1"/>
      <c r="AN529" s="1"/>
      <c r="AO529" s="1"/>
      <c r="AP529" s="1"/>
    </row>
    <row r="530" spans="35:42" ht="14.25" customHeight="1">
      <c r="AI530" s="1"/>
      <c r="AJ530" s="1"/>
      <c r="AK530" s="1"/>
      <c r="AL530" s="1"/>
      <c r="AM530" s="1"/>
      <c r="AN530" s="1"/>
      <c r="AO530" s="1"/>
      <c r="AP530" s="1"/>
    </row>
    <row r="531" spans="35:42" ht="14.25" customHeight="1">
      <c r="AI531" s="1"/>
      <c r="AJ531" s="1"/>
      <c r="AK531" s="1"/>
      <c r="AL531" s="1"/>
      <c r="AM531" s="1"/>
      <c r="AN531" s="1"/>
      <c r="AO531" s="1"/>
      <c r="AP531" s="1"/>
    </row>
    <row r="532" spans="35:42" ht="14.25" customHeight="1">
      <c r="AI532" s="1"/>
      <c r="AJ532" s="1"/>
      <c r="AK532" s="1"/>
      <c r="AL532" s="1"/>
      <c r="AM532" s="1"/>
      <c r="AN532" s="1"/>
      <c r="AO532" s="1"/>
      <c r="AP532" s="1"/>
    </row>
    <row r="533" spans="35:42" ht="14.25" customHeight="1">
      <c r="AI533" s="1"/>
      <c r="AJ533" s="1"/>
      <c r="AK533" s="1"/>
      <c r="AL533" s="1"/>
      <c r="AM533" s="1"/>
      <c r="AN533" s="1"/>
      <c r="AO533" s="1"/>
      <c r="AP533" s="1"/>
    </row>
    <row r="534" spans="35:42" ht="14.25" customHeight="1">
      <c r="AI534" s="1"/>
      <c r="AJ534" s="1"/>
      <c r="AK534" s="1"/>
      <c r="AL534" s="1"/>
      <c r="AM534" s="1"/>
      <c r="AN534" s="1"/>
      <c r="AO534" s="1"/>
      <c r="AP534" s="1"/>
    </row>
    <row r="535" spans="35:42" ht="14.25" customHeight="1">
      <c r="AI535" s="1"/>
      <c r="AJ535" s="1"/>
      <c r="AK535" s="1"/>
      <c r="AL535" s="1"/>
      <c r="AM535" s="1"/>
      <c r="AN535" s="1"/>
      <c r="AO535" s="1"/>
      <c r="AP535" s="1"/>
    </row>
    <row r="536" spans="35:42" ht="14.25" customHeight="1">
      <c r="AI536" s="1"/>
      <c r="AJ536" s="1"/>
      <c r="AK536" s="1"/>
      <c r="AL536" s="1"/>
      <c r="AM536" s="1"/>
      <c r="AN536" s="1"/>
      <c r="AO536" s="1"/>
      <c r="AP536" s="1"/>
    </row>
    <row r="537" spans="35:42" ht="14.25" customHeight="1">
      <c r="AI537" s="1"/>
      <c r="AJ537" s="1"/>
      <c r="AK537" s="1"/>
      <c r="AL537" s="1"/>
      <c r="AM537" s="1"/>
      <c r="AN537" s="1"/>
      <c r="AO537" s="1"/>
      <c r="AP537" s="1"/>
    </row>
    <row r="538" spans="35:42" ht="14.25" customHeight="1">
      <c r="AI538" s="1"/>
      <c r="AJ538" s="1"/>
      <c r="AK538" s="1"/>
      <c r="AL538" s="1"/>
      <c r="AM538" s="1"/>
      <c r="AN538" s="1"/>
      <c r="AO538" s="1"/>
      <c r="AP538" s="1"/>
    </row>
    <row r="539" spans="35:42" ht="14.25" customHeight="1">
      <c r="AI539" s="1"/>
      <c r="AJ539" s="1"/>
      <c r="AK539" s="1"/>
      <c r="AL539" s="1"/>
      <c r="AM539" s="1"/>
      <c r="AN539" s="1"/>
      <c r="AO539" s="1"/>
      <c r="AP539" s="1"/>
    </row>
    <row r="540" spans="35:42" ht="14.25" customHeight="1">
      <c r="AI540" s="1"/>
      <c r="AJ540" s="1"/>
      <c r="AK540" s="1"/>
      <c r="AL540" s="1"/>
      <c r="AM540" s="1"/>
      <c r="AN540" s="1"/>
      <c r="AO540" s="1"/>
      <c r="AP540" s="1"/>
    </row>
    <row r="541" spans="35:42" ht="14.25" customHeight="1">
      <c r="AI541" s="1"/>
      <c r="AJ541" s="1"/>
      <c r="AK541" s="1"/>
      <c r="AL541" s="1"/>
      <c r="AM541" s="1"/>
      <c r="AN541" s="1"/>
      <c r="AO541" s="1"/>
      <c r="AP541" s="1"/>
    </row>
    <row r="542" spans="35:42" ht="14.25" customHeight="1">
      <c r="AI542" s="1"/>
      <c r="AJ542" s="1"/>
      <c r="AK542" s="1"/>
      <c r="AL542" s="1"/>
      <c r="AM542" s="1"/>
      <c r="AN542" s="1"/>
      <c r="AO542" s="1"/>
      <c r="AP542" s="1"/>
    </row>
    <row r="543" spans="35:42" ht="14.25" customHeight="1">
      <c r="AI543" s="1"/>
      <c r="AJ543" s="1"/>
      <c r="AK543" s="1"/>
      <c r="AL543" s="1"/>
      <c r="AM543" s="1"/>
      <c r="AN543" s="1"/>
      <c r="AO543" s="1"/>
      <c r="AP543" s="1"/>
    </row>
    <row r="544" spans="35:42" ht="14.25" customHeight="1">
      <c r="AI544" s="1"/>
      <c r="AJ544" s="1"/>
      <c r="AK544" s="1"/>
      <c r="AL544" s="1"/>
      <c r="AM544" s="1"/>
      <c r="AN544" s="1"/>
      <c r="AO544" s="1"/>
      <c r="AP544" s="1"/>
    </row>
    <row r="545" spans="35:42" ht="14.25" customHeight="1">
      <c r="AI545" s="1"/>
      <c r="AJ545" s="1"/>
      <c r="AK545" s="1"/>
      <c r="AL545" s="1"/>
      <c r="AM545" s="1"/>
      <c r="AN545" s="1"/>
      <c r="AO545" s="1"/>
      <c r="AP545" s="1"/>
    </row>
    <row r="546" spans="35:42" ht="14.25" customHeight="1">
      <c r="AI546" s="1"/>
      <c r="AJ546" s="1"/>
      <c r="AK546" s="1"/>
      <c r="AL546" s="1"/>
      <c r="AM546" s="1"/>
      <c r="AN546" s="1"/>
      <c r="AO546" s="1"/>
      <c r="AP546" s="1"/>
    </row>
    <row r="547" spans="35:42" ht="14.25" customHeight="1">
      <c r="AI547" s="1"/>
      <c r="AJ547" s="1"/>
      <c r="AK547" s="1"/>
      <c r="AL547" s="1"/>
      <c r="AM547" s="1"/>
      <c r="AN547" s="1"/>
      <c r="AO547" s="1"/>
      <c r="AP547" s="1"/>
    </row>
    <row r="548" spans="35:42" ht="14.25" customHeight="1">
      <c r="AI548" s="1"/>
      <c r="AJ548" s="1"/>
      <c r="AK548" s="1"/>
      <c r="AL548" s="1"/>
      <c r="AM548" s="1"/>
      <c r="AN548" s="1"/>
      <c r="AO548" s="1"/>
      <c r="AP548" s="1"/>
    </row>
    <row r="549" spans="35:42" ht="14.25" customHeight="1">
      <c r="AI549" s="1"/>
      <c r="AJ549" s="1"/>
      <c r="AK549" s="1"/>
      <c r="AL549" s="1"/>
      <c r="AM549" s="1"/>
      <c r="AN549" s="1"/>
      <c r="AO549" s="1"/>
      <c r="AP549" s="1"/>
    </row>
    <row r="550" spans="35:42" ht="14.25" customHeight="1">
      <c r="AI550" s="1"/>
      <c r="AJ550" s="1"/>
      <c r="AK550" s="1"/>
      <c r="AL550" s="1"/>
      <c r="AM550" s="1"/>
      <c r="AN550" s="1"/>
      <c r="AO550" s="1"/>
      <c r="AP550" s="1"/>
    </row>
    <row r="551" spans="35:42" ht="14.25" customHeight="1">
      <c r="AI551" s="1"/>
      <c r="AJ551" s="1"/>
      <c r="AK551" s="1"/>
      <c r="AL551" s="1"/>
      <c r="AM551" s="1"/>
      <c r="AN551" s="1"/>
      <c r="AO551" s="1"/>
      <c r="AP551" s="1"/>
    </row>
    <row r="552" spans="35:42" ht="14.25" customHeight="1">
      <c r="AI552" s="1"/>
      <c r="AJ552" s="1"/>
      <c r="AK552" s="1"/>
      <c r="AL552" s="1"/>
      <c r="AM552" s="1"/>
      <c r="AN552" s="1"/>
      <c r="AO552" s="1"/>
      <c r="AP552" s="1"/>
    </row>
    <row r="553" spans="35:42" ht="14.25" customHeight="1">
      <c r="AI553" s="1"/>
      <c r="AJ553" s="1"/>
      <c r="AK553" s="1"/>
      <c r="AL553" s="1"/>
      <c r="AM553" s="1"/>
      <c r="AN553" s="1"/>
      <c r="AO553" s="1"/>
      <c r="AP553" s="1"/>
    </row>
    <row r="554" spans="35:42" ht="14.25" customHeight="1">
      <c r="AI554" s="1"/>
      <c r="AJ554" s="1"/>
      <c r="AK554" s="1"/>
      <c r="AL554" s="1"/>
      <c r="AM554" s="1"/>
      <c r="AN554" s="1"/>
      <c r="AO554" s="1"/>
      <c r="AP554" s="1"/>
    </row>
    <row r="555" spans="35:42" ht="14.25" customHeight="1">
      <c r="AI555" s="1"/>
      <c r="AJ555" s="1"/>
      <c r="AK555" s="1"/>
      <c r="AL555" s="1"/>
      <c r="AM555" s="1"/>
      <c r="AN555" s="1"/>
      <c r="AO555" s="1"/>
      <c r="AP555" s="1"/>
    </row>
    <row r="556" spans="35:42" ht="14.25" customHeight="1">
      <c r="AI556" s="1"/>
      <c r="AJ556" s="1"/>
      <c r="AK556" s="1"/>
      <c r="AL556" s="1"/>
      <c r="AM556" s="1"/>
      <c r="AN556" s="1"/>
      <c r="AO556" s="1"/>
      <c r="AP556" s="1"/>
    </row>
    <row r="557" spans="35:42" ht="14.25" customHeight="1">
      <c r="AI557" s="1"/>
      <c r="AJ557" s="1"/>
      <c r="AK557" s="1"/>
      <c r="AL557" s="1"/>
      <c r="AM557" s="1"/>
      <c r="AN557" s="1"/>
      <c r="AO557" s="1"/>
      <c r="AP557" s="1"/>
    </row>
    <row r="558" spans="35:42" ht="14.25" customHeight="1">
      <c r="AI558" s="1"/>
      <c r="AJ558" s="1"/>
      <c r="AK558" s="1"/>
      <c r="AL558" s="1"/>
      <c r="AM558" s="1"/>
      <c r="AN558" s="1"/>
      <c r="AO558" s="1"/>
      <c r="AP558" s="1"/>
    </row>
    <row r="559" spans="35:42" ht="14.25" customHeight="1">
      <c r="AI559" s="1"/>
      <c r="AJ559" s="1"/>
      <c r="AK559" s="1"/>
      <c r="AL559" s="1"/>
      <c r="AM559" s="1"/>
      <c r="AN559" s="1"/>
      <c r="AO559" s="1"/>
      <c r="AP559" s="1"/>
    </row>
    <row r="560" spans="35:42" ht="14.25" customHeight="1">
      <c r="AI560" s="1"/>
      <c r="AJ560" s="1"/>
      <c r="AK560" s="1"/>
      <c r="AL560" s="1"/>
      <c r="AM560" s="1"/>
      <c r="AN560" s="1"/>
      <c r="AO560" s="1"/>
      <c r="AP560" s="1"/>
    </row>
    <row r="561" spans="35:42" ht="14.25" customHeight="1">
      <c r="AI561" s="1"/>
      <c r="AJ561" s="1"/>
      <c r="AK561" s="1"/>
      <c r="AL561" s="1"/>
      <c r="AM561" s="1"/>
      <c r="AN561" s="1"/>
      <c r="AO561" s="1"/>
      <c r="AP561" s="1"/>
    </row>
    <row r="562" spans="35:42" ht="14.25" customHeight="1">
      <c r="AI562" s="1"/>
      <c r="AJ562" s="1"/>
      <c r="AK562" s="1"/>
      <c r="AL562" s="1"/>
      <c r="AM562" s="1"/>
      <c r="AN562" s="1"/>
      <c r="AO562" s="1"/>
      <c r="AP562" s="1"/>
    </row>
    <row r="563" spans="35:42" ht="14.25" customHeight="1">
      <c r="AI563" s="1"/>
      <c r="AJ563" s="1"/>
      <c r="AK563" s="1"/>
      <c r="AL563" s="1"/>
      <c r="AM563" s="1"/>
      <c r="AN563" s="1"/>
      <c r="AO563" s="1"/>
      <c r="AP563" s="1"/>
    </row>
    <row r="564" spans="35:42" ht="14.25" customHeight="1">
      <c r="AI564" s="1"/>
      <c r="AJ564" s="1"/>
      <c r="AK564" s="1"/>
      <c r="AL564" s="1"/>
      <c r="AM564" s="1"/>
      <c r="AN564" s="1"/>
      <c r="AO564" s="1"/>
      <c r="AP564" s="1"/>
    </row>
    <row r="565" spans="35:42" ht="14.25" customHeight="1">
      <c r="AI565" s="1"/>
      <c r="AJ565" s="1"/>
      <c r="AK565" s="1"/>
      <c r="AL565" s="1"/>
      <c r="AM565" s="1"/>
      <c r="AN565" s="1"/>
      <c r="AO565" s="1"/>
      <c r="AP565" s="1"/>
    </row>
    <row r="566" spans="35:42" ht="14.25" customHeight="1">
      <c r="AI566" s="1"/>
      <c r="AJ566" s="1"/>
      <c r="AK566" s="1"/>
      <c r="AL566" s="1"/>
      <c r="AM566" s="1"/>
      <c r="AN566" s="1"/>
      <c r="AO566" s="1"/>
      <c r="AP566" s="1"/>
    </row>
    <row r="567" spans="35:42" ht="14.25" customHeight="1">
      <c r="AI567" s="1"/>
      <c r="AJ567" s="1"/>
      <c r="AK567" s="1"/>
      <c r="AL567" s="1"/>
      <c r="AM567" s="1"/>
      <c r="AN567" s="1"/>
      <c r="AO567" s="1"/>
      <c r="AP567" s="1"/>
    </row>
    <row r="568" spans="35:42" ht="14.25" customHeight="1">
      <c r="AI568" s="1"/>
      <c r="AJ568" s="1"/>
      <c r="AK568" s="1"/>
      <c r="AL568" s="1"/>
      <c r="AM568" s="1"/>
      <c r="AN568" s="1"/>
      <c r="AO568" s="1"/>
      <c r="AP568" s="1"/>
    </row>
    <row r="569" spans="35:42" ht="14.25" customHeight="1">
      <c r="AI569" s="1"/>
      <c r="AJ569" s="1"/>
      <c r="AK569" s="1"/>
      <c r="AL569" s="1"/>
      <c r="AM569" s="1"/>
      <c r="AN569" s="1"/>
      <c r="AO569" s="1"/>
      <c r="AP569" s="1"/>
    </row>
    <row r="570" spans="35:42" ht="14.25" customHeight="1">
      <c r="AI570" s="1"/>
      <c r="AJ570" s="1"/>
      <c r="AK570" s="1"/>
      <c r="AL570" s="1"/>
      <c r="AM570" s="1"/>
      <c r="AN570" s="1"/>
      <c r="AO570" s="1"/>
      <c r="AP570" s="1"/>
    </row>
    <row r="571" spans="35:42" ht="14.25" customHeight="1">
      <c r="AI571" s="1"/>
      <c r="AJ571" s="1"/>
      <c r="AK571" s="1"/>
      <c r="AL571" s="1"/>
      <c r="AM571" s="1"/>
      <c r="AN571" s="1"/>
      <c r="AO571" s="1"/>
      <c r="AP571" s="1"/>
    </row>
    <row r="572" spans="35:42" ht="14.25" customHeight="1">
      <c r="AI572" s="1"/>
      <c r="AJ572" s="1"/>
      <c r="AK572" s="1"/>
      <c r="AL572" s="1"/>
      <c r="AM572" s="1"/>
      <c r="AN572" s="1"/>
      <c r="AO572" s="1"/>
      <c r="AP572" s="1"/>
    </row>
    <row r="573" spans="35:42" ht="14.25" customHeight="1">
      <c r="AI573" s="1"/>
      <c r="AJ573" s="1"/>
      <c r="AK573" s="1"/>
      <c r="AL573" s="1"/>
      <c r="AM573" s="1"/>
      <c r="AN573" s="1"/>
      <c r="AO573" s="1"/>
      <c r="AP573" s="1"/>
    </row>
    <row r="574" spans="35:42" ht="14.25" customHeight="1">
      <c r="AI574" s="1"/>
      <c r="AJ574" s="1"/>
      <c r="AK574" s="1"/>
      <c r="AL574" s="1"/>
      <c r="AM574" s="1"/>
      <c r="AN574" s="1"/>
      <c r="AO574" s="1"/>
      <c r="AP574" s="1"/>
    </row>
    <row r="575" spans="35:42" ht="14.25" customHeight="1">
      <c r="AI575" s="1"/>
      <c r="AJ575" s="1"/>
      <c r="AK575" s="1"/>
      <c r="AL575" s="1"/>
      <c r="AM575" s="1"/>
      <c r="AN575" s="1"/>
      <c r="AO575" s="1"/>
      <c r="AP575" s="1"/>
    </row>
    <row r="576" spans="35:42" ht="14.25" customHeight="1">
      <c r="AI576" s="1"/>
      <c r="AJ576" s="1"/>
      <c r="AK576" s="1"/>
      <c r="AL576" s="1"/>
      <c r="AM576" s="1"/>
      <c r="AN576" s="1"/>
      <c r="AO576" s="1"/>
      <c r="AP576" s="1"/>
    </row>
    <row r="577" spans="35:42" ht="14.25" customHeight="1">
      <c r="AI577" s="1"/>
      <c r="AJ577" s="1"/>
      <c r="AK577" s="1"/>
      <c r="AL577" s="1"/>
      <c r="AM577" s="1"/>
      <c r="AN577" s="1"/>
      <c r="AO577" s="1"/>
      <c r="AP577" s="1"/>
    </row>
    <row r="578" spans="35:42" ht="14.25" customHeight="1">
      <c r="AI578" s="1"/>
      <c r="AJ578" s="1"/>
      <c r="AK578" s="1"/>
      <c r="AL578" s="1"/>
      <c r="AM578" s="1"/>
      <c r="AN578" s="1"/>
      <c r="AO578" s="1"/>
      <c r="AP578" s="1"/>
    </row>
    <row r="579" spans="35:42" ht="14.25" customHeight="1">
      <c r="AI579" s="1"/>
      <c r="AJ579" s="1"/>
      <c r="AK579" s="1"/>
      <c r="AL579" s="1"/>
      <c r="AM579" s="1"/>
      <c r="AN579" s="1"/>
      <c r="AO579" s="1"/>
      <c r="AP579" s="1"/>
    </row>
    <row r="580" spans="35:42" ht="14.25" customHeight="1">
      <c r="AI580" s="1"/>
      <c r="AJ580" s="1"/>
      <c r="AK580" s="1"/>
      <c r="AL580" s="1"/>
      <c r="AM580" s="1"/>
      <c r="AN580" s="1"/>
      <c r="AO580" s="1"/>
      <c r="AP580" s="1"/>
    </row>
    <row r="581" spans="35:42" ht="14.25" customHeight="1">
      <c r="AI581" s="1"/>
      <c r="AJ581" s="1"/>
      <c r="AK581" s="1"/>
      <c r="AL581" s="1"/>
      <c r="AM581" s="1"/>
      <c r="AN581" s="1"/>
      <c r="AO581" s="1"/>
      <c r="AP581" s="1"/>
    </row>
    <row r="582" spans="35:42" ht="14.25" customHeight="1">
      <c r="AI582" s="1"/>
      <c r="AJ582" s="1"/>
      <c r="AK582" s="1"/>
      <c r="AL582" s="1"/>
      <c r="AM582" s="1"/>
      <c r="AN582" s="1"/>
      <c r="AO582" s="1"/>
      <c r="AP582" s="1"/>
    </row>
    <row r="583" spans="35:42" ht="14.25" customHeight="1">
      <c r="AI583" s="1"/>
      <c r="AJ583" s="1"/>
      <c r="AK583" s="1"/>
      <c r="AL583" s="1"/>
      <c r="AM583" s="1"/>
      <c r="AN583" s="1"/>
      <c r="AO583" s="1"/>
      <c r="AP583" s="1"/>
    </row>
    <row r="584" spans="35:42" ht="14.25" customHeight="1">
      <c r="AI584" s="1"/>
      <c r="AJ584" s="1"/>
      <c r="AK584" s="1"/>
      <c r="AL584" s="1"/>
      <c r="AM584" s="1"/>
      <c r="AN584" s="1"/>
      <c r="AO584" s="1"/>
      <c r="AP584" s="1"/>
    </row>
    <row r="585" spans="35:42" ht="14.25" customHeight="1">
      <c r="AI585" s="1"/>
      <c r="AJ585" s="1"/>
      <c r="AK585" s="1"/>
      <c r="AL585" s="1"/>
      <c r="AM585" s="1"/>
      <c r="AN585" s="1"/>
      <c r="AO585" s="1"/>
      <c r="AP585" s="1"/>
    </row>
    <row r="586" spans="35:42" ht="14.25" customHeight="1">
      <c r="AI586" s="1"/>
      <c r="AJ586" s="1"/>
      <c r="AK586" s="1"/>
      <c r="AL586" s="1"/>
      <c r="AM586" s="1"/>
      <c r="AN586" s="1"/>
      <c r="AO586" s="1"/>
      <c r="AP586" s="1"/>
    </row>
    <row r="587" spans="35:42" ht="14.25" customHeight="1">
      <c r="AI587" s="1"/>
      <c r="AJ587" s="1"/>
      <c r="AK587" s="1"/>
      <c r="AL587" s="1"/>
      <c r="AM587" s="1"/>
      <c r="AN587" s="1"/>
      <c r="AO587" s="1"/>
      <c r="AP587" s="1"/>
    </row>
    <row r="588" spans="35:42" ht="14.25" customHeight="1">
      <c r="AI588" s="1"/>
      <c r="AJ588" s="1"/>
      <c r="AK588" s="1"/>
      <c r="AL588" s="1"/>
      <c r="AM588" s="1"/>
      <c r="AN588" s="1"/>
      <c r="AO588" s="1"/>
      <c r="AP588" s="1"/>
    </row>
    <row r="589" spans="35:42" ht="14.25" customHeight="1">
      <c r="AI589" s="1"/>
      <c r="AJ589" s="1"/>
      <c r="AK589" s="1"/>
      <c r="AL589" s="1"/>
      <c r="AM589" s="1"/>
      <c r="AN589" s="1"/>
      <c r="AO589" s="1"/>
      <c r="AP589" s="1"/>
    </row>
    <row r="590" spans="35:42" ht="14.25" customHeight="1">
      <c r="AI590" s="1"/>
      <c r="AJ590" s="1"/>
      <c r="AK590" s="1"/>
      <c r="AL590" s="1"/>
      <c r="AM590" s="1"/>
      <c r="AN590" s="1"/>
      <c r="AO590" s="1"/>
      <c r="AP590" s="1"/>
    </row>
    <row r="591" spans="35:42" ht="14.25" customHeight="1">
      <c r="AI591" s="1"/>
      <c r="AJ591" s="1"/>
      <c r="AK591" s="1"/>
      <c r="AL591" s="1"/>
      <c r="AM591" s="1"/>
      <c r="AN591" s="1"/>
      <c r="AO591" s="1"/>
      <c r="AP591" s="1"/>
    </row>
    <row r="592" spans="35:42" ht="14.25" customHeight="1">
      <c r="AI592" s="1"/>
      <c r="AJ592" s="1"/>
      <c r="AK592" s="1"/>
      <c r="AL592" s="1"/>
      <c r="AM592" s="1"/>
      <c r="AN592" s="1"/>
      <c r="AO592" s="1"/>
      <c r="AP592" s="1"/>
    </row>
    <row r="593" spans="35:42" ht="14.25" customHeight="1">
      <c r="AI593" s="1"/>
      <c r="AJ593" s="1"/>
      <c r="AK593" s="1"/>
      <c r="AL593" s="1"/>
      <c r="AM593" s="1"/>
      <c r="AN593" s="1"/>
      <c r="AO593" s="1"/>
      <c r="AP593" s="1"/>
    </row>
    <row r="594" spans="35:42" ht="14.25" customHeight="1">
      <c r="AI594" s="1"/>
      <c r="AJ594" s="1"/>
      <c r="AK594" s="1"/>
      <c r="AL594" s="1"/>
      <c r="AM594" s="1"/>
      <c r="AN594" s="1"/>
      <c r="AO594" s="1"/>
      <c r="AP594" s="1"/>
    </row>
    <row r="595" spans="35:42" ht="14.25" customHeight="1">
      <c r="AI595" s="1"/>
      <c r="AJ595" s="1"/>
      <c r="AK595" s="1"/>
      <c r="AL595" s="1"/>
      <c r="AM595" s="1"/>
      <c r="AN595" s="1"/>
      <c r="AO595" s="1"/>
      <c r="AP595" s="1"/>
    </row>
    <row r="596" spans="35:42" ht="14.25" customHeight="1">
      <c r="AI596" s="1"/>
      <c r="AJ596" s="1"/>
      <c r="AK596" s="1"/>
      <c r="AL596" s="1"/>
      <c r="AM596" s="1"/>
      <c r="AN596" s="1"/>
      <c r="AO596" s="1"/>
      <c r="AP596" s="1"/>
    </row>
    <row r="597" spans="35:42" ht="14.25" customHeight="1">
      <c r="AI597" s="1"/>
      <c r="AJ597" s="1"/>
      <c r="AK597" s="1"/>
      <c r="AL597" s="1"/>
      <c r="AM597" s="1"/>
      <c r="AN597" s="1"/>
      <c r="AO597" s="1"/>
      <c r="AP597" s="1"/>
    </row>
    <row r="598" spans="35:42" ht="14.25" customHeight="1">
      <c r="AI598" s="1"/>
      <c r="AJ598" s="1"/>
      <c r="AK598" s="1"/>
      <c r="AL598" s="1"/>
      <c r="AM598" s="1"/>
      <c r="AN598" s="1"/>
      <c r="AO598" s="1"/>
      <c r="AP598" s="1"/>
    </row>
    <row r="599" spans="35:42" ht="14.25" customHeight="1">
      <c r="AI599" s="1"/>
      <c r="AJ599" s="1"/>
      <c r="AK599" s="1"/>
      <c r="AL599" s="1"/>
      <c r="AM599" s="1"/>
      <c r="AN599" s="1"/>
      <c r="AO599" s="1"/>
      <c r="AP599" s="1"/>
    </row>
    <row r="600" spans="35:42" ht="14.25" customHeight="1">
      <c r="AI600" s="1"/>
      <c r="AJ600" s="1"/>
      <c r="AK600" s="1"/>
      <c r="AL600" s="1"/>
      <c r="AM600" s="1"/>
      <c r="AN600" s="1"/>
      <c r="AO600" s="1"/>
      <c r="AP600" s="1"/>
    </row>
    <row r="601" spans="35:42" ht="14.25" customHeight="1">
      <c r="AI601" s="1"/>
      <c r="AJ601" s="1"/>
      <c r="AK601" s="1"/>
      <c r="AL601" s="1"/>
      <c r="AM601" s="1"/>
      <c r="AN601" s="1"/>
      <c r="AO601" s="1"/>
      <c r="AP601" s="1"/>
    </row>
    <row r="602" spans="35:42" ht="14.25" customHeight="1">
      <c r="AI602" s="1"/>
      <c r="AJ602" s="1"/>
      <c r="AK602" s="1"/>
      <c r="AL602" s="1"/>
      <c r="AM602" s="1"/>
      <c r="AN602" s="1"/>
      <c r="AO602" s="1"/>
      <c r="AP602" s="1"/>
    </row>
    <row r="603" spans="35:42" ht="14.25" customHeight="1">
      <c r="AI603" s="1"/>
      <c r="AJ603" s="1"/>
      <c r="AK603" s="1"/>
      <c r="AL603" s="1"/>
      <c r="AM603" s="1"/>
      <c r="AN603" s="1"/>
      <c r="AO603" s="1"/>
      <c r="AP603" s="1"/>
    </row>
    <row r="604" spans="35:42" ht="14.25" customHeight="1">
      <c r="AI604" s="1"/>
      <c r="AJ604" s="1"/>
      <c r="AK604" s="1"/>
      <c r="AL604" s="1"/>
      <c r="AM604" s="1"/>
      <c r="AN604" s="1"/>
      <c r="AO604" s="1"/>
      <c r="AP604" s="1"/>
    </row>
    <row r="605" spans="35:42" ht="14.25" customHeight="1">
      <c r="AI605" s="1"/>
      <c r="AJ605" s="1"/>
      <c r="AK605" s="1"/>
      <c r="AL605" s="1"/>
      <c r="AM605" s="1"/>
      <c r="AN605" s="1"/>
      <c r="AO605" s="1"/>
      <c r="AP605" s="1"/>
    </row>
    <row r="606" spans="35:42" ht="14.25" customHeight="1">
      <c r="AI606" s="1"/>
      <c r="AJ606" s="1"/>
      <c r="AK606" s="1"/>
      <c r="AL606" s="1"/>
      <c r="AM606" s="1"/>
      <c r="AN606" s="1"/>
      <c r="AO606" s="1"/>
      <c r="AP606" s="1"/>
    </row>
    <row r="607" spans="35:42" ht="14.25" customHeight="1">
      <c r="AI607" s="1"/>
      <c r="AJ607" s="1"/>
      <c r="AK607" s="1"/>
      <c r="AL607" s="1"/>
      <c r="AM607" s="1"/>
      <c r="AN607" s="1"/>
      <c r="AO607" s="1"/>
      <c r="AP607" s="1"/>
    </row>
    <row r="608" spans="35:42" ht="14.25" customHeight="1">
      <c r="AI608" s="1"/>
      <c r="AJ608" s="1"/>
      <c r="AK608" s="1"/>
      <c r="AL608" s="1"/>
      <c r="AM608" s="1"/>
      <c r="AN608" s="1"/>
      <c r="AO608" s="1"/>
      <c r="AP608" s="1"/>
    </row>
    <row r="609" spans="35:42" ht="14.25" customHeight="1">
      <c r="AI609" s="1"/>
      <c r="AJ609" s="1"/>
      <c r="AK609" s="1"/>
      <c r="AL609" s="1"/>
      <c r="AM609" s="1"/>
      <c r="AN609" s="1"/>
      <c r="AO609" s="1"/>
      <c r="AP609" s="1"/>
    </row>
    <row r="610" spans="35:42" ht="14.25" customHeight="1">
      <c r="AI610" s="1"/>
      <c r="AJ610" s="1"/>
      <c r="AK610" s="1"/>
      <c r="AL610" s="1"/>
      <c r="AM610" s="1"/>
      <c r="AN610" s="1"/>
      <c r="AO610" s="1"/>
      <c r="AP610" s="1"/>
    </row>
    <row r="611" spans="35:42" ht="14.25" customHeight="1">
      <c r="AI611" s="1"/>
      <c r="AJ611" s="1"/>
      <c r="AK611" s="1"/>
      <c r="AL611" s="1"/>
      <c r="AM611" s="1"/>
      <c r="AN611" s="1"/>
      <c r="AO611" s="1"/>
      <c r="AP611" s="1"/>
    </row>
    <row r="612" spans="35:42" ht="14.25" customHeight="1">
      <c r="AI612" s="1"/>
      <c r="AJ612" s="1"/>
      <c r="AK612" s="1"/>
      <c r="AL612" s="1"/>
      <c r="AM612" s="1"/>
      <c r="AN612" s="1"/>
      <c r="AO612" s="1"/>
      <c r="AP612" s="1"/>
    </row>
    <row r="613" spans="35:42" ht="14.25" customHeight="1">
      <c r="AI613" s="1"/>
      <c r="AJ613" s="1"/>
      <c r="AK613" s="1"/>
      <c r="AL613" s="1"/>
      <c r="AM613" s="1"/>
      <c r="AN613" s="1"/>
      <c r="AO613" s="1"/>
      <c r="AP613" s="1"/>
    </row>
    <row r="614" spans="35:42" ht="14.25" customHeight="1">
      <c r="AI614" s="1"/>
      <c r="AJ614" s="1"/>
      <c r="AK614" s="1"/>
      <c r="AL614" s="1"/>
      <c r="AM614" s="1"/>
      <c r="AN614" s="1"/>
      <c r="AO614" s="1"/>
      <c r="AP614" s="1"/>
    </row>
    <row r="615" spans="35:42" ht="14.25" customHeight="1">
      <c r="AI615" s="1"/>
      <c r="AJ615" s="1"/>
      <c r="AK615" s="1"/>
      <c r="AL615" s="1"/>
      <c r="AM615" s="1"/>
      <c r="AN615" s="1"/>
      <c r="AO615" s="1"/>
      <c r="AP615" s="1"/>
    </row>
    <row r="616" spans="35:42" ht="14.25" customHeight="1">
      <c r="AI616" s="1"/>
      <c r="AJ616" s="1"/>
      <c r="AK616" s="1"/>
      <c r="AL616" s="1"/>
      <c r="AM616" s="1"/>
      <c r="AN616" s="1"/>
      <c r="AO616" s="1"/>
      <c r="AP616" s="1"/>
    </row>
    <row r="617" spans="35:42" ht="14.25" customHeight="1">
      <c r="AI617" s="1"/>
      <c r="AJ617" s="1"/>
      <c r="AK617" s="1"/>
      <c r="AL617" s="1"/>
      <c r="AM617" s="1"/>
      <c r="AN617" s="1"/>
      <c r="AO617" s="1"/>
      <c r="AP617" s="1"/>
    </row>
    <row r="618" spans="35:42" ht="14.25" customHeight="1">
      <c r="AI618" s="1"/>
      <c r="AJ618" s="1"/>
      <c r="AK618" s="1"/>
      <c r="AL618" s="1"/>
      <c r="AM618" s="1"/>
      <c r="AN618" s="1"/>
      <c r="AO618" s="1"/>
      <c r="AP618" s="1"/>
    </row>
    <row r="619" spans="35:42" ht="14.25" customHeight="1">
      <c r="AI619" s="1"/>
      <c r="AJ619" s="1"/>
      <c r="AK619" s="1"/>
      <c r="AL619" s="1"/>
      <c r="AM619" s="1"/>
      <c r="AN619" s="1"/>
      <c r="AO619" s="1"/>
      <c r="AP619" s="1"/>
    </row>
    <row r="620" spans="35:42" ht="14.25" customHeight="1">
      <c r="AI620" s="1"/>
      <c r="AJ620" s="1"/>
      <c r="AK620" s="1"/>
      <c r="AL620" s="1"/>
      <c r="AM620" s="1"/>
      <c r="AN620" s="1"/>
      <c r="AO620" s="1"/>
      <c r="AP620" s="1"/>
    </row>
    <row r="621" spans="35:42" ht="14.25" customHeight="1">
      <c r="AI621" s="1"/>
      <c r="AJ621" s="1"/>
      <c r="AK621" s="1"/>
      <c r="AL621" s="1"/>
      <c r="AM621" s="1"/>
      <c r="AN621" s="1"/>
      <c r="AO621" s="1"/>
      <c r="AP621" s="1"/>
    </row>
    <row r="622" spans="35:42" ht="14.25" customHeight="1">
      <c r="AI622" s="1"/>
      <c r="AJ622" s="1"/>
      <c r="AK622" s="1"/>
      <c r="AL622" s="1"/>
      <c r="AM622" s="1"/>
      <c r="AN622" s="1"/>
      <c r="AO622" s="1"/>
      <c r="AP622" s="1"/>
    </row>
    <row r="623" spans="35:42" ht="14.25" customHeight="1">
      <c r="AI623" s="1"/>
      <c r="AJ623" s="1"/>
      <c r="AK623" s="1"/>
      <c r="AL623" s="1"/>
      <c r="AM623" s="1"/>
      <c r="AN623" s="1"/>
      <c r="AO623" s="1"/>
      <c r="AP623" s="1"/>
    </row>
    <row r="624" spans="35:42" ht="14.25" customHeight="1">
      <c r="AI624" s="1"/>
      <c r="AJ624" s="1"/>
      <c r="AK624" s="1"/>
      <c r="AL624" s="1"/>
      <c r="AM624" s="1"/>
      <c r="AN624" s="1"/>
      <c r="AO624" s="1"/>
      <c r="AP624" s="1"/>
    </row>
    <row r="625" spans="35:42" ht="14.25" customHeight="1">
      <c r="AI625" s="1"/>
      <c r="AJ625" s="1"/>
      <c r="AK625" s="1"/>
      <c r="AL625" s="1"/>
      <c r="AM625" s="1"/>
      <c r="AN625" s="1"/>
      <c r="AO625" s="1"/>
      <c r="AP625" s="1"/>
    </row>
    <row r="626" spans="35:42" ht="14.25" customHeight="1">
      <c r="AI626" s="1"/>
      <c r="AJ626" s="1"/>
      <c r="AK626" s="1"/>
      <c r="AL626" s="1"/>
      <c r="AM626" s="1"/>
      <c r="AN626" s="1"/>
      <c r="AO626" s="1"/>
      <c r="AP626" s="1"/>
    </row>
    <row r="627" spans="35:42" ht="14.25" customHeight="1">
      <c r="AI627" s="1"/>
      <c r="AJ627" s="1"/>
      <c r="AK627" s="1"/>
      <c r="AL627" s="1"/>
      <c r="AM627" s="1"/>
      <c r="AN627" s="1"/>
      <c r="AO627" s="1"/>
      <c r="AP627" s="1"/>
    </row>
    <row r="628" spans="35:42" ht="14.25" customHeight="1">
      <c r="AI628" s="1"/>
      <c r="AJ628" s="1"/>
      <c r="AK628" s="1"/>
      <c r="AL628" s="1"/>
      <c r="AM628" s="1"/>
      <c r="AN628" s="1"/>
      <c r="AO628" s="1"/>
      <c r="AP628" s="1"/>
    </row>
    <row r="629" spans="35:42" ht="14.25" customHeight="1">
      <c r="AI629" s="1"/>
      <c r="AJ629" s="1"/>
      <c r="AK629" s="1"/>
      <c r="AL629" s="1"/>
      <c r="AM629" s="1"/>
      <c r="AN629" s="1"/>
      <c r="AO629" s="1"/>
      <c r="AP629" s="1"/>
    </row>
    <row r="630" spans="35:42" ht="14.25" customHeight="1">
      <c r="AI630" s="1"/>
      <c r="AJ630" s="1"/>
      <c r="AK630" s="1"/>
      <c r="AL630" s="1"/>
      <c r="AM630" s="1"/>
      <c r="AN630" s="1"/>
      <c r="AO630" s="1"/>
      <c r="AP630" s="1"/>
    </row>
    <row r="631" spans="35:42" ht="14.25" customHeight="1">
      <c r="AI631" s="1"/>
      <c r="AJ631" s="1"/>
      <c r="AK631" s="1"/>
      <c r="AL631" s="1"/>
      <c r="AM631" s="1"/>
      <c r="AN631" s="1"/>
      <c r="AO631" s="1"/>
      <c r="AP631" s="1"/>
    </row>
    <row r="632" spans="35:42" ht="14.25" customHeight="1">
      <c r="AI632" s="1"/>
      <c r="AJ632" s="1"/>
      <c r="AK632" s="1"/>
      <c r="AL632" s="1"/>
      <c r="AM632" s="1"/>
      <c r="AN632" s="1"/>
      <c r="AO632" s="1"/>
      <c r="AP632" s="1"/>
    </row>
    <row r="633" spans="35:42" ht="14.25" customHeight="1">
      <c r="AI633" s="1"/>
      <c r="AJ633" s="1"/>
      <c r="AK633" s="1"/>
      <c r="AL633" s="1"/>
      <c r="AM633" s="1"/>
      <c r="AN633" s="1"/>
      <c r="AO633" s="1"/>
      <c r="AP633" s="1"/>
    </row>
    <row r="634" spans="35:42" ht="14.25" customHeight="1">
      <c r="AI634" s="1"/>
      <c r="AJ634" s="1"/>
      <c r="AK634" s="1"/>
      <c r="AL634" s="1"/>
      <c r="AM634" s="1"/>
      <c r="AN634" s="1"/>
      <c r="AO634" s="1"/>
      <c r="AP634" s="1"/>
    </row>
    <row r="635" spans="35:42" ht="14.25" customHeight="1">
      <c r="AI635" s="1"/>
      <c r="AJ635" s="1"/>
      <c r="AK635" s="1"/>
      <c r="AL635" s="1"/>
      <c r="AM635" s="1"/>
      <c r="AN635" s="1"/>
      <c r="AO635" s="1"/>
      <c r="AP635" s="1"/>
    </row>
    <row r="636" spans="35:42" ht="14.25" customHeight="1">
      <c r="AI636" s="1"/>
      <c r="AJ636" s="1"/>
      <c r="AK636" s="1"/>
      <c r="AL636" s="1"/>
      <c r="AM636" s="1"/>
      <c r="AN636" s="1"/>
      <c r="AO636" s="1"/>
      <c r="AP636" s="1"/>
    </row>
    <row r="637" spans="35:42" ht="14.25" customHeight="1">
      <c r="AI637" s="1"/>
      <c r="AJ637" s="1"/>
      <c r="AK637" s="1"/>
      <c r="AL637" s="1"/>
      <c r="AM637" s="1"/>
      <c r="AN637" s="1"/>
      <c r="AO637" s="1"/>
      <c r="AP637" s="1"/>
    </row>
    <row r="638" spans="35:42" ht="14.25" customHeight="1">
      <c r="AI638" s="1"/>
      <c r="AJ638" s="1"/>
      <c r="AK638" s="1"/>
      <c r="AL638" s="1"/>
      <c r="AM638" s="1"/>
      <c r="AN638" s="1"/>
      <c r="AO638" s="1"/>
      <c r="AP638" s="1"/>
    </row>
    <row r="639" spans="35:42" ht="14.25" customHeight="1">
      <c r="AI639" s="1"/>
      <c r="AJ639" s="1"/>
      <c r="AK639" s="1"/>
      <c r="AL639" s="1"/>
      <c r="AM639" s="1"/>
      <c r="AN639" s="1"/>
      <c r="AO639" s="1"/>
      <c r="AP639" s="1"/>
    </row>
    <row r="640" spans="35:42" ht="14.25" customHeight="1">
      <c r="AI640" s="1"/>
      <c r="AJ640" s="1"/>
      <c r="AK640" s="1"/>
      <c r="AL640" s="1"/>
      <c r="AM640" s="1"/>
      <c r="AN640" s="1"/>
      <c r="AO640" s="1"/>
      <c r="AP640" s="1"/>
    </row>
    <row r="641" spans="35:42" ht="14.25" customHeight="1">
      <c r="AI641" s="1"/>
      <c r="AJ641" s="1"/>
      <c r="AK641" s="1"/>
      <c r="AL641" s="1"/>
      <c r="AM641" s="1"/>
      <c r="AN641" s="1"/>
      <c r="AO641" s="1"/>
      <c r="AP641" s="1"/>
    </row>
    <row r="642" spans="35:42" ht="14.25" customHeight="1">
      <c r="AI642" s="1"/>
      <c r="AJ642" s="1"/>
      <c r="AK642" s="1"/>
      <c r="AL642" s="1"/>
      <c r="AM642" s="1"/>
      <c r="AN642" s="1"/>
      <c r="AO642" s="1"/>
      <c r="AP642" s="1"/>
    </row>
    <row r="643" spans="35:42" ht="14.25" customHeight="1">
      <c r="AI643" s="1"/>
      <c r="AJ643" s="1"/>
      <c r="AK643" s="1"/>
      <c r="AL643" s="1"/>
      <c r="AM643" s="1"/>
      <c r="AN643" s="1"/>
      <c r="AO643" s="1"/>
      <c r="AP643" s="1"/>
    </row>
    <row r="644" spans="35:42" ht="14.25" customHeight="1">
      <c r="AI644" s="1"/>
      <c r="AJ644" s="1"/>
      <c r="AK644" s="1"/>
      <c r="AL644" s="1"/>
      <c r="AM644" s="1"/>
      <c r="AN644" s="1"/>
      <c r="AO644" s="1"/>
      <c r="AP644" s="1"/>
    </row>
    <row r="645" spans="35:42" ht="14.25" customHeight="1">
      <c r="AI645" s="1"/>
      <c r="AJ645" s="1"/>
      <c r="AK645" s="1"/>
      <c r="AL645" s="1"/>
      <c r="AM645" s="1"/>
      <c r="AN645" s="1"/>
      <c r="AO645" s="1"/>
      <c r="AP645" s="1"/>
    </row>
    <row r="646" spans="35:42" ht="14.25" customHeight="1">
      <c r="AI646" s="1"/>
      <c r="AJ646" s="1"/>
      <c r="AK646" s="1"/>
      <c r="AL646" s="1"/>
      <c r="AM646" s="1"/>
      <c r="AN646" s="1"/>
      <c r="AO646" s="1"/>
      <c r="AP646" s="1"/>
    </row>
    <row r="647" spans="35:42" ht="14.25" customHeight="1">
      <c r="AI647" s="1"/>
      <c r="AJ647" s="1"/>
      <c r="AK647" s="1"/>
      <c r="AL647" s="1"/>
      <c r="AM647" s="1"/>
      <c r="AN647" s="1"/>
      <c r="AO647" s="1"/>
      <c r="AP647" s="1"/>
    </row>
    <row r="648" spans="35:42" ht="14.25" customHeight="1">
      <c r="AI648" s="1"/>
      <c r="AJ648" s="1"/>
      <c r="AK648" s="1"/>
      <c r="AL648" s="1"/>
      <c r="AM648" s="1"/>
      <c r="AN648" s="1"/>
      <c r="AO648" s="1"/>
      <c r="AP648" s="1"/>
    </row>
    <row r="649" spans="35:42" ht="14.25" customHeight="1">
      <c r="AI649" s="1"/>
      <c r="AJ649" s="1"/>
      <c r="AK649" s="1"/>
      <c r="AL649" s="1"/>
      <c r="AM649" s="1"/>
      <c r="AN649" s="1"/>
      <c r="AO649" s="1"/>
      <c r="AP649" s="1"/>
    </row>
    <row r="650" spans="35:42" ht="14.25" customHeight="1">
      <c r="AI650" s="1"/>
      <c r="AJ650" s="1"/>
      <c r="AK650" s="1"/>
      <c r="AL650" s="1"/>
      <c r="AM650" s="1"/>
      <c r="AN650" s="1"/>
      <c r="AO650" s="1"/>
      <c r="AP650" s="1"/>
    </row>
    <row r="651" spans="35:42" ht="14.25" customHeight="1">
      <c r="AI651" s="1"/>
      <c r="AJ651" s="1"/>
      <c r="AK651" s="1"/>
      <c r="AL651" s="1"/>
      <c r="AM651" s="1"/>
      <c r="AN651" s="1"/>
      <c r="AO651" s="1"/>
      <c r="AP651" s="1"/>
    </row>
    <row r="652" spans="35:42" ht="14.25" customHeight="1">
      <c r="AI652" s="1"/>
      <c r="AJ652" s="1"/>
      <c r="AK652" s="1"/>
      <c r="AL652" s="1"/>
      <c r="AM652" s="1"/>
      <c r="AN652" s="1"/>
      <c r="AO652" s="1"/>
      <c r="AP652" s="1"/>
    </row>
    <row r="653" spans="35:42" ht="14.25" customHeight="1">
      <c r="AI653" s="1"/>
      <c r="AJ653" s="1"/>
      <c r="AK653" s="1"/>
      <c r="AL653" s="1"/>
      <c r="AM653" s="1"/>
      <c r="AN653" s="1"/>
      <c r="AO653" s="1"/>
      <c r="AP653" s="1"/>
    </row>
    <row r="654" spans="35:42" ht="14.25" customHeight="1">
      <c r="AI654" s="1"/>
      <c r="AJ654" s="1"/>
      <c r="AK654" s="1"/>
      <c r="AL654" s="1"/>
      <c r="AM654" s="1"/>
      <c r="AN654" s="1"/>
      <c r="AO654" s="1"/>
      <c r="AP654" s="1"/>
    </row>
    <row r="655" spans="35:42" ht="14.25" customHeight="1">
      <c r="AI655" s="1"/>
      <c r="AJ655" s="1"/>
      <c r="AK655" s="1"/>
      <c r="AL655" s="1"/>
      <c r="AM655" s="1"/>
      <c r="AN655" s="1"/>
      <c r="AO655" s="1"/>
      <c r="AP655" s="1"/>
    </row>
    <row r="656" spans="35:42" ht="14.25" customHeight="1">
      <c r="AI656" s="1"/>
      <c r="AJ656" s="1"/>
      <c r="AK656" s="1"/>
      <c r="AL656" s="1"/>
      <c r="AM656" s="1"/>
      <c r="AN656" s="1"/>
      <c r="AO656" s="1"/>
      <c r="AP656" s="1"/>
    </row>
    <row r="657" spans="35:42" ht="14.25" customHeight="1">
      <c r="AI657" s="1"/>
      <c r="AJ657" s="1"/>
      <c r="AK657" s="1"/>
      <c r="AL657" s="1"/>
      <c r="AM657" s="1"/>
      <c r="AN657" s="1"/>
      <c r="AO657" s="1"/>
      <c r="AP657" s="1"/>
    </row>
    <row r="658" spans="35:42" ht="14.25" customHeight="1">
      <c r="AI658" s="1"/>
      <c r="AJ658" s="1"/>
      <c r="AK658" s="1"/>
      <c r="AL658" s="1"/>
      <c r="AM658" s="1"/>
      <c r="AN658" s="1"/>
      <c r="AO658" s="1"/>
      <c r="AP658" s="1"/>
    </row>
    <row r="659" spans="35:42" ht="14.25" customHeight="1">
      <c r="AI659" s="1"/>
      <c r="AJ659" s="1"/>
      <c r="AK659" s="1"/>
      <c r="AL659" s="1"/>
      <c r="AM659" s="1"/>
      <c r="AN659" s="1"/>
      <c r="AO659" s="1"/>
      <c r="AP659" s="1"/>
    </row>
    <row r="660" spans="35:42" ht="14.25" customHeight="1">
      <c r="AI660" s="1"/>
      <c r="AJ660" s="1"/>
      <c r="AK660" s="1"/>
      <c r="AL660" s="1"/>
      <c r="AM660" s="1"/>
      <c r="AN660" s="1"/>
      <c r="AO660" s="1"/>
      <c r="AP660" s="1"/>
    </row>
    <row r="661" spans="35:42" ht="14.25" customHeight="1">
      <c r="AI661" s="1"/>
      <c r="AJ661" s="1"/>
      <c r="AK661" s="1"/>
      <c r="AL661" s="1"/>
      <c r="AM661" s="1"/>
      <c r="AN661" s="1"/>
      <c r="AO661" s="1"/>
      <c r="AP661" s="1"/>
    </row>
    <row r="662" spans="35:42" ht="14.25" customHeight="1">
      <c r="AI662" s="1"/>
      <c r="AJ662" s="1"/>
      <c r="AK662" s="1"/>
      <c r="AL662" s="1"/>
      <c r="AM662" s="1"/>
      <c r="AN662" s="1"/>
      <c r="AO662" s="1"/>
      <c r="AP662" s="1"/>
    </row>
    <row r="663" spans="35:42" ht="14.25" customHeight="1">
      <c r="AI663" s="1"/>
      <c r="AJ663" s="1"/>
      <c r="AK663" s="1"/>
      <c r="AL663" s="1"/>
      <c r="AM663" s="1"/>
      <c r="AN663" s="1"/>
      <c r="AO663" s="1"/>
      <c r="AP663" s="1"/>
    </row>
    <row r="664" spans="35:42" ht="14.25" customHeight="1">
      <c r="AI664" s="1"/>
      <c r="AJ664" s="1"/>
      <c r="AK664" s="1"/>
      <c r="AL664" s="1"/>
      <c r="AM664" s="1"/>
      <c r="AN664" s="1"/>
      <c r="AO664" s="1"/>
      <c r="AP664" s="1"/>
    </row>
    <row r="665" spans="35:42" ht="14.25" customHeight="1">
      <c r="AI665" s="1"/>
      <c r="AJ665" s="1"/>
      <c r="AK665" s="1"/>
      <c r="AL665" s="1"/>
      <c r="AM665" s="1"/>
      <c r="AN665" s="1"/>
      <c r="AO665" s="1"/>
      <c r="AP665" s="1"/>
    </row>
    <row r="666" spans="35:42" ht="14.25" customHeight="1">
      <c r="AI666" s="1"/>
      <c r="AJ666" s="1"/>
      <c r="AK666" s="1"/>
      <c r="AL666" s="1"/>
      <c r="AM666" s="1"/>
      <c r="AN666" s="1"/>
      <c r="AO666" s="1"/>
      <c r="AP666" s="1"/>
    </row>
    <row r="667" spans="35:42" ht="14.25" customHeight="1">
      <c r="AI667" s="1"/>
      <c r="AJ667" s="1"/>
      <c r="AK667" s="1"/>
      <c r="AL667" s="1"/>
      <c r="AM667" s="1"/>
      <c r="AN667" s="1"/>
      <c r="AO667" s="1"/>
      <c r="AP667" s="1"/>
    </row>
    <row r="668" spans="35:42" ht="14.25" customHeight="1">
      <c r="AI668" s="1"/>
      <c r="AJ668" s="1"/>
      <c r="AK668" s="1"/>
      <c r="AL668" s="1"/>
      <c r="AM668" s="1"/>
      <c r="AN668" s="1"/>
      <c r="AO668" s="1"/>
      <c r="AP668" s="1"/>
    </row>
    <row r="669" spans="35:42" ht="14.25" customHeight="1">
      <c r="AI669" s="1"/>
      <c r="AJ669" s="1"/>
      <c r="AK669" s="1"/>
      <c r="AL669" s="1"/>
      <c r="AM669" s="1"/>
      <c r="AN669" s="1"/>
      <c r="AO669" s="1"/>
      <c r="AP669" s="1"/>
    </row>
    <row r="670" spans="35:42" ht="14.25" customHeight="1">
      <c r="AI670" s="1"/>
      <c r="AJ670" s="1"/>
      <c r="AK670" s="1"/>
      <c r="AL670" s="1"/>
      <c r="AM670" s="1"/>
      <c r="AN670" s="1"/>
      <c r="AO670" s="1"/>
      <c r="AP670" s="1"/>
    </row>
    <row r="671" spans="35:42" ht="14.25" customHeight="1">
      <c r="AI671" s="1"/>
      <c r="AJ671" s="1"/>
      <c r="AK671" s="1"/>
      <c r="AL671" s="1"/>
      <c r="AM671" s="1"/>
      <c r="AN671" s="1"/>
      <c r="AO671" s="1"/>
      <c r="AP671" s="1"/>
    </row>
    <row r="672" spans="35:42" ht="14.25" customHeight="1">
      <c r="AI672" s="1"/>
      <c r="AJ672" s="1"/>
      <c r="AK672" s="1"/>
      <c r="AL672" s="1"/>
      <c r="AM672" s="1"/>
      <c r="AN672" s="1"/>
      <c r="AO672" s="1"/>
      <c r="AP672" s="1"/>
    </row>
    <row r="673" spans="35:42" ht="14.25" customHeight="1">
      <c r="AI673" s="1"/>
      <c r="AJ673" s="1"/>
      <c r="AK673" s="1"/>
      <c r="AL673" s="1"/>
      <c r="AM673" s="1"/>
      <c r="AN673" s="1"/>
      <c r="AO673" s="1"/>
      <c r="AP673" s="1"/>
    </row>
    <row r="674" spans="35:42" ht="14.25" customHeight="1">
      <c r="AI674" s="1"/>
      <c r="AJ674" s="1"/>
      <c r="AK674" s="1"/>
      <c r="AL674" s="1"/>
      <c r="AM674" s="1"/>
      <c r="AN674" s="1"/>
      <c r="AO674" s="1"/>
      <c r="AP674" s="1"/>
    </row>
    <row r="675" spans="35:42" ht="14.25" customHeight="1">
      <c r="AI675" s="1"/>
      <c r="AJ675" s="1"/>
      <c r="AK675" s="1"/>
      <c r="AL675" s="1"/>
      <c r="AM675" s="1"/>
      <c r="AN675" s="1"/>
      <c r="AO675" s="1"/>
      <c r="AP675" s="1"/>
    </row>
    <row r="676" spans="35:42" ht="14.25" customHeight="1">
      <c r="AI676" s="1"/>
      <c r="AJ676" s="1"/>
      <c r="AK676" s="1"/>
      <c r="AL676" s="1"/>
      <c r="AM676" s="1"/>
      <c r="AN676" s="1"/>
      <c r="AO676" s="1"/>
      <c r="AP676" s="1"/>
    </row>
    <row r="677" spans="35:42" ht="14.25" customHeight="1">
      <c r="AI677" s="1"/>
      <c r="AJ677" s="1"/>
      <c r="AK677" s="1"/>
      <c r="AL677" s="1"/>
      <c r="AM677" s="1"/>
      <c r="AN677" s="1"/>
      <c r="AO677" s="1"/>
      <c r="AP677" s="1"/>
    </row>
    <row r="678" spans="35:42" ht="14.25" customHeight="1">
      <c r="AI678" s="1"/>
      <c r="AJ678" s="1"/>
      <c r="AK678" s="1"/>
      <c r="AL678" s="1"/>
      <c r="AM678" s="1"/>
      <c r="AN678" s="1"/>
      <c r="AO678" s="1"/>
      <c r="AP678" s="1"/>
    </row>
    <row r="679" spans="35:42" ht="14.25" customHeight="1">
      <c r="AI679" s="1"/>
      <c r="AJ679" s="1"/>
      <c r="AK679" s="1"/>
      <c r="AL679" s="1"/>
      <c r="AM679" s="1"/>
      <c r="AN679" s="1"/>
      <c r="AO679" s="1"/>
      <c r="AP679" s="1"/>
    </row>
    <row r="680" spans="35:42" ht="14.25" customHeight="1">
      <c r="AI680" s="1"/>
      <c r="AJ680" s="1"/>
      <c r="AK680" s="1"/>
      <c r="AL680" s="1"/>
      <c r="AM680" s="1"/>
      <c r="AN680" s="1"/>
      <c r="AO680" s="1"/>
      <c r="AP680" s="1"/>
    </row>
    <row r="681" spans="35:42" ht="14.25" customHeight="1">
      <c r="AI681" s="1"/>
      <c r="AJ681" s="1"/>
      <c r="AK681" s="1"/>
      <c r="AL681" s="1"/>
      <c r="AM681" s="1"/>
      <c r="AN681" s="1"/>
      <c r="AO681" s="1"/>
      <c r="AP681" s="1"/>
    </row>
    <row r="682" spans="35:42" ht="14.25" customHeight="1">
      <c r="AI682" s="1"/>
      <c r="AJ682" s="1"/>
      <c r="AK682" s="1"/>
      <c r="AL682" s="1"/>
      <c r="AM682" s="1"/>
      <c r="AN682" s="1"/>
      <c r="AO682" s="1"/>
      <c r="AP682" s="1"/>
    </row>
    <row r="683" spans="35:42" ht="14.25" customHeight="1">
      <c r="AI683" s="1"/>
      <c r="AJ683" s="1"/>
      <c r="AK683" s="1"/>
      <c r="AL683" s="1"/>
      <c r="AM683" s="1"/>
      <c r="AN683" s="1"/>
      <c r="AO683" s="1"/>
      <c r="AP683" s="1"/>
    </row>
    <row r="684" spans="35:42" ht="14.25" customHeight="1">
      <c r="AI684" s="1"/>
      <c r="AJ684" s="1"/>
      <c r="AK684" s="1"/>
      <c r="AL684" s="1"/>
      <c r="AM684" s="1"/>
      <c r="AN684" s="1"/>
      <c r="AO684" s="1"/>
      <c r="AP684" s="1"/>
    </row>
    <row r="685" spans="35:42" ht="14.25" customHeight="1">
      <c r="AI685" s="1"/>
      <c r="AJ685" s="1"/>
      <c r="AK685" s="1"/>
      <c r="AL685" s="1"/>
      <c r="AM685" s="1"/>
      <c r="AN685" s="1"/>
      <c r="AO685" s="1"/>
      <c r="AP685" s="1"/>
    </row>
    <row r="686" spans="35:42" ht="14.25" customHeight="1">
      <c r="AI686" s="1"/>
      <c r="AJ686" s="1"/>
      <c r="AK686" s="1"/>
      <c r="AL686" s="1"/>
      <c r="AM686" s="1"/>
      <c r="AN686" s="1"/>
      <c r="AO686" s="1"/>
      <c r="AP686" s="1"/>
    </row>
    <row r="687" spans="35:42" ht="14.25" customHeight="1">
      <c r="AI687" s="1"/>
      <c r="AJ687" s="1"/>
      <c r="AK687" s="1"/>
      <c r="AL687" s="1"/>
      <c r="AM687" s="1"/>
      <c r="AN687" s="1"/>
      <c r="AO687" s="1"/>
      <c r="AP687" s="1"/>
    </row>
    <row r="688" spans="35:42" ht="14.25" customHeight="1">
      <c r="AI688" s="1"/>
      <c r="AJ688" s="1"/>
      <c r="AK688" s="1"/>
      <c r="AL688" s="1"/>
      <c r="AM688" s="1"/>
      <c r="AN688" s="1"/>
      <c r="AO688" s="1"/>
      <c r="AP688" s="1"/>
    </row>
    <row r="689" spans="35:42" ht="14.25" customHeight="1">
      <c r="AI689" s="1"/>
      <c r="AJ689" s="1"/>
      <c r="AK689" s="1"/>
      <c r="AL689" s="1"/>
      <c r="AM689" s="1"/>
      <c r="AN689" s="1"/>
      <c r="AO689" s="1"/>
      <c r="AP689" s="1"/>
    </row>
    <row r="690" spans="35:42" ht="14.25" customHeight="1">
      <c r="AI690" s="1"/>
      <c r="AJ690" s="1"/>
      <c r="AK690" s="1"/>
      <c r="AL690" s="1"/>
      <c r="AM690" s="1"/>
      <c r="AN690" s="1"/>
      <c r="AO690" s="1"/>
      <c r="AP690" s="1"/>
    </row>
    <row r="691" spans="35:42" ht="14.25" customHeight="1">
      <c r="AI691" s="1"/>
      <c r="AJ691" s="1"/>
      <c r="AK691" s="1"/>
      <c r="AL691" s="1"/>
      <c r="AM691" s="1"/>
      <c r="AN691" s="1"/>
      <c r="AO691" s="1"/>
      <c r="AP691" s="1"/>
    </row>
    <row r="692" spans="35:42" ht="14.25" customHeight="1">
      <c r="AI692" s="1"/>
      <c r="AJ692" s="1"/>
      <c r="AK692" s="1"/>
      <c r="AL692" s="1"/>
      <c r="AM692" s="1"/>
      <c r="AN692" s="1"/>
      <c r="AO692" s="1"/>
      <c r="AP692" s="1"/>
    </row>
    <row r="693" spans="35:42" ht="14.25" customHeight="1">
      <c r="AI693" s="1"/>
      <c r="AJ693" s="1"/>
      <c r="AK693" s="1"/>
      <c r="AL693" s="1"/>
      <c r="AM693" s="1"/>
      <c r="AN693" s="1"/>
      <c r="AO693" s="1"/>
      <c r="AP693" s="1"/>
    </row>
    <row r="694" spans="35:42" ht="14.25" customHeight="1">
      <c r="AI694" s="1"/>
      <c r="AJ694" s="1"/>
      <c r="AK694" s="1"/>
      <c r="AL694" s="1"/>
      <c r="AM694" s="1"/>
      <c r="AN694" s="1"/>
      <c r="AO694" s="1"/>
      <c r="AP694" s="1"/>
    </row>
    <row r="695" spans="35:42" ht="14.25" customHeight="1">
      <c r="AI695" s="1"/>
      <c r="AJ695" s="1"/>
      <c r="AK695" s="1"/>
      <c r="AL695" s="1"/>
      <c r="AM695" s="1"/>
      <c r="AN695" s="1"/>
      <c r="AO695" s="1"/>
      <c r="AP695" s="1"/>
    </row>
    <row r="696" spans="35:42" ht="14.25" customHeight="1">
      <c r="AI696" s="1"/>
      <c r="AJ696" s="1"/>
      <c r="AK696" s="1"/>
      <c r="AL696" s="1"/>
      <c r="AM696" s="1"/>
      <c r="AN696" s="1"/>
      <c r="AO696" s="1"/>
      <c r="AP696" s="1"/>
    </row>
    <row r="697" spans="35:42" ht="14.25" customHeight="1">
      <c r="AI697" s="1"/>
      <c r="AJ697" s="1"/>
      <c r="AK697" s="1"/>
      <c r="AL697" s="1"/>
      <c r="AM697" s="1"/>
      <c r="AN697" s="1"/>
      <c r="AO697" s="1"/>
      <c r="AP697" s="1"/>
    </row>
    <row r="698" spans="35:42" ht="14.25" customHeight="1">
      <c r="AI698" s="1"/>
      <c r="AJ698" s="1"/>
      <c r="AK698" s="1"/>
      <c r="AL698" s="1"/>
      <c r="AM698" s="1"/>
      <c r="AN698" s="1"/>
      <c r="AO698" s="1"/>
      <c r="AP698" s="1"/>
    </row>
    <row r="699" spans="35:42" ht="14.25" customHeight="1">
      <c r="AI699" s="1"/>
      <c r="AJ699" s="1"/>
      <c r="AK699" s="1"/>
      <c r="AL699" s="1"/>
      <c r="AM699" s="1"/>
      <c r="AN699" s="1"/>
      <c r="AO699" s="1"/>
      <c r="AP699" s="1"/>
    </row>
    <row r="700" spans="35:42" ht="14.25" customHeight="1">
      <c r="AI700" s="1"/>
      <c r="AJ700" s="1"/>
      <c r="AK700" s="1"/>
      <c r="AL700" s="1"/>
      <c r="AM700" s="1"/>
      <c r="AN700" s="1"/>
      <c r="AO700" s="1"/>
      <c r="AP700" s="1"/>
    </row>
    <row r="701" spans="35:42" ht="14.25" customHeight="1">
      <c r="AI701" s="1"/>
      <c r="AJ701" s="1"/>
      <c r="AK701" s="1"/>
      <c r="AL701" s="1"/>
      <c r="AM701" s="1"/>
      <c r="AN701" s="1"/>
      <c r="AO701" s="1"/>
      <c r="AP701" s="1"/>
    </row>
    <row r="702" spans="35:42" ht="14.25" customHeight="1">
      <c r="AI702" s="1"/>
      <c r="AJ702" s="1"/>
      <c r="AK702" s="1"/>
      <c r="AL702" s="1"/>
      <c r="AM702" s="1"/>
      <c r="AN702" s="1"/>
      <c r="AO702" s="1"/>
      <c r="AP702" s="1"/>
    </row>
    <row r="703" spans="35:42" ht="14.25" customHeight="1">
      <c r="AI703" s="1"/>
      <c r="AJ703" s="1"/>
      <c r="AK703" s="1"/>
      <c r="AL703" s="1"/>
      <c r="AM703" s="1"/>
      <c r="AN703" s="1"/>
      <c r="AO703" s="1"/>
      <c r="AP703" s="1"/>
    </row>
    <row r="704" spans="35:42" ht="14.25" customHeight="1">
      <c r="AI704" s="1"/>
      <c r="AJ704" s="1"/>
      <c r="AK704" s="1"/>
      <c r="AL704" s="1"/>
      <c r="AM704" s="1"/>
      <c r="AN704" s="1"/>
      <c r="AO704" s="1"/>
      <c r="AP704" s="1"/>
    </row>
    <row r="705" spans="35:42" ht="14.25" customHeight="1">
      <c r="AI705" s="1"/>
      <c r="AJ705" s="1"/>
      <c r="AK705" s="1"/>
      <c r="AL705" s="1"/>
      <c r="AM705" s="1"/>
      <c r="AN705" s="1"/>
      <c r="AO705" s="1"/>
      <c r="AP705" s="1"/>
    </row>
    <row r="706" spans="35:42" ht="14.25" customHeight="1">
      <c r="AI706" s="1"/>
      <c r="AJ706" s="1"/>
      <c r="AK706" s="1"/>
      <c r="AL706" s="1"/>
      <c r="AM706" s="1"/>
      <c r="AN706" s="1"/>
      <c r="AO706" s="1"/>
      <c r="AP706" s="1"/>
    </row>
    <row r="707" spans="35:42" ht="14.25" customHeight="1">
      <c r="AI707" s="1"/>
      <c r="AJ707" s="1"/>
      <c r="AK707" s="1"/>
      <c r="AL707" s="1"/>
      <c r="AM707" s="1"/>
      <c r="AN707" s="1"/>
      <c r="AO707" s="1"/>
      <c r="AP707" s="1"/>
    </row>
    <row r="708" spans="35:42" ht="14.25" customHeight="1">
      <c r="AI708" s="1"/>
      <c r="AJ708" s="1"/>
      <c r="AK708" s="1"/>
      <c r="AL708" s="1"/>
      <c r="AM708" s="1"/>
      <c r="AN708" s="1"/>
      <c r="AO708" s="1"/>
      <c r="AP708" s="1"/>
    </row>
    <row r="709" spans="35:42" ht="14.25" customHeight="1">
      <c r="AI709" s="1"/>
      <c r="AJ709" s="1"/>
      <c r="AK709" s="1"/>
      <c r="AL709" s="1"/>
      <c r="AM709" s="1"/>
      <c r="AN709" s="1"/>
      <c r="AO709" s="1"/>
      <c r="AP709" s="1"/>
    </row>
    <row r="710" spans="35:42" ht="14.25" customHeight="1">
      <c r="AI710" s="1"/>
      <c r="AJ710" s="1"/>
      <c r="AK710" s="1"/>
      <c r="AL710" s="1"/>
      <c r="AM710" s="1"/>
      <c r="AN710" s="1"/>
      <c r="AO710" s="1"/>
      <c r="AP710" s="1"/>
    </row>
    <row r="711" spans="35:42" ht="14.25" customHeight="1">
      <c r="AI711" s="1"/>
      <c r="AJ711" s="1"/>
      <c r="AK711" s="1"/>
      <c r="AL711" s="1"/>
      <c r="AM711" s="1"/>
      <c r="AN711" s="1"/>
      <c r="AO711" s="1"/>
      <c r="AP711" s="1"/>
    </row>
    <row r="712" spans="35:42" ht="14.25" customHeight="1">
      <c r="AI712" s="1"/>
      <c r="AJ712" s="1"/>
      <c r="AK712" s="1"/>
      <c r="AL712" s="1"/>
      <c r="AM712" s="1"/>
      <c r="AN712" s="1"/>
      <c r="AO712" s="1"/>
      <c r="AP712" s="1"/>
    </row>
    <row r="713" spans="35:42" ht="14.25" customHeight="1">
      <c r="AI713" s="1"/>
      <c r="AJ713" s="1"/>
      <c r="AK713" s="1"/>
      <c r="AL713" s="1"/>
      <c r="AM713" s="1"/>
      <c r="AN713" s="1"/>
      <c r="AO713" s="1"/>
      <c r="AP713" s="1"/>
    </row>
    <row r="714" spans="35:42" ht="14.25" customHeight="1">
      <c r="AI714" s="1"/>
      <c r="AJ714" s="1"/>
      <c r="AK714" s="1"/>
      <c r="AL714" s="1"/>
      <c r="AM714" s="1"/>
      <c r="AN714" s="1"/>
      <c r="AO714" s="1"/>
      <c r="AP714" s="1"/>
    </row>
    <row r="715" spans="35:42" ht="14.25" customHeight="1">
      <c r="AI715" s="1"/>
      <c r="AJ715" s="1"/>
      <c r="AK715" s="1"/>
      <c r="AL715" s="1"/>
      <c r="AM715" s="1"/>
      <c r="AN715" s="1"/>
      <c r="AO715" s="1"/>
      <c r="AP715" s="1"/>
    </row>
    <row r="716" spans="35:42" ht="14.25" customHeight="1">
      <c r="AI716" s="1"/>
      <c r="AJ716" s="1"/>
      <c r="AK716" s="1"/>
      <c r="AL716" s="1"/>
      <c r="AM716" s="1"/>
      <c r="AN716" s="1"/>
      <c r="AO716" s="1"/>
      <c r="AP716" s="1"/>
    </row>
    <row r="717" spans="35:42" ht="14.25" customHeight="1">
      <c r="AI717" s="1"/>
      <c r="AJ717" s="1"/>
      <c r="AK717" s="1"/>
      <c r="AL717" s="1"/>
      <c r="AM717" s="1"/>
      <c r="AN717" s="1"/>
      <c r="AO717" s="1"/>
      <c r="AP717" s="1"/>
    </row>
    <row r="718" spans="35:42" ht="14.25" customHeight="1">
      <c r="AI718" s="1"/>
      <c r="AJ718" s="1"/>
      <c r="AK718" s="1"/>
      <c r="AL718" s="1"/>
      <c r="AM718" s="1"/>
      <c r="AN718" s="1"/>
      <c r="AO718" s="1"/>
      <c r="AP718" s="1"/>
    </row>
    <row r="719" spans="35:42" ht="14.25" customHeight="1">
      <c r="AI719" s="1"/>
      <c r="AJ719" s="1"/>
      <c r="AK719" s="1"/>
      <c r="AL719" s="1"/>
      <c r="AM719" s="1"/>
      <c r="AN719" s="1"/>
      <c r="AO719" s="1"/>
      <c r="AP719" s="1"/>
    </row>
    <row r="720" spans="35:42" ht="14.25" customHeight="1">
      <c r="AI720" s="1"/>
      <c r="AJ720" s="1"/>
      <c r="AK720" s="1"/>
      <c r="AL720" s="1"/>
      <c r="AM720" s="1"/>
      <c r="AN720" s="1"/>
      <c r="AO720" s="1"/>
      <c r="AP720" s="1"/>
    </row>
    <row r="721" spans="35:42" ht="14.25" customHeight="1">
      <c r="AI721" s="1"/>
      <c r="AJ721" s="1"/>
      <c r="AK721" s="1"/>
      <c r="AL721" s="1"/>
      <c r="AM721" s="1"/>
      <c r="AN721" s="1"/>
      <c r="AO721" s="1"/>
      <c r="AP721" s="1"/>
    </row>
    <row r="722" spans="35:42" ht="14.25" customHeight="1">
      <c r="AI722" s="1"/>
      <c r="AJ722" s="1"/>
      <c r="AK722" s="1"/>
      <c r="AL722" s="1"/>
      <c r="AM722" s="1"/>
      <c r="AN722" s="1"/>
      <c r="AO722" s="1"/>
      <c r="AP722" s="1"/>
    </row>
    <row r="723" spans="35:42" ht="14.25" customHeight="1">
      <c r="AI723" s="1"/>
      <c r="AJ723" s="1"/>
      <c r="AK723" s="1"/>
      <c r="AL723" s="1"/>
      <c r="AM723" s="1"/>
      <c r="AN723" s="1"/>
      <c r="AO723" s="1"/>
      <c r="AP723" s="1"/>
    </row>
    <row r="724" spans="35:42" ht="14.25" customHeight="1">
      <c r="AI724" s="1"/>
      <c r="AJ724" s="1"/>
      <c r="AK724" s="1"/>
      <c r="AL724" s="1"/>
      <c r="AM724" s="1"/>
      <c r="AN724" s="1"/>
      <c r="AO724" s="1"/>
      <c r="AP724" s="1"/>
    </row>
    <row r="725" spans="35:42" ht="14.25" customHeight="1">
      <c r="AI725" s="1"/>
      <c r="AJ725" s="1"/>
      <c r="AK725" s="1"/>
      <c r="AL725" s="1"/>
      <c r="AM725" s="1"/>
      <c r="AN725" s="1"/>
      <c r="AO725" s="1"/>
      <c r="AP725" s="1"/>
    </row>
    <row r="726" spans="35:42" ht="14.25" customHeight="1">
      <c r="AI726" s="1"/>
      <c r="AJ726" s="1"/>
      <c r="AK726" s="1"/>
      <c r="AL726" s="1"/>
      <c r="AM726" s="1"/>
      <c r="AN726" s="1"/>
      <c r="AO726" s="1"/>
      <c r="AP726" s="1"/>
    </row>
    <row r="727" spans="35:42" ht="14.25" customHeight="1">
      <c r="AI727" s="1"/>
      <c r="AJ727" s="1"/>
      <c r="AK727" s="1"/>
      <c r="AL727" s="1"/>
      <c r="AM727" s="1"/>
      <c r="AN727" s="1"/>
      <c r="AO727" s="1"/>
      <c r="AP727" s="1"/>
    </row>
    <row r="728" spans="35:42" ht="14.25" customHeight="1">
      <c r="AI728" s="1"/>
      <c r="AJ728" s="1"/>
      <c r="AK728" s="1"/>
      <c r="AL728" s="1"/>
      <c r="AM728" s="1"/>
      <c r="AN728" s="1"/>
      <c r="AO728" s="1"/>
      <c r="AP728" s="1"/>
    </row>
    <row r="729" spans="35:42" ht="14.25" customHeight="1">
      <c r="AI729" s="1"/>
      <c r="AJ729" s="1"/>
      <c r="AK729" s="1"/>
      <c r="AL729" s="1"/>
      <c r="AM729" s="1"/>
      <c r="AN729" s="1"/>
      <c r="AO729" s="1"/>
      <c r="AP729" s="1"/>
    </row>
    <row r="730" spans="35:42" ht="14.25" customHeight="1">
      <c r="AI730" s="1"/>
      <c r="AJ730" s="1"/>
      <c r="AK730" s="1"/>
      <c r="AL730" s="1"/>
      <c r="AM730" s="1"/>
      <c r="AN730" s="1"/>
      <c r="AO730" s="1"/>
      <c r="AP730" s="1"/>
    </row>
    <row r="731" spans="35:42" ht="14.25" customHeight="1">
      <c r="AI731" s="1"/>
      <c r="AJ731" s="1"/>
      <c r="AK731" s="1"/>
      <c r="AL731" s="1"/>
      <c r="AM731" s="1"/>
      <c r="AN731" s="1"/>
      <c r="AO731" s="1"/>
      <c r="AP731" s="1"/>
    </row>
    <row r="732" spans="35:42" ht="14.25" customHeight="1">
      <c r="AI732" s="1"/>
      <c r="AJ732" s="1"/>
      <c r="AK732" s="1"/>
      <c r="AL732" s="1"/>
      <c r="AM732" s="1"/>
      <c r="AN732" s="1"/>
      <c r="AO732" s="1"/>
      <c r="AP732" s="1"/>
    </row>
    <row r="733" spans="35:42" ht="14.25" customHeight="1">
      <c r="AI733" s="1"/>
      <c r="AJ733" s="1"/>
      <c r="AK733" s="1"/>
      <c r="AL733" s="1"/>
      <c r="AM733" s="1"/>
      <c r="AN733" s="1"/>
      <c r="AO733" s="1"/>
      <c r="AP733" s="1"/>
    </row>
    <row r="734" spans="35:42" ht="14.25" customHeight="1">
      <c r="AI734" s="1"/>
      <c r="AJ734" s="1"/>
      <c r="AK734" s="1"/>
      <c r="AL734" s="1"/>
      <c r="AM734" s="1"/>
      <c r="AN734" s="1"/>
      <c r="AO734" s="1"/>
      <c r="AP734" s="1"/>
    </row>
    <row r="735" spans="35:42" ht="14.25" customHeight="1">
      <c r="AI735" s="1"/>
      <c r="AJ735" s="1"/>
      <c r="AK735" s="1"/>
      <c r="AL735" s="1"/>
      <c r="AM735" s="1"/>
      <c r="AN735" s="1"/>
      <c r="AO735" s="1"/>
      <c r="AP735" s="1"/>
    </row>
    <row r="736" spans="35:42" ht="14.25" customHeight="1">
      <c r="AI736" s="1"/>
      <c r="AJ736" s="1"/>
      <c r="AK736" s="1"/>
      <c r="AL736" s="1"/>
      <c r="AM736" s="1"/>
      <c r="AN736" s="1"/>
      <c r="AO736" s="1"/>
      <c r="AP736" s="1"/>
    </row>
    <row r="737" spans="35:42" ht="14.25" customHeight="1">
      <c r="AI737" s="1"/>
      <c r="AJ737" s="1"/>
      <c r="AK737" s="1"/>
      <c r="AL737" s="1"/>
      <c r="AM737" s="1"/>
      <c r="AN737" s="1"/>
      <c r="AO737" s="1"/>
      <c r="AP737" s="1"/>
    </row>
    <row r="738" spans="35:42" ht="14.25" customHeight="1">
      <c r="AI738" s="1"/>
      <c r="AJ738" s="1"/>
      <c r="AK738" s="1"/>
      <c r="AL738" s="1"/>
      <c r="AM738" s="1"/>
      <c r="AN738" s="1"/>
      <c r="AO738" s="1"/>
      <c r="AP738" s="1"/>
    </row>
    <row r="739" spans="35:42" ht="14.25" customHeight="1">
      <c r="AI739" s="1"/>
      <c r="AJ739" s="1"/>
      <c r="AK739" s="1"/>
      <c r="AL739" s="1"/>
      <c r="AM739" s="1"/>
      <c r="AN739" s="1"/>
      <c r="AO739" s="1"/>
      <c r="AP739" s="1"/>
    </row>
    <row r="740" spans="35:42" ht="14.25" customHeight="1">
      <c r="AI740" s="1"/>
      <c r="AJ740" s="1"/>
      <c r="AK740" s="1"/>
      <c r="AL740" s="1"/>
      <c r="AM740" s="1"/>
      <c r="AN740" s="1"/>
      <c r="AO740" s="1"/>
      <c r="AP740" s="1"/>
    </row>
    <row r="741" spans="35:42" ht="14.25" customHeight="1">
      <c r="AI741" s="1"/>
      <c r="AJ741" s="1"/>
      <c r="AK741" s="1"/>
      <c r="AL741" s="1"/>
      <c r="AM741" s="1"/>
      <c r="AN741" s="1"/>
      <c r="AO741" s="1"/>
      <c r="AP741" s="1"/>
    </row>
    <row r="742" spans="35:42" ht="14.25" customHeight="1">
      <c r="AI742" s="1"/>
      <c r="AJ742" s="1"/>
      <c r="AK742" s="1"/>
      <c r="AL742" s="1"/>
      <c r="AM742" s="1"/>
      <c r="AN742" s="1"/>
      <c r="AO742" s="1"/>
      <c r="AP742" s="1"/>
    </row>
    <row r="743" spans="35:42" ht="14.25" customHeight="1">
      <c r="AI743" s="1"/>
      <c r="AJ743" s="1"/>
      <c r="AK743" s="1"/>
      <c r="AL743" s="1"/>
      <c r="AM743" s="1"/>
      <c r="AN743" s="1"/>
      <c r="AO743" s="1"/>
      <c r="AP743" s="1"/>
    </row>
    <row r="744" spans="35:42" ht="14.25" customHeight="1">
      <c r="AI744" s="1"/>
      <c r="AJ744" s="1"/>
      <c r="AK744" s="1"/>
      <c r="AL744" s="1"/>
      <c r="AM744" s="1"/>
      <c r="AN744" s="1"/>
      <c r="AO744" s="1"/>
      <c r="AP744" s="1"/>
    </row>
    <row r="745" spans="35:42" ht="14.25" customHeight="1">
      <c r="AI745" s="1"/>
      <c r="AJ745" s="1"/>
      <c r="AK745" s="1"/>
      <c r="AL745" s="1"/>
      <c r="AM745" s="1"/>
      <c r="AN745" s="1"/>
      <c r="AO745" s="1"/>
      <c r="AP745" s="1"/>
    </row>
    <row r="746" spans="35:42" ht="14.25" customHeight="1">
      <c r="AI746" s="1"/>
      <c r="AJ746" s="1"/>
      <c r="AK746" s="1"/>
      <c r="AL746" s="1"/>
      <c r="AM746" s="1"/>
      <c r="AN746" s="1"/>
      <c r="AO746" s="1"/>
      <c r="AP746" s="1"/>
    </row>
    <row r="747" spans="35:42" ht="14.25" customHeight="1">
      <c r="AI747" s="1"/>
      <c r="AJ747" s="1"/>
      <c r="AK747" s="1"/>
      <c r="AL747" s="1"/>
      <c r="AM747" s="1"/>
      <c r="AN747" s="1"/>
      <c r="AO747" s="1"/>
      <c r="AP747" s="1"/>
    </row>
    <row r="748" spans="35:42" ht="14.25" customHeight="1">
      <c r="AI748" s="1"/>
      <c r="AJ748" s="1"/>
      <c r="AK748" s="1"/>
      <c r="AL748" s="1"/>
      <c r="AM748" s="1"/>
      <c r="AN748" s="1"/>
      <c r="AO748" s="1"/>
      <c r="AP748" s="1"/>
    </row>
    <row r="749" spans="35:42" ht="14.25" customHeight="1">
      <c r="AI749" s="1"/>
      <c r="AJ749" s="1"/>
      <c r="AK749" s="1"/>
      <c r="AL749" s="1"/>
      <c r="AM749" s="1"/>
      <c r="AN749" s="1"/>
      <c r="AO749" s="1"/>
      <c r="AP749" s="1"/>
    </row>
    <row r="750" spans="35:42" ht="14.25" customHeight="1">
      <c r="AI750" s="1"/>
      <c r="AJ750" s="1"/>
      <c r="AK750" s="1"/>
      <c r="AL750" s="1"/>
      <c r="AM750" s="1"/>
      <c r="AN750" s="1"/>
      <c r="AO750" s="1"/>
      <c r="AP750" s="1"/>
    </row>
    <row r="751" spans="35:42" ht="14.25" customHeight="1">
      <c r="AI751" s="1"/>
      <c r="AJ751" s="1"/>
      <c r="AK751" s="1"/>
      <c r="AL751" s="1"/>
      <c r="AM751" s="1"/>
      <c r="AN751" s="1"/>
      <c r="AO751" s="1"/>
      <c r="AP751" s="1"/>
    </row>
    <row r="752" spans="35:42" ht="14.25" customHeight="1">
      <c r="AI752" s="1"/>
      <c r="AJ752" s="1"/>
      <c r="AK752" s="1"/>
      <c r="AL752" s="1"/>
      <c r="AM752" s="1"/>
      <c r="AN752" s="1"/>
      <c r="AO752" s="1"/>
      <c r="AP752" s="1"/>
    </row>
    <row r="753" spans="35:42" ht="14.25" customHeight="1">
      <c r="AI753" s="1"/>
      <c r="AJ753" s="1"/>
      <c r="AK753" s="1"/>
      <c r="AL753" s="1"/>
      <c r="AM753" s="1"/>
      <c r="AN753" s="1"/>
      <c r="AO753" s="1"/>
      <c r="AP753" s="1"/>
    </row>
    <row r="754" spans="35:42" ht="14.25" customHeight="1">
      <c r="AI754" s="1"/>
      <c r="AJ754" s="1"/>
      <c r="AK754" s="1"/>
      <c r="AL754" s="1"/>
      <c r="AM754" s="1"/>
      <c r="AN754" s="1"/>
      <c r="AO754" s="1"/>
      <c r="AP754" s="1"/>
    </row>
    <row r="755" spans="35:42" ht="14.25" customHeight="1">
      <c r="AI755" s="1"/>
      <c r="AJ755" s="1"/>
      <c r="AK755" s="1"/>
      <c r="AL755" s="1"/>
      <c r="AM755" s="1"/>
      <c r="AN755" s="1"/>
      <c r="AO755" s="1"/>
      <c r="AP755" s="1"/>
    </row>
    <row r="756" spans="35:42" ht="14.25" customHeight="1">
      <c r="AI756" s="1"/>
      <c r="AJ756" s="1"/>
      <c r="AK756" s="1"/>
      <c r="AL756" s="1"/>
      <c r="AM756" s="1"/>
      <c r="AN756" s="1"/>
      <c r="AO756" s="1"/>
      <c r="AP756" s="1"/>
    </row>
    <row r="757" spans="35:42" ht="14.25" customHeight="1">
      <c r="AI757" s="1"/>
      <c r="AJ757" s="1"/>
      <c r="AK757" s="1"/>
      <c r="AL757" s="1"/>
      <c r="AM757" s="1"/>
      <c r="AN757" s="1"/>
      <c r="AO757" s="1"/>
      <c r="AP757" s="1"/>
    </row>
    <row r="758" spans="35:42" ht="14.25" customHeight="1">
      <c r="AI758" s="1"/>
      <c r="AJ758" s="1"/>
      <c r="AK758" s="1"/>
      <c r="AL758" s="1"/>
      <c r="AM758" s="1"/>
      <c r="AN758" s="1"/>
      <c r="AO758" s="1"/>
      <c r="AP758" s="1"/>
    </row>
    <row r="759" spans="35:42" ht="14.25" customHeight="1">
      <c r="AI759" s="1"/>
      <c r="AJ759" s="1"/>
      <c r="AK759" s="1"/>
      <c r="AL759" s="1"/>
      <c r="AM759" s="1"/>
      <c r="AN759" s="1"/>
      <c r="AO759" s="1"/>
      <c r="AP759" s="1"/>
    </row>
    <row r="760" spans="35:42" ht="14.25" customHeight="1">
      <c r="AI760" s="1"/>
      <c r="AJ760" s="1"/>
      <c r="AK760" s="1"/>
      <c r="AL760" s="1"/>
      <c r="AM760" s="1"/>
      <c r="AN760" s="1"/>
      <c r="AO760" s="1"/>
      <c r="AP760" s="1"/>
    </row>
    <row r="761" spans="35:42" ht="14.25" customHeight="1">
      <c r="AI761" s="1"/>
      <c r="AJ761" s="1"/>
      <c r="AK761" s="1"/>
      <c r="AL761" s="1"/>
      <c r="AM761" s="1"/>
      <c r="AN761" s="1"/>
      <c r="AO761" s="1"/>
      <c r="AP761" s="1"/>
    </row>
    <row r="762" spans="35:42" ht="14.25" customHeight="1">
      <c r="AI762" s="1"/>
      <c r="AJ762" s="1"/>
      <c r="AK762" s="1"/>
      <c r="AL762" s="1"/>
      <c r="AM762" s="1"/>
      <c r="AN762" s="1"/>
      <c r="AO762" s="1"/>
      <c r="AP762" s="1"/>
    </row>
    <row r="763" spans="35:42" ht="14.25" customHeight="1">
      <c r="AI763" s="1"/>
      <c r="AJ763" s="1"/>
      <c r="AK763" s="1"/>
      <c r="AL763" s="1"/>
      <c r="AM763" s="1"/>
      <c r="AN763" s="1"/>
      <c r="AO763" s="1"/>
      <c r="AP763" s="1"/>
    </row>
    <row r="764" spans="35:42" ht="14.25" customHeight="1">
      <c r="AI764" s="1"/>
      <c r="AJ764" s="1"/>
      <c r="AK764" s="1"/>
      <c r="AL764" s="1"/>
      <c r="AM764" s="1"/>
      <c r="AN764" s="1"/>
      <c r="AO764" s="1"/>
      <c r="AP764" s="1"/>
    </row>
    <row r="765" spans="35:42" ht="14.25" customHeight="1">
      <c r="AI765" s="1"/>
      <c r="AJ765" s="1"/>
      <c r="AK765" s="1"/>
      <c r="AL765" s="1"/>
      <c r="AM765" s="1"/>
      <c r="AN765" s="1"/>
      <c r="AO765" s="1"/>
      <c r="AP765" s="1"/>
    </row>
    <row r="766" spans="35:42" ht="14.25" customHeight="1">
      <c r="AI766" s="1"/>
      <c r="AJ766" s="1"/>
      <c r="AK766" s="1"/>
      <c r="AL766" s="1"/>
      <c r="AM766" s="1"/>
      <c r="AN766" s="1"/>
      <c r="AO766" s="1"/>
      <c r="AP766" s="1"/>
    </row>
    <row r="767" spans="35:42" ht="14.25" customHeight="1">
      <c r="AI767" s="1"/>
      <c r="AJ767" s="1"/>
      <c r="AK767" s="1"/>
      <c r="AL767" s="1"/>
      <c r="AM767" s="1"/>
      <c r="AN767" s="1"/>
      <c r="AO767" s="1"/>
      <c r="AP767" s="1"/>
    </row>
    <row r="768" spans="35:42" ht="14.25" customHeight="1">
      <c r="AI768" s="1"/>
      <c r="AJ768" s="1"/>
      <c r="AK768" s="1"/>
      <c r="AL768" s="1"/>
      <c r="AM768" s="1"/>
      <c r="AN768" s="1"/>
      <c r="AO768" s="1"/>
      <c r="AP768" s="1"/>
    </row>
    <row r="769" spans="35:42" ht="14.25" customHeight="1">
      <c r="AI769" s="1"/>
      <c r="AJ769" s="1"/>
      <c r="AK769" s="1"/>
      <c r="AL769" s="1"/>
      <c r="AM769" s="1"/>
      <c r="AN769" s="1"/>
      <c r="AO769" s="1"/>
      <c r="AP769" s="1"/>
    </row>
    <row r="770" spans="35:42" ht="14.25" customHeight="1">
      <c r="AI770" s="1"/>
      <c r="AJ770" s="1"/>
      <c r="AK770" s="1"/>
      <c r="AL770" s="1"/>
      <c r="AM770" s="1"/>
      <c r="AN770" s="1"/>
      <c r="AO770" s="1"/>
      <c r="AP770" s="1"/>
    </row>
    <row r="771" spans="35:42" ht="14.25" customHeight="1">
      <c r="AI771" s="1"/>
      <c r="AJ771" s="1"/>
      <c r="AK771" s="1"/>
      <c r="AL771" s="1"/>
      <c r="AM771" s="1"/>
      <c r="AN771" s="1"/>
      <c r="AO771" s="1"/>
      <c r="AP771" s="1"/>
    </row>
    <row r="772" spans="35:42" ht="14.25" customHeight="1">
      <c r="AI772" s="1"/>
      <c r="AJ772" s="1"/>
      <c r="AK772" s="1"/>
      <c r="AL772" s="1"/>
      <c r="AM772" s="1"/>
      <c r="AN772" s="1"/>
      <c r="AO772" s="1"/>
      <c r="AP772" s="1"/>
    </row>
    <row r="773" spans="35:42" ht="14.25" customHeight="1">
      <c r="AI773" s="1"/>
      <c r="AJ773" s="1"/>
      <c r="AK773" s="1"/>
      <c r="AL773" s="1"/>
      <c r="AM773" s="1"/>
      <c r="AN773" s="1"/>
      <c r="AO773" s="1"/>
      <c r="AP773" s="1"/>
    </row>
    <row r="774" spans="35:42" ht="14.25" customHeight="1">
      <c r="AI774" s="1"/>
      <c r="AJ774" s="1"/>
      <c r="AK774" s="1"/>
      <c r="AL774" s="1"/>
      <c r="AM774" s="1"/>
      <c r="AN774" s="1"/>
      <c r="AO774" s="1"/>
      <c r="AP774" s="1"/>
    </row>
    <row r="775" spans="35:42" ht="14.25" customHeight="1">
      <c r="AI775" s="1"/>
      <c r="AJ775" s="1"/>
      <c r="AK775" s="1"/>
      <c r="AL775" s="1"/>
      <c r="AM775" s="1"/>
      <c r="AN775" s="1"/>
      <c r="AO775" s="1"/>
      <c r="AP775" s="1"/>
    </row>
    <row r="776" spans="35:42" ht="14.25" customHeight="1">
      <c r="AI776" s="1"/>
      <c r="AJ776" s="1"/>
      <c r="AK776" s="1"/>
      <c r="AL776" s="1"/>
      <c r="AM776" s="1"/>
      <c r="AN776" s="1"/>
      <c r="AO776" s="1"/>
      <c r="AP776" s="1"/>
    </row>
    <row r="777" spans="35:42" ht="14.25" customHeight="1">
      <c r="AI777" s="1"/>
      <c r="AJ777" s="1"/>
      <c r="AK777" s="1"/>
      <c r="AL777" s="1"/>
      <c r="AM777" s="1"/>
      <c r="AN777" s="1"/>
      <c r="AO777" s="1"/>
      <c r="AP777" s="1"/>
    </row>
    <row r="778" spans="35:42" ht="14.25" customHeight="1">
      <c r="AI778" s="1"/>
      <c r="AJ778" s="1"/>
      <c r="AK778" s="1"/>
      <c r="AL778" s="1"/>
      <c r="AM778" s="1"/>
      <c r="AN778" s="1"/>
      <c r="AO778" s="1"/>
      <c r="AP778" s="1"/>
    </row>
    <row r="779" spans="35:42" ht="14.25" customHeight="1">
      <c r="AI779" s="1"/>
      <c r="AJ779" s="1"/>
      <c r="AK779" s="1"/>
      <c r="AL779" s="1"/>
      <c r="AM779" s="1"/>
      <c r="AN779" s="1"/>
      <c r="AO779" s="1"/>
      <c r="AP779" s="1"/>
    </row>
    <row r="780" spans="35:42" ht="14.25" customHeight="1">
      <c r="AI780" s="1"/>
      <c r="AJ780" s="1"/>
      <c r="AK780" s="1"/>
      <c r="AL780" s="1"/>
      <c r="AM780" s="1"/>
      <c r="AN780" s="1"/>
      <c r="AO780" s="1"/>
      <c r="AP780" s="1"/>
    </row>
    <row r="781" spans="35:42" ht="14.25" customHeight="1">
      <c r="AI781" s="1"/>
      <c r="AJ781" s="1"/>
      <c r="AK781" s="1"/>
      <c r="AL781" s="1"/>
      <c r="AM781" s="1"/>
      <c r="AN781" s="1"/>
      <c r="AO781" s="1"/>
      <c r="AP781" s="1"/>
    </row>
    <row r="782" spans="35:42" ht="14.25" customHeight="1">
      <c r="AI782" s="1"/>
      <c r="AJ782" s="1"/>
      <c r="AK782" s="1"/>
      <c r="AL782" s="1"/>
      <c r="AM782" s="1"/>
      <c r="AN782" s="1"/>
      <c r="AO782" s="1"/>
      <c r="AP782" s="1"/>
    </row>
    <row r="783" spans="35:42" ht="14.25" customHeight="1">
      <c r="AI783" s="1"/>
      <c r="AJ783" s="1"/>
      <c r="AK783" s="1"/>
      <c r="AL783" s="1"/>
      <c r="AM783" s="1"/>
      <c r="AN783" s="1"/>
      <c r="AO783" s="1"/>
      <c r="AP783" s="1"/>
    </row>
    <row r="784" spans="35:42" ht="14.25" customHeight="1">
      <c r="AI784" s="1"/>
      <c r="AJ784" s="1"/>
      <c r="AK784" s="1"/>
      <c r="AL784" s="1"/>
      <c r="AM784" s="1"/>
      <c r="AN784" s="1"/>
      <c r="AO784" s="1"/>
      <c r="AP784" s="1"/>
    </row>
    <row r="785" spans="35:42" ht="14.25" customHeight="1">
      <c r="AI785" s="1"/>
      <c r="AJ785" s="1"/>
      <c r="AK785" s="1"/>
      <c r="AL785" s="1"/>
      <c r="AM785" s="1"/>
      <c r="AN785" s="1"/>
      <c r="AO785" s="1"/>
      <c r="AP785" s="1"/>
    </row>
    <row r="786" spans="35:42" ht="14.25" customHeight="1">
      <c r="AI786" s="1"/>
      <c r="AJ786" s="1"/>
      <c r="AK786" s="1"/>
      <c r="AL786" s="1"/>
      <c r="AM786" s="1"/>
      <c r="AN786" s="1"/>
      <c r="AO786" s="1"/>
      <c r="AP786" s="1"/>
    </row>
    <row r="787" spans="35:42" ht="14.25" customHeight="1">
      <c r="AI787" s="1"/>
      <c r="AJ787" s="1"/>
      <c r="AK787" s="1"/>
      <c r="AL787" s="1"/>
      <c r="AM787" s="1"/>
      <c r="AN787" s="1"/>
      <c r="AO787" s="1"/>
      <c r="AP787" s="1"/>
    </row>
    <row r="788" spans="35:42" ht="14.25" customHeight="1">
      <c r="AI788" s="1"/>
      <c r="AJ788" s="1"/>
      <c r="AK788" s="1"/>
      <c r="AL788" s="1"/>
      <c r="AM788" s="1"/>
      <c r="AN788" s="1"/>
      <c r="AO788" s="1"/>
      <c r="AP788" s="1"/>
    </row>
    <row r="789" spans="35:42" ht="14.25" customHeight="1">
      <c r="AI789" s="1"/>
      <c r="AJ789" s="1"/>
      <c r="AK789" s="1"/>
      <c r="AL789" s="1"/>
      <c r="AM789" s="1"/>
      <c r="AN789" s="1"/>
      <c r="AO789" s="1"/>
      <c r="AP789" s="1"/>
    </row>
    <row r="790" spans="35:42" ht="14.25" customHeight="1">
      <c r="AI790" s="1"/>
      <c r="AJ790" s="1"/>
      <c r="AK790" s="1"/>
      <c r="AL790" s="1"/>
      <c r="AM790" s="1"/>
      <c r="AN790" s="1"/>
      <c r="AO790" s="1"/>
      <c r="AP790" s="1"/>
    </row>
    <row r="791" spans="35:42" ht="14.25" customHeight="1">
      <c r="AI791" s="1"/>
      <c r="AJ791" s="1"/>
      <c r="AK791" s="1"/>
      <c r="AL791" s="1"/>
      <c r="AM791" s="1"/>
      <c r="AN791" s="1"/>
      <c r="AO791" s="1"/>
      <c r="AP791" s="1"/>
    </row>
    <row r="792" spans="35:42" ht="14.25" customHeight="1">
      <c r="AI792" s="1"/>
      <c r="AJ792" s="1"/>
      <c r="AK792" s="1"/>
      <c r="AL792" s="1"/>
      <c r="AM792" s="1"/>
      <c r="AN792" s="1"/>
      <c r="AO792" s="1"/>
      <c r="AP792" s="1"/>
    </row>
    <row r="793" spans="35:42" ht="14.25" customHeight="1">
      <c r="AI793" s="1"/>
      <c r="AJ793" s="1"/>
      <c r="AK793" s="1"/>
      <c r="AL793" s="1"/>
      <c r="AM793" s="1"/>
      <c r="AN793" s="1"/>
      <c r="AO793" s="1"/>
      <c r="AP793" s="1"/>
    </row>
    <row r="794" spans="35:42" ht="14.25" customHeight="1">
      <c r="AI794" s="1"/>
      <c r="AJ794" s="1"/>
      <c r="AK794" s="1"/>
      <c r="AL794" s="1"/>
      <c r="AM794" s="1"/>
      <c r="AN794" s="1"/>
      <c r="AO794" s="1"/>
      <c r="AP794" s="1"/>
    </row>
    <row r="795" spans="35:42" ht="14.25" customHeight="1">
      <c r="AI795" s="1"/>
      <c r="AJ795" s="1"/>
      <c r="AK795" s="1"/>
      <c r="AL795" s="1"/>
      <c r="AM795" s="1"/>
      <c r="AN795" s="1"/>
      <c r="AO795" s="1"/>
      <c r="AP795" s="1"/>
    </row>
    <row r="796" spans="35:42" ht="14.25" customHeight="1">
      <c r="AI796" s="1"/>
      <c r="AJ796" s="1"/>
      <c r="AK796" s="1"/>
      <c r="AL796" s="1"/>
      <c r="AM796" s="1"/>
      <c r="AN796" s="1"/>
      <c r="AO796" s="1"/>
      <c r="AP796" s="1"/>
    </row>
    <row r="797" spans="35:42" ht="14.25" customHeight="1">
      <c r="AI797" s="1"/>
      <c r="AJ797" s="1"/>
      <c r="AK797" s="1"/>
      <c r="AL797" s="1"/>
      <c r="AM797" s="1"/>
      <c r="AN797" s="1"/>
      <c r="AO797" s="1"/>
      <c r="AP797" s="1"/>
    </row>
    <row r="798" spans="35:42" ht="14.25" customHeight="1">
      <c r="AI798" s="1"/>
      <c r="AJ798" s="1"/>
      <c r="AK798" s="1"/>
      <c r="AL798" s="1"/>
      <c r="AM798" s="1"/>
      <c r="AN798" s="1"/>
      <c r="AO798" s="1"/>
      <c r="AP798" s="1"/>
    </row>
    <row r="799" spans="35:42" ht="14.25" customHeight="1">
      <c r="AI799" s="1"/>
      <c r="AJ799" s="1"/>
      <c r="AK799" s="1"/>
      <c r="AL799" s="1"/>
      <c r="AM799" s="1"/>
      <c r="AN799" s="1"/>
      <c r="AO799" s="1"/>
      <c r="AP799" s="1"/>
    </row>
    <row r="800" spans="35:42" ht="14.25" customHeight="1">
      <c r="AI800" s="1"/>
      <c r="AJ800" s="1"/>
      <c r="AK800" s="1"/>
      <c r="AL800" s="1"/>
      <c r="AM800" s="1"/>
      <c r="AN800" s="1"/>
      <c r="AO800" s="1"/>
      <c r="AP800" s="1"/>
    </row>
    <row r="801" spans="35:42" ht="14.25" customHeight="1">
      <c r="AI801" s="1"/>
      <c r="AJ801" s="1"/>
      <c r="AK801" s="1"/>
      <c r="AL801" s="1"/>
      <c r="AM801" s="1"/>
      <c r="AN801" s="1"/>
      <c r="AO801" s="1"/>
      <c r="AP801" s="1"/>
    </row>
    <row r="802" spans="35:42" ht="14.25" customHeight="1">
      <c r="AI802" s="1"/>
      <c r="AJ802" s="1"/>
      <c r="AK802" s="1"/>
      <c r="AL802" s="1"/>
      <c r="AM802" s="1"/>
      <c r="AN802" s="1"/>
      <c r="AO802" s="1"/>
      <c r="AP802" s="1"/>
    </row>
    <row r="803" spans="35:42" ht="14.25" customHeight="1">
      <c r="AI803" s="1"/>
      <c r="AJ803" s="1"/>
      <c r="AK803" s="1"/>
      <c r="AL803" s="1"/>
      <c r="AM803" s="1"/>
      <c r="AN803" s="1"/>
      <c r="AO803" s="1"/>
      <c r="AP803" s="1"/>
    </row>
    <row r="804" spans="35:42" ht="14.25" customHeight="1">
      <c r="AI804" s="1"/>
      <c r="AJ804" s="1"/>
      <c r="AK804" s="1"/>
      <c r="AL804" s="1"/>
      <c r="AM804" s="1"/>
      <c r="AN804" s="1"/>
      <c r="AO804" s="1"/>
      <c r="AP804" s="1"/>
    </row>
    <row r="805" spans="35:42" ht="14.25" customHeight="1">
      <c r="AI805" s="1"/>
      <c r="AJ805" s="1"/>
      <c r="AK805" s="1"/>
      <c r="AL805" s="1"/>
      <c r="AM805" s="1"/>
      <c r="AN805" s="1"/>
      <c r="AO805" s="1"/>
      <c r="AP805" s="1"/>
    </row>
    <row r="806" spans="35:42" ht="14.25" customHeight="1">
      <c r="AI806" s="1"/>
      <c r="AJ806" s="1"/>
      <c r="AK806" s="1"/>
      <c r="AL806" s="1"/>
      <c r="AM806" s="1"/>
      <c r="AN806" s="1"/>
      <c r="AO806" s="1"/>
      <c r="AP806" s="1"/>
    </row>
    <row r="807" spans="35:42" ht="14.25" customHeight="1">
      <c r="AI807" s="1"/>
      <c r="AJ807" s="1"/>
      <c r="AK807" s="1"/>
      <c r="AL807" s="1"/>
      <c r="AM807" s="1"/>
      <c r="AN807" s="1"/>
      <c r="AO807" s="1"/>
      <c r="AP807" s="1"/>
    </row>
    <row r="808" spans="35:42" ht="14.25" customHeight="1">
      <c r="AI808" s="1"/>
      <c r="AJ808" s="1"/>
      <c r="AK808" s="1"/>
      <c r="AL808" s="1"/>
      <c r="AM808" s="1"/>
      <c r="AN808" s="1"/>
      <c r="AO808" s="1"/>
      <c r="AP808" s="1"/>
    </row>
    <row r="809" spans="35:42" ht="14.25" customHeight="1">
      <c r="AI809" s="1"/>
      <c r="AJ809" s="1"/>
      <c r="AK809" s="1"/>
      <c r="AL809" s="1"/>
      <c r="AM809" s="1"/>
      <c r="AN809" s="1"/>
      <c r="AO809" s="1"/>
      <c r="AP809" s="1"/>
    </row>
    <row r="810" spans="35:42" ht="14.25" customHeight="1">
      <c r="AI810" s="1"/>
      <c r="AJ810" s="1"/>
      <c r="AK810" s="1"/>
      <c r="AL810" s="1"/>
      <c r="AM810" s="1"/>
      <c r="AN810" s="1"/>
      <c r="AO810" s="1"/>
      <c r="AP810" s="1"/>
    </row>
    <row r="811" spans="35:42" ht="14.25" customHeight="1">
      <c r="AI811" s="1"/>
      <c r="AJ811" s="1"/>
      <c r="AK811" s="1"/>
      <c r="AL811" s="1"/>
      <c r="AM811" s="1"/>
      <c r="AN811" s="1"/>
      <c r="AO811" s="1"/>
      <c r="AP811" s="1"/>
    </row>
    <row r="812" spans="35:42" ht="14.25" customHeight="1">
      <c r="AI812" s="1"/>
      <c r="AJ812" s="1"/>
      <c r="AK812" s="1"/>
      <c r="AL812" s="1"/>
      <c r="AM812" s="1"/>
      <c r="AN812" s="1"/>
      <c r="AO812" s="1"/>
      <c r="AP812" s="1"/>
    </row>
    <row r="813" spans="35:42" ht="14.25" customHeight="1">
      <c r="AI813" s="1"/>
      <c r="AJ813" s="1"/>
      <c r="AK813" s="1"/>
      <c r="AL813" s="1"/>
      <c r="AM813" s="1"/>
      <c r="AN813" s="1"/>
      <c r="AO813" s="1"/>
      <c r="AP813" s="1"/>
    </row>
    <row r="814" spans="35:42" ht="14.25" customHeight="1">
      <c r="AI814" s="1"/>
      <c r="AJ814" s="1"/>
      <c r="AK814" s="1"/>
      <c r="AL814" s="1"/>
      <c r="AM814" s="1"/>
      <c r="AN814" s="1"/>
      <c r="AO814" s="1"/>
      <c r="AP814" s="1"/>
    </row>
    <row r="815" spans="35:42" ht="14.25" customHeight="1">
      <c r="AI815" s="1"/>
      <c r="AJ815" s="1"/>
      <c r="AK815" s="1"/>
      <c r="AL815" s="1"/>
      <c r="AM815" s="1"/>
      <c r="AN815" s="1"/>
      <c r="AO815" s="1"/>
      <c r="AP815" s="1"/>
    </row>
    <row r="816" spans="35:42" ht="14.25" customHeight="1">
      <c r="AI816" s="1"/>
      <c r="AJ816" s="1"/>
      <c r="AK816" s="1"/>
      <c r="AL816" s="1"/>
      <c r="AM816" s="1"/>
      <c r="AN816" s="1"/>
      <c r="AO816" s="1"/>
      <c r="AP816" s="1"/>
    </row>
    <row r="817" spans="35:42" ht="14.25" customHeight="1">
      <c r="AI817" s="1"/>
      <c r="AJ817" s="1"/>
      <c r="AK817" s="1"/>
      <c r="AL817" s="1"/>
      <c r="AM817" s="1"/>
      <c r="AN817" s="1"/>
      <c r="AO817" s="1"/>
      <c r="AP817" s="1"/>
    </row>
    <row r="818" spans="35:42" ht="14.25" customHeight="1">
      <c r="AI818" s="1"/>
      <c r="AJ818" s="1"/>
      <c r="AK818" s="1"/>
      <c r="AL818" s="1"/>
      <c r="AM818" s="1"/>
      <c r="AN818" s="1"/>
      <c r="AO818" s="1"/>
      <c r="AP818" s="1"/>
    </row>
    <row r="819" spans="35:42" ht="14.25" customHeight="1">
      <c r="AI819" s="1"/>
      <c r="AJ819" s="1"/>
      <c r="AK819" s="1"/>
      <c r="AL819" s="1"/>
      <c r="AM819" s="1"/>
      <c r="AN819" s="1"/>
      <c r="AO819" s="1"/>
      <c r="AP819" s="1"/>
    </row>
    <row r="820" spans="35:42" ht="14.25" customHeight="1">
      <c r="AI820" s="1"/>
      <c r="AJ820" s="1"/>
      <c r="AK820" s="1"/>
      <c r="AL820" s="1"/>
      <c r="AM820" s="1"/>
      <c r="AN820" s="1"/>
      <c r="AO820" s="1"/>
      <c r="AP820" s="1"/>
    </row>
    <row r="821" spans="35:42" ht="14.25" customHeight="1">
      <c r="AI821" s="1"/>
      <c r="AJ821" s="1"/>
      <c r="AK821" s="1"/>
      <c r="AL821" s="1"/>
      <c r="AM821" s="1"/>
      <c r="AN821" s="1"/>
      <c r="AO821" s="1"/>
      <c r="AP821" s="1"/>
    </row>
    <row r="822" spans="35:42" ht="14.25" customHeight="1">
      <c r="AI822" s="1"/>
      <c r="AJ822" s="1"/>
      <c r="AK822" s="1"/>
      <c r="AL822" s="1"/>
      <c r="AM822" s="1"/>
      <c r="AN822" s="1"/>
      <c r="AO822" s="1"/>
      <c r="AP822" s="1"/>
    </row>
    <row r="823" spans="35:42" ht="14.25" customHeight="1">
      <c r="AI823" s="1"/>
      <c r="AJ823" s="1"/>
      <c r="AK823" s="1"/>
      <c r="AL823" s="1"/>
      <c r="AM823" s="1"/>
      <c r="AN823" s="1"/>
      <c r="AO823" s="1"/>
      <c r="AP823" s="1"/>
    </row>
    <row r="824" spans="35:42" ht="14.25" customHeight="1">
      <c r="AI824" s="1"/>
      <c r="AJ824" s="1"/>
      <c r="AK824" s="1"/>
      <c r="AL824" s="1"/>
      <c r="AM824" s="1"/>
      <c r="AN824" s="1"/>
      <c r="AO824" s="1"/>
      <c r="AP824" s="1"/>
    </row>
    <row r="825" spans="35:42" ht="14.25" customHeight="1">
      <c r="AI825" s="1"/>
      <c r="AJ825" s="1"/>
      <c r="AK825" s="1"/>
      <c r="AL825" s="1"/>
      <c r="AM825" s="1"/>
      <c r="AN825" s="1"/>
      <c r="AO825" s="1"/>
      <c r="AP825" s="1"/>
    </row>
    <row r="826" spans="35:42" ht="14.25" customHeight="1">
      <c r="AI826" s="1"/>
      <c r="AJ826" s="1"/>
      <c r="AK826" s="1"/>
      <c r="AL826" s="1"/>
      <c r="AM826" s="1"/>
      <c r="AN826" s="1"/>
      <c r="AO826" s="1"/>
      <c r="AP826" s="1"/>
    </row>
    <row r="827" spans="35:42" ht="14.25" customHeight="1">
      <c r="AI827" s="1"/>
      <c r="AJ827" s="1"/>
      <c r="AK827" s="1"/>
      <c r="AL827" s="1"/>
      <c r="AM827" s="1"/>
      <c r="AN827" s="1"/>
      <c r="AO827" s="1"/>
      <c r="AP827" s="1"/>
    </row>
    <row r="828" spans="35:42" ht="14.25" customHeight="1">
      <c r="AI828" s="1"/>
      <c r="AJ828" s="1"/>
      <c r="AK828" s="1"/>
      <c r="AL828" s="1"/>
      <c r="AM828" s="1"/>
      <c r="AN828" s="1"/>
      <c r="AO828" s="1"/>
      <c r="AP828" s="1"/>
    </row>
    <row r="829" spans="35:42" ht="14.25" customHeight="1">
      <c r="AI829" s="1"/>
      <c r="AJ829" s="1"/>
      <c r="AK829" s="1"/>
      <c r="AL829" s="1"/>
      <c r="AM829" s="1"/>
      <c r="AN829" s="1"/>
      <c r="AO829" s="1"/>
      <c r="AP829" s="1"/>
    </row>
    <row r="830" spans="35:42" ht="14.25" customHeight="1">
      <c r="AI830" s="1"/>
      <c r="AJ830" s="1"/>
      <c r="AK830" s="1"/>
      <c r="AL830" s="1"/>
      <c r="AM830" s="1"/>
      <c r="AN830" s="1"/>
      <c r="AO830" s="1"/>
      <c r="AP830" s="1"/>
    </row>
    <row r="831" spans="35:42" ht="14.25" customHeight="1">
      <c r="AI831" s="1"/>
      <c r="AJ831" s="1"/>
      <c r="AK831" s="1"/>
      <c r="AL831" s="1"/>
      <c r="AM831" s="1"/>
      <c r="AN831" s="1"/>
      <c r="AO831" s="1"/>
      <c r="AP831" s="1"/>
    </row>
    <row r="832" spans="35:42" ht="14.25" customHeight="1">
      <c r="AI832" s="1"/>
      <c r="AJ832" s="1"/>
      <c r="AK832" s="1"/>
      <c r="AL832" s="1"/>
      <c r="AM832" s="1"/>
      <c r="AN832" s="1"/>
      <c r="AO832" s="1"/>
      <c r="AP832" s="1"/>
    </row>
    <row r="833" spans="35:42" ht="14.25" customHeight="1">
      <c r="AI833" s="1"/>
      <c r="AJ833" s="1"/>
      <c r="AK833" s="1"/>
      <c r="AL833" s="1"/>
      <c r="AM833" s="1"/>
      <c r="AN833" s="1"/>
      <c r="AO833" s="1"/>
      <c r="AP833" s="1"/>
    </row>
    <row r="834" spans="35:42" ht="14.25" customHeight="1">
      <c r="AI834" s="1"/>
      <c r="AJ834" s="1"/>
      <c r="AK834" s="1"/>
      <c r="AL834" s="1"/>
      <c r="AM834" s="1"/>
      <c r="AN834" s="1"/>
      <c r="AO834" s="1"/>
      <c r="AP834" s="1"/>
    </row>
    <row r="835" spans="35:42" ht="14.25" customHeight="1">
      <c r="AI835" s="1"/>
      <c r="AJ835" s="1"/>
      <c r="AK835" s="1"/>
      <c r="AL835" s="1"/>
      <c r="AM835" s="1"/>
      <c r="AN835" s="1"/>
      <c r="AO835" s="1"/>
      <c r="AP835" s="1"/>
    </row>
    <row r="836" spans="35:42" ht="14.25" customHeight="1">
      <c r="AI836" s="1"/>
      <c r="AJ836" s="1"/>
      <c r="AK836" s="1"/>
      <c r="AL836" s="1"/>
      <c r="AM836" s="1"/>
      <c r="AN836" s="1"/>
      <c r="AO836" s="1"/>
      <c r="AP836" s="1"/>
    </row>
    <row r="837" spans="35:42" ht="14.25" customHeight="1">
      <c r="AI837" s="1"/>
      <c r="AJ837" s="1"/>
      <c r="AK837" s="1"/>
      <c r="AL837" s="1"/>
      <c r="AM837" s="1"/>
      <c r="AN837" s="1"/>
      <c r="AO837" s="1"/>
      <c r="AP837" s="1"/>
    </row>
    <row r="838" spans="35:42" ht="14.25" customHeight="1">
      <c r="AI838" s="1"/>
      <c r="AJ838" s="1"/>
      <c r="AK838" s="1"/>
      <c r="AL838" s="1"/>
      <c r="AM838" s="1"/>
      <c r="AN838" s="1"/>
      <c r="AO838" s="1"/>
      <c r="AP838" s="1"/>
    </row>
    <row r="839" spans="35:42" ht="14.25" customHeight="1">
      <c r="AI839" s="1"/>
      <c r="AJ839" s="1"/>
      <c r="AK839" s="1"/>
      <c r="AL839" s="1"/>
      <c r="AM839" s="1"/>
      <c r="AN839" s="1"/>
      <c r="AO839" s="1"/>
      <c r="AP839" s="1"/>
    </row>
    <row r="840" spans="35:42" ht="14.25" customHeight="1">
      <c r="AI840" s="1"/>
      <c r="AJ840" s="1"/>
      <c r="AK840" s="1"/>
      <c r="AL840" s="1"/>
      <c r="AM840" s="1"/>
      <c r="AN840" s="1"/>
      <c r="AO840" s="1"/>
      <c r="AP840" s="1"/>
    </row>
    <row r="841" spans="35:42" ht="14.25" customHeight="1">
      <c r="AI841" s="1"/>
      <c r="AJ841" s="1"/>
      <c r="AK841" s="1"/>
      <c r="AL841" s="1"/>
      <c r="AM841" s="1"/>
      <c r="AN841" s="1"/>
      <c r="AO841" s="1"/>
      <c r="AP841" s="1"/>
    </row>
    <row r="842" spans="35:42" ht="14.25" customHeight="1">
      <c r="AI842" s="1"/>
      <c r="AJ842" s="1"/>
      <c r="AK842" s="1"/>
      <c r="AL842" s="1"/>
      <c r="AM842" s="1"/>
      <c r="AN842" s="1"/>
      <c r="AO842" s="1"/>
      <c r="AP842" s="1"/>
    </row>
    <row r="843" spans="35:42" ht="14.25" customHeight="1">
      <c r="AI843" s="1"/>
      <c r="AJ843" s="1"/>
      <c r="AK843" s="1"/>
      <c r="AL843" s="1"/>
      <c r="AM843" s="1"/>
      <c r="AN843" s="1"/>
      <c r="AO843" s="1"/>
      <c r="AP843" s="1"/>
    </row>
    <row r="844" spans="35:42" ht="14.25" customHeight="1">
      <c r="AI844" s="1"/>
      <c r="AJ844" s="1"/>
      <c r="AK844" s="1"/>
      <c r="AL844" s="1"/>
      <c r="AM844" s="1"/>
      <c r="AN844" s="1"/>
      <c r="AO844" s="1"/>
      <c r="AP844" s="1"/>
    </row>
    <row r="845" spans="35:42" ht="14.25" customHeight="1">
      <c r="AI845" s="1"/>
      <c r="AJ845" s="1"/>
      <c r="AK845" s="1"/>
      <c r="AL845" s="1"/>
      <c r="AM845" s="1"/>
      <c r="AN845" s="1"/>
      <c r="AO845" s="1"/>
      <c r="AP845" s="1"/>
    </row>
    <row r="846" spans="35:42" ht="14.25" customHeight="1">
      <c r="AI846" s="1"/>
      <c r="AJ846" s="1"/>
      <c r="AK846" s="1"/>
      <c r="AL846" s="1"/>
      <c r="AM846" s="1"/>
      <c r="AN846" s="1"/>
      <c r="AO846" s="1"/>
      <c r="AP846" s="1"/>
    </row>
    <row r="847" spans="35:42" ht="14.25" customHeight="1">
      <c r="AI847" s="1"/>
      <c r="AJ847" s="1"/>
      <c r="AK847" s="1"/>
      <c r="AL847" s="1"/>
      <c r="AM847" s="1"/>
      <c r="AN847" s="1"/>
      <c r="AO847" s="1"/>
      <c r="AP847" s="1"/>
    </row>
    <row r="848" spans="35:42" ht="14.25" customHeight="1">
      <c r="AI848" s="1"/>
      <c r="AJ848" s="1"/>
      <c r="AK848" s="1"/>
      <c r="AL848" s="1"/>
      <c r="AM848" s="1"/>
      <c r="AN848" s="1"/>
      <c r="AO848" s="1"/>
      <c r="AP848" s="1"/>
    </row>
    <row r="849" spans="35:42" ht="14.25" customHeight="1">
      <c r="AI849" s="1"/>
      <c r="AJ849" s="1"/>
      <c r="AK849" s="1"/>
      <c r="AL849" s="1"/>
      <c r="AM849" s="1"/>
      <c r="AN849" s="1"/>
      <c r="AO849" s="1"/>
      <c r="AP849" s="1"/>
    </row>
    <row r="850" spans="35:42" ht="14.25" customHeight="1">
      <c r="AI850" s="1"/>
      <c r="AJ850" s="1"/>
      <c r="AK850" s="1"/>
      <c r="AL850" s="1"/>
      <c r="AM850" s="1"/>
      <c r="AN850" s="1"/>
      <c r="AO850" s="1"/>
      <c r="AP850" s="1"/>
    </row>
    <row r="851" spans="35:42" ht="14.25" customHeight="1">
      <c r="AI851" s="1"/>
      <c r="AJ851" s="1"/>
      <c r="AK851" s="1"/>
      <c r="AL851" s="1"/>
      <c r="AM851" s="1"/>
      <c r="AN851" s="1"/>
      <c r="AO851" s="1"/>
      <c r="AP851" s="1"/>
    </row>
    <row r="852" spans="35:42" ht="14.25" customHeight="1">
      <c r="AI852" s="1"/>
      <c r="AJ852" s="1"/>
      <c r="AK852" s="1"/>
      <c r="AL852" s="1"/>
      <c r="AM852" s="1"/>
      <c r="AN852" s="1"/>
      <c r="AO852" s="1"/>
      <c r="AP852" s="1"/>
    </row>
    <row r="853" spans="35:42" ht="14.25" customHeight="1">
      <c r="AI853" s="1"/>
      <c r="AJ853" s="1"/>
      <c r="AK853" s="1"/>
      <c r="AL853" s="1"/>
      <c r="AM853" s="1"/>
      <c r="AN853" s="1"/>
      <c r="AO853" s="1"/>
      <c r="AP853" s="1"/>
    </row>
    <row r="854" spans="35:42" ht="14.25" customHeight="1">
      <c r="AI854" s="1"/>
      <c r="AJ854" s="1"/>
      <c r="AK854" s="1"/>
      <c r="AL854" s="1"/>
      <c r="AM854" s="1"/>
      <c r="AN854" s="1"/>
      <c r="AO854" s="1"/>
      <c r="AP854" s="1"/>
    </row>
    <row r="855" spans="35:42" ht="14.25" customHeight="1">
      <c r="AI855" s="1"/>
      <c r="AJ855" s="1"/>
      <c r="AK855" s="1"/>
      <c r="AL855" s="1"/>
      <c r="AM855" s="1"/>
      <c r="AN855" s="1"/>
      <c r="AO855" s="1"/>
      <c r="AP855" s="1"/>
    </row>
    <row r="856" spans="35:42" ht="14.25" customHeight="1">
      <c r="AI856" s="1"/>
      <c r="AJ856" s="1"/>
      <c r="AK856" s="1"/>
      <c r="AL856" s="1"/>
      <c r="AM856" s="1"/>
      <c r="AN856" s="1"/>
      <c r="AO856" s="1"/>
      <c r="AP856" s="1"/>
    </row>
    <row r="857" spans="35:42" ht="14.25" customHeight="1">
      <c r="AI857" s="1"/>
      <c r="AJ857" s="1"/>
      <c r="AK857" s="1"/>
      <c r="AL857" s="1"/>
      <c r="AM857" s="1"/>
      <c r="AN857" s="1"/>
      <c r="AO857" s="1"/>
      <c r="AP857" s="1"/>
    </row>
    <row r="858" spans="35:42" ht="14.25" customHeight="1">
      <c r="AI858" s="1"/>
      <c r="AJ858" s="1"/>
      <c r="AK858" s="1"/>
      <c r="AL858" s="1"/>
      <c r="AM858" s="1"/>
      <c r="AN858" s="1"/>
      <c r="AO858" s="1"/>
      <c r="AP858" s="1"/>
    </row>
    <row r="859" spans="35:42" ht="14.25" customHeight="1">
      <c r="AI859" s="1"/>
      <c r="AJ859" s="1"/>
      <c r="AK859" s="1"/>
      <c r="AL859" s="1"/>
      <c r="AM859" s="1"/>
      <c r="AN859" s="1"/>
      <c r="AO859" s="1"/>
      <c r="AP859" s="1"/>
    </row>
    <row r="860" spans="35:42" ht="14.25" customHeight="1">
      <c r="AI860" s="1"/>
      <c r="AJ860" s="1"/>
      <c r="AK860" s="1"/>
      <c r="AL860" s="1"/>
      <c r="AM860" s="1"/>
      <c r="AN860" s="1"/>
      <c r="AO860" s="1"/>
      <c r="AP860" s="1"/>
    </row>
    <row r="861" spans="35:42" ht="14.25" customHeight="1">
      <c r="AI861" s="1"/>
      <c r="AJ861" s="1"/>
      <c r="AK861" s="1"/>
      <c r="AL861" s="1"/>
      <c r="AM861" s="1"/>
      <c r="AN861" s="1"/>
      <c r="AO861" s="1"/>
      <c r="AP861" s="1"/>
    </row>
    <row r="862" spans="35:42" ht="14.25" customHeight="1">
      <c r="AI862" s="1"/>
      <c r="AJ862" s="1"/>
      <c r="AK862" s="1"/>
      <c r="AL862" s="1"/>
      <c r="AM862" s="1"/>
      <c r="AN862" s="1"/>
      <c r="AO862" s="1"/>
      <c r="AP862" s="1"/>
    </row>
    <row r="863" spans="35:42" ht="14.25" customHeight="1">
      <c r="AI863" s="1"/>
      <c r="AJ863" s="1"/>
      <c r="AK863" s="1"/>
      <c r="AL863" s="1"/>
      <c r="AM863" s="1"/>
      <c r="AN863" s="1"/>
      <c r="AO863" s="1"/>
      <c r="AP863" s="1"/>
    </row>
    <row r="864" spans="35:42" ht="14.25" customHeight="1">
      <c r="AI864" s="1"/>
      <c r="AJ864" s="1"/>
      <c r="AK864" s="1"/>
      <c r="AL864" s="1"/>
      <c r="AM864" s="1"/>
      <c r="AN864" s="1"/>
      <c r="AO864" s="1"/>
      <c r="AP864" s="1"/>
    </row>
    <row r="865" spans="35:42" ht="14.25" customHeight="1">
      <c r="AI865" s="1"/>
      <c r="AJ865" s="1"/>
      <c r="AK865" s="1"/>
      <c r="AL865" s="1"/>
      <c r="AM865" s="1"/>
      <c r="AN865" s="1"/>
      <c r="AO865" s="1"/>
      <c r="AP865" s="1"/>
    </row>
    <row r="866" spans="35:42" ht="14.25" customHeight="1">
      <c r="AI866" s="1"/>
      <c r="AJ866" s="1"/>
      <c r="AK866" s="1"/>
      <c r="AL866" s="1"/>
      <c r="AM866" s="1"/>
      <c r="AN866" s="1"/>
      <c r="AO866" s="1"/>
      <c r="AP866" s="1"/>
    </row>
    <row r="867" spans="35:42" ht="14.25" customHeight="1">
      <c r="AI867" s="1"/>
      <c r="AJ867" s="1"/>
      <c r="AK867" s="1"/>
      <c r="AL867" s="1"/>
      <c r="AM867" s="1"/>
      <c r="AN867" s="1"/>
      <c r="AO867" s="1"/>
      <c r="AP867" s="1"/>
    </row>
    <row r="868" spans="35:42" ht="14.25" customHeight="1">
      <c r="AI868" s="1"/>
      <c r="AJ868" s="1"/>
      <c r="AK868" s="1"/>
      <c r="AL868" s="1"/>
      <c r="AM868" s="1"/>
      <c r="AN868" s="1"/>
      <c r="AO868" s="1"/>
      <c r="AP868" s="1"/>
    </row>
    <row r="869" spans="35:42" ht="14.25" customHeight="1">
      <c r="AI869" s="1"/>
      <c r="AJ869" s="1"/>
      <c r="AK869" s="1"/>
      <c r="AL869" s="1"/>
      <c r="AM869" s="1"/>
      <c r="AN869" s="1"/>
      <c r="AO869" s="1"/>
      <c r="AP869" s="1"/>
    </row>
    <row r="870" spans="35:42" ht="14.25" customHeight="1">
      <c r="AI870" s="1"/>
      <c r="AJ870" s="1"/>
      <c r="AK870" s="1"/>
      <c r="AL870" s="1"/>
      <c r="AM870" s="1"/>
      <c r="AN870" s="1"/>
      <c r="AO870" s="1"/>
      <c r="AP870" s="1"/>
    </row>
    <row r="871" spans="35:42" ht="14.25" customHeight="1">
      <c r="AI871" s="1"/>
      <c r="AJ871" s="1"/>
      <c r="AK871" s="1"/>
      <c r="AL871" s="1"/>
      <c r="AM871" s="1"/>
      <c r="AN871" s="1"/>
      <c r="AO871" s="1"/>
      <c r="AP871" s="1"/>
    </row>
    <row r="872" spans="35:42" ht="14.25" customHeight="1">
      <c r="AI872" s="1"/>
      <c r="AJ872" s="1"/>
      <c r="AK872" s="1"/>
      <c r="AL872" s="1"/>
      <c r="AM872" s="1"/>
      <c r="AN872" s="1"/>
      <c r="AO872" s="1"/>
      <c r="AP872" s="1"/>
    </row>
    <row r="873" spans="35:42" ht="14.25" customHeight="1">
      <c r="AI873" s="1"/>
      <c r="AJ873" s="1"/>
      <c r="AK873" s="1"/>
      <c r="AL873" s="1"/>
      <c r="AM873" s="1"/>
      <c r="AN873" s="1"/>
      <c r="AO873" s="1"/>
      <c r="AP873" s="1"/>
    </row>
    <row r="874" spans="35:42" ht="14.25" customHeight="1">
      <c r="AI874" s="1"/>
      <c r="AJ874" s="1"/>
      <c r="AK874" s="1"/>
      <c r="AL874" s="1"/>
      <c r="AM874" s="1"/>
      <c r="AN874" s="1"/>
      <c r="AO874" s="1"/>
      <c r="AP874" s="1"/>
    </row>
    <row r="875" spans="35:42" ht="14.25" customHeight="1">
      <c r="AI875" s="1"/>
      <c r="AJ875" s="1"/>
      <c r="AK875" s="1"/>
      <c r="AL875" s="1"/>
      <c r="AM875" s="1"/>
      <c r="AN875" s="1"/>
      <c r="AO875" s="1"/>
      <c r="AP875" s="1"/>
    </row>
    <row r="876" spans="35:42" ht="14.25" customHeight="1">
      <c r="AI876" s="1"/>
      <c r="AJ876" s="1"/>
      <c r="AK876" s="1"/>
      <c r="AL876" s="1"/>
      <c r="AM876" s="1"/>
      <c r="AN876" s="1"/>
      <c r="AO876" s="1"/>
      <c r="AP876" s="1"/>
    </row>
    <row r="877" spans="35:42" ht="14.25" customHeight="1">
      <c r="AI877" s="1"/>
      <c r="AJ877" s="1"/>
      <c r="AK877" s="1"/>
      <c r="AL877" s="1"/>
      <c r="AM877" s="1"/>
      <c r="AN877" s="1"/>
      <c r="AO877" s="1"/>
      <c r="AP877" s="1"/>
    </row>
    <row r="878" spans="35:42" ht="14.25" customHeight="1">
      <c r="AI878" s="1"/>
      <c r="AJ878" s="1"/>
      <c r="AK878" s="1"/>
      <c r="AL878" s="1"/>
      <c r="AM878" s="1"/>
      <c r="AN878" s="1"/>
      <c r="AO878" s="1"/>
      <c r="AP878" s="1"/>
    </row>
    <row r="879" spans="35:42" ht="14.25" customHeight="1">
      <c r="AI879" s="1"/>
      <c r="AJ879" s="1"/>
      <c r="AK879" s="1"/>
      <c r="AL879" s="1"/>
      <c r="AM879" s="1"/>
      <c r="AN879" s="1"/>
      <c r="AO879" s="1"/>
      <c r="AP879" s="1"/>
    </row>
    <row r="880" spans="35:42" ht="14.25" customHeight="1">
      <c r="AI880" s="1"/>
      <c r="AJ880" s="1"/>
      <c r="AK880" s="1"/>
      <c r="AL880" s="1"/>
      <c r="AM880" s="1"/>
      <c r="AN880" s="1"/>
      <c r="AO880" s="1"/>
      <c r="AP880" s="1"/>
    </row>
    <row r="881" spans="35:42" ht="14.25" customHeight="1">
      <c r="AI881" s="1"/>
      <c r="AJ881" s="1"/>
      <c r="AK881" s="1"/>
      <c r="AL881" s="1"/>
      <c r="AM881" s="1"/>
      <c r="AN881" s="1"/>
      <c r="AO881" s="1"/>
      <c r="AP881" s="1"/>
    </row>
    <row r="882" spans="35:42" ht="14.25" customHeight="1">
      <c r="AI882" s="1"/>
      <c r="AJ882" s="1"/>
      <c r="AK882" s="1"/>
      <c r="AL882" s="1"/>
      <c r="AM882" s="1"/>
      <c r="AN882" s="1"/>
      <c r="AO882" s="1"/>
      <c r="AP882" s="1"/>
    </row>
    <row r="883" spans="35:42" ht="14.25" customHeight="1">
      <c r="AI883" s="1"/>
      <c r="AJ883" s="1"/>
      <c r="AK883" s="1"/>
      <c r="AL883" s="1"/>
      <c r="AM883" s="1"/>
      <c r="AN883" s="1"/>
      <c r="AO883" s="1"/>
      <c r="AP883" s="1"/>
    </row>
    <row r="884" spans="35:42" ht="14.25" customHeight="1">
      <c r="AI884" s="1"/>
      <c r="AJ884" s="1"/>
      <c r="AK884" s="1"/>
      <c r="AL884" s="1"/>
      <c r="AM884" s="1"/>
      <c r="AN884" s="1"/>
      <c r="AO884" s="1"/>
      <c r="AP884" s="1"/>
    </row>
    <row r="885" spans="35:42" ht="14.25" customHeight="1">
      <c r="AI885" s="1"/>
      <c r="AJ885" s="1"/>
      <c r="AK885" s="1"/>
      <c r="AL885" s="1"/>
      <c r="AM885" s="1"/>
      <c r="AN885" s="1"/>
      <c r="AO885" s="1"/>
      <c r="AP885" s="1"/>
    </row>
    <row r="886" spans="35:42" ht="14.25" customHeight="1">
      <c r="AI886" s="1"/>
      <c r="AJ886" s="1"/>
      <c r="AK886" s="1"/>
      <c r="AL886" s="1"/>
      <c r="AM886" s="1"/>
      <c r="AN886" s="1"/>
      <c r="AO886" s="1"/>
      <c r="AP886" s="1"/>
    </row>
    <row r="887" spans="35:42" ht="14.25" customHeight="1">
      <c r="AI887" s="1"/>
      <c r="AJ887" s="1"/>
      <c r="AK887" s="1"/>
      <c r="AL887" s="1"/>
      <c r="AM887" s="1"/>
      <c r="AN887" s="1"/>
      <c r="AO887" s="1"/>
      <c r="AP887" s="1"/>
    </row>
    <row r="888" spans="35:42" ht="14.25" customHeight="1">
      <c r="AI888" s="1"/>
      <c r="AJ888" s="1"/>
      <c r="AK888" s="1"/>
      <c r="AL888" s="1"/>
      <c r="AM888" s="1"/>
      <c r="AN888" s="1"/>
      <c r="AO888" s="1"/>
      <c r="AP888" s="1"/>
    </row>
    <row r="889" spans="35:42" ht="14.25" customHeight="1">
      <c r="AI889" s="1"/>
      <c r="AJ889" s="1"/>
      <c r="AK889" s="1"/>
      <c r="AL889" s="1"/>
      <c r="AM889" s="1"/>
      <c r="AN889" s="1"/>
      <c r="AO889" s="1"/>
      <c r="AP889" s="1"/>
    </row>
    <row r="890" spans="35:42" ht="14.25" customHeight="1">
      <c r="AI890" s="1"/>
      <c r="AJ890" s="1"/>
      <c r="AK890" s="1"/>
      <c r="AL890" s="1"/>
      <c r="AM890" s="1"/>
      <c r="AN890" s="1"/>
      <c r="AO890" s="1"/>
      <c r="AP890" s="1"/>
    </row>
    <row r="891" spans="35:42" ht="14.25" customHeight="1">
      <c r="AI891" s="1"/>
      <c r="AJ891" s="1"/>
      <c r="AK891" s="1"/>
      <c r="AL891" s="1"/>
      <c r="AM891" s="1"/>
      <c r="AN891" s="1"/>
      <c r="AO891" s="1"/>
      <c r="AP891" s="1"/>
    </row>
    <row r="892" spans="35:42" ht="14.25" customHeight="1">
      <c r="AI892" s="1"/>
      <c r="AJ892" s="1"/>
      <c r="AK892" s="1"/>
      <c r="AL892" s="1"/>
      <c r="AM892" s="1"/>
      <c r="AN892" s="1"/>
      <c r="AO892" s="1"/>
      <c r="AP892" s="1"/>
    </row>
    <row r="893" spans="35:42" ht="14.25" customHeight="1">
      <c r="AI893" s="1"/>
      <c r="AJ893" s="1"/>
      <c r="AK893" s="1"/>
      <c r="AL893" s="1"/>
      <c r="AM893" s="1"/>
      <c r="AN893" s="1"/>
      <c r="AO893" s="1"/>
      <c r="AP893" s="1"/>
    </row>
    <row r="894" spans="35:42" ht="14.25" customHeight="1">
      <c r="AI894" s="1"/>
      <c r="AJ894" s="1"/>
      <c r="AK894" s="1"/>
      <c r="AL894" s="1"/>
      <c r="AM894" s="1"/>
      <c r="AN894" s="1"/>
      <c r="AO894" s="1"/>
      <c r="AP894" s="1"/>
    </row>
    <row r="895" spans="35:42" ht="14.25" customHeight="1">
      <c r="AI895" s="1"/>
      <c r="AJ895" s="1"/>
      <c r="AK895" s="1"/>
      <c r="AL895" s="1"/>
      <c r="AM895" s="1"/>
      <c r="AN895" s="1"/>
      <c r="AO895" s="1"/>
      <c r="AP895" s="1"/>
    </row>
    <row r="896" spans="35:42" ht="14.25" customHeight="1">
      <c r="AI896" s="1"/>
      <c r="AJ896" s="1"/>
      <c r="AK896" s="1"/>
      <c r="AL896" s="1"/>
      <c r="AM896" s="1"/>
      <c r="AN896" s="1"/>
      <c r="AO896" s="1"/>
      <c r="AP896" s="1"/>
    </row>
    <row r="897" spans="35:42" ht="14.25" customHeight="1">
      <c r="AI897" s="1"/>
      <c r="AJ897" s="1"/>
      <c r="AK897" s="1"/>
      <c r="AL897" s="1"/>
      <c r="AM897" s="1"/>
      <c r="AN897" s="1"/>
      <c r="AO897" s="1"/>
      <c r="AP897" s="1"/>
    </row>
    <row r="898" spans="35:42" ht="14.25" customHeight="1">
      <c r="AI898" s="1"/>
      <c r="AJ898" s="1"/>
      <c r="AK898" s="1"/>
      <c r="AL898" s="1"/>
      <c r="AM898" s="1"/>
      <c r="AN898" s="1"/>
      <c r="AO898" s="1"/>
      <c r="AP898" s="1"/>
    </row>
    <row r="899" spans="35:42" ht="14.25" customHeight="1">
      <c r="AI899" s="1"/>
      <c r="AJ899" s="1"/>
      <c r="AK899" s="1"/>
      <c r="AL899" s="1"/>
      <c r="AM899" s="1"/>
      <c r="AN899" s="1"/>
      <c r="AO899" s="1"/>
      <c r="AP899" s="1"/>
    </row>
    <row r="900" spans="35:42" ht="14.25" customHeight="1">
      <c r="AI900" s="1"/>
      <c r="AJ900" s="1"/>
      <c r="AK900" s="1"/>
      <c r="AL900" s="1"/>
      <c r="AM900" s="1"/>
      <c r="AN900" s="1"/>
      <c r="AO900" s="1"/>
      <c r="AP900" s="1"/>
    </row>
    <row r="901" spans="35:42" ht="14.25" customHeight="1">
      <c r="AI901" s="1"/>
      <c r="AJ901" s="1"/>
      <c r="AK901" s="1"/>
      <c r="AL901" s="1"/>
      <c r="AM901" s="1"/>
      <c r="AN901" s="1"/>
      <c r="AO901" s="1"/>
      <c r="AP901" s="1"/>
    </row>
    <row r="902" spans="35:42" ht="14.25" customHeight="1">
      <c r="AI902" s="1"/>
      <c r="AJ902" s="1"/>
      <c r="AK902" s="1"/>
      <c r="AL902" s="1"/>
      <c r="AM902" s="1"/>
      <c r="AN902" s="1"/>
      <c r="AO902" s="1"/>
      <c r="AP902" s="1"/>
    </row>
    <row r="903" spans="35:42" ht="14.25" customHeight="1">
      <c r="AI903" s="1"/>
      <c r="AJ903" s="1"/>
      <c r="AK903" s="1"/>
      <c r="AL903" s="1"/>
      <c r="AM903" s="1"/>
      <c r="AN903" s="1"/>
      <c r="AO903" s="1"/>
      <c r="AP903" s="1"/>
    </row>
    <row r="904" spans="35:42" ht="14.25" customHeight="1">
      <c r="AI904" s="1"/>
      <c r="AJ904" s="1"/>
      <c r="AK904" s="1"/>
      <c r="AL904" s="1"/>
      <c r="AM904" s="1"/>
      <c r="AN904" s="1"/>
      <c r="AO904" s="1"/>
      <c r="AP904" s="1"/>
    </row>
    <row r="905" spans="35:42" ht="14.25" customHeight="1">
      <c r="AI905" s="1"/>
      <c r="AJ905" s="1"/>
      <c r="AK905" s="1"/>
      <c r="AL905" s="1"/>
      <c r="AM905" s="1"/>
      <c r="AN905" s="1"/>
      <c r="AO905" s="1"/>
      <c r="AP905" s="1"/>
    </row>
    <row r="906" spans="35:42" ht="14.25" customHeight="1">
      <c r="AI906" s="1"/>
      <c r="AJ906" s="1"/>
      <c r="AK906" s="1"/>
      <c r="AL906" s="1"/>
      <c r="AM906" s="1"/>
      <c r="AN906" s="1"/>
      <c r="AO906" s="1"/>
      <c r="AP906" s="1"/>
    </row>
    <row r="907" spans="35:42" ht="14.25" customHeight="1">
      <c r="AI907" s="1"/>
      <c r="AJ907" s="1"/>
      <c r="AK907" s="1"/>
      <c r="AL907" s="1"/>
      <c r="AM907" s="1"/>
      <c r="AN907" s="1"/>
      <c r="AO907" s="1"/>
      <c r="AP907" s="1"/>
    </row>
    <row r="908" spans="35:42" ht="14.25" customHeight="1">
      <c r="AI908" s="1"/>
      <c r="AJ908" s="1"/>
      <c r="AK908" s="1"/>
      <c r="AL908" s="1"/>
      <c r="AM908" s="1"/>
      <c r="AN908" s="1"/>
      <c r="AO908" s="1"/>
      <c r="AP908" s="1"/>
    </row>
    <row r="909" spans="35:42" ht="14.25" customHeight="1">
      <c r="AI909" s="1"/>
      <c r="AJ909" s="1"/>
      <c r="AK909" s="1"/>
      <c r="AL909" s="1"/>
      <c r="AM909" s="1"/>
      <c r="AN909" s="1"/>
      <c r="AO909" s="1"/>
      <c r="AP909" s="1"/>
    </row>
    <row r="910" spans="35:42" ht="14.25" customHeight="1">
      <c r="AI910" s="1"/>
      <c r="AJ910" s="1"/>
      <c r="AK910" s="1"/>
      <c r="AL910" s="1"/>
      <c r="AM910" s="1"/>
      <c r="AN910" s="1"/>
      <c r="AO910" s="1"/>
      <c r="AP910" s="1"/>
    </row>
    <row r="911" spans="35:42" ht="14.25" customHeight="1">
      <c r="AI911" s="1"/>
      <c r="AJ911" s="1"/>
      <c r="AK911" s="1"/>
      <c r="AL911" s="1"/>
      <c r="AM911" s="1"/>
      <c r="AN911" s="1"/>
      <c r="AO911" s="1"/>
      <c r="AP911" s="1"/>
    </row>
    <row r="912" spans="35:42" ht="14.25" customHeight="1">
      <c r="AI912" s="1"/>
      <c r="AJ912" s="1"/>
      <c r="AK912" s="1"/>
      <c r="AL912" s="1"/>
      <c r="AM912" s="1"/>
      <c r="AN912" s="1"/>
      <c r="AO912" s="1"/>
      <c r="AP912" s="1"/>
    </row>
    <row r="913" spans="35:42" ht="14.25" customHeight="1">
      <c r="AI913" s="1"/>
      <c r="AJ913" s="1"/>
      <c r="AK913" s="1"/>
      <c r="AL913" s="1"/>
      <c r="AM913" s="1"/>
      <c r="AN913" s="1"/>
      <c r="AO913" s="1"/>
      <c r="AP913" s="1"/>
    </row>
    <row r="914" spans="35:42" ht="14.25" customHeight="1">
      <c r="AI914" s="1"/>
      <c r="AJ914" s="1"/>
      <c r="AK914" s="1"/>
      <c r="AL914" s="1"/>
      <c r="AM914" s="1"/>
      <c r="AN914" s="1"/>
      <c r="AO914" s="1"/>
      <c r="AP914" s="1"/>
    </row>
    <row r="915" spans="35:42" ht="14.25" customHeight="1">
      <c r="AI915" s="1"/>
      <c r="AJ915" s="1"/>
      <c r="AK915" s="1"/>
      <c r="AL915" s="1"/>
      <c r="AM915" s="1"/>
      <c r="AN915" s="1"/>
      <c r="AO915" s="1"/>
      <c r="AP915" s="1"/>
    </row>
    <row r="916" spans="35:42" ht="14.25" customHeight="1">
      <c r="AI916" s="1"/>
      <c r="AJ916" s="1"/>
      <c r="AK916" s="1"/>
      <c r="AL916" s="1"/>
      <c r="AM916" s="1"/>
      <c r="AN916" s="1"/>
      <c r="AO916" s="1"/>
      <c r="AP916" s="1"/>
    </row>
    <row r="917" spans="35:42" ht="14.25" customHeight="1">
      <c r="AI917" s="1"/>
      <c r="AJ917" s="1"/>
      <c r="AK917" s="1"/>
      <c r="AL917" s="1"/>
      <c r="AM917" s="1"/>
      <c r="AN917" s="1"/>
      <c r="AO917" s="1"/>
      <c r="AP917" s="1"/>
    </row>
    <row r="918" spans="35:42" ht="14.25" customHeight="1">
      <c r="AI918" s="1"/>
      <c r="AJ918" s="1"/>
      <c r="AK918" s="1"/>
      <c r="AL918" s="1"/>
      <c r="AM918" s="1"/>
      <c r="AN918" s="1"/>
      <c r="AO918" s="1"/>
      <c r="AP918" s="1"/>
    </row>
    <row r="919" spans="35:42" ht="14.25" customHeight="1">
      <c r="AI919" s="1"/>
      <c r="AJ919" s="1"/>
      <c r="AK919" s="1"/>
      <c r="AL919" s="1"/>
      <c r="AM919" s="1"/>
      <c r="AN919" s="1"/>
      <c r="AO919" s="1"/>
      <c r="AP919" s="1"/>
    </row>
    <row r="920" spans="35:42" ht="14.25" customHeight="1">
      <c r="AI920" s="1"/>
      <c r="AJ920" s="1"/>
      <c r="AK920" s="1"/>
      <c r="AL920" s="1"/>
      <c r="AM920" s="1"/>
      <c r="AN920" s="1"/>
      <c r="AO920" s="1"/>
      <c r="AP920" s="1"/>
    </row>
    <row r="921" spans="35:42" ht="14.25" customHeight="1">
      <c r="AI921" s="1"/>
      <c r="AJ921" s="1"/>
      <c r="AK921" s="1"/>
      <c r="AL921" s="1"/>
      <c r="AM921" s="1"/>
      <c r="AN921" s="1"/>
      <c r="AO921" s="1"/>
      <c r="AP921" s="1"/>
    </row>
    <row r="922" spans="35:42" ht="14.25" customHeight="1">
      <c r="AI922" s="1"/>
      <c r="AJ922" s="1"/>
      <c r="AK922" s="1"/>
      <c r="AL922" s="1"/>
      <c r="AM922" s="1"/>
      <c r="AN922" s="1"/>
      <c r="AO922" s="1"/>
      <c r="AP922" s="1"/>
    </row>
    <row r="923" spans="35:42" ht="14.25" customHeight="1">
      <c r="AI923" s="1"/>
      <c r="AJ923" s="1"/>
      <c r="AK923" s="1"/>
      <c r="AL923" s="1"/>
      <c r="AM923" s="1"/>
      <c r="AN923" s="1"/>
      <c r="AO923" s="1"/>
      <c r="AP923" s="1"/>
    </row>
    <row r="924" spans="35:42" ht="14.25" customHeight="1">
      <c r="AI924" s="1"/>
      <c r="AJ924" s="1"/>
      <c r="AK924" s="1"/>
      <c r="AL924" s="1"/>
      <c r="AM924" s="1"/>
      <c r="AN924" s="1"/>
      <c r="AO924" s="1"/>
      <c r="AP924" s="1"/>
    </row>
    <row r="925" spans="35:42" ht="14.25" customHeight="1">
      <c r="AI925" s="1"/>
      <c r="AJ925" s="1"/>
      <c r="AK925" s="1"/>
      <c r="AL925" s="1"/>
      <c r="AM925" s="1"/>
      <c r="AN925" s="1"/>
      <c r="AO925" s="1"/>
      <c r="AP925" s="1"/>
    </row>
    <row r="926" spans="35:42" ht="14.25" customHeight="1">
      <c r="AI926" s="1"/>
      <c r="AJ926" s="1"/>
      <c r="AK926" s="1"/>
      <c r="AL926" s="1"/>
      <c r="AM926" s="1"/>
      <c r="AN926" s="1"/>
      <c r="AO926" s="1"/>
      <c r="AP926" s="1"/>
    </row>
    <row r="927" spans="35:42" ht="14.25" customHeight="1">
      <c r="AI927" s="1"/>
      <c r="AJ927" s="1"/>
      <c r="AK927" s="1"/>
      <c r="AL927" s="1"/>
      <c r="AM927" s="1"/>
      <c r="AN927" s="1"/>
      <c r="AO927" s="1"/>
      <c r="AP927" s="1"/>
    </row>
    <row r="928" spans="35:42" ht="14.25" customHeight="1">
      <c r="AI928" s="1"/>
      <c r="AJ928" s="1"/>
      <c r="AK928" s="1"/>
      <c r="AL928" s="1"/>
      <c r="AM928" s="1"/>
      <c r="AN928" s="1"/>
      <c r="AO928" s="1"/>
      <c r="AP928" s="1"/>
    </row>
    <row r="929" spans="35:42" ht="14.25" customHeight="1">
      <c r="AI929" s="1"/>
      <c r="AJ929" s="1"/>
      <c r="AK929" s="1"/>
      <c r="AL929" s="1"/>
      <c r="AM929" s="1"/>
      <c r="AN929" s="1"/>
      <c r="AO929" s="1"/>
      <c r="AP929" s="1"/>
    </row>
    <row r="930" spans="35:42" ht="14.25" customHeight="1">
      <c r="AI930" s="1"/>
      <c r="AJ930" s="1"/>
      <c r="AK930" s="1"/>
      <c r="AL930" s="1"/>
      <c r="AM930" s="1"/>
      <c r="AN930" s="1"/>
      <c r="AO930" s="1"/>
      <c r="AP930" s="1"/>
    </row>
    <row r="931" spans="35:42" ht="14.25" customHeight="1">
      <c r="AI931" s="1"/>
      <c r="AJ931" s="1"/>
      <c r="AK931" s="1"/>
      <c r="AL931" s="1"/>
      <c r="AM931" s="1"/>
      <c r="AN931" s="1"/>
      <c r="AO931" s="1"/>
      <c r="AP931" s="1"/>
    </row>
    <row r="932" spans="35:42" ht="14.25" customHeight="1">
      <c r="AI932" s="1"/>
      <c r="AJ932" s="1"/>
      <c r="AK932" s="1"/>
      <c r="AL932" s="1"/>
      <c r="AM932" s="1"/>
      <c r="AN932" s="1"/>
      <c r="AO932" s="1"/>
      <c r="AP932" s="1"/>
    </row>
    <row r="933" spans="35:42" ht="14.25" customHeight="1">
      <c r="AI933" s="1"/>
      <c r="AJ933" s="1"/>
      <c r="AK933" s="1"/>
      <c r="AL933" s="1"/>
      <c r="AM933" s="1"/>
      <c r="AN933" s="1"/>
      <c r="AO933" s="1"/>
      <c r="AP933" s="1"/>
    </row>
    <row r="934" spans="35:42" ht="14.25" customHeight="1">
      <c r="AI934" s="1"/>
      <c r="AJ934" s="1"/>
      <c r="AK934" s="1"/>
      <c r="AL934" s="1"/>
      <c r="AM934" s="1"/>
      <c r="AN934" s="1"/>
      <c r="AO934" s="1"/>
      <c r="AP934" s="1"/>
    </row>
    <row r="935" spans="35:42" ht="14.25" customHeight="1">
      <c r="AI935" s="1"/>
      <c r="AJ935" s="1"/>
      <c r="AK935" s="1"/>
      <c r="AL935" s="1"/>
      <c r="AM935" s="1"/>
      <c r="AN935" s="1"/>
      <c r="AO935" s="1"/>
      <c r="AP935" s="1"/>
    </row>
    <row r="936" spans="35:42" ht="14.25" customHeight="1">
      <c r="AI936" s="1"/>
      <c r="AJ936" s="1"/>
      <c r="AK936" s="1"/>
      <c r="AL936" s="1"/>
      <c r="AM936" s="1"/>
      <c r="AN936" s="1"/>
      <c r="AO936" s="1"/>
      <c r="AP936" s="1"/>
    </row>
    <row r="937" spans="35:42" ht="14.25" customHeight="1">
      <c r="AI937" s="1"/>
      <c r="AJ937" s="1"/>
      <c r="AK937" s="1"/>
      <c r="AL937" s="1"/>
      <c r="AM937" s="1"/>
      <c r="AN937" s="1"/>
      <c r="AO937" s="1"/>
      <c r="AP937" s="1"/>
    </row>
    <row r="938" spans="35:42" ht="14.25" customHeight="1">
      <c r="AI938" s="1"/>
      <c r="AJ938" s="1"/>
      <c r="AK938" s="1"/>
      <c r="AL938" s="1"/>
      <c r="AM938" s="1"/>
      <c r="AN938" s="1"/>
      <c r="AO938" s="1"/>
      <c r="AP938" s="1"/>
    </row>
    <row r="939" spans="35:42" ht="14.25" customHeight="1">
      <c r="AI939" s="1"/>
      <c r="AJ939" s="1"/>
      <c r="AK939" s="1"/>
      <c r="AL939" s="1"/>
      <c r="AM939" s="1"/>
      <c r="AN939" s="1"/>
      <c r="AO939" s="1"/>
      <c r="AP939" s="1"/>
    </row>
    <row r="940" spans="35:42" ht="14.25" customHeight="1">
      <c r="AI940" s="1"/>
      <c r="AJ940" s="1"/>
      <c r="AK940" s="1"/>
      <c r="AL940" s="1"/>
      <c r="AM940" s="1"/>
      <c r="AN940" s="1"/>
      <c r="AO940" s="1"/>
      <c r="AP940" s="1"/>
    </row>
    <row r="941" spans="35:42" ht="14.25" customHeight="1">
      <c r="AI941" s="1"/>
      <c r="AJ941" s="1"/>
      <c r="AK941" s="1"/>
      <c r="AL941" s="1"/>
      <c r="AM941" s="1"/>
      <c r="AN941" s="1"/>
      <c r="AO941" s="1"/>
      <c r="AP941" s="1"/>
    </row>
    <row r="942" spans="35:42" ht="14.25" customHeight="1">
      <c r="AI942" s="1"/>
      <c r="AJ942" s="1"/>
      <c r="AK942" s="1"/>
      <c r="AL942" s="1"/>
      <c r="AM942" s="1"/>
      <c r="AN942" s="1"/>
      <c r="AO942" s="1"/>
      <c r="AP942" s="1"/>
    </row>
    <row r="943" spans="35:42" ht="14.25" customHeight="1">
      <c r="AI943" s="1"/>
      <c r="AJ943" s="1"/>
      <c r="AK943" s="1"/>
      <c r="AL943" s="1"/>
      <c r="AM943" s="1"/>
      <c r="AN943" s="1"/>
      <c r="AO943" s="1"/>
      <c r="AP943" s="1"/>
    </row>
    <row r="944" spans="35:42" ht="14.25" customHeight="1">
      <c r="AI944" s="1"/>
      <c r="AJ944" s="1"/>
      <c r="AK944" s="1"/>
      <c r="AL944" s="1"/>
      <c r="AM944" s="1"/>
      <c r="AN944" s="1"/>
      <c r="AO944" s="1"/>
      <c r="AP944" s="1"/>
    </row>
    <row r="945" spans="35:42" ht="14.25" customHeight="1">
      <c r="AI945" s="1"/>
      <c r="AJ945" s="1"/>
      <c r="AK945" s="1"/>
      <c r="AL945" s="1"/>
      <c r="AM945" s="1"/>
      <c r="AN945" s="1"/>
      <c r="AO945" s="1"/>
      <c r="AP945" s="1"/>
    </row>
    <row r="946" spans="35:42" ht="14.25" customHeight="1">
      <c r="AI946" s="1"/>
      <c r="AJ946" s="1"/>
      <c r="AK946" s="1"/>
      <c r="AL946" s="1"/>
      <c r="AM946" s="1"/>
      <c r="AN946" s="1"/>
      <c r="AO946" s="1"/>
      <c r="AP946" s="1"/>
    </row>
    <row r="947" spans="35:42" ht="14.25" customHeight="1">
      <c r="AI947" s="1"/>
      <c r="AJ947" s="1"/>
      <c r="AK947" s="1"/>
      <c r="AL947" s="1"/>
      <c r="AM947" s="1"/>
      <c r="AN947" s="1"/>
      <c r="AO947" s="1"/>
      <c r="AP947" s="1"/>
    </row>
    <row r="948" spans="35:42" ht="14.25" customHeight="1">
      <c r="AI948" s="1"/>
      <c r="AJ948" s="1"/>
      <c r="AK948" s="1"/>
      <c r="AL948" s="1"/>
      <c r="AM948" s="1"/>
      <c r="AN948" s="1"/>
      <c r="AO948" s="1"/>
      <c r="AP948" s="1"/>
    </row>
    <row r="949" spans="35:42" ht="14.25" customHeight="1">
      <c r="AI949" s="1"/>
      <c r="AJ949" s="1"/>
      <c r="AK949" s="1"/>
      <c r="AL949" s="1"/>
      <c r="AM949" s="1"/>
      <c r="AN949" s="1"/>
      <c r="AO949" s="1"/>
      <c r="AP949" s="1"/>
    </row>
    <row r="950" spans="35:42" ht="14.25" customHeight="1">
      <c r="AI950" s="1"/>
      <c r="AJ950" s="1"/>
      <c r="AK950" s="1"/>
      <c r="AL950" s="1"/>
      <c r="AM950" s="1"/>
      <c r="AN950" s="1"/>
      <c r="AO950" s="1"/>
      <c r="AP950" s="1"/>
    </row>
    <row r="951" spans="35:42" ht="14.25" customHeight="1">
      <c r="AI951" s="1"/>
      <c r="AJ951" s="1"/>
      <c r="AK951" s="1"/>
      <c r="AL951" s="1"/>
      <c r="AM951" s="1"/>
      <c r="AN951" s="1"/>
      <c r="AO951" s="1"/>
      <c r="AP951" s="1"/>
    </row>
    <row r="952" spans="35:42" ht="14.25" customHeight="1">
      <c r="AI952" s="1"/>
      <c r="AJ952" s="1"/>
      <c r="AK952" s="1"/>
      <c r="AL952" s="1"/>
      <c r="AM952" s="1"/>
      <c r="AN952" s="1"/>
      <c r="AO952" s="1"/>
      <c r="AP952" s="1"/>
    </row>
    <row r="953" spans="35:42" ht="14.25" customHeight="1">
      <c r="AI953" s="1"/>
      <c r="AJ953" s="1"/>
      <c r="AK953" s="1"/>
      <c r="AL953" s="1"/>
      <c r="AM953" s="1"/>
      <c r="AN953" s="1"/>
      <c r="AO953" s="1"/>
      <c r="AP953" s="1"/>
    </row>
    <row r="954" spans="35:42" ht="14.25" customHeight="1">
      <c r="AI954" s="1"/>
      <c r="AJ954" s="1"/>
      <c r="AK954" s="1"/>
      <c r="AL954" s="1"/>
      <c r="AM954" s="1"/>
      <c r="AN954" s="1"/>
      <c r="AO954" s="1"/>
      <c r="AP954" s="1"/>
    </row>
    <row r="955" spans="35:42" ht="14.25" customHeight="1">
      <c r="AI955" s="1"/>
      <c r="AJ955" s="1"/>
      <c r="AK955" s="1"/>
      <c r="AL955" s="1"/>
      <c r="AM955" s="1"/>
      <c r="AN955" s="1"/>
      <c r="AO955" s="1"/>
      <c r="AP955" s="1"/>
    </row>
    <row r="956" spans="35:42" ht="14.25" customHeight="1">
      <c r="AI956" s="1"/>
      <c r="AJ956" s="1"/>
      <c r="AK956" s="1"/>
      <c r="AL956" s="1"/>
      <c r="AM956" s="1"/>
      <c r="AN956" s="1"/>
      <c r="AO956" s="1"/>
      <c r="AP956" s="1"/>
    </row>
    <row r="957" spans="35:42" ht="14.25" customHeight="1">
      <c r="AI957" s="1"/>
      <c r="AJ957" s="1"/>
      <c r="AK957" s="1"/>
      <c r="AL957" s="1"/>
      <c r="AM957" s="1"/>
      <c r="AN957" s="1"/>
      <c r="AO957" s="1"/>
      <c r="AP957" s="1"/>
    </row>
    <row r="958" spans="35:42" ht="14.25" customHeight="1">
      <c r="AI958" s="1"/>
      <c r="AJ958" s="1"/>
      <c r="AK958" s="1"/>
      <c r="AL958" s="1"/>
      <c r="AM958" s="1"/>
      <c r="AN958" s="1"/>
      <c r="AO958" s="1"/>
      <c r="AP958" s="1"/>
    </row>
    <row r="959" spans="35:42" ht="14.25" customHeight="1">
      <c r="AI959" s="1"/>
      <c r="AJ959" s="1"/>
      <c r="AK959" s="1"/>
      <c r="AL959" s="1"/>
      <c r="AM959" s="1"/>
      <c r="AN959" s="1"/>
      <c r="AO959" s="1"/>
      <c r="AP959" s="1"/>
    </row>
    <row r="960" spans="35:42" ht="14.25" customHeight="1">
      <c r="AI960" s="1"/>
      <c r="AJ960" s="1"/>
      <c r="AK960" s="1"/>
      <c r="AL960" s="1"/>
      <c r="AM960" s="1"/>
      <c r="AN960" s="1"/>
      <c r="AO960" s="1"/>
      <c r="AP960" s="1"/>
    </row>
    <row r="961" spans="35:42" ht="14.25" customHeight="1">
      <c r="AI961" s="1"/>
      <c r="AJ961" s="1"/>
      <c r="AK961" s="1"/>
      <c r="AL961" s="1"/>
      <c r="AM961" s="1"/>
      <c r="AN961" s="1"/>
      <c r="AO961" s="1"/>
      <c r="AP961" s="1"/>
    </row>
    <row r="962" spans="35:42" ht="14.25" customHeight="1">
      <c r="AI962" s="1"/>
      <c r="AJ962" s="1"/>
      <c r="AK962" s="1"/>
      <c r="AL962" s="1"/>
      <c r="AM962" s="1"/>
      <c r="AN962" s="1"/>
      <c r="AO962" s="1"/>
      <c r="AP962" s="1"/>
    </row>
    <row r="963" spans="35:42" ht="14.25" customHeight="1">
      <c r="AI963" s="1"/>
      <c r="AJ963" s="1"/>
      <c r="AK963" s="1"/>
      <c r="AL963" s="1"/>
      <c r="AM963" s="1"/>
      <c r="AN963" s="1"/>
      <c r="AO963" s="1"/>
      <c r="AP963" s="1"/>
    </row>
    <row r="964" spans="35:42" ht="14.25" customHeight="1">
      <c r="AI964" s="1"/>
      <c r="AJ964" s="1"/>
      <c r="AK964" s="1"/>
      <c r="AL964" s="1"/>
      <c r="AM964" s="1"/>
      <c r="AN964" s="1"/>
      <c r="AO964" s="1"/>
      <c r="AP964" s="1"/>
    </row>
    <row r="965" spans="35:42" ht="14.25" customHeight="1">
      <c r="AI965" s="1"/>
      <c r="AJ965" s="1"/>
      <c r="AK965" s="1"/>
      <c r="AL965" s="1"/>
      <c r="AM965" s="1"/>
      <c r="AN965" s="1"/>
      <c r="AO965" s="1"/>
      <c r="AP965" s="1"/>
    </row>
    <row r="966" spans="35:42" ht="14.25" customHeight="1">
      <c r="AI966" s="1"/>
      <c r="AJ966" s="1"/>
      <c r="AK966" s="1"/>
      <c r="AL966" s="1"/>
      <c r="AM966" s="1"/>
      <c r="AN966" s="1"/>
      <c r="AO966" s="1"/>
      <c r="AP966" s="1"/>
    </row>
    <row r="967" spans="35:42" ht="14.25" customHeight="1">
      <c r="AI967" s="1"/>
      <c r="AJ967" s="1"/>
      <c r="AK967" s="1"/>
      <c r="AL967" s="1"/>
      <c r="AM967" s="1"/>
      <c r="AN967" s="1"/>
      <c r="AO967" s="1"/>
      <c r="AP967" s="1"/>
    </row>
    <row r="968" spans="35:42" ht="14.25" customHeight="1">
      <c r="AI968" s="1"/>
      <c r="AJ968" s="1"/>
      <c r="AK968" s="1"/>
      <c r="AL968" s="1"/>
      <c r="AM968" s="1"/>
      <c r="AN968" s="1"/>
      <c r="AO968" s="1"/>
      <c r="AP968" s="1"/>
    </row>
    <row r="969" spans="35:42" ht="14.25" customHeight="1">
      <c r="AI969" s="1"/>
      <c r="AJ969" s="1"/>
      <c r="AK969" s="1"/>
      <c r="AL969" s="1"/>
      <c r="AM969" s="1"/>
      <c r="AN969" s="1"/>
      <c r="AO969" s="1"/>
      <c r="AP969" s="1"/>
    </row>
    <row r="970" spans="35:42" ht="14.25" customHeight="1">
      <c r="AI970" s="1"/>
      <c r="AJ970" s="1"/>
      <c r="AK970" s="1"/>
      <c r="AL970" s="1"/>
      <c r="AM970" s="1"/>
      <c r="AN970" s="1"/>
      <c r="AO970" s="1"/>
      <c r="AP970" s="1"/>
    </row>
    <row r="971" spans="35:42" ht="14.25" customHeight="1">
      <c r="AI971" s="1"/>
      <c r="AJ971" s="1"/>
      <c r="AK971" s="1"/>
      <c r="AL971" s="1"/>
      <c r="AM971" s="1"/>
      <c r="AN971" s="1"/>
      <c r="AO971" s="1"/>
      <c r="AP971" s="1"/>
    </row>
    <row r="972" spans="35:42" ht="14.25" customHeight="1">
      <c r="AI972" s="1"/>
      <c r="AJ972" s="1"/>
      <c r="AK972" s="1"/>
      <c r="AL972" s="1"/>
      <c r="AM972" s="1"/>
      <c r="AN972" s="1"/>
      <c r="AO972" s="1"/>
      <c r="AP972" s="1"/>
    </row>
    <row r="973" spans="35:42" ht="14.25" customHeight="1">
      <c r="AI973" s="1"/>
      <c r="AJ973" s="1"/>
      <c r="AK973" s="1"/>
      <c r="AL973" s="1"/>
      <c r="AM973" s="1"/>
      <c r="AN973" s="1"/>
      <c r="AO973" s="1"/>
      <c r="AP973" s="1"/>
    </row>
    <row r="974" spans="35:42" ht="14.25" customHeight="1">
      <c r="AI974" s="1"/>
      <c r="AJ974" s="1"/>
      <c r="AK974" s="1"/>
      <c r="AL974" s="1"/>
      <c r="AM974" s="1"/>
      <c r="AN974" s="1"/>
      <c r="AO974" s="1"/>
      <c r="AP974" s="1"/>
    </row>
    <row r="975" spans="35:42" ht="14.25" customHeight="1">
      <c r="AI975" s="1"/>
      <c r="AJ975" s="1"/>
      <c r="AK975" s="1"/>
      <c r="AL975" s="1"/>
      <c r="AM975" s="1"/>
      <c r="AN975" s="1"/>
      <c r="AO975" s="1"/>
      <c r="AP975" s="1"/>
    </row>
    <row r="976" spans="35:42" ht="14.25" customHeight="1">
      <c r="AI976" s="1"/>
      <c r="AJ976" s="1"/>
      <c r="AK976" s="1"/>
      <c r="AL976" s="1"/>
      <c r="AM976" s="1"/>
      <c r="AN976" s="1"/>
      <c r="AO976" s="1"/>
      <c r="AP976" s="1"/>
    </row>
    <row r="977" spans="35:42" ht="14.25" customHeight="1">
      <c r="AI977" s="1"/>
      <c r="AJ977" s="1"/>
      <c r="AK977" s="1"/>
      <c r="AL977" s="1"/>
      <c r="AM977" s="1"/>
      <c r="AN977" s="1"/>
      <c r="AO977" s="1"/>
      <c r="AP977" s="1"/>
    </row>
    <row r="978" spans="35:42" ht="14.25" customHeight="1">
      <c r="AI978" s="1"/>
      <c r="AJ978" s="1"/>
      <c r="AK978" s="1"/>
      <c r="AL978" s="1"/>
      <c r="AM978" s="1"/>
      <c r="AN978" s="1"/>
      <c r="AO978" s="1"/>
      <c r="AP978" s="1"/>
    </row>
    <row r="979" spans="35:42" ht="14.25" customHeight="1">
      <c r="AI979" s="1"/>
      <c r="AJ979" s="1"/>
      <c r="AK979" s="1"/>
      <c r="AL979" s="1"/>
      <c r="AM979" s="1"/>
      <c r="AN979" s="1"/>
      <c r="AO979" s="1"/>
      <c r="AP979" s="1"/>
    </row>
    <row r="980" spans="35:42" ht="14.25" customHeight="1">
      <c r="AI980" s="1"/>
      <c r="AJ980" s="1"/>
      <c r="AK980" s="1"/>
      <c r="AL980" s="1"/>
      <c r="AM980" s="1"/>
      <c r="AN980" s="1"/>
      <c r="AO980" s="1"/>
      <c r="AP980" s="1"/>
    </row>
    <row r="981" spans="35:42" ht="14.25" customHeight="1">
      <c r="AI981" s="1"/>
      <c r="AJ981" s="1"/>
      <c r="AK981" s="1"/>
      <c r="AL981" s="1"/>
      <c r="AM981" s="1"/>
      <c r="AN981" s="1"/>
      <c r="AO981" s="1"/>
      <c r="AP981" s="1"/>
    </row>
    <row r="982" spans="35:42" ht="14.25" customHeight="1">
      <c r="AI982" s="1"/>
      <c r="AJ982" s="1"/>
      <c r="AK982" s="1"/>
      <c r="AL982" s="1"/>
      <c r="AM982" s="1"/>
      <c r="AN982" s="1"/>
      <c r="AO982" s="1"/>
      <c r="AP982" s="1"/>
    </row>
    <row r="983" spans="35:42" ht="14.25" customHeight="1">
      <c r="AI983" s="1"/>
      <c r="AJ983" s="1"/>
      <c r="AK983" s="1"/>
      <c r="AL983" s="1"/>
      <c r="AM983" s="1"/>
      <c r="AN983" s="1"/>
      <c r="AO983" s="1"/>
      <c r="AP983" s="1"/>
    </row>
    <row r="984" spans="35:42" ht="14.25" customHeight="1">
      <c r="AI984" s="1"/>
      <c r="AJ984" s="1"/>
      <c r="AK984" s="1"/>
      <c r="AL984" s="1"/>
      <c r="AM984" s="1"/>
      <c r="AN984" s="1"/>
      <c r="AO984" s="1"/>
      <c r="AP984" s="1"/>
    </row>
    <row r="985" spans="35:42" ht="14.25" customHeight="1">
      <c r="AI985" s="1"/>
      <c r="AJ985" s="1"/>
      <c r="AK985" s="1"/>
      <c r="AL985" s="1"/>
      <c r="AM985" s="1"/>
      <c r="AN985" s="1"/>
      <c r="AO985" s="1"/>
      <c r="AP985" s="1"/>
    </row>
    <row r="986" spans="35:42" ht="14.25" customHeight="1">
      <c r="AI986" s="1"/>
      <c r="AJ986" s="1"/>
      <c r="AK986" s="1"/>
      <c r="AL986" s="1"/>
      <c r="AM986" s="1"/>
      <c r="AN986" s="1"/>
      <c r="AO986" s="1"/>
      <c r="AP986" s="1"/>
    </row>
    <row r="987" spans="35:42" ht="14.25" customHeight="1">
      <c r="AI987" s="1"/>
      <c r="AJ987" s="1"/>
      <c r="AK987" s="1"/>
      <c r="AL987" s="1"/>
      <c r="AM987" s="1"/>
      <c r="AN987" s="1"/>
      <c r="AO987" s="1"/>
      <c r="AP987" s="1"/>
    </row>
    <row r="988" spans="35:42" ht="14.25" customHeight="1">
      <c r="AI988" s="1"/>
      <c r="AJ988" s="1"/>
      <c r="AK988" s="1"/>
      <c r="AL988" s="1"/>
      <c r="AM988" s="1"/>
      <c r="AN988" s="1"/>
      <c r="AO988" s="1"/>
      <c r="AP988" s="1"/>
    </row>
    <row r="989" spans="35:42" ht="14.25" customHeight="1">
      <c r="AI989" s="1"/>
      <c r="AJ989" s="1"/>
      <c r="AK989" s="1"/>
      <c r="AL989" s="1"/>
      <c r="AM989" s="1"/>
      <c r="AN989" s="1"/>
      <c r="AO989" s="1"/>
      <c r="AP989" s="1"/>
    </row>
    <row r="990" spans="35:42" ht="14.25" customHeight="1">
      <c r="AI990" s="1"/>
      <c r="AJ990" s="1"/>
      <c r="AK990" s="1"/>
      <c r="AL990" s="1"/>
      <c r="AM990" s="1"/>
      <c r="AN990" s="1"/>
      <c r="AO990" s="1"/>
      <c r="AP990" s="1"/>
    </row>
    <row r="991" spans="35:42" ht="14.25" customHeight="1">
      <c r="AI991" s="1"/>
      <c r="AJ991" s="1"/>
      <c r="AK991" s="1"/>
      <c r="AL991" s="1"/>
      <c r="AM991" s="1"/>
      <c r="AN991" s="1"/>
      <c r="AO991" s="1"/>
      <c r="AP991" s="1"/>
    </row>
    <row r="992" spans="35:42" ht="14.25" customHeight="1">
      <c r="AI992" s="1"/>
      <c r="AJ992" s="1"/>
      <c r="AK992" s="1"/>
      <c r="AL992" s="1"/>
      <c r="AM992" s="1"/>
      <c r="AN992" s="1"/>
      <c r="AO992" s="1"/>
      <c r="AP992" s="1"/>
    </row>
    <row r="993" spans="35:42" ht="14.25" customHeight="1">
      <c r="AI993" s="1"/>
      <c r="AJ993" s="1"/>
      <c r="AK993" s="1"/>
      <c r="AL993" s="1"/>
      <c r="AM993" s="1"/>
      <c r="AN993" s="1"/>
      <c r="AO993" s="1"/>
      <c r="AP993" s="1"/>
    </row>
    <row r="994" spans="35:42" ht="14.25" customHeight="1">
      <c r="AI994" s="1"/>
      <c r="AJ994" s="1"/>
      <c r="AK994" s="1"/>
      <c r="AL994" s="1"/>
      <c r="AM994" s="1"/>
      <c r="AN994" s="1"/>
      <c r="AO994" s="1"/>
      <c r="AP994" s="1"/>
    </row>
    <row r="995" spans="35:42" ht="14.25" customHeight="1">
      <c r="AI995" s="1"/>
      <c r="AJ995" s="1"/>
      <c r="AK995" s="1"/>
      <c r="AL995" s="1"/>
      <c r="AM995" s="1"/>
      <c r="AN995" s="1"/>
      <c r="AO995" s="1"/>
      <c r="AP995" s="1"/>
    </row>
    <row r="996" spans="35:42" ht="14.25" customHeight="1">
      <c r="AI996" s="1"/>
      <c r="AJ996" s="1"/>
      <c r="AK996" s="1"/>
      <c r="AL996" s="1"/>
      <c r="AM996" s="1"/>
      <c r="AN996" s="1"/>
      <c r="AO996" s="1"/>
      <c r="AP996" s="1"/>
    </row>
    <row r="997" spans="35:42" ht="14.25" customHeight="1">
      <c r="AI997" s="1"/>
      <c r="AJ997" s="1"/>
      <c r="AK997" s="1"/>
      <c r="AL997" s="1"/>
      <c r="AM997" s="1"/>
      <c r="AN997" s="1"/>
      <c r="AO997" s="1"/>
      <c r="AP997" s="1"/>
    </row>
    <row r="998" spans="35:42" ht="14.25" customHeight="1">
      <c r="AI998" s="1"/>
      <c r="AJ998" s="1"/>
      <c r="AK998" s="1"/>
      <c r="AL998" s="1"/>
      <c r="AM998" s="1"/>
      <c r="AN998" s="1"/>
      <c r="AO998" s="1"/>
      <c r="AP998" s="1"/>
    </row>
    <row r="999" spans="35:42" ht="14.25" customHeight="1">
      <c r="AI999" s="1"/>
      <c r="AJ999" s="1"/>
      <c r="AK999" s="1"/>
      <c r="AL999" s="1"/>
      <c r="AM999" s="1"/>
      <c r="AN999" s="1"/>
      <c r="AO999" s="1"/>
      <c r="AP999" s="1"/>
    </row>
    <row r="1000" spans="35:42" ht="14.25" customHeight="1">
      <c r="AI1000" s="1"/>
      <c r="AJ1000" s="1"/>
      <c r="AK1000" s="1"/>
      <c r="AL1000" s="1"/>
      <c r="AM1000" s="1"/>
      <c r="AN1000" s="1"/>
      <c r="AO1000" s="1"/>
      <c r="AP1000" s="1"/>
    </row>
  </sheetData>
  <mergeCells count="98">
    <mergeCell ref="U46:W46"/>
    <mergeCell ref="X46:Z46"/>
    <mergeCell ref="C45:D45"/>
    <mergeCell ref="E45:G45"/>
    <mergeCell ref="H45:N45"/>
    <mergeCell ref="O45:Q45"/>
    <mergeCell ref="R45:T45"/>
    <mergeCell ref="U45:W45"/>
    <mergeCell ref="X45:Z45"/>
    <mergeCell ref="C46:D46"/>
    <mergeCell ref="E46:G46"/>
    <mergeCell ref="H46:N46"/>
    <mergeCell ref="O46:Q46"/>
    <mergeCell ref="R46:T46"/>
    <mergeCell ref="V32:W32"/>
    <mergeCell ref="X32:Y32"/>
    <mergeCell ref="C32:G32"/>
    <mergeCell ref="H32:K32"/>
    <mergeCell ref="L32:M32"/>
    <mergeCell ref="N32:O32"/>
    <mergeCell ref="P32:Q32"/>
    <mergeCell ref="R32:S32"/>
    <mergeCell ref="T32:U32"/>
    <mergeCell ref="R29:U29"/>
    <mergeCell ref="V29:Y29"/>
    <mergeCell ref="V30:W30"/>
    <mergeCell ref="X30:Y30"/>
    <mergeCell ref="C30:G30"/>
    <mergeCell ref="H30:K30"/>
    <mergeCell ref="L30:M30"/>
    <mergeCell ref="N30:O30"/>
    <mergeCell ref="P30:Q30"/>
    <mergeCell ref="R30:S30"/>
    <mergeCell ref="T30:U30"/>
    <mergeCell ref="C29:G29"/>
    <mergeCell ref="H29:K29"/>
    <mergeCell ref="L29:M29"/>
    <mergeCell ref="N29:Q29"/>
    <mergeCell ref="C21:G21"/>
    <mergeCell ref="H21:K21"/>
    <mergeCell ref="L21:M21"/>
    <mergeCell ref="C22:G22"/>
    <mergeCell ref="H22:K22"/>
    <mergeCell ref="L22:M22"/>
    <mergeCell ref="C23:G23"/>
    <mergeCell ref="H23:K23"/>
    <mergeCell ref="L23:M23"/>
    <mergeCell ref="C24:G24"/>
    <mergeCell ref="H24:K24"/>
    <mergeCell ref="L24:M24"/>
    <mergeCell ref="V31:W31"/>
    <mergeCell ref="X31:Y31"/>
    <mergeCell ref="C31:G31"/>
    <mergeCell ref="H31:K31"/>
    <mergeCell ref="L31:M31"/>
    <mergeCell ref="N31:O31"/>
    <mergeCell ref="P31:Q31"/>
    <mergeCell ref="R31:S31"/>
    <mergeCell ref="T31:U31"/>
    <mergeCell ref="H20:K20"/>
    <mergeCell ref="L20:M20"/>
    <mergeCell ref="C18:G18"/>
    <mergeCell ref="H18:K18"/>
    <mergeCell ref="L18:M18"/>
    <mergeCell ref="C19:G19"/>
    <mergeCell ref="H19:K19"/>
    <mergeCell ref="L19:M19"/>
    <mergeCell ref="C20:G20"/>
    <mergeCell ref="C14:G14"/>
    <mergeCell ref="H14:K14"/>
    <mergeCell ref="L14:M14"/>
    <mergeCell ref="H17:K17"/>
    <mergeCell ref="L17:M17"/>
    <mergeCell ref="C15:G15"/>
    <mergeCell ref="H15:K15"/>
    <mergeCell ref="L15:M15"/>
    <mergeCell ref="C16:G16"/>
    <mergeCell ref="H16:K16"/>
    <mergeCell ref="L16:M16"/>
    <mergeCell ref="C17:G17"/>
    <mergeCell ref="H12:K12"/>
    <mergeCell ref="L12:M12"/>
    <mergeCell ref="C12:G12"/>
    <mergeCell ref="C13:G13"/>
    <mergeCell ref="H13:K13"/>
    <mergeCell ref="L13:M13"/>
    <mergeCell ref="C10:G10"/>
    <mergeCell ref="H10:K10"/>
    <mergeCell ref="L10:M10"/>
    <mergeCell ref="C11:G11"/>
    <mergeCell ref="H11:K11"/>
    <mergeCell ref="L11:M11"/>
    <mergeCell ref="B2:E5"/>
    <mergeCell ref="F2:X5"/>
    <mergeCell ref="Y2:AA5"/>
    <mergeCell ref="C9:G9"/>
    <mergeCell ref="H9:K9"/>
    <mergeCell ref="L9:M9"/>
  </mergeCells>
  <conditionalFormatting sqref="H22:K22">
    <cfRule type="cellIs" dxfId="3" priority="1" operator="lessThan">
      <formula>$H$11</formula>
    </cfRule>
  </conditionalFormatting>
  <conditionalFormatting sqref="H23:K23">
    <cfRule type="cellIs" dxfId="2" priority="2" operator="greaterThan">
      <formula>$H$16</formula>
    </cfRule>
  </conditionalFormatting>
  <conditionalFormatting sqref="V30:W32">
    <cfRule type="cellIs" dxfId="1" priority="3" operator="lessThan">
      <formula>100</formula>
    </cfRule>
    <cfRule type="cellIs" dxfId="0" priority="4" operator="greaterThan">
      <formula>100</formula>
    </cfRule>
  </conditionalFormatting>
  <pageMargins left="0.7" right="0.7" top="0.75" bottom="0.75" header="0" footer="0"/>
  <pageSetup paperSize="9" scale="66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Calculos!$B$9:$B$26</xm:f>
          </x14:formula1>
          <xm:sqref>H14 H31</xm:sqref>
        </x14:dataValidation>
        <x14:dataValidation type="list" allowBlank="1" showErrorMessage="1" xr:uid="{00000000-0002-0000-0500-000001000000}">
          <x14:formula1>
            <xm:f>Calculos!$F$36:$L$36</xm:f>
          </x14:formula1>
          <xm:sqref>H16</xm:sqref>
        </x14:dataValidation>
        <x14:dataValidation type="list" allowBlank="1" showErrorMessage="1" xr:uid="{00000000-0002-0000-0500-000002000000}">
          <x14:formula1>
            <xm:f>Calculos!$D$8:$K$8</xm:f>
          </x14:formula1>
          <xm:sqref>H15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9FB738B52054CB49D1EA14F3B017D" ma:contentTypeVersion="11" ma:contentTypeDescription="Crear nuevo documento." ma:contentTypeScope="" ma:versionID="5cf92993d4be1ca8d869739abdcab03f">
  <xsd:schema xmlns:xsd="http://www.w3.org/2001/XMLSchema" xmlns:xs="http://www.w3.org/2001/XMLSchema" xmlns:p="http://schemas.microsoft.com/office/2006/metadata/properties" xmlns:ns2="38982260-ffbb-4d45-bf74-3f340fef217a" xmlns:ns3="4beaf995-bca9-4e52-9e7c-0ff6540365ad" targetNamespace="http://schemas.microsoft.com/office/2006/metadata/properties" ma:root="true" ma:fieldsID="306cbce10ee737f78145650a7152b8c6" ns2:_="" ns3:_="">
    <xsd:import namespace="38982260-ffbb-4d45-bf74-3f340fef217a"/>
    <xsd:import namespace="4beaf995-bca9-4e52-9e7c-0ff654036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82260-ffbb-4d45-bf74-3f340fef2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b97fdf3-5407-489f-b992-4f745e4488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af995-bca9-4e52-9e7c-0ff6540365a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290a09d-2e35-40f4-8bb7-0ef09679eb9b}" ma:internalName="TaxCatchAll" ma:showField="CatchAllData" ma:web="4beaf995-bca9-4e52-9e7c-0ff654036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eaf995-bca9-4e52-9e7c-0ff6540365ad" xsi:nil="true"/>
    <lcf76f155ced4ddcb4097134ff3c332f xmlns="38982260-ffbb-4d45-bf74-3f340fef21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EB408-2C94-4EC9-8DFF-265703E47908}"/>
</file>

<file path=customXml/itemProps2.xml><?xml version="1.0" encoding="utf-8"?>
<ds:datastoreItem xmlns:ds="http://schemas.openxmlformats.org/officeDocument/2006/customXml" ds:itemID="{823226AF-3EC4-46C5-8B39-87612A4EF583}"/>
</file>

<file path=customXml/itemProps3.xml><?xml version="1.0" encoding="utf-8"?>
<ds:datastoreItem xmlns:ds="http://schemas.openxmlformats.org/officeDocument/2006/customXml" ds:itemID="{F0807E3A-61B8-48B5-8D1E-510CAE49B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 1</vt:lpstr>
      <vt:lpstr>Hoja2</vt:lpstr>
      <vt:lpstr>Calculos</vt:lpstr>
      <vt:lpstr>HeatExchanger</vt:lpstr>
      <vt:lpstr>CANT MOVIMIENTO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ARENAS</dc:creator>
  <cp:lastModifiedBy>jesus pinto Arrieta</cp:lastModifiedBy>
  <dcterms:created xsi:type="dcterms:W3CDTF">2025-04-29T16:09:39Z</dcterms:created>
  <dcterms:modified xsi:type="dcterms:W3CDTF">2025-08-22T13:29:13Z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0x0101008179FB738B52054CB49D1EA14F3B017D</vt:lpwstr>
  </property>
</Properties>
</file>