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宏代码数" sheetId="3" r:id="rId1"/>
    <sheet name="8910NV" sheetId="4" r:id="rId2"/>
  </sheets>
  <calcPr calcId="152511"/>
</workbook>
</file>

<file path=xl/calcChain.xml><?xml version="1.0" encoding="utf-8"?>
<calcChain xmlns="http://schemas.openxmlformats.org/spreadsheetml/2006/main">
  <c r="N5" i="4" l="1"/>
  <c r="N4" i="4"/>
  <c r="K3" i="4"/>
  <c r="H31" i="4"/>
  <c r="J31" i="4"/>
  <c r="J30" i="4"/>
  <c r="J29" i="4"/>
  <c r="J3" i="4"/>
  <c r="J2" i="4"/>
  <c r="H21" i="4"/>
  <c r="J21" i="4" s="1"/>
  <c r="J14" i="4"/>
  <c r="H14" i="4"/>
  <c r="H11" i="4"/>
  <c r="J10" i="4" s="1"/>
  <c r="H10" i="4"/>
  <c r="H12" i="4"/>
  <c r="J28" i="4"/>
  <c r="H30" i="4"/>
  <c r="H22" i="4"/>
  <c r="H28" i="4"/>
  <c r="C22" i="4"/>
  <c r="E22" i="4"/>
  <c r="H29" i="4"/>
  <c r="C12" i="4"/>
  <c r="C4" i="4"/>
  <c r="J11" i="4" l="1"/>
  <c r="H20" i="4"/>
  <c r="H19" i="4" s="1"/>
  <c r="H18" i="4" s="1"/>
  <c r="J18" i="4" s="1"/>
  <c r="H9" i="4"/>
  <c r="K13" i="3"/>
  <c r="G11" i="3"/>
  <c r="G12" i="3"/>
  <c r="G13" i="3"/>
  <c r="G14" i="3"/>
  <c r="G15" i="3"/>
  <c r="G16" i="3"/>
  <c r="G17" i="3"/>
  <c r="G18" i="3"/>
  <c r="G19" i="3"/>
  <c r="G20" i="3"/>
  <c r="G21" i="3"/>
  <c r="G10" i="3"/>
  <c r="F13" i="3"/>
  <c r="E13" i="3"/>
  <c r="J20" i="4" l="1"/>
  <c r="J19" i="4"/>
  <c r="H17" i="4"/>
  <c r="J16" i="4" s="1"/>
  <c r="H8" i="4"/>
  <c r="J9" i="4"/>
  <c r="K21" i="3"/>
  <c r="K20" i="3"/>
  <c r="E20" i="3"/>
  <c r="K19" i="3"/>
  <c r="E19" i="3"/>
  <c r="K18" i="3"/>
  <c r="E18" i="3"/>
  <c r="K17" i="3"/>
  <c r="E17" i="3"/>
  <c r="K15" i="3"/>
  <c r="F15" i="3"/>
  <c r="K14" i="3"/>
  <c r="F14" i="3"/>
  <c r="E14" i="3"/>
  <c r="K12" i="3"/>
  <c r="F12" i="3"/>
  <c r="E12" i="3"/>
  <c r="K11" i="3"/>
  <c r="F11" i="3"/>
  <c r="E11" i="3"/>
  <c r="K10" i="3"/>
  <c r="F10" i="3"/>
  <c r="E10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  <c r="J17" i="4" l="1"/>
  <c r="H7" i="4"/>
  <c r="J7" i="4" s="1"/>
  <c r="J8" i="4"/>
  <c r="H6" i="4" l="1"/>
  <c r="J6" i="4" l="1"/>
</calcChain>
</file>

<file path=xl/sharedStrings.xml><?xml version="1.0" encoding="utf-8"?>
<sst xmlns="http://schemas.openxmlformats.org/spreadsheetml/2006/main" count="68" uniqueCount="48">
  <si>
    <t>短信</t>
    <phoneticPr fontId="1" type="noConversion"/>
  </si>
  <si>
    <t>联系人</t>
    <phoneticPr fontId="1" type="noConversion"/>
  </si>
  <si>
    <t>1000-500</t>
    <phoneticPr fontId="1" type="noConversion"/>
  </si>
  <si>
    <t>SECTOR10</t>
  </si>
  <si>
    <t>1000-300</t>
    <phoneticPr fontId="1" type="noConversion"/>
  </si>
  <si>
    <t>NORMAL</t>
  </si>
  <si>
    <t>1000-200</t>
    <phoneticPr fontId="1" type="noConversion"/>
  </si>
  <si>
    <t>SMALL_EX</t>
  </si>
  <si>
    <t>1000-100</t>
    <phoneticPr fontId="1" type="noConversion"/>
  </si>
  <si>
    <t>SMALL</t>
  </si>
  <si>
    <t>500-500</t>
    <phoneticPr fontId="1" type="noConversion"/>
  </si>
  <si>
    <t>500-300</t>
    <phoneticPr fontId="1" type="noConversion"/>
  </si>
  <si>
    <t>500-200</t>
    <phoneticPr fontId="1" type="noConversion"/>
  </si>
  <si>
    <t>500-100</t>
    <phoneticPr fontId="1" type="noConversion"/>
  </si>
  <si>
    <t>TINY_EXE</t>
  </si>
  <si>
    <t>500-50</t>
    <phoneticPr fontId="1" type="noConversion"/>
  </si>
  <si>
    <t>1000-50</t>
    <phoneticPr fontId="1" type="noConversion"/>
  </si>
  <si>
    <t>SMALL_EX</t>
    <phoneticPr fontId="1" type="noConversion"/>
  </si>
  <si>
    <t>SMALL</t>
    <phoneticPr fontId="1" type="noConversion"/>
  </si>
  <si>
    <t>1000-150</t>
    <phoneticPr fontId="1" type="noConversion"/>
  </si>
  <si>
    <t>RUNNIN</t>
  </si>
  <si>
    <t>FIXED</t>
  </si>
  <si>
    <t>PRODUCT</t>
    <phoneticPr fontId="5" type="noConversion"/>
  </si>
  <si>
    <t>RES</t>
  </si>
  <si>
    <t>UDISK</t>
  </si>
  <si>
    <t>SIM_LOCK</t>
  </si>
  <si>
    <t>PS</t>
  </si>
  <si>
    <t>OPERATOR</t>
  </si>
  <si>
    <t>CP</t>
  </si>
  <si>
    <t>CONFIG</t>
  </si>
  <si>
    <t>CRYSTAL</t>
  </si>
  <si>
    <t>IMS</t>
  </si>
  <si>
    <t>FOTA</t>
  </si>
  <si>
    <t>RUN</t>
  </si>
  <si>
    <t>B</t>
    <phoneticPr fontId="1" type="noConversion"/>
  </si>
  <si>
    <t>M</t>
    <phoneticPr fontId="1" type="noConversion"/>
  </si>
  <si>
    <t>SECTOR</t>
  </si>
  <si>
    <t>FIXED_NV</t>
  </si>
  <si>
    <t>F_S_ADDR</t>
    <phoneticPr fontId="1" type="noConversion"/>
  </si>
  <si>
    <t>F_E_ADDR</t>
    <phoneticPr fontId="1" type="noConversion"/>
  </si>
  <si>
    <t>OPERATOR</t>
    <phoneticPr fontId="1" type="noConversion"/>
  </si>
  <si>
    <t>boot</t>
  </si>
  <si>
    <t>PS/stone</t>
    <phoneticPr fontId="1" type="noConversion"/>
  </si>
  <si>
    <t>60EF0000</t>
    <phoneticPr fontId="1" type="noConversion"/>
  </si>
  <si>
    <t>FOTA</t>
    <phoneticPr fontId="1" type="noConversion"/>
  </si>
  <si>
    <t>FOTAboot</t>
    <phoneticPr fontId="1" type="noConversion"/>
  </si>
  <si>
    <t>1M=16</t>
    <phoneticPr fontId="1" type="noConversion"/>
  </si>
  <si>
    <t>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</si>
</sst>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theme="0" tint="-0.249977111117893"/>
      <name val="宋体"/>
      <family val="2"/>
      <scheme val="minor"/>
    </font>
    <font>
      <sz val="11"/>
      <color theme="0" tint="-0.24997711111789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dashed">
        <color indexed="61"/>
      </left>
      <right style="dashed">
        <color indexed="61"/>
      </right>
      <top style="dashed">
        <color indexed="61"/>
      </top>
      <bottom style="dashed">
        <color indexed="61"/>
      </bottom>
      <diagonal/>
    </border>
  </borders>
  <cellStyleXfs count="2">
    <xf numFmtId="0" fontId="0" fillId="0" borderId="0"/>
    <xf numFmtId="49" fontId="2" fillId="0" borderId="1" applyFont="0" applyFill="0" applyBorder="0" applyAlignment="0">
      <alignment vertical="center"/>
    </xf>
  </cellStyleXfs>
  <cellXfs count="11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6" fillId="4" borderId="0" xfId="0" applyFont="1" applyFill="1"/>
    <xf numFmtId="0" fontId="7" fillId="0" borderId="0" xfId="0" applyFont="1"/>
    <xf numFmtId="0" fontId="8" fillId="0" borderId="0" xfId="0" applyFont="1" applyAlignment="1">
      <alignment horizontal="right"/>
    </xf>
  </cellXfs>
  <cellStyles count="2">
    <cellStyle name="SCI 2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Q4" sqref="Q4"/>
    </sheetView>
  </sheetViews>
  <sheetFormatPr defaultRowHeight="14.4" x14ac:dyDescent="0.25"/>
  <sheetData>
    <row r="1" spans="1:11" x14ac:dyDescent="0.25">
      <c r="C1" t="s">
        <v>0</v>
      </c>
    </row>
    <row r="2" spans="1:11" x14ac:dyDescent="0.25">
      <c r="B2" s="1"/>
      <c r="C2" s="1">
        <v>200</v>
      </c>
      <c r="D2" s="1">
        <v>300</v>
      </c>
      <c r="E2" s="1">
        <v>500</v>
      </c>
      <c r="F2" s="1">
        <v>100</v>
      </c>
      <c r="G2" s="1">
        <v>50</v>
      </c>
      <c r="H2" s="1">
        <v>150</v>
      </c>
    </row>
    <row r="3" spans="1:11" x14ac:dyDescent="0.25">
      <c r="A3" t="s">
        <v>1</v>
      </c>
      <c r="B3" s="1">
        <v>500</v>
      </c>
      <c r="C3">
        <v>-33</v>
      </c>
      <c r="D3">
        <f t="shared" ref="D3:H8" si="0">+$C$3+2*(0.24*($B3-$B$3)+0.12*(D$2-$C$2))</f>
        <v>-9</v>
      </c>
      <c r="E3">
        <f t="shared" si="0"/>
        <v>39</v>
      </c>
      <c r="F3">
        <f t="shared" si="0"/>
        <v>-57</v>
      </c>
      <c r="G3">
        <f t="shared" si="0"/>
        <v>-69</v>
      </c>
      <c r="H3">
        <f t="shared" si="0"/>
        <v>-45</v>
      </c>
    </row>
    <row r="4" spans="1:11" x14ac:dyDescent="0.25">
      <c r="B4" s="1">
        <v>1000</v>
      </c>
      <c r="C4" s="2">
        <f>+$C$3+2*(0.24*($B4-$B$3)+0.12*(C$2-$C$2))</f>
        <v>207</v>
      </c>
      <c r="D4">
        <f t="shared" si="0"/>
        <v>231</v>
      </c>
      <c r="E4" s="2">
        <f t="shared" si="0"/>
        <v>279</v>
      </c>
      <c r="F4">
        <f t="shared" si="0"/>
        <v>183</v>
      </c>
      <c r="G4">
        <f t="shared" si="0"/>
        <v>171</v>
      </c>
      <c r="H4">
        <f t="shared" si="0"/>
        <v>195</v>
      </c>
    </row>
    <row r="5" spans="1:11" x14ac:dyDescent="0.25">
      <c r="B5" s="1">
        <v>300</v>
      </c>
      <c r="C5">
        <f t="shared" ref="C5:C8" si="1">+$C$3+2*(0.24*($B5-$B$3)+0.12*(C$2-$C$2))</f>
        <v>-129</v>
      </c>
      <c r="D5">
        <f t="shared" si="0"/>
        <v>-105</v>
      </c>
      <c r="E5">
        <f t="shared" si="0"/>
        <v>-57</v>
      </c>
      <c r="F5">
        <f t="shared" si="0"/>
        <v>-153</v>
      </c>
      <c r="G5">
        <f t="shared" si="0"/>
        <v>-165</v>
      </c>
      <c r="H5">
        <f t="shared" si="0"/>
        <v>-141</v>
      </c>
    </row>
    <row r="6" spans="1:11" x14ac:dyDescent="0.25">
      <c r="B6" s="1">
        <v>200</v>
      </c>
      <c r="C6">
        <f t="shared" si="1"/>
        <v>-177</v>
      </c>
      <c r="D6">
        <f t="shared" si="0"/>
        <v>-153</v>
      </c>
      <c r="E6">
        <f t="shared" si="0"/>
        <v>-105</v>
      </c>
      <c r="F6">
        <f t="shared" si="0"/>
        <v>-201</v>
      </c>
      <c r="G6">
        <f t="shared" si="0"/>
        <v>-213</v>
      </c>
      <c r="H6">
        <f t="shared" si="0"/>
        <v>-189</v>
      </c>
    </row>
    <row r="7" spans="1:11" x14ac:dyDescent="0.25">
      <c r="B7" s="1">
        <v>100</v>
      </c>
      <c r="C7">
        <f t="shared" si="1"/>
        <v>-225</v>
      </c>
      <c r="D7">
        <f t="shared" si="0"/>
        <v>-201</v>
      </c>
      <c r="E7">
        <f t="shared" si="0"/>
        <v>-153</v>
      </c>
      <c r="F7">
        <f t="shared" si="0"/>
        <v>-249</v>
      </c>
      <c r="G7">
        <f t="shared" si="0"/>
        <v>-261</v>
      </c>
      <c r="H7">
        <f t="shared" si="0"/>
        <v>-237</v>
      </c>
    </row>
    <row r="8" spans="1:11" x14ac:dyDescent="0.25">
      <c r="B8" s="1">
        <v>50</v>
      </c>
      <c r="C8">
        <f t="shared" si="1"/>
        <v>-249</v>
      </c>
      <c r="D8">
        <f t="shared" si="0"/>
        <v>-225</v>
      </c>
      <c r="E8">
        <f t="shared" si="0"/>
        <v>-177</v>
      </c>
      <c r="F8">
        <f t="shared" si="0"/>
        <v>-273</v>
      </c>
      <c r="G8">
        <f t="shared" si="0"/>
        <v>-285</v>
      </c>
      <c r="H8">
        <f t="shared" si="0"/>
        <v>-261</v>
      </c>
    </row>
    <row r="10" spans="1:11" x14ac:dyDescent="0.25">
      <c r="C10" t="s">
        <v>2</v>
      </c>
      <c r="D10">
        <v>279</v>
      </c>
      <c r="E10">
        <f>+D10-D12</f>
        <v>73</v>
      </c>
      <c r="F10">
        <f>+D10-D17</f>
        <v>20</v>
      </c>
      <c r="G10" s="3">
        <f>D10/32</f>
        <v>8.71875</v>
      </c>
      <c r="H10" t="s">
        <v>3</v>
      </c>
      <c r="K10" t="str">
        <f>"val:nv-"&amp;C10&amp;",allnv~"&amp;D10&amp;"~"&amp;INT(G10*10)/10&amp;"+1~"&amp;H10</f>
        <v>val:nv-1000-500,allnv~279~8.7+1~SECTOR10</v>
      </c>
    </row>
    <row r="11" spans="1:11" x14ac:dyDescent="0.25">
      <c r="C11" t="s">
        <v>4</v>
      </c>
      <c r="D11">
        <v>228</v>
      </c>
      <c r="E11">
        <f>+D11-D12</f>
        <v>22</v>
      </c>
      <c r="F11">
        <f>+D11-D18</f>
        <v>25</v>
      </c>
      <c r="G11" s="3">
        <f t="shared" ref="G11:G21" si="2">D11/32</f>
        <v>7.125</v>
      </c>
      <c r="H11" t="s">
        <v>5</v>
      </c>
      <c r="K11" t="str">
        <f t="shared" ref="K11:K13" si="3">"val:nv-"&amp;C11&amp;",allnv~"&amp;D11&amp;"~"&amp;INT(G11*10)/10&amp;"+1~"&amp;H11</f>
        <v>val:nv-1000-300,allnv~228~7.1+1~NORMAL</v>
      </c>
    </row>
    <row r="12" spans="1:11" x14ac:dyDescent="0.25">
      <c r="C12" t="s">
        <v>6</v>
      </c>
      <c r="D12">
        <v>206</v>
      </c>
      <c r="E12">
        <f>+D12-D14</f>
        <v>26</v>
      </c>
      <c r="F12">
        <f>+D12-D19</f>
        <v>25</v>
      </c>
      <c r="G12" s="3">
        <f t="shared" si="2"/>
        <v>6.4375</v>
      </c>
      <c r="H12" t="s">
        <v>17</v>
      </c>
      <c r="K12" t="str">
        <f t="shared" si="3"/>
        <v>val:nv-1000-200,allnv~206~6.4+1~SMALL_EX</v>
      </c>
    </row>
    <row r="13" spans="1:11" x14ac:dyDescent="0.25">
      <c r="C13" t="s">
        <v>19</v>
      </c>
      <c r="D13">
        <v>186</v>
      </c>
      <c r="E13">
        <f>+D13-D15</f>
        <v>11</v>
      </c>
      <c r="F13">
        <f>+D13-D20</f>
        <v>31</v>
      </c>
      <c r="G13" s="3">
        <f t="shared" si="2"/>
        <v>5.8125</v>
      </c>
      <c r="H13" t="s">
        <v>18</v>
      </c>
      <c r="K13" t="str">
        <f t="shared" si="3"/>
        <v>val:nv-1000-150,allnv~186~5.8+1~SMALL</v>
      </c>
    </row>
    <row r="14" spans="1:11" x14ac:dyDescent="0.25">
      <c r="C14" t="s">
        <v>8</v>
      </c>
      <c r="D14">
        <v>180</v>
      </c>
      <c r="E14">
        <f>+D14-D15</f>
        <v>5</v>
      </c>
      <c r="F14">
        <f>+D14-D20</f>
        <v>25</v>
      </c>
      <c r="G14" s="3">
        <f t="shared" si="2"/>
        <v>5.625</v>
      </c>
      <c r="H14" t="s">
        <v>18</v>
      </c>
      <c r="K14" t="str">
        <f>"val:nv-"&amp;C14&amp;",allnv~"&amp;D14&amp;"~"&amp;INT(G14*10)/10&amp;"+1~"&amp;H14</f>
        <v>val:nv-1000-100,allnv~180~5.6+1~SMALL</v>
      </c>
    </row>
    <row r="15" spans="1:11" x14ac:dyDescent="0.25">
      <c r="C15" t="s">
        <v>16</v>
      </c>
      <c r="D15">
        <v>175</v>
      </c>
      <c r="F15">
        <f>+D15-D21</f>
        <v>23</v>
      </c>
      <c r="G15" s="3">
        <f t="shared" si="2"/>
        <v>5.46875</v>
      </c>
      <c r="H15" t="s">
        <v>9</v>
      </c>
      <c r="K15" t="str">
        <f>"val:nv-"&amp;C15&amp;",allnv~"&amp;D15&amp;"~"&amp;INT(G15*10)/10&amp;"+1~"&amp;H15</f>
        <v>val:nv-1000-50,allnv~175~5.4+1~SMALL</v>
      </c>
    </row>
    <row r="16" spans="1:11" x14ac:dyDescent="0.25">
      <c r="G16" s="3">
        <f t="shared" si="2"/>
        <v>0</v>
      </c>
      <c r="H16">
        <v>10</v>
      </c>
    </row>
    <row r="17" spans="3:11" x14ac:dyDescent="0.25">
      <c r="C17" t="s">
        <v>10</v>
      </c>
      <c r="D17">
        <v>259</v>
      </c>
      <c r="E17">
        <f>+D17-D18</f>
        <v>56</v>
      </c>
      <c r="G17" s="3">
        <f t="shared" si="2"/>
        <v>8.09375</v>
      </c>
      <c r="H17" t="s">
        <v>3</v>
      </c>
      <c r="K17" t="str">
        <f>"val:nv-"&amp;C17&amp;",allnv~"&amp;D17&amp;"~"&amp;INT(G17*10)/10&amp;"+1~"&amp;H17</f>
        <v>val:nv-500-500,allnv~259~8+1~SECTOR10</v>
      </c>
    </row>
    <row r="18" spans="3:11" x14ac:dyDescent="0.25">
      <c r="C18" t="s">
        <v>11</v>
      </c>
      <c r="D18">
        <v>203</v>
      </c>
      <c r="E18">
        <f>+D18-D19</f>
        <v>22</v>
      </c>
      <c r="G18" s="3">
        <f t="shared" si="2"/>
        <v>6.34375</v>
      </c>
      <c r="H18" t="s">
        <v>7</v>
      </c>
      <c r="K18" t="str">
        <f>"val:nv-"&amp;C18&amp;",allnv~"&amp;D18&amp;"~"&amp;INT(G18*10)/10&amp;"+1~"&amp;H18</f>
        <v>val:nv-500-300,allnv~203~6.3+1~SMALL_EX</v>
      </c>
    </row>
    <row r="19" spans="3:11" x14ac:dyDescent="0.25">
      <c r="C19" t="s">
        <v>12</v>
      </c>
      <c r="D19">
        <v>181</v>
      </c>
      <c r="E19">
        <f>+D19-D20</f>
        <v>26</v>
      </c>
      <c r="G19" s="3">
        <f t="shared" si="2"/>
        <v>5.65625</v>
      </c>
      <c r="H19" t="s">
        <v>9</v>
      </c>
      <c r="K19" t="str">
        <f>"val:nv-"&amp;C19&amp;",allnv~"&amp;D19&amp;"~"&amp;INT(G19*10)/10&amp;"+1~"&amp;H19</f>
        <v>val:nv-500-200,allnv~181~5.6+1~SMALL</v>
      </c>
    </row>
    <row r="20" spans="3:11" x14ac:dyDescent="0.25">
      <c r="C20" t="s">
        <v>13</v>
      </c>
      <c r="D20">
        <v>155</v>
      </c>
      <c r="E20">
        <f>+D20-D21</f>
        <v>3</v>
      </c>
      <c r="G20" s="3">
        <f t="shared" si="2"/>
        <v>4.84375</v>
      </c>
      <c r="H20" t="s">
        <v>14</v>
      </c>
      <c r="K20" t="str">
        <f>"val:nv-"&amp;C20&amp;",allnv~"&amp;D20&amp;"~"&amp;INT(G20*10)/10&amp;"+1~"&amp;H20</f>
        <v>val:nv-500-100,allnv~155~4.8+1~TINY_EXE</v>
      </c>
    </row>
    <row r="21" spans="3:11" x14ac:dyDescent="0.25">
      <c r="C21" t="s">
        <v>15</v>
      </c>
      <c r="D21">
        <v>152</v>
      </c>
      <c r="G21" s="3">
        <f t="shared" si="2"/>
        <v>4.75</v>
      </c>
      <c r="H21" t="s">
        <v>14</v>
      </c>
      <c r="K21" t="str">
        <f>"val:nv-"&amp;C21&amp;",allnv~"&amp;D21&amp;"~"&amp;INT(G21*10)/10&amp;"+1~"&amp;H21</f>
        <v>val:nv-500-50,allnv~152~4.7+1~TINY_EXE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abSelected="1" workbookViewId="0">
      <selection activeCell="N7" sqref="N7"/>
    </sheetView>
  </sheetViews>
  <sheetFormatPr defaultRowHeight="14.4" x14ac:dyDescent="0.25"/>
  <cols>
    <col min="8" max="8" width="9.5546875" style="6" bestFit="1" customWidth="1"/>
    <col min="9" max="9" width="9.5546875" bestFit="1" customWidth="1"/>
    <col min="10" max="10" width="12.77734375" bestFit="1" customWidth="1"/>
  </cols>
  <sheetData>
    <row r="1" spans="2:14" x14ac:dyDescent="0.25">
      <c r="G1" t="s">
        <v>38</v>
      </c>
      <c r="H1" s="6">
        <v>60000000</v>
      </c>
    </row>
    <row r="2" spans="2:14" x14ac:dyDescent="0.25">
      <c r="B2" s="4"/>
      <c r="C2" s="4"/>
      <c r="D2" s="4"/>
      <c r="G2" t="s">
        <v>41</v>
      </c>
      <c r="H2" s="6">
        <v>60000000</v>
      </c>
      <c r="I2">
        <v>2</v>
      </c>
      <c r="J2" s="8">
        <f>(HEX2DEC(H3)-HEX2DEC(H2))/HEX2DEC(10000)</f>
        <v>2</v>
      </c>
    </row>
    <row r="3" spans="2:14" x14ac:dyDescent="0.25">
      <c r="B3" s="4"/>
      <c r="C3" s="5"/>
      <c r="D3" s="4"/>
      <c r="G3" t="s">
        <v>42</v>
      </c>
      <c r="H3" s="6">
        <v>60020000</v>
      </c>
      <c r="I3">
        <v>175</v>
      </c>
      <c r="J3" s="8">
        <f>(HEX2DEC(H6)-HEX2DEC(H3))/HEX2DEC(10000)</f>
        <v>175</v>
      </c>
      <c r="K3">
        <f>+J3/16</f>
        <v>10.9375</v>
      </c>
      <c r="M3" t="s">
        <v>47</v>
      </c>
    </row>
    <row r="4" spans="2:14" x14ac:dyDescent="0.25">
      <c r="B4" s="4" t="s">
        <v>20</v>
      </c>
      <c r="C4" s="5">
        <f>60+11</f>
        <v>71</v>
      </c>
      <c r="D4" s="4"/>
      <c r="H4"/>
      <c r="M4">
        <v>61</v>
      </c>
      <c r="N4">
        <f>+M4*64/1024</f>
        <v>3.8125</v>
      </c>
    </row>
    <row r="5" spans="2:14" x14ac:dyDescent="0.25">
      <c r="B5" s="4"/>
      <c r="C5" s="5"/>
      <c r="D5" s="4"/>
      <c r="G5" s="9" t="s">
        <v>44</v>
      </c>
      <c r="H5" s="10" t="s">
        <v>43</v>
      </c>
      <c r="K5" t="s">
        <v>46</v>
      </c>
      <c r="M5">
        <v>75</v>
      </c>
      <c r="N5">
        <f>+M5*64/1024</f>
        <v>4.6875</v>
      </c>
    </row>
    <row r="6" spans="2:14" x14ac:dyDescent="0.25">
      <c r="B6" s="4"/>
      <c r="C6" s="5"/>
      <c r="D6" s="4"/>
      <c r="G6" t="s">
        <v>45</v>
      </c>
      <c r="H6" s="7" t="str">
        <f t="shared" ref="H4:H9" si="0">DEC2HEX(HEX2DEC(H7)-HEX2DEC(10000)*I6)</f>
        <v>60B10000</v>
      </c>
      <c r="I6">
        <v>3</v>
      </c>
      <c r="J6" s="8">
        <f>(HEX2DEC(H7)-HEX2DEC(H6))/HEX2DEC(10000)</f>
        <v>3</v>
      </c>
    </row>
    <row r="7" spans="2:14" x14ac:dyDescent="0.25">
      <c r="B7" s="4"/>
      <c r="C7" s="5"/>
      <c r="D7" s="4"/>
      <c r="G7" t="s">
        <v>30</v>
      </c>
      <c r="H7" s="7" t="str">
        <f t="shared" si="0"/>
        <v>60B40000</v>
      </c>
      <c r="I7">
        <v>2</v>
      </c>
      <c r="J7" s="8">
        <f>(HEX2DEC(H8)-HEX2DEC(H7))/HEX2DEC(10000)</f>
        <v>2</v>
      </c>
    </row>
    <row r="8" spans="2:14" x14ac:dyDescent="0.25">
      <c r="B8" s="4"/>
      <c r="C8" s="5"/>
      <c r="D8" s="4"/>
      <c r="G8" t="s">
        <v>25</v>
      </c>
      <c r="H8" s="7" t="str">
        <f t="shared" si="0"/>
        <v>60B60000</v>
      </c>
      <c r="I8">
        <v>1</v>
      </c>
      <c r="J8" s="8">
        <f>(HEX2DEC(H9)-HEX2DEC(H8))/HEX2DEC(10000)</f>
        <v>1</v>
      </c>
    </row>
    <row r="9" spans="2:14" x14ac:dyDescent="0.25">
      <c r="B9" s="4" t="s">
        <v>21</v>
      </c>
      <c r="C9" s="5"/>
      <c r="D9" s="4"/>
      <c r="G9" t="s">
        <v>37</v>
      </c>
      <c r="H9" s="7" t="str">
        <f t="shared" si="0"/>
        <v>60B70000</v>
      </c>
      <c r="I9">
        <v>2</v>
      </c>
      <c r="J9" s="8">
        <f>(HEX2DEC(H10)-HEX2DEC(H9))/HEX2DEC(10000)</f>
        <v>2</v>
      </c>
    </row>
    <row r="10" spans="2:14" x14ac:dyDescent="0.25">
      <c r="B10" s="4" t="s">
        <v>22</v>
      </c>
      <c r="C10" s="5">
        <v>2</v>
      </c>
      <c r="D10" s="4"/>
      <c r="G10" t="s">
        <v>33</v>
      </c>
      <c r="H10" s="6" t="str">
        <f>DEC2HEX(HEX2DEC(60000000)+HEX2DEC(1000000)-71*HEX2DEC(10000))</f>
        <v>60B90000</v>
      </c>
      <c r="I10">
        <v>11</v>
      </c>
      <c r="J10" s="8">
        <f>(HEX2DEC(H11)-HEX2DEC(H10))/HEX2DEC(10000)</f>
        <v>11</v>
      </c>
    </row>
    <row r="11" spans="2:14" x14ac:dyDescent="0.25">
      <c r="B11" s="4" t="s">
        <v>23</v>
      </c>
      <c r="C11" s="5">
        <v>61</v>
      </c>
      <c r="D11" s="4"/>
      <c r="G11" t="s">
        <v>24</v>
      </c>
      <c r="H11" s="7" t="str">
        <f>DEC2HEX(HEX2DEC(H12)-HEX2DEC(10000)*I11)</f>
        <v>60C40000</v>
      </c>
      <c r="I11">
        <v>60</v>
      </c>
      <c r="J11" s="8">
        <f>(HEX2DEC(H12)-HEX2DEC(H11))/HEX2DEC(10000)</f>
        <v>60</v>
      </c>
    </row>
    <row r="12" spans="2:14" x14ac:dyDescent="0.25">
      <c r="B12" s="4" t="s">
        <v>24</v>
      </c>
      <c r="C12" s="5">
        <f>60-60</f>
        <v>0</v>
      </c>
      <c r="D12" s="4"/>
      <c r="G12" t="s">
        <v>39</v>
      </c>
      <c r="H12" s="6" t="str">
        <f>DEC2HEX(HEX2DEC(60000000)+HEX2DEC(1000000))</f>
        <v>61000000</v>
      </c>
    </row>
    <row r="13" spans="2:14" x14ac:dyDescent="0.25">
      <c r="B13" s="4" t="s">
        <v>25</v>
      </c>
      <c r="C13" s="5">
        <v>1</v>
      </c>
      <c r="D13" s="4"/>
    </row>
    <row r="14" spans="2:14" x14ac:dyDescent="0.25">
      <c r="B14" s="4" t="s">
        <v>26</v>
      </c>
      <c r="C14" s="5">
        <v>0</v>
      </c>
      <c r="D14" s="4"/>
      <c r="H14" s="6" t="str">
        <f>DEC2HEX(HEX2DEC(60000000)+HEX2DEC(1000000))</f>
        <v>61000000</v>
      </c>
      <c r="J14" s="8">
        <f>(HEX2DEC(H15)-HEX2DEC(H14))/HEX2DEC(10000)</f>
        <v>3840</v>
      </c>
    </row>
    <row r="15" spans="2:14" x14ac:dyDescent="0.25">
      <c r="B15" s="4" t="s">
        <v>27</v>
      </c>
      <c r="C15" s="5">
        <v>1</v>
      </c>
      <c r="D15" s="4"/>
      <c r="G15" t="s">
        <v>28</v>
      </c>
      <c r="H15" s="6">
        <v>70000000</v>
      </c>
    </row>
    <row r="16" spans="2:14" x14ac:dyDescent="0.25">
      <c r="B16" s="4" t="s">
        <v>28</v>
      </c>
      <c r="C16" s="5">
        <v>48</v>
      </c>
      <c r="D16" s="4"/>
      <c r="H16" s="6">
        <v>70000000</v>
      </c>
      <c r="J16" s="8">
        <f>(HEX2DEC(H17)-HEX2DEC(H16))/HEX2DEC(10000)</f>
        <v>48</v>
      </c>
    </row>
    <row r="17" spans="2:11" x14ac:dyDescent="0.25">
      <c r="B17" s="4" t="s">
        <v>29</v>
      </c>
      <c r="C17" s="5">
        <v>1</v>
      </c>
      <c r="D17" s="4"/>
      <c r="G17" t="s">
        <v>32</v>
      </c>
      <c r="H17" s="7" t="str">
        <f>DEC2HEX(HEX2DEC(H18)-HEX2DEC(10000)*I17)</f>
        <v>70300000</v>
      </c>
      <c r="I17">
        <v>16</v>
      </c>
      <c r="J17" s="8">
        <f>(HEX2DEC(H18)-HEX2DEC(H17))/HEX2DEC(10000)</f>
        <v>16</v>
      </c>
      <c r="K17" t="s">
        <v>46</v>
      </c>
    </row>
    <row r="18" spans="2:11" x14ac:dyDescent="0.25">
      <c r="B18" s="4" t="s">
        <v>30</v>
      </c>
      <c r="C18" s="5">
        <v>2</v>
      </c>
      <c r="D18" s="4"/>
      <c r="G18" t="s">
        <v>23</v>
      </c>
      <c r="H18" s="7" t="str">
        <f>DEC2HEX(HEX2DEC(H19)-HEX2DEC(10000)*I18)</f>
        <v>70400000</v>
      </c>
      <c r="I18">
        <v>61</v>
      </c>
      <c r="J18" s="8">
        <f>(HEX2DEC(H19)-HEX2DEC(H18))/HEX2DEC(10000)</f>
        <v>61</v>
      </c>
    </row>
    <row r="19" spans="2:11" x14ac:dyDescent="0.25">
      <c r="B19" s="4" t="s">
        <v>31</v>
      </c>
      <c r="C19" s="5">
        <v>1</v>
      </c>
      <c r="D19" s="4"/>
      <c r="G19" t="s">
        <v>31</v>
      </c>
      <c r="H19" s="7" t="str">
        <f>DEC2HEX(HEX2DEC(H20)-HEX2DEC(10000)*I19)</f>
        <v>707D0000</v>
      </c>
      <c r="I19">
        <v>1</v>
      </c>
      <c r="J19" s="8">
        <f>(HEX2DEC(H20)-HEX2DEC(H19))/HEX2DEC(10000)</f>
        <v>1</v>
      </c>
    </row>
    <row r="20" spans="2:11" x14ac:dyDescent="0.25">
      <c r="B20" s="4" t="s">
        <v>32</v>
      </c>
      <c r="C20" s="5">
        <v>3</v>
      </c>
      <c r="D20" s="4"/>
      <c r="G20" t="s">
        <v>29</v>
      </c>
      <c r="H20" s="7" t="str">
        <f>DEC2HEX(HEX2DEC(H21)-HEX2DEC(10000)*I20)</f>
        <v>707E0000</v>
      </c>
      <c r="I20">
        <v>1</v>
      </c>
      <c r="J20" s="8">
        <f>(HEX2DEC(H21)-HEX2DEC(H20))/HEX2DEC(10000)</f>
        <v>1</v>
      </c>
    </row>
    <row r="21" spans="2:11" x14ac:dyDescent="0.25">
      <c r="B21" s="4" t="s">
        <v>32</v>
      </c>
      <c r="C21" s="5">
        <v>16</v>
      </c>
      <c r="D21" s="4"/>
      <c r="G21" t="s">
        <v>40</v>
      </c>
      <c r="H21" s="6" t="str">
        <f>DEC2HEX(HEX2DEC(70800000)-HEX2DEC(10000)*I21)</f>
        <v>707F0000</v>
      </c>
      <c r="I21">
        <v>1</v>
      </c>
      <c r="J21" s="8">
        <f>(HEX2DEC(H22)-HEX2DEC(H21))/HEX2DEC(10000)</f>
        <v>1</v>
      </c>
    </row>
    <row r="22" spans="2:11" x14ac:dyDescent="0.25">
      <c r="B22" s="4"/>
      <c r="C22" s="4">
        <f>SUM(C3:C21)</f>
        <v>207</v>
      </c>
      <c r="D22" s="4">
        <v>256</v>
      </c>
      <c r="E22">
        <f>256*64/1024</f>
        <v>16</v>
      </c>
      <c r="G22" t="s">
        <v>34</v>
      </c>
      <c r="H22" s="6" t="str">
        <f>DEC2HEX(HEX2DEC(70000000)+HEX2DEC(800000))</f>
        <v>70800000</v>
      </c>
    </row>
    <row r="23" spans="2:11" x14ac:dyDescent="0.25">
      <c r="H23"/>
    </row>
    <row r="24" spans="2:11" x14ac:dyDescent="0.25">
      <c r="H24"/>
    </row>
    <row r="25" spans="2:11" x14ac:dyDescent="0.25">
      <c r="H25"/>
    </row>
    <row r="28" spans="2:11" x14ac:dyDescent="0.25">
      <c r="G28">
        <v>1000000</v>
      </c>
      <c r="H28" s="6">
        <f>HEX2DEC(G28/1000)*4/1024</f>
        <v>16</v>
      </c>
      <c r="I28" t="s">
        <v>35</v>
      </c>
      <c r="J28" s="8">
        <f>HEX2DEC(G28)/HEX2DEC(10000)</f>
        <v>256</v>
      </c>
      <c r="K28" t="s">
        <v>36</v>
      </c>
    </row>
    <row r="29" spans="2:11" x14ac:dyDescent="0.25">
      <c r="G29">
        <v>800000</v>
      </c>
      <c r="H29" s="6">
        <f>HEX2DEC(G29/1000)*4/1024</f>
        <v>8</v>
      </c>
      <c r="I29" t="s">
        <v>35</v>
      </c>
      <c r="J29" s="8">
        <f>HEX2DEC(G29)/HEX2DEC(10000)</f>
        <v>128</v>
      </c>
      <c r="K29" t="s">
        <v>36</v>
      </c>
    </row>
    <row r="30" spans="2:11" x14ac:dyDescent="0.25">
      <c r="G30">
        <v>10000</v>
      </c>
      <c r="H30" s="6">
        <f>HEX2DEC(G30/1000)*4/1024</f>
        <v>6.25E-2</v>
      </c>
      <c r="I30" t="s">
        <v>35</v>
      </c>
      <c r="J30" s="8">
        <f>HEX2DEC(G30)/HEX2DEC(10000)</f>
        <v>1</v>
      </c>
      <c r="K30" t="s">
        <v>36</v>
      </c>
    </row>
    <row r="31" spans="2:11" x14ac:dyDescent="0.25">
      <c r="G31">
        <v>100000</v>
      </c>
      <c r="H31" s="6">
        <f>HEX2DEC(G31/1000)*4/1024</f>
        <v>1</v>
      </c>
      <c r="I31" t="s">
        <v>35</v>
      </c>
      <c r="J31" s="8">
        <f>HEX2DEC(G31)/HEX2DEC(10000)</f>
        <v>16</v>
      </c>
      <c r="K31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宏代码数</vt:lpstr>
      <vt:lpstr>8910NV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2021-05-07T01:08:31Z</dcterms:modified>
</cp:coreProperties>
</file>