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pac" sheetId="2" r:id="rId1"/>
    <sheet name="res" sheetId="3" r:id="rId2"/>
    <sheet name="8910NV" sheetId="4" r:id="rId3"/>
  </sheets>
  <calcPr calcId="152511"/>
</workbook>
</file>

<file path=xl/calcChain.xml><?xml version="1.0" encoding="utf-8"?>
<calcChain xmlns="http://schemas.openxmlformats.org/spreadsheetml/2006/main">
  <c r="N5" i="4" l="1"/>
  <c r="N11" i="4" l="1"/>
  <c r="N18" i="4"/>
  <c r="N4" i="4"/>
  <c r="N6" i="4" l="1"/>
  <c r="J31" i="4"/>
  <c r="H31" i="4"/>
  <c r="J30" i="4"/>
  <c r="H30" i="4"/>
  <c r="J29" i="4"/>
  <c r="H29" i="4"/>
  <c r="J28" i="4"/>
  <c r="H28" i="4"/>
  <c r="H22" i="4"/>
  <c r="E22" i="4"/>
  <c r="H21" i="4"/>
  <c r="J21" i="4" s="1"/>
  <c r="H14" i="4"/>
  <c r="J14" i="4" s="1"/>
  <c r="H12" i="4"/>
  <c r="J11" i="4" s="1"/>
  <c r="C12" i="4"/>
  <c r="H11" i="4"/>
  <c r="J10" i="4" s="1"/>
  <c r="H10" i="4"/>
  <c r="H9" i="4"/>
  <c r="J9" i="4" s="1"/>
  <c r="H8" i="4"/>
  <c r="C4" i="4"/>
  <c r="C22" i="4" s="1"/>
  <c r="J2" i="4"/>
  <c r="H7" i="4" l="1"/>
  <c r="J8" i="4"/>
  <c r="H20" i="4"/>
  <c r="J20" i="4" s="1"/>
  <c r="P16" i="3"/>
  <c r="P13" i="3"/>
  <c r="P12" i="3"/>
  <c r="H6" i="4" l="1"/>
  <c r="J3" i="4" s="1"/>
  <c r="K3" i="4" s="1"/>
  <c r="H19" i="4"/>
  <c r="J7" i="4"/>
  <c r="P8" i="3"/>
  <c r="Q8" i="3" s="1"/>
  <c r="D6" i="3"/>
  <c r="D7" i="3"/>
  <c r="D5" i="3"/>
  <c r="G3" i="3"/>
  <c r="P6" i="3"/>
  <c r="P7" i="3"/>
  <c r="P5" i="3"/>
  <c r="L3" i="3"/>
  <c r="E7" i="2"/>
  <c r="C19" i="2"/>
  <c r="E6" i="2"/>
  <c r="E5" i="2"/>
  <c r="C16" i="2"/>
  <c r="H18" i="4" l="1"/>
  <c r="J18" i="4" s="1"/>
  <c r="J19" i="4"/>
  <c r="J6" i="4"/>
  <c r="H17" i="4" l="1"/>
  <c r="J16" i="4" s="1"/>
  <c r="J17" i="4" l="1"/>
</calcChain>
</file>

<file path=xl/sharedStrings.xml><?xml version="1.0" encoding="utf-8"?>
<sst xmlns="http://schemas.openxmlformats.org/spreadsheetml/2006/main" count="80" uniqueCount="50">
  <si>
    <t>LOAD_KERNEL_IMAGE</t>
  </si>
  <si>
    <t>size</t>
  </si>
  <si>
    <t>cur</t>
    <phoneticPr fontId="1" type="noConversion"/>
  </si>
  <si>
    <t>content</t>
  </si>
  <si>
    <t>关bt+mp3</t>
    <phoneticPr fontId="1" type="noConversion"/>
  </si>
  <si>
    <t>原</t>
    <phoneticPr fontId="1" type="noConversion"/>
  </si>
  <si>
    <t>超</t>
    <phoneticPr fontId="1" type="noConversion"/>
  </si>
  <si>
    <t>pac</t>
    <phoneticPr fontId="1" type="noConversion"/>
  </si>
  <si>
    <t>M</t>
    <phoneticPr fontId="1" type="noConversion"/>
  </si>
  <si>
    <t>src_size</t>
  </si>
  <si>
    <t>dst_size</t>
  </si>
  <si>
    <t>image</t>
    <phoneticPr fontId="1" type="noConversion"/>
  </si>
  <si>
    <t>ring</t>
    <phoneticPr fontId="1" type="noConversion"/>
  </si>
  <si>
    <t>text</t>
    <phoneticPr fontId="1" type="noConversion"/>
  </si>
  <si>
    <t>mmi_res_240x240.bin</t>
    <phoneticPr fontId="1" type="noConversion"/>
  </si>
  <si>
    <t>pac</t>
    <phoneticPr fontId="1" type="noConversion"/>
  </si>
  <si>
    <t>F_S_ADDR</t>
    <phoneticPr fontId="1" type="noConversion"/>
  </si>
  <si>
    <t>boot</t>
  </si>
  <si>
    <t>PS/stone</t>
    <phoneticPr fontId="1" type="noConversion"/>
  </si>
  <si>
    <t>RES</t>
    <phoneticPr fontId="1" type="noConversion"/>
  </si>
  <si>
    <t>RUNNIN</t>
  </si>
  <si>
    <t>FOTA</t>
    <phoneticPr fontId="1" type="noConversion"/>
  </si>
  <si>
    <t>60EF0000</t>
    <phoneticPr fontId="1" type="noConversion"/>
  </si>
  <si>
    <t>1M=16</t>
    <phoneticPr fontId="1" type="noConversion"/>
  </si>
  <si>
    <t>FOTAboot</t>
    <phoneticPr fontId="1" type="noConversion"/>
  </si>
  <si>
    <t>CRYSTAL</t>
  </si>
  <si>
    <t>SIM_LOCK</t>
  </si>
  <si>
    <t>FIXED</t>
  </si>
  <si>
    <t>FIXED_NV</t>
  </si>
  <si>
    <t>PRODUCT</t>
    <phoneticPr fontId="6" type="noConversion"/>
  </si>
  <si>
    <t>RUN</t>
  </si>
  <si>
    <t>RES</t>
  </si>
  <si>
    <t>UDISK</t>
  </si>
  <si>
    <t>F_E_ADDR</t>
    <phoneticPr fontId="1" type="noConversion"/>
  </si>
  <si>
    <t>PS</t>
  </si>
  <si>
    <t>OPERATOR</t>
  </si>
  <si>
    <t>CP</t>
  </si>
  <si>
    <t>CONFIG</t>
  </si>
  <si>
    <t>FOTA</t>
  </si>
  <si>
    <t>1M=16</t>
    <phoneticPr fontId="1" type="noConversion"/>
  </si>
  <si>
    <t>IMS</t>
  </si>
  <si>
    <t>OPERATOR</t>
    <phoneticPr fontId="1" type="noConversion"/>
  </si>
  <si>
    <t>B</t>
    <phoneticPr fontId="1" type="noConversion"/>
  </si>
  <si>
    <t>M</t>
    <phoneticPr fontId="1" type="noConversion"/>
  </si>
  <si>
    <t>SECTOR</t>
  </si>
  <si>
    <t>Udisk</t>
    <phoneticPr fontId="1" type="noConversion"/>
  </si>
  <si>
    <t>SECTOR</t>
    <phoneticPr fontId="1" type="noConversion"/>
  </si>
  <si>
    <t>ROM</t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</si>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</sst>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0" tint="-0.249977111117893"/>
      <name val="宋体"/>
      <family val="2"/>
      <scheme val="minor"/>
    </font>
    <font>
      <sz val="11"/>
      <color theme="0" tint="-0.249977111117893"/>
      <name val="宋体"/>
      <family val="3"/>
      <charset val="134"/>
      <scheme val="minor"/>
    </font>
    <font>
      <sz val="9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0" fontId="3" fillId="2" borderId="0" xfId="0" applyFont="1" applyFill="1"/>
    <xf numFmtId="0" fontId="0" fillId="3" borderId="0" xfId="0" applyFill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right"/>
    </xf>
    <xf numFmtId="0" fontId="0" fillId="2" borderId="0" xfId="0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6"/>
  <sheetViews>
    <sheetView zoomScaleNormal="100" workbookViewId="0">
      <selection activeCell="C28" sqref="C28"/>
    </sheetView>
  </sheetViews>
  <sheetFormatPr defaultColWidth="8.88671875" defaultRowHeight="14.4" x14ac:dyDescent="0.25"/>
  <cols>
    <col min="1" max="1" width="15.109375" style="1" customWidth="1"/>
    <col min="2" max="2" width="22.88671875" customWidth="1"/>
    <col min="3" max="3" width="14.33203125" customWidth="1"/>
    <col min="4" max="4" width="15.44140625" customWidth="1"/>
    <col min="5" max="5" width="19.77734375" customWidth="1"/>
    <col min="7" max="7" width="8.88671875" style="1"/>
    <col min="9" max="11" width="8.88671875" style="1"/>
    <col min="13" max="16384" width="8.88671875" style="1"/>
  </cols>
  <sheetData>
    <row r="4" spans="1:5" x14ac:dyDescent="0.25">
      <c r="C4" s="1" t="s">
        <v>2</v>
      </c>
      <c r="D4" s="1" t="s">
        <v>1</v>
      </c>
      <c r="E4" s="2" t="s">
        <v>6</v>
      </c>
    </row>
    <row r="5" spans="1:5" x14ac:dyDescent="0.25">
      <c r="A5" s="1" t="s">
        <v>5</v>
      </c>
      <c r="B5" t="s">
        <v>0</v>
      </c>
      <c r="C5" s="1">
        <v>8302948</v>
      </c>
      <c r="D5" s="2">
        <v>8060928</v>
      </c>
      <c r="E5">
        <f>(C5-D5)/1024</f>
        <v>236.34765625</v>
      </c>
    </row>
    <row r="6" spans="1:5" x14ac:dyDescent="0.25">
      <c r="A6" s="1" t="s">
        <v>4</v>
      </c>
      <c r="B6" t="s">
        <v>0</v>
      </c>
      <c r="C6" s="2">
        <v>8094160</v>
      </c>
      <c r="D6" s="2">
        <v>8060928</v>
      </c>
      <c r="E6">
        <f>(C6-D6)/1024</f>
        <v>32.453125</v>
      </c>
    </row>
    <row r="7" spans="1:5" x14ac:dyDescent="0.25">
      <c r="C7" s="2">
        <v>8094128</v>
      </c>
      <c r="D7" s="2">
        <v>8060928</v>
      </c>
      <c r="E7">
        <f>(C7-D7)/1024</f>
        <v>32.421875</v>
      </c>
    </row>
    <row r="16" spans="1:5" x14ac:dyDescent="0.25">
      <c r="B16" t="s">
        <v>3</v>
      </c>
      <c r="C16" s="1">
        <f>SUM(C17:C18)</f>
        <v>6463</v>
      </c>
      <c r="D16" s="1">
        <v>6463</v>
      </c>
    </row>
    <row r="17" spans="1:4" x14ac:dyDescent="0.25">
      <c r="C17" s="1">
        <v>3307</v>
      </c>
      <c r="D17" s="2"/>
    </row>
    <row r="18" spans="1:4" x14ac:dyDescent="0.25">
      <c r="C18" s="1">
        <v>3156</v>
      </c>
      <c r="D18" s="2"/>
    </row>
    <row r="19" spans="1:4" x14ac:dyDescent="0.25">
      <c r="B19" t="s">
        <v>3</v>
      </c>
      <c r="C19" s="1">
        <f>SUM(C20:C21)</f>
        <v>6359</v>
      </c>
      <c r="D19" s="1">
        <v>6359</v>
      </c>
    </row>
    <row r="20" spans="1:4" x14ac:dyDescent="0.25">
      <c r="C20" s="1">
        <v>3219</v>
      </c>
      <c r="D20" s="2"/>
    </row>
    <row r="21" spans="1:4" x14ac:dyDescent="0.25">
      <c r="C21" s="1">
        <v>3140</v>
      </c>
      <c r="D21" s="2"/>
    </row>
    <row r="25" spans="1:4" x14ac:dyDescent="0.25">
      <c r="B25" t="s">
        <v>8</v>
      </c>
    </row>
    <row r="26" spans="1:4" x14ac:dyDescent="0.25">
      <c r="A26" t="s">
        <v>7</v>
      </c>
      <c r="B26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workbookViewId="0">
      <selection activeCell="P16" sqref="P16"/>
    </sheetView>
  </sheetViews>
  <sheetFormatPr defaultRowHeight="14.4" x14ac:dyDescent="0.25"/>
  <cols>
    <col min="12" max="12" width="9" customWidth="1"/>
  </cols>
  <sheetData>
    <row r="1" spans="2:17" x14ac:dyDescent="0.25">
      <c r="B1" s="3" t="s">
        <v>11</v>
      </c>
      <c r="F1" s="3" t="s">
        <v>12</v>
      </c>
      <c r="I1" s="3" t="s">
        <v>13</v>
      </c>
      <c r="L1" t="s">
        <v>14</v>
      </c>
      <c r="O1" t="s">
        <v>15</v>
      </c>
    </row>
    <row r="2" spans="2:17" x14ac:dyDescent="0.25">
      <c r="B2" t="s">
        <v>9</v>
      </c>
      <c r="C2" t="s">
        <v>10</v>
      </c>
      <c r="F2" t="s">
        <v>9</v>
      </c>
      <c r="G2" t="s">
        <v>10</v>
      </c>
      <c r="I2" t="s">
        <v>9</v>
      </c>
      <c r="J2" t="s">
        <v>10</v>
      </c>
    </row>
    <row r="3" spans="2:17" x14ac:dyDescent="0.25">
      <c r="G3" s="4">
        <f>+G4-G5</f>
        <v>123009</v>
      </c>
      <c r="L3" s="4">
        <f>+L4-L5</f>
        <v>320</v>
      </c>
    </row>
    <row r="4" spans="2:17" x14ac:dyDescent="0.25">
      <c r="B4">
        <v>2473352</v>
      </c>
      <c r="C4">
        <v>689328</v>
      </c>
      <c r="F4">
        <v>220726</v>
      </c>
      <c r="G4">
        <v>220726</v>
      </c>
      <c r="I4">
        <v>324092</v>
      </c>
      <c r="J4">
        <v>171271</v>
      </c>
      <c r="L4">
        <v>3750</v>
      </c>
      <c r="O4">
        <v>154180</v>
      </c>
    </row>
    <row r="5" spans="2:17" x14ac:dyDescent="0.25">
      <c r="B5">
        <v>1947516</v>
      </c>
      <c r="C5">
        <v>485489</v>
      </c>
      <c r="D5" s="4">
        <f>+C$4-C5</f>
        <v>203839</v>
      </c>
      <c r="F5">
        <v>97717</v>
      </c>
      <c r="G5">
        <v>97717</v>
      </c>
      <c r="L5">
        <v>3430</v>
      </c>
      <c r="O5">
        <v>148630</v>
      </c>
      <c r="P5" s="4">
        <f>+O$4-O5</f>
        <v>5550</v>
      </c>
    </row>
    <row r="6" spans="2:17" x14ac:dyDescent="0.25">
      <c r="B6">
        <v>2032533</v>
      </c>
      <c r="C6">
        <v>525100</v>
      </c>
      <c r="D6" s="4">
        <f t="shared" ref="D6:D7" si="0">+C$4-C6</f>
        <v>164228</v>
      </c>
      <c r="L6">
        <v>3430</v>
      </c>
      <c r="O6">
        <v>148340</v>
      </c>
      <c r="P6" s="4">
        <f t="shared" ref="P6:P8" si="1">+O$4-O6</f>
        <v>5840</v>
      </c>
    </row>
    <row r="7" spans="2:17" x14ac:dyDescent="0.25">
      <c r="B7">
        <v>1136695</v>
      </c>
      <c r="C7">
        <v>367190</v>
      </c>
      <c r="D7" s="4">
        <f t="shared" si="0"/>
        <v>322138</v>
      </c>
      <c r="O7">
        <v>147080</v>
      </c>
      <c r="P7" s="4">
        <f t="shared" si="1"/>
        <v>7100</v>
      </c>
    </row>
    <row r="8" spans="2:17" x14ac:dyDescent="0.25">
      <c r="O8">
        <v>146520</v>
      </c>
      <c r="P8" s="4">
        <f t="shared" si="1"/>
        <v>7660</v>
      </c>
      <c r="Q8">
        <f>+P8-P5</f>
        <v>2110</v>
      </c>
    </row>
    <row r="11" spans="2:17" x14ac:dyDescent="0.25">
      <c r="B11" s="3">
        <v>2022922</v>
      </c>
      <c r="C11" s="3">
        <v>523657</v>
      </c>
      <c r="O11">
        <v>145350</v>
      </c>
    </row>
    <row r="12" spans="2:17" x14ac:dyDescent="0.25">
      <c r="O12">
        <v>144510</v>
      </c>
      <c r="P12" s="4">
        <f>+O$11-O12</f>
        <v>840</v>
      </c>
    </row>
    <row r="13" spans="2:17" x14ac:dyDescent="0.25">
      <c r="O13">
        <v>139960</v>
      </c>
      <c r="P13" s="4">
        <f>+O$11-O13</f>
        <v>5390</v>
      </c>
    </row>
    <row r="16" spans="2:17" x14ac:dyDescent="0.25">
      <c r="P16">
        <f>+P13-4000-P12</f>
        <v>550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1"/>
  <sheetViews>
    <sheetView tabSelected="1" topLeftCell="A4" workbookViewId="0">
      <selection activeCell="L21" sqref="L21"/>
    </sheetView>
  </sheetViews>
  <sheetFormatPr defaultRowHeight="14.4" x14ac:dyDescent="0.25"/>
  <cols>
    <col min="8" max="8" width="9.5546875" style="5" bestFit="1" customWidth="1"/>
    <col min="9" max="9" width="9.5546875" bestFit="1" customWidth="1"/>
    <col min="10" max="10" width="12.77734375" bestFit="1" customWidth="1"/>
  </cols>
  <sheetData>
    <row r="1" spans="2:14" x14ac:dyDescent="0.25">
      <c r="G1" t="s">
        <v>16</v>
      </c>
      <c r="H1" s="5">
        <v>60000000</v>
      </c>
    </row>
    <row r="2" spans="2:14" x14ac:dyDescent="0.25">
      <c r="B2" s="6"/>
      <c r="C2" s="6"/>
      <c r="D2" s="6"/>
      <c r="G2" t="s">
        <v>17</v>
      </c>
      <c r="H2" s="5">
        <v>60000000</v>
      </c>
      <c r="I2">
        <v>2</v>
      </c>
      <c r="J2" s="7">
        <f>(HEX2DEC(H3)-HEX2DEC(H2))/HEX2DEC(10000)</f>
        <v>2</v>
      </c>
    </row>
    <row r="3" spans="2:14" x14ac:dyDescent="0.25">
      <c r="B3" s="6"/>
      <c r="C3" s="8"/>
      <c r="D3" s="6"/>
      <c r="F3" t="s">
        <v>47</v>
      </c>
      <c r="G3" t="s">
        <v>18</v>
      </c>
      <c r="H3" s="5">
        <v>60020000</v>
      </c>
      <c r="I3">
        <v>175</v>
      </c>
      <c r="J3" s="7">
        <f>(HEX2DEC(H6)-HEX2DEC(H3))/HEX2DEC(10000)</f>
        <v>175</v>
      </c>
      <c r="K3">
        <f>+J3/16</f>
        <v>10.9375</v>
      </c>
      <c r="M3" t="s">
        <v>19</v>
      </c>
    </row>
    <row r="4" spans="2:14" x14ac:dyDescent="0.25">
      <c r="B4" s="6" t="s">
        <v>20</v>
      </c>
      <c r="C4" s="8">
        <f>60+11</f>
        <v>71</v>
      </c>
      <c r="D4" s="6"/>
      <c r="F4" t="s">
        <v>47</v>
      </c>
      <c r="H4"/>
      <c r="M4">
        <v>61</v>
      </c>
      <c r="N4">
        <f>+M4*64/1024</f>
        <v>3.8125</v>
      </c>
    </row>
    <row r="5" spans="2:14" x14ac:dyDescent="0.25">
      <c r="B5" s="6"/>
      <c r="C5" s="8"/>
      <c r="D5" s="6"/>
      <c r="F5" t="s">
        <v>47</v>
      </c>
      <c r="G5" s="9" t="s">
        <v>21</v>
      </c>
      <c r="H5" s="10" t="s">
        <v>22</v>
      </c>
      <c r="K5" t="s">
        <v>23</v>
      </c>
      <c r="M5">
        <v>75</v>
      </c>
      <c r="N5">
        <f>+M5*64/1024</f>
        <v>4.6875</v>
      </c>
    </row>
    <row r="6" spans="2:14" x14ac:dyDescent="0.25">
      <c r="B6" s="6"/>
      <c r="C6" s="8"/>
      <c r="D6" s="6"/>
      <c r="F6" t="s">
        <v>47</v>
      </c>
      <c r="G6" t="s">
        <v>24</v>
      </c>
      <c r="H6" s="11" t="str">
        <f t="shared" ref="H6:H9" si="0">DEC2HEX(HEX2DEC(H7)-HEX2DEC(10000)*I6)</f>
        <v>60B10000</v>
      </c>
      <c r="I6">
        <v>3</v>
      </c>
      <c r="J6" s="7">
        <f t="shared" ref="J6:J11" si="1">(HEX2DEC(H7)-HEX2DEC(H6))/HEX2DEC(10000)</f>
        <v>3</v>
      </c>
      <c r="M6">
        <v>50</v>
      </c>
      <c r="N6">
        <f>+M6*64/1024</f>
        <v>3.125</v>
      </c>
    </row>
    <row r="7" spans="2:14" x14ac:dyDescent="0.25">
      <c r="B7" s="6"/>
      <c r="C7" s="8"/>
      <c r="D7" s="6"/>
      <c r="F7" t="s">
        <v>47</v>
      </c>
      <c r="G7" t="s">
        <v>25</v>
      </c>
      <c r="H7" s="11" t="str">
        <f t="shared" si="0"/>
        <v>60B40000</v>
      </c>
      <c r="I7">
        <v>2</v>
      </c>
      <c r="J7" s="7">
        <f t="shared" si="1"/>
        <v>2</v>
      </c>
    </row>
    <row r="8" spans="2:14" x14ac:dyDescent="0.25">
      <c r="B8" s="6"/>
      <c r="C8" s="8"/>
      <c r="D8" s="6"/>
      <c r="F8" t="s">
        <v>47</v>
      </c>
      <c r="G8" t="s">
        <v>26</v>
      </c>
      <c r="H8" s="11" t="str">
        <f t="shared" si="0"/>
        <v>60B60000</v>
      </c>
      <c r="I8">
        <v>1</v>
      </c>
      <c r="J8" s="7">
        <f t="shared" si="1"/>
        <v>1</v>
      </c>
    </row>
    <row r="9" spans="2:14" x14ac:dyDescent="0.25">
      <c r="B9" s="6" t="s">
        <v>27</v>
      </c>
      <c r="C9" s="8"/>
      <c r="D9" s="6"/>
      <c r="F9" t="s">
        <v>47</v>
      </c>
      <c r="G9" t="s">
        <v>28</v>
      </c>
      <c r="H9" s="11" t="str">
        <f t="shared" si="0"/>
        <v>60B70000</v>
      </c>
      <c r="I9">
        <v>2</v>
      </c>
      <c r="J9" s="7">
        <f t="shared" si="1"/>
        <v>2</v>
      </c>
    </row>
    <row r="10" spans="2:14" x14ac:dyDescent="0.25">
      <c r="B10" s="6" t="s">
        <v>29</v>
      </c>
      <c r="C10" s="8">
        <v>2</v>
      </c>
      <c r="D10" s="6"/>
      <c r="F10" t="s">
        <v>47</v>
      </c>
      <c r="G10" t="s">
        <v>30</v>
      </c>
      <c r="H10" s="5" t="str">
        <f>DEC2HEX(HEX2DEC(60000000)+HEX2DEC(1000000)-71*HEX2DEC(10000))</f>
        <v>60B90000</v>
      </c>
      <c r="I10">
        <v>11</v>
      </c>
      <c r="J10" s="7">
        <f t="shared" si="1"/>
        <v>11</v>
      </c>
      <c r="M10" t="s">
        <v>45</v>
      </c>
    </row>
    <row r="11" spans="2:14" x14ac:dyDescent="0.25">
      <c r="B11" s="6" t="s">
        <v>31</v>
      </c>
      <c r="C11" s="8">
        <v>61</v>
      </c>
      <c r="D11" s="6"/>
      <c r="F11" t="s">
        <v>47</v>
      </c>
      <c r="G11" t="s">
        <v>32</v>
      </c>
      <c r="H11" s="11" t="str">
        <f>DEC2HEX(HEX2DEC(H12)-HEX2DEC(10000)*I11)</f>
        <v>60C40000</v>
      </c>
      <c r="I11">
        <v>60</v>
      </c>
      <c r="J11" s="7">
        <f t="shared" si="1"/>
        <v>60</v>
      </c>
      <c r="M11">
        <v>60</v>
      </c>
      <c r="N11">
        <f>+M11*64</f>
        <v>3840</v>
      </c>
    </row>
    <row r="12" spans="2:14" x14ac:dyDescent="0.25">
      <c r="B12" s="6" t="s">
        <v>32</v>
      </c>
      <c r="C12" s="8">
        <f>60-60</f>
        <v>0</v>
      </c>
      <c r="D12" s="6"/>
      <c r="F12" t="s">
        <v>47</v>
      </c>
      <c r="G12" t="s">
        <v>33</v>
      </c>
      <c r="H12" s="5" t="str">
        <f>DEC2HEX(HEX2DEC(60000000)+HEX2DEC(1000000))</f>
        <v>61000000</v>
      </c>
    </row>
    <row r="13" spans="2:14" x14ac:dyDescent="0.25">
      <c r="B13" s="6" t="s">
        <v>26</v>
      </c>
      <c r="C13" s="8">
        <v>1</v>
      </c>
      <c r="D13" s="6"/>
    </row>
    <row r="14" spans="2:14" x14ac:dyDescent="0.25">
      <c r="B14" s="6" t="s">
        <v>34</v>
      </c>
      <c r="C14" s="8">
        <v>0</v>
      </c>
      <c r="D14" s="6"/>
      <c r="H14" s="5" t="str">
        <f>DEC2HEX(HEX2DEC(60000000)+HEX2DEC(1000000))</f>
        <v>61000000</v>
      </c>
      <c r="J14" s="7">
        <f>(HEX2DEC(H15)-HEX2DEC(H14))/HEX2DEC(10000)</f>
        <v>3840</v>
      </c>
    </row>
    <row r="15" spans="2:14" x14ac:dyDescent="0.25">
      <c r="B15" s="6" t="s">
        <v>35</v>
      </c>
      <c r="C15" s="8">
        <v>1</v>
      </c>
      <c r="D15" s="6"/>
      <c r="G15" t="s">
        <v>36</v>
      </c>
      <c r="H15" s="5">
        <v>70000000</v>
      </c>
    </row>
    <row r="16" spans="2:14" x14ac:dyDescent="0.25">
      <c r="B16" s="6" t="s">
        <v>36</v>
      </c>
      <c r="C16" s="8">
        <v>48</v>
      </c>
      <c r="D16" s="6"/>
      <c r="H16" s="5">
        <v>70000000</v>
      </c>
      <c r="J16" s="7">
        <f t="shared" ref="J16:J21" si="2">(HEX2DEC(H17)-HEX2DEC(H16))/HEX2DEC(10000)</f>
        <v>48</v>
      </c>
    </row>
    <row r="17" spans="2:14" x14ac:dyDescent="0.25">
      <c r="B17" s="6" t="s">
        <v>37</v>
      </c>
      <c r="C17" s="8">
        <v>1</v>
      </c>
      <c r="D17" s="6"/>
      <c r="G17" t="s">
        <v>38</v>
      </c>
      <c r="H17" s="11" t="str">
        <f>DEC2HEX(HEX2DEC(H18)-HEX2DEC(10000)*I17)</f>
        <v>70300000</v>
      </c>
      <c r="I17">
        <v>16</v>
      </c>
      <c r="J17" s="7">
        <f t="shared" si="2"/>
        <v>16</v>
      </c>
      <c r="K17" t="s">
        <v>39</v>
      </c>
      <c r="M17" t="s">
        <v>45</v>
      </c>
    </row>
    <row r="18" spans="2:14" x14ac:dyDescent="0.25">
      <c r="B18" s="6" t="s">
        <v>25</v>
      </c>
      <c r="C18" s="8">
        <v>2</v>
      </c>
      <c r="D18" s="6"/>
      <c r="G18" t="s">
        <v>31</v>
      </c>
      <c r="H18" s="11" t="str">
        <f>DEC2HEX(HEX2DEC(H19)-HEX2DEC(10000)*I18)</f>
        <v>70400000</v>
      </c>
      <c r="I18">
        <v>61</v>
      </c>
      <c r="J18" s="7">
        <f t="shared" si="2"/>
        <v>61</v>
      </c>
      <c r="M18">
        <v>6</v>
      </c>
      <c r="N18">
        <f>+M18*64</f>
        <v>384</v>
      </c>
    </row>
    <row r="19" spans="2:14" x14ac:dyDescent="0.25">
      <c r="B19" s="6" t="s">
        <v>40</v>
      </c>
      <c r="C19" s="8">
        <v>1</v>
      </c>
      <c r="D19" s="6"/>
      <c r="G19" t="s">
        <v>40</v>
      </c>
      <c r="H19" s="11" t="str">
        <f>DEC2HEX(HEX2DEC(H20)-HEX2DEC(10000)*I19)</f>
        <v>707D0000</v>
      </c>
      <c r="I19">
        <v>1</v>
      </c>
      <c r="J19" s="7">
        <f t="shared" si="2"/>
        <v>1</v>
      </c>
    </row>
    <row r="20" spans="2:14" x14ac:dyDescent="0.25">
      <c r="B20" s="6" t="s">
        <v>38</v>
      </c>
      <c r="C20" s="8">
        <v>3</v>
      </c>
      <c r="D20" s="6"/>
      <c r="G20" t="s">
        <v>37</v>
      </c>
      <c r="H20" s="11" t="str">
        <f>DEC2HEX(HEX2DEC(H21)-HEX2DEC(10000)*I20)</f>
        <v>707E0000</v>
      </c>
      <c r="I20">
        <v>1</v>
      </c>
      <c r="J20" s="7">
        <f t="shared" si="2"/>
        <v>1</v>
      </c>
    </row>
    <row r="21" spans="2:14" x14ac:dyDescent="0.25">
      <c r="B21" s="6" t="s">
        <v>38</v>
      </c>
      <c r="C21" s="8">
        <v>16</v>
      </c>
      <c r="D21" s="6"/>
      <c r="G21" t="s">
        <v>41</v>
      </c>
      <c r="H21" s="5" t="str">
        <f>DEC2HEX(HEX2DEC(70800000)-HEX2DEC(10000)*I21)</f>
        <v>707F0000</v>
      </c>
      <c r="I21">
        <v>1</v>
      </c>
      <c r="J21" s="7">
        <f t="shared" si="2"/>
        <v>1</v>
      </c>
    </row>
    <row r="22" spans="2:14" x14ac:dyDescent="0.25">
      <c r="B22" s="6"/>
      <c r="C22" s="6">
        <f>SUM(C3:C21)</f>
        <v>207</v>
      </c>
      <c r="D22" s="6">
        <v>256</v>
      </c>
      <c r="E22">
        <f>256*64/1024</f>
        <v>16</v>
      </c>
      <c r="G22" t="s">
        <v>42</v>
      </c>
      <c r="H22" s="5" t="str">
        <f>DEC2HEX(HEX2DEC(70000000)+HEX2DEC(800000))</f>
        <v>70800000</v>
      </c>
    </row>
    <row r="23" spans="2:14" x14ac:dyDescent="0.25">
      <c r="H23"/>
    </row>
    <row r="24" spans="2:14" x14ac:dyDescent="0.25">
      <c r="H24"/>
    </row>
    <row r="25" spans="2:14" x14ac:dyDescent="0.25">
      <c r="H25"/>
    </row>
    <row r="28" spans="2:14" x14ac:dyDescent="0.25">
      <c r="F28" t="s">
        <v>48</v>
      </c>
      <c r="G28">
        <v>1000000</v>
      </c>
      <c r="H28" s="5">
        <f>HEX2DEC(G28/1000)*4/1024</f>
        <v>16</v>
      </c>
      <c r="I28" t="s">
        <v>43</v>
      </c>
      <c r="J28" s="7">
        <f>HEX2DEC(G28)/HEX2DEC(10000)</f>
        <v>256</v>
      </c>
      <c r="K28" t="s">
        <v>46</v>
      </c>
    </row>
    <row r="29" spans="2:14" x14ac:dyDescent="0.25">
      <c r="F29" t="s">
        <v>49</v>
      </c>
      <c r="G29">
        <v>800000</v>
      </c>
      <c r="H29" s="5">
        <f>HEX2DEC(G29/1000)*4/1024</f>
        <v>8</v>
      </c>
      <c r="I29" t="s">
        <v>43</v>
      </c>
      <c r="J29" s="7">
        <f>HEX2DEC(G29)/HEX2DEC(10000)</f>
        <v>128</v>
      </c>
      <c r="K29" t="s">
        <v>44</v>
      </c>
    </row>
    <row r="30" spans="2:14" x14ac:dyDescent="0.25">
      <c r="G30">
        <v>10000</v>
      </c>
      <c r="H30" s="5">
        <f>HEX2DEC(G30/1000)*4/1024</f>
        <v>6.25E-2</v>
      </c>
      <c r="I30" t="s">
        <v>43</v>
      </c>
      <c r="J30" s="7">
        <f>HEX2DEC(G30)/HEX2DEC(10000)</f>
        <v>1</v>
      </c>
      <c r="K30" t="s">
        <v>44</v>
      </c>
    </row>
    <row r="31" spans="2:14" x14ac:dyDescent="0.25">
      <c r="G31">
        <v>100000</v>
      </c>
      <c r="H31" s="5">
        <f>HEX2DEC(G31/1000)*4/1024</f>
        <v>1</v>
      </c>
      <c r="I31" t="s">
        <v>43</v>
      </c>
      <c r="J31" s="7">
        <f>HEX2DEC(G31)/HEX2DEC(10000)</f>
        <v>16</v>
      </c>
      <c r="K31" t="s">
        <v>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pac</vt:lpstr>
      <vt:lpstr>res</vt:lpstr>
      <vt:lpstr>8910NV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2021-05-27T01:49:56Z</dcterms:modified>
</cp:coreProperties>
</file>