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20" documentId="13_ncr:1_{497BD5F8-BD4E-4DB0-B6FA-B1A14E1A926F}" xr6:coauthVersionLast="47" xr6:coauthVersionMax="47" xr10:uidLastSave="{F3C47D95-9DB0-4EF8-85DA-63942E9CC95C}"/>
  <bookViews>
    <workbookView xWindow="-108" yWindow="-108" windowWidth="23256" windowHeight="12576" activeTab="1" xr2:uid="{7A27F12D-6F9D-4758-B7D5-03B08667753E}"/>
  </bookViews>
  <sheets>
    <sheet name="General Fondo Inversión" sheetId="4" r:id="rId1"/>
    <sheet name="Histórico" sheetId="1" r:id="rId2"/>
    <sheet name="Inv Arte Par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K24" i="1" s="1"/>
  <c r="M24" i="1" s="1"/>
  <c r="D22" i="1"/>
  <c r="N22" i="1" s="1"/>
  <c r="H22" i="1"/>
  <c r="H23" i="1" s="1"/>
  <c r="H24" i="1" s="1"/>
  <c r="I22" i="1"/>
  <c r="J22" i="1" s="1"/>
  <c r="K22" i="1" l="1"/>
  <c r="L22" i="1" s="1"/>
  <c r="J23" i="1"/>
  <c r="J24" i="1" s="1"/>
  <c r="K23" i="1"/>
  <c r="M22" i="1" l="1"/>
  <c r="D23" i="1"/>
  <c r="N23" i="1" s="1"/>
  <c r="L23" i="1"/>
  <c r="L24" i="1" s="1"/>
  <c r="M23" i="1"/>
  <c r="D24" i="1"/>
  <c r="N24" i="1" s="1"/>
  <c r="N3" i="1"/>
  <c r="E9" i="2"/>
  <c r="E8" i="2"/>
  <c r="E14" i="4"/>
  <c r="E12" i="4"/>
  <c r="E11" i="4"/>
  <c r="E10" i="4"/>
  <c r="E9" i="4"/>
  <c r="E8" i="4"/>
  <c r="E7" i="4"/>
  <c r="E6" i="4"/>
  <c r="E5" i="4"/>
  <c r="E4" i="4"/>
  <c r="E3" i="4"/>
  <c r="E2" i="4"/>
  <c r="I21" i="1"/>
  <c r="K21" i="1" s="1"/>
  <c r="E5" i="2"/>
  <c r="D23" i="2"/>
  <c r="D20" i="2"/>
  <c r="D17" i="2"/>
  <c r="D14" i="2"/>
  <c r="D11" i="2"/>
  <c r="D8" i="2"/>
  <c r="D5" i="2"/>
  <c r="E2" i="2"/>
  <c r="I19" i="1"/>
  <c r="I20" i="1"/>
  <c r="K20" i="1" s="1"/>
  <c r="M20" i="1" s="1"/>
  <c r="M21" i="1" l="1"/>
  <c r="K19" i="1"/>
  <c r="M19" i="1" l="1"/>
  <c r="E10" i="2" l="1"/>
  <c r="E11" i="2" l="1"/>
  <c r="E14" i="2" l="1"/>
  <c r="E17" i="2" l="1"/>
  <c r="E20" i="2" l="1"/>
  <c r="E23" i="2" l="1"/>
  <c r="H14" i="4" l="1"/>
  <c r="H11" i="4" l="1"/>
  <c r="H12" i="4"/>
  <c r="H2" i="4"/>
  <c r="H3" i="4"/>
  <c r="H4" i="4"/>
  <c r="H5" i="4"/>
  <c r="H6" i="4"/>
  <c r="H7" i="4"/>
  <c r="H8" i="4"/>
  <c r="H9" i="4"/>
  <c r="H10" i="4"/>
  <c r="H13" i="4"/>
  <c r="I14" i="1" l="1"/>
  <c r="I15" i="1"/>
  <c r="K15" i="1" s="1"/>
  <c r="M15" i="1" s="1"/>
  <c r="I16" i="1"/>
  <c r="K16" i="1" s="1"/>
  <c r="M16" i="1" s="1"/>
  <c r="I17" i="1"/>
  <c r="K17" i="1" s="1"/>
  <c r="M17" i="1" s="1"/>
  <c r="I18" i="1"/>
  <c r="K18" i="1" s="1"/>
  <c r="M18" i="1" l="1"/>
  <c r="K14" i="1"/>
  <c r="M14" i="1"/>
  <c r="I11" i="1" l="1"/>
  <c r="I12" i="1"/>
  <c r="K12" i="1" s="1"/>
  <c r="M12" i="1" s="1"/>
  <c r="I13" i="1"/>
  <c r="K13" i="1" s="1"/>
  <c r="M13" i="1" s="1"/>
  <c r="I8" i="1"/>
  <c r="I9" i="1"/>
  <c r="K9" i="1" s="1"/>
  <c r="M9" i="1" s="1"/>
  <c r="I10" i="1"/>
  <c r="K10" i="1" s="1"/>
  <c r="M10" i="1" s="1"/>
  <c r="K11" i="1" l="1"/>
  <c r="K8" i="1"/>
  <c r="M11" i="1" l="1"/>
  <c r="M8" i="1"/>
  <c r="H3" i="1" l="1"/>
  <c r="I4" i="1"/>
  <c r="I5" i="1"/>
  <c r="I6" i="1"/>
  <c r="I7" i="1"/>
  <c r="I3" i="1"/>
  <c r="J3" i="1" s="1"/>
  <c r="K7" i="1" l="1"/>
  <c r="M7" i="1" s="1"/>
  <c r="K6" i="1"/>
  <c r="M6" i="1" s="1"/>
  <c r="K5" i="1"/>
  <c r="M5" i="1" s="1"/>
  <c r="K4" i="1"/>
  <c r="K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L3" i="1" l="1"/>
  <c r="D4" i="1"/>
  <c r="D5" i="1" s="1"/>
  <c r="M4" i="1"/>
  <c r="M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D6" i="1" l="1"/>
  <c r="N5" i="1"/>
  <c r="N4" i="1"/>
  <c r="D7" i="1" l="1"/>
  <c r="N6" i="1"/>
  <c r="N7" i="1" l="1"/>
  <c r="D8" i="1"/>
  <c r="N8" i="1" l="1"/>
  <c r="D9" i="1"/>
  <c r="N9" i="1" l="1"/>
  <c r="D10" i="1"/>
  <c r="N10" i="1" l="1"/>
  <c r="D11" i="1"/>
  <c r="N11" i="1" l="1"/>
  <c r="D12" i="1"/>
  <c r="N12" i="1" l="1"/>
  <c r="D13" i="1"/>
  <c r="N13" i="1" l="1"/>
  <c r="D14" i="1"/>
  <c r="N14" i="1" l="1"/>
  <c r="D15" i="1"/>
  <c r="N15" i="1" l="1"/>
  <c r="D16" i="1"/>
  <c r="N16" i="1" l="1"/>
  <c r="D17" i="1"/>
  <c r="N17" i="1" l="1"/>
  <c r="D18" i="1"/>
  <c r="N18" i="1" l="1"/>
  <c r="D19" i="1"/>
  <c r="N19" i="1" l="1"/>
  <c r="D20" i="1"/>
  <c r="N20" i="1" l="1"/>
  <c r="D21" i="1"/>
  <c r="N21" i="1" s="1"/>
</calcChain>
</file>

<file path=xl/sharedStrings.xml><?xml version="1.0" encoding="utf-8"?>
<sst xmlns="http://schemas.openxmlformats.org/spreadsheetml/2006/main" count="85" uniqueCount="43">
  <si>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</si>
  <si>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</si>
  <si>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</si>
  <si>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</si>
  <si>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</si>
  <si>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</si>
  <si>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</si>
  <si>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Comisiones 10 %</t>
  </si>
  <si>
    <t>Comisiones Pagadas</t>
  </si>
  <si>
    <t>Beneficio en %</t>
  </si>
  <si>
    <t>INV12</t>
  </si>
  <si>
    <t>Sebastiano Lapi</t>
  </si>
  <si>
    <t>FECHA</t>
  </si>
  <si>
    <t>CAPITAL</t>
  </si>
  <si>
    <t>BONO AP</t>
  </si>
  <si>
    <t>Clientes</t>
  </si>
  <si>
    <t>No. Inversionista</t>
  </si>
  <si>
    <t>Fecha de entrada al fondo</t>
  </si>
  <si>
    <t>Monto Inicial</t>
  </si>
  <si>
    <t>Incremento Capital</t>
  </si>
  <si>
    <t>Porcentaje en el FI</t>
  </si>
  <si>
    <t>INV1</t>
  </si>
  <si>
    <t>INV2</t>
  </si>
  <si>
    <t>INV3</t>
  </si>
  <si>
    <t>INV4</t>
  </si>
  <si>
    <t>INV5</t>
  </si>
  <si>
    <t>INV6</t>
  </si>
  <si>
    <t>INV7</t>
  </si>
  <si>
    <t>24/03/2021</t>
  </si>
  <si>
    <t>INV8</t>
  </si>
  <si>
    <t>INV9</t>
  </si>
  <si>
    <t>INV10</t>
  </si>
  <si>
    <t>INV11</t>
  </si>
  <si>
    <t>INV13</t>
  </si>
  <si>
    <t>Retiro Capital</t>
  </si>
  <si>
    <t>% GANANCIA</t>
  </si>
  <si>
    <t>CAPITAL ACTUAL</t>
  </si>
  <si>
    <t>Ganacias/Pérdidas Brutas Acumuladas</t>
  </si>
  <si>
    <t>Ganacias/Pérdidas Netas</t>
  </si>
  <si>
    <t>Ganacias/Pérdidas Netas Acumuladas</t>
  </si>
  <si>
    <t>Ganacias/Pérdidas Promedio Diario</t>
  </si>
  <si>
    <t>INV14</t>
  </si>
  <si>
    <t>INV15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</si>
</sst>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[$$-540A]#,##0.00_ ;[Red]\-[$$-540A]#,##0.00\ "/>
    <numFmt numFmtId="166" formatCode="[$-C0A]mmm\-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10" fontId="0" fillId="0" borderId="0" xfId="0" applyNumberFormat="1"/>
    <xf numFmtId="17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165" fontId="2" fillId="6" borderId="1" xfId="0" applyNumberFormat="1" applyFont="1" applyFill="1" applyBorder="1" applyAlignment="1">
      <alignment horizontal="right"/>
    </xf>
    <xf numFmtId="165" fontId="2" fillId="6" borderId="1" xfId="0" applyNumberFormat="1" applyFont="1" applyFill="1" applyBorder="1"/>
    <xf numFmtId="10" fontId="0" fillId="0" borderId="1" xfId="0" applyNumberFormat="1" applyBorder="1"/>
    <xf numFmtId="165" fontId="0" fillId="0" borderId="0" xfId="0" applyNumberFormat="1"/>
    <xf numFmtId="164" fontId="0" fillId="4" borderId="0" xfId="0" applyNumberFormat="1" applyFill="1" applyAlignment="1">
      <alignment horizontal="center"/>
    </xf>
    <xf numFmtId="164" fontId="0" fillId="0" borderId="0" xfId="0" applyNumberFormat="1"/>
    <xf numFmtId="10" fontId="0" fillId="4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4" fontId="0" fillId="3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0" fontId="0" fillId="3" borderId="0" xfId="0" applyNumberFormat="1" applyFill="1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0050-4E97-4137-AA92-FEFF0AE3B7BF}">
  <dimension ref="A1:H18"/>
  <sheetViews>
    <sheetView zoomScaleNormal="100" workbookViewId="0">
      <selection activeCell="B19" sqref="B19"/>
    </sheetView>
  </sheetViews>
  <sheetFormatPr baseColWidth="10" defaultRowHeight="14.4" x14ac:dyDescent="0.3"/>
  <cols>
    <col min="1" max="2" width="24.44140625" style="1" bestFit="1" customWidth="1"/>
    <col min="3" max="3" width="16.109375" style="1" bestFit="1" customWidth="1"/>
    <col min="4" max="4" width="32.109375" bestFit="1" customWidth="1"/>
    <col min="5" max="5" width="14.33203125" bestFit="1" customWidth="1"/>
    <col min="6" max="6" width="13" bestFit="1" customWidth="1"/>
    <col min="7" max="7" width="18" bestFit="1" customWidth="1"/>
    <col min="8" max="8" width="17.5546875" bestFit="1" customWidth="1"/>
  </cols>
  <sheetData>
    <row r="1" spans="1:8" x14ac:dyDescent="0.3">
      <c r="A1" s="8" t="s">
        <v>0</v>
      </c>
      <c r="B1" s="8" t="s">
        <v>15</v>
      </c>
      <c r="C1" s="8" t="s">
        <v>16</v>
      </c>
      <c r="D1" s="9" t="s">
        <v>17</v>
      </c>
      <c r="E1" s="9" t="s">
        <v>18</v>
      </c>
      <c r="F1" s="8" t="s">
        <v>34</v>
      </c>
      <c r="G1" s="8" t="s">
        <v>19</v>
      </c>
      <c r="H1" s="8" t="s">
        <v>20</v>
      </c>
    </row>
    <row r="2" spans="1:8" x14ac:dyDescent="0.3">
      <c r="A2" s="10">
        <v>45778</v>
      </c>
      <c r="B2" s="11" t="s">
        <v>21</v>
      </c>
      <c r="C2" s="11">
        <v>1</v>
      </c>
      <c r="D2" s="12">
        <v>44102</v>
      </c>
      <c r="E2" s="13">
        <f>16564.02+688</f>
        <v>17252.02</v>
      </c>
      <c r="F2" s="14"/>
      <c r="G2" s="14"/>
      <c r="H2" s="15">
        <f>E2/(E2+E3+E4+E5+E6+E7+E8+E9+E10+E11+E12+E13+E14)</f>
        <v>3.4193376759320729E-2</v>
      </c>
    </row>
    <row r="3" spans="1:8" x14ac:dyDescent="0.3">
      <c r="A3" s="10">
        <v>45778</v>
      </c>
      <c r="B3" s="11" t="s">
        <v>22</v>
      </c>
      <c r="C3" s="11">
        <v>2</v>
      </c>
      <c r="D3" s="12">
        <v>44119</v>
      </c>
      <c r="E3" s="13">
        <f>8129.01+338</f>
        <v>8467.01</v>
      </c>
      <c r="F3" s="14"/>
      <c r="G3" s="14"/>
      <c r="H3" s="15">
        <f>E3/(E2+E3+E4+E5+E6+E7+E8+E9+E10+E11+E12+E13+E14)</f>
        <v>1.6781551549032301E-2</v>
      </c>
    </row>
    <row r="4" spans="1:8" x14ac:dyDescent="0.3">
      <c r="A4" s="10">
        <v>45778</v>
      </c>
      <c r="B4" s="11" t="s">
        <v>23</v>
      </c>
      <c r="C4" s="11">
        <v>3</v>
      </c>
      <c r="D4" s="12">
        <v>44119</v>
      </c>
      <c r="E4" s="13">
        <f>263648.05+11330</f>
        <v>274978.05</v>
      </c>
      <c r="F4" s="14"/>
      <c r="G4" s="14"/>
      <c r="H4" s="15">
        <f>E4/(E2+E3+E4+E5+E6+E7+E8+E9+E10+E11+E12+E13+E14)</f>
        <v>0.54500447276280306</v>
      </c>
    </row>
    <row r="5" spans="1:8" x14ac:dyDescent="0.3">
      <c r="A5" s="10">
        <v>45778</v>
      </c>
      <c r="B5" s="11" t="s">
        <v>24</v>
      </c>
      <c r="C5" s="11">
        <v>4</v>
      </c>
      <c r="D5" s="12">
        <v>44125</v>
      </c>
      <c r="E5" s="13">
        <f>36741.24+1480</f>
        <v>38221.24</v>
      </c>
      <c r="F5" s="14"/>
      <c r="G5" s="14"/>
      <c r="H5" s="15">
        <f>E5/(E2+E3+E4+E5+E6+E7+E8+E9+E10+E11+E12+E13+E14)</f>
        <v>7.575421658034362E-2</v>
      </c>
    </row>
    <row r="6" spans="1:8" x14ac:dyDescent="0.3">
      <c r="A6" s="10">
        <v>45778</v>
      </c>
      <c r="B6" s="11" t="s">
        <v>25</v>
      </c>
      <c r="C6" s="11">
        <v>5</v>
      </c>
      <c r="D6" s="12"/>
      <c r="E6" s="13">
        <f>8478.7+185.84+350</f>
        <v>9014.5400000000009</v>
      </c>
      <c r="F6" s="14"/>
      <c r="G6" s="14"/>
      <c r="H6" s="15">
        <f>E6/(E2+E3+E4+E5+E6+E7+E8+E9+E10+E11+E12+E13+E14)</f>
        <v>1.7866751982200758E-2</v>
      </c>
    </row>
    <row r="7" spans="1:8" x14ac:dyDescent="0.3">
      <c r="A7" s="10">
        <v>45778</v>
      </c>
      <c r="B7" s="11" t="s">
        <v>26</v>
      </c>
      <c r="C7" s="11">
        <v>6</v>
      </c>
      <c r="D7" s="12">
        <v>44236</v>
      </c>
      <c r="E7" s="13">
        <f>51340.89+2072</f>
        <v>53412.89</v>
      </c>
      <c r="F7" s="14"/>
      <c r="G7" s="14"/>
      <c r="H7" s="15">
        <f>E7/(E2+E3+E4+E5+E6+E7+E8+E9+E10+E11+E12+E13+E14+E15)</f>
        <v>0.1058639551527389</v>
      </c>
    </row>
    <row r="8" spans="1:8" x14ac:dyDescent="0.3">
      <c r="A8" s="10">
        <v>45778</v>
      </c>
      <c r="B8" s="11" t="s">
        <v>27</v>
      </c>
      <c r="C8" s="11">
        <v>7</v>
      </c>
      <c r="D8" s="12" t="s">
        <v>28</v>
      </c>
      <c r="E8" s="13">
        <f>37001.36+1480</f>
        <v>38481.360000000001</v>
      </c>
      <c r="F8" s="14"/>
      <c r="G8" s="14"/>
      <c r="H8" s="15">
        <f>E8/(E2+E3+E4+E5+E6+E7+E8+E9+E10+E11+E12+E13+E14)</f>
        <v>7.6269772507280564E-2</v>
      </c>
    </row>
    <row r="9" spans="1:8" x14ac:dyDescent="0.3">
      <c r="A9" s="10">
        <v>45778</v>
      </c>
      <c r="B9" s="11" t="s">
        <v>29</v>
      </c>
      <c r="C9" s="11">
        <v>8</v>
      </c>
      <c r="D9" s="12">
        <v>45231</v>
      </c>
      <c r="E9" s="13">
        <f>7550.82+302</f>
        <v>7852.82</v>
      </c>
      <c r="F9" s="14"/>
      <c r="G9" s="14"/>
      <c r="H9" s="15">
        <f>E9/(E2+E3+E4+E5+E6+E7+E8+E9+E10+E11+E12+E13+E14)</f>
        <v>1.556423148611751E-2</v>
      </c>
    </row>
    <row r="10" spans="1:8" x14ac:dyDescent="0.3">
      <c r="A10" s="10">
        <v>45778</v>
      </c>
      <c r="B10" s="11" t="s">
        <v>30</v>
      </c>
      <c r="C10" s="11">
        <v>9</v>
      </c>
      <c r="D10" s="12">
        <v>45352</v>
      </c>
      <c r="E10" s="13">
        <f>7501.71+312</f>
        <v>7813.71</v>
      </c>
      <c r="F10" s="14"/>
      <c r="G10" s="14"/>
      <c r="H10" s="15">
        <f>E10/(E3+E4+E5+E6+E7+E8+E9+E10+E11+E12+E13+E14+E15)</f>
        <v>1.6035006781988378E-2</v>
      </c>
    </row>
    <row r="11" spans="1:8" x14ac:dyDescent="0.3">
      <c r="A11" s="10">
        <v>45778</v>
      </c>
      <c r="B11" s="11" t="s">
        <v>31</v>
      </c>
      <c r="C11" s="11">
        <v>10</v>
      </c>
      <c r="D11" s="12">
        <v>44424</v>
      </c>
      <c r="E11" s="13">
        <f>12508.45+500</f>
        <v>13008.45</v>
      </c>
      <c r="F11" s="14"/>
      <c r="G11" s="14"/>
      <c r="H11" s="15">
        <f>E11/(E2+E3+E4+E5+E6+E7+E8+E9+E10+E11+E12+E13+E14)</f>
        <v>2.5782652228828033E-2</v>
      </c>
    </row>
    <row r="12" spans="1:8" x14ac:dyDescent="0.3">
      <c r="A12" s="10">
        <v>45778</v>
      </c>
      <c r="B12" s="11" t="s">
        <v>32</v>
      </c>
      <c r="C12" s="11">
        <v>11</v>
      </c>
      <c r="D12" s="12">
        <v>44501</v>
      </c>
      <c r="E12" s="13">
        <f>5350.61+214</f>
        <v>5564.61</v>
      </c>
      <c r="F12" s="14"/>
      <c r="G12" s="14"/>
      <c r="H12" s="15">
        <f>E12/(E2+E3+E4+E5+E6+E7+E8+E9+E10+E11+E12+E13+E14)</f>
        <v>1.1029016094850559E-2</v>
      </c>
    </row>
    <row r="13" spans="1:8" x14ac:dyDescent="0.3">
      <c r="A13" s="10">
        <v>45778</v>
      </c>
      <c r="B13" s="11" t="s">
        <v>10</v>
      </c>
      <c r="C13" s="11">
        <v>12</v>
      </c>
      <c r="D13" s="12">
        <v>45231</v>
      </c>
      <c r="E13" s="13">
        <v>23228</v>
      </c>
      <c r="F13" s="14"/>
      <c r="G13" s="14"/>
      <c r="H13" s="15">
        <f>E13/(E2+E3+E4+E5+E6+E7+E8+E9+E10+E11+E12+E13+E14)</f>
        <v>4.603772516873398E-2</v>
      </c>
    </row>
    <row r="14" spans="1:8" x14ac:dyDescent="0.3">
      <c r="A14" s="10">
        <v>45778</v>
      </c>
      <c r="B14" s="11" t="s">
        <v>33</v>
      </c>
      <c r="C14" s="11">
        <v>13</v>
      </c>
      <c r="D14" s="12">
        <v>44621</v>
      </c>
      <c r="E14" s="13">
        <f>6983.04+265</f>
        <v>7248.04</v>
      </c>
      <c r="F14" s="14"/>
      <c r="G14" s="14"/>
      <c r="H14" s="15">
        <f>E14/(E2+E3+E4+E5+E6+E7+E8+E9+E10+E11+E12+E13+E14)</f>
        <v>1.4365561973996497E-2</v>
      </c>
    </row>
    <row r="16" spans="1:8" x14ac:dyDescent="0.3">
      <c r="E16" s="16"/>
      <c r="H16" s="4"/>
    </row>
    <row r="18" spans="5:8" x14ac:dyDescent="0.3">
      <c r="E18" s="16"/>
      <c r="H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1E01-21BC-442C-965D-94DEC222FAE4}">
  <dimension ref="A1:P24"/>
  <sheetViews>
    <sheetView tabSelected="1" topLeftCell="A13" workbookViewId="0">
      <selection activeCell="H28" sqref="H28"/>
    </sheetView>
  </sheetViews>
  <sheetFormatPr baseColWidth="10" defaultRowHeight="14.4" x14ac:dyDescent="0.3"/>
  <cols>
    <col min="1" max="1" width="12.77734375" style="22" bestFit="1" customWidth="1"/>
    <col min="3" max="3" width="14.6640625" bestFit="1" customWidth="1"/>
    <col min="4" max="6" width="11.5546875" style="18"/>
    <col min="7" max="7" width="11.5546875" style="2" bestFit="1" customWidth="1"/>
    <col min="8" max="13" width="11.5546875" style="18"/>
    <col min="14" max="14" width="11.5546875" style="4"/>
  </cols>
  <sheetData>
    <row r="1" spans="1:16" ht="57.6" x14ac:dyDescent="0.3">
      <c r="A1" s="20" t="s">
        <v>0</v>
      </c>
      <c r="B1" s="3" t="s">
        <v>1</v>
      </c>
      <c r="C1" s="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37</v>
      </c>
      <c r="I1" s="23" t="s">
        <v>7</v>
      </c>
      <c r="J1" s="23" t="s">
        <v>8</v>
      </c>
      <c r="K1" s="23" t="s">
        <v>38</v>
      </c>
      <c r="L1" s="23" t="s">
        <v>39</v>
      </c>
      <c r="M1" s="23" t="s">
        <v>40</v>
      </c>
      <c r="N1" s="28" t="s">
        <v>9</v>
      </c>
    </row>
    <row r="2" spans="1:16" x14ac:dyDescent="0.3">
      <c r="A2" s="25"/>
      <c r="B2" s="26"/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9"/>
    </row>
    <row r="3" spans="1:16" x14ac:dyDescent="0.3">
      <c r="A3" s="21">
        <v>45231</v>
      </c>
      <c r="B3" s="1" t="s">
        <v>10</v>
      </c>
      <c r="C3" s="1" t="s">
        <v>11</v>
      </c>
      <c r="D3" s="2">
        <v>0</v>
      </c>
      <c r="E3" s="2">
        <v>3375</v>
      </c>
      <c r="F3" s="2"/>
      <c r="G3" s="2">
        <v>163.63</v>
      </c>
      <c r="H3" s="24">
        <f>+G3</f>
        <v>163.63</v>
      </c>
      <c r="I3" s="24">
        <f>+G3*0.1</f>
        <v>16.363</v>
      </c>
      <c r="J3" s="24">
        <f>+I3</f>
        <v>16.363</v>
      </c>
      <c r="K3" s="24">
        <f t="shared" ref="K3:K7" si="0">+G3-I3</f>
        <v>147.267</v>
      </c>
      <c r="L3" s="24">
        <f>+K3</f>
        <v>147.267</v>
      </c>
      <c r="M3" s="24">
        <f t="shared" ref="M3:M7" si="1">+K3/30</f>
        <v>4.9089</v>
      </c>
      <c r="N3" s="30">
        <f>+G3/E3</f>
        <v>4.8482962962962964E-2</v>
      </c>
    </row>
    <row r="4" spans="1:16" x14ac:dyDescent="0.3">
      <c r="A4" s="21">
        <v>45261</v>
      </c>
      <c r="B4" s="1" t="s">
        <v>10</v>
      </c>
      <c r="C4" s="1" t="s">
        <v>11</v>
      </c>
      <c r="D4" s="2">
        <f>+D3+K3+E3-F4</f>
        <v>3522.2669999999998</v>
      </c>
      <c r="E4" s="2"/>
      <c r="F4" s="2"/>
      <c r="G4" s="2">
        <v>116.11</v>
      </c>
      <c r="H4" s="24">
        <f t="shared" ref="H4:H7" si="2">+H3+G4</f>
        <v>279.74</v>
      </c>
      <c r="I4" s="24">
        <f t="shared" ref="I4:I7" si="3">+G4*0.1</f>
        <v>11.611000000000001</v>
      </c>
      <c r="J4" s="24">
        <f t="shared" ref="J4:J7" si="4">+J3+I4</f>
        <v>27.974</v>
      </c>
      <c r="K4" s="24">
        <f t="shared" si="0"/>
        <v>104.499</v>
      </c>
      <c r="L4" s="24">
        <f t="shared" ref="L4:L7" si="5">+L3+K4</f>
        <v>251.76599999999999</v>
      </c>
      <c r="M4" s="24">
        <f t="shared" si="1"/>
        <v>3.4832999999999998</v>
      </c>
      <c r="N4" s="30">
        <f t="shared" ref="N4:N21" si="6">+G4/D4</f>
        <v>3.2964565150796349E-2</v>
      </c>
    </row>
    <row r="5" spans="1:16" x14ac:dyDescent="0.3">
      <c r="A5" s="21">
        <v>45292</v>
      </c>
      <c r="B5" s="1" t="s">
        <v>10</v>
      </c>
      <c r="C5" s="1" t="s">
        <v>11</v>
      </c>
      <c r="D5" s="2">
        <f t="shared" ref="D5:D8" si="7">+D4+K4+E4-F5</f>
        <v>3626.7659999999996</v>
      </c>
      <c r="E5" s="2"/>
      <c r="F5" s="2"/>
      <c r="G5" s="2">
        <v>83.22</v>
      </c>
      <c r="H5" s="24">
        <f t="shared" si="2"/>
        <v>362.96000000000004</v>
      </c>
      <c r="I5" s="24">
        <f t="shared" si="3"/>
        <v>8.322000000000001</v>
      </c>
      <c r="J5" s="24">
        <f t="shared" si="4"/>
        <v>36.295999999999999</v>
      </c>
      <c r="K5" s="24">
        <f t="shared" si="0"/>
        <v>74.897999999999996</v>
      </c>
      <c r="L5" s="24">
        <f t="shared" si="5"/>
        <v>326.66399999999999</v>
      </c>
      <c r="M5" s="24">
        <f t="shared" si="1"/>
        <v>2.4965999999999999</v>
      </c>
      <c r="N5" s="30">
        <f t="shared" si="6"/>
        <v>2.2946062690562336E-2</v>
      </c>
    </row>
    <row r="6" spans="1:16" x14ac:dyDescent="0.3">
      <c r="A6" s="21">
        <v>45323</v>
      </c>
      <c r="B6" s="1" t="s">
        <v>10</v>
      </c>
      <c r="C6" s="1" t="s">
        <v>11</v>
      </c>
      <c r="D6" s="2">
        <f t="shared" si="7"/>
        <v>3701.6639999999998</v>
      </c>
      <c r="E6" s="2">
        <v>3375</v>
      </c>
      <c r="F6" s="2"/>
      <c r="G6" s="2">
        <v>143.86000000000001</v>
      </c>
      <c r="H6" s="24">
        <f t="shared" si="2"/>
        <v>506.82000000000005</v>
      </c>
      <c r="I6" s="24">
        <f t="shared" si="3"/>
        <v>14.386000000000003</v>
      </c>
      <c r="J6" s="24">
        <f t="shared" si="4"/>
        <v>50.682000000000002</v>
      </c>
      <c r="K6" s="24">
        <f t="shared" si="0"/>
        <v>129.47400000000002</v>
      </c>
      <c r="L6" s="24">
        <f t="shared" si="5"/>
        <v>456.13800000000003</v>
      </c>
      <c r="M6" s="24">
        <f t="shared" si="1"/>
        <v>4.3158000000000003</v>
      </c>
      <c r="N6" s="30">
        <f t="shared" si="6"/>
        <v>3.8863602963424025E-2</v>
      </c>
    </row>
    <row r="7" spans="1:16" x14ac:dyDescent="0.3">
      <c r="A7" s="21">
        <v>45352</v>
      </c>
      <c r="B7" s="1" t="s">
        <v>10</v>
      </c>
      <c r="C7" s="1" t="s">
        <v>11</v>
      </c>
      <c r="D7" s="2">
        <f t="shared" si="7"/>
        <v>7206.1379999999999</v>
      </c>
      <c r="E7" s="2"/>
      <c r="F7" s="2"/>
      <c r="G7" s="2">
        <v>220.11</v>
      </c>
      <c r="H7" s="24">
        <f t="shared" si="2"/>
        <v>726.93000000000006</v>
      </c>
      <c r="I7" s="24">
        <f t="shared" si="3"/>
        <v>22.011000000000003</v>
      </c>
      <c r="J7" s="24">
        <f t="shared" si="4"/>
        <v>72.693000000000012</v>
      </c>
      <c r="K7" s="24">
        <f t="shared" si="0"/>
        <v>198.09900000000002</v>
      </c>
      <c r="L7" s="24">
        <f t="shared" si="5"/>
        <v>654.23700000000008</v>
      </c>
      <c r="M7" s="24">
        <f t="shared" si="1"/>
        <v>6.6033000000000008</v>
      </c>
      <c r="N7" s="30">
        <f t="shared" si="6"/>
        <v>3.0544793896536537E-2</v>
      </c>
      <c r="P7" s="4"/>
    </row>
    <row r="8" spans="1:16" x14ac:dyDescent="0.3">
      <c r="A8" s="21">
        <v>45383</v>
      </c>
      <c r="B8" s="1" t="s">
        <v>10</v>
      </c>
      <c r="C8" s="1" t="s">
        <v>11</v>
      </c>
      <c r="D8" s="2">
        <f t="shared" si="7"/>
        <v>7404.2370000000001</v>
      </c>
      <c r="E8" s="2"/>
      <c r="F8" s="2"/>
      <c r="G8" s="2">
        <v>177.02</v>
      </c>
      <c r="H8" s="24">
        <f t="shared" ref="H8:H10" si="8">+H7+G8</f>
        <v>903.95</v>
      </c>
      <c r="I8" s="24">
        <f t="shared" ref="I8:I10" si="9">+G8*0.1</f>
        <v>17.702000000000002</v>
      </c>
      <c r="J8" s="24">
        <f t="shared" ref="J8:J10" si="10">+J7+I8</f>
        <v>90.39500000000001</v>
      </c>
      <c r="K8" s="24">
        <f t="shared" ref="K8:K10" si="11">+G8-I8</f>
        <v>159.31800000000001</v>
      </c>
      <c r="L8" s="24">
        <f t="shared" ref="L8:L10" si="12">+L7+K8</f>
        <v>813.55500000000006</v>
      </c>
      <c r="M8" s="24">
        <f t="shared" ref="M8:M10" si="13">+K8/30</f>
        <v>5.3106</v>
      </c>
      <c r="N8" s="30">
        <f t="shared" si="6"/>
        <v>2.3907932714741575E-2</v>
      </c>
    </row>
    <row r="9" spans="1:16" x14ac:dyDescent="0.3">
      <c r="A9" s="21">
        <v>45413</v>
      </c>
      <c r="B9" s="1" t="s">
        <v>10</v>
      </c>
      <c r="C9" s="1" t="s">
        <v>11</v>
      </c>
      <c r="D9" s="2">
        <f t="shared" ref="D9" si="14">+D8+K8+E8-F9</f>
        <v>7563.5550000000003</v>
      </c>
      <c r="E9" s="2">
        <v>3375</v>
      </c>
      <c r="F9" s="2"/>
      <c r="G9" s="2">
        <v>261.93</v>
      </c>
      <c r="H9" s="24">
        <f t="shared" si="8"/>
        <v>1165.8800000000001</v>
      </c>
      <c r="I9" s="24">
        <f t="shared" si="9"/>
        <v>26.193000000000001</v>
      </c>
      <c r="J9" s="24">
        <f t="shared" si="10"/>
        <v>116.58800000000001</v>
      </c>
      <c r="K9" s="24">
        <f t="shared" si="11"/>
        <v>235.73699999999999</v>
      </c>
      <c r="L9" s="24">
        <f t="shared" si="12"/>
        <v>1049.2920000000001</v>
      </c>
      <c r="M9" s="24">
        <f t="shared" si="13"/>
        <v>7.8578999999999999</v>
      </c>
      <c r="N9" s="30">
        <f t="shared" si="6"/>
        <v>3.4630540797283817E-2</v>
      </c>
    </row>
    <row r="10" spans="1:16" x14ac:dyDescent="0.3">
      <c r="A10" s="21">
        <v>45444</v>
      </c>
      <c r="B10" s="1" t="s">
        <v>10</v>
      </c>
      <c r="C10" s="1" t="s">
        <v>11</v>
      </c>
      <c r="D10" s="2">
        <f t="shared" ref="D10" si="15">+D9+K9+E9-F10</f>
        <v>11174.292000000001</v>
      </c>
      <c r="E10" s="2"/>
      <c r="F10" s="2"/>
      <c r="G10" s="2">
        <v>314.7</v>
      </c>
      <c r="H10" s="24">
        <f t="shared" si="8"/>
        <v>1480.5800000000002</v>
      </c>
      <c r="I10" s="24">
        <f t="shared" si="9"/>
        <v>31.47</v>
      </c>
      <c r="J10" s="24">
        <f t="shared" si="10"/>
        <v>148.05799999999999</v>
      </c>
      <c r="K10" s="24">
        <f t="shared" si="11"/>
        <v>283.23</v>
      </c>
      <c r="L10" s="24">
        <f t="shared" si="12"/>
        <v>1332.5220000000002</v>
      </c>
      <c r="M10" s="24">
        <f t="shared" si="13"/>
        <v>9.4410000000000007</v>
      </c>
      <c r="N10" s="30">
        <f t="shared" si="6"/>
        <v>2.8162858103224792E-2</v>
      </c>
    </row>
    <row r="11" spans="1:16" x14ac:dyDescent="0.3">
      <c r="A11" s="21">
        <v>45474</v>
      </c>
      <c r="B11" s="1" t="s">
        <v>10</v>
      </c>
      <c r="C11" s="1" t="s">
        <v>11</v>
      </c>
      <c r="D11" s="2">
        <f t="shared" ref="D11" si="16">+D10+K10+E10-F11</f>
        <v>11457.522000000001</v>
      </c>
      <c r="E11" s="2"/>
      <c r="F11" s="2"/>
      <c r="G11" s="2">
        <v>263.45</v>
      </c>
      <c r="H11" s="24">
        <f t="shared" ref="H11:H13" si="17">+H10+G11</f>
        <v>1744.0300000000002</v>
      </c>
      <c r="I11" s="24">
        <f t="shared" ref="I11:I13" si="18">+G11*0.1</f>
        <v>26.344999999999999</v>
      </c>
      <c r="J11" s="24">
        <f t="shared" ref="J11:J13" si="19">+J10+I11</f>
        <v>174.40299999999999</v>
      </c>
      <c r="K11" s="24">
        <f t="shared" ref="K11:K13" si="20">+G11-I11</f>
        <v>237.10499999999999</v>
      </c>
      <c r="L11" s="24">
        <f t="shared" ref="L11:L13" si="21">+L10+K11</f>
        <v>1569.6270000000002</v>
      </c>
      <c r="M11" s="24">
        <f t="shared" ref="M11:M13" si="22">+K11/30</f>
        <v>7.9034999999999993</v>
      </c>
      <c r="N11" s="30">
        <f t="shared" si="6"/>
        <v>2.2993628116097002E-2</v>
      </c>
    </row>
    <row r="12" spans="1:16" x14ac:dyDescent="0.3">
      <c r="A12" s="21">
        <v>45505</v>
      </c>
      <c r="B12" s="1" t="s">
        <v>10</v>
      </c>
      <c r="C12" s="1" t="s">
        <v>11</v>
      </c>
      <c r="D12" s="2">
        <f t="shared" ref="D12:D13" si="23">+D11+K11+E11-F12</f>
        <v>11694.627</v>
      </c>
      <c r="E12" s="2">
        <v>3375</v>
      </c>
      <c r="F12" s="2"/>
      <c r="G12" s="2">
        <v>415.51</v>
      </c>
      <c r="H12" s="24">
        <f t="shared" si="17"/>
        <v>2159.54</v>
      </c>
      <c r="I12" s="24">
        <f t="shared" si="18"/>
        <v>41.551000000000002</v>
      </c>
      <c r="J12" s="24">
        <f t="shared" si="19"/>
        <v>215.95400000000001</v>
      </c>
      <c r="K12" s="24">
        <f t="shared" si="20"/>
        <v>373.959</v>
      </c>
      <c r="L12" s="24">
        <f t="shared" si="21"/>
        <v>1943.5860000000002</v>
      </c>
      <c r="M12" s="24">
        <f t="shared" si="22"/>
        <v>12.465300000000001</v>
      </c>
      <c r="N12" s="30">
        <f t="shared" si="6"/>
        <v>3.5529991679084758E-2</v>
      </c>
    </row>
    <row r="13" spans="1:16" x14ac:dyDescent="0.3">
      <c r="A13" s="21">
        <v>45536</v>
      </c>
      <c r="B13" s="1" t="s">
        <v>10</v>
      </c>
      <c r="C13" s="1" t="s">
        <v>11</v>
      </c>
      <c r="D13" s="2">
        <f t="shared" si="23"/>
        <v>15443.586000000001</v>
      </c>
      <c r="E13" s="2"/>
      <c r="F13" s="2"/>
      <c r="G13" s="2">
        <v>336.38</v>
      </c>
      <c r="H13" s="24">
        <f t="shared" si="17"/>
        <v>2495.92</v>
      </c>
      <c r="I13" s="24">
        <f t="shared" si="18"/>
        <v>33.637999999999998</v>
      </c>
      <c r="J13" s="24">
        <f t="shared" si="19"/>
        <v>249.59200000000001</v>
      </c>
      <c r="K13" s="24">
        <f t="shared" si="20"/>
        <v>302.74200000000002</v>
      </c>
      <c r="L13" s="24">
        <f t="shared" si="21"/>
        <v>2246.3280000000004</v>
      </c>
      <c r="M13" s="24">
        <f t="shared" si="22"/>
        <v>10.0914</v>
      </c>
      <c r="N13" s="30">
        <f t="shared" si="6"/>
        <v>2.1781210659234194E-2</v>
      </c>
    </row>
    <row r="14" spans="1:16" x14ac:dyDescent="0.3">
      <c r="A14" s="21">
        <v>45566</v>
      </c>
      <c r="B14" s="1" t="s">
        <v>10</v>
      </c>
      <c r="C14" s="1" t="s">
        <v>11</v>
      </c>
      <c r="D14" s="2">
        <f t="shared" ref="D14:D15" si="24">+D13+K13+E13-F14</f>
        <v>15746.328000000001</v>
      </c>
      <c r="E14" s="2"/>
      <c r="F14" s="2"/>
      <c r="G14" s="2">
        <v>296.74</v>
      </c>
      <c r="H14" s="24">
        <f t="shared" ref="H14:H18" si="25">+H13+G14</f>
        <v>2792.66</v>
      </c>
      <c r="I14" s="24">
        <f t="shared" ref="I14:I18" si="26">+G14*0.1</f>
        <v>29.674000000000003</v>
      </c>
      <c r="J14" s="24">
        <f t="shared" ref="J14:J18" si="27">+J13+I14</f>
        <v>279.26600000000002</v>
      </c>
      <c r="K14" s="24">
        <f t="shared" ref="K14:K18" si="28">+G14-I14</f>
        <v>267.06600000000003</v>
      </c>
      <c r="L14" s="24">
        <f t="shared" ref="L14:L18" si="29">+L13+K14</f>
        <v>2513.3940000000002</v>
      </c>
      <c r="M14" s="24">
        <f t="shared" ref="M14:M18" si="30">+K14/30</f>
        <v>8.9022000000000006</v>
      </c>
      <c r="N14" s="30">
        <f t="shared" si="6"/>
        <v>1.8845028504423378E-2</v>
      </c>
    </row>
    <row r="15" spans="1:16" x14ac:dyDescent="0.3">
      <c r="A15" s="21">
        <v>45597</v>
      </c>
      <c r="B15" s="1" t="s">
        <v>10</v>
      </c>
      <c r="C15" s="1" t="s">
        <v>11</v>
      </c>
      <c r="D15" s="2">
        <f t="shared" si="24"/>
        <v>16013.394000000002</v>
      </c>
      <c r="E15" s="2">
        <v>2040</v>
      </c>
      <c r="F15" s="2"/>
      <c r="G15" s="2">
        <v>389.32</v>
      </c>
      <c r="H15" s="24">
        <f t="shared" si="25"/>
        <v>3181.98</v>
      </c>
      <c r="I15" s="24">
        <f t="shared" si="26"/>
        <v>38.932000000000002</v>
      </c>
      <c r="J15" s="24">
        <f t="shared" si="27"/>
        <v>318.19800000000004</v>
      </c>
      <c r="K15" s="24">
        <f t="shared" si="28"/>
        <v>350.38799999999998</v>
      </c>
      <c r="L15" s="24">
        <f t="shared" si="29"/>
        <v>2863.7820000000002</v>
      </c>
      <c r="M15" s="24">
        <f t="shared" si="30"/>
        <v>11.679599999999999</v>
      </c>
      <c r="N15" s="30">
        <f t="shared" si="6"/>
        <v>2.431214769336219E-2</v>
      </c>
    </row>
    <row r="16" spans="1:16" x14ac:dyDescent="0.3">
      <c r="A16" s="21">
        <v>45627</v>
      </c>
      <c r="B16" s="1" t="s">
        <v>10</v>
      </c>
      <c r="C16" s="1" t="s">
        <v>11</v>
      </c>
      <c r="D16" s="2">
        <f t="shared" ref="D16:D18" si="31">+D15+K15+E15-F16</f>
        <v>18403.782000000003</v>
      </c>
      <c r="G16" s="2">
        <v>354.73</v>
      </c>
      <c r="H16" s="24">
        <f t="shared" si="25"/>
        <v>3536.71</v>
      </c>
      <c r="I16" s="24">
        <f t="shared" si="26"/>
        <v>35.473000000000006</v>
      </c>
      <c r="J16" s="24">
        <f t="shared" si="27"/>
        <v>353.67100000000005</v>
      </c>
      <c r="K16" s="24">
        <f t="shared" si="28"/>
        <v>319.25700000000001</v>
      </c>
      <c r="L16" s="24">
        <f t="shared" si="29"/>
        <v>3183.0390000000002</v>
      </c>
      <c r="M16" s="24">
        <f t="shared" si="30"/>
        <v>10.6419</v>
      </c>
      <c r="N16" s="30">
        <f t="shared" si="6"/>
        <v>1.9274842529649609E-2</v>
      </c>
    </row>
    <row r="17" spans="1:14" x14ac:dyDescent="0.3">
      <c r="A17" s="21">
        <v>45658</v>
      </c>
      <c r="B17" s="1" t="s">
        <v>10</v>
      </c>
      <c r="C17" s="1" t="s">
        <v>11</v>
      </c>
      <c r="D17" s="2">
        <f t="shared" si="31"/>
        <v>18723.039000000004</v>
      </c>
      <c r="G17" s="2">
        <v>339.04</v>
      </c>
      <c r="H17" s="24">
        <f t="shared" si="25"/>
        <v>3875.75</v>
      </c>
      <c r="I17" s="24">
        <f t="shared" si="26"/>
        <v>33.904000000000003</v>
      </c>
      <c r="J17" s="24">
        <f t="shared" si="27"/>
        <v>387.57500000000005</v>
      </c>
      <c r="K17" s="24">
        <f t="shared" si="28"/>
        <v>305.13600000000002</v>
      </c>
      <c r="L17" s="24">
        <f t="shared" si="29"/>
        <v>3488.1750000000002</v>
      </c>
      <c r="M17" s="24">
        <f t="shared" si="30"/>
        <v>10.171200000000001</v>
      </c>
      <c r="N17" s="30">
        <f t="shared" si="6"/>
        <v>1.8108171435203439E-2</v>
      </c>
    </row>
    <row r="18" spans="1:14" x14ac:dyDescent="0.3">
      <c r="A18" s="21">
        <v>45689</v>
      </c>
      <c r="B18" s="1" t="s">
        <v>10</v>
      </c>
      <c r="C18" s="1" t="s">
        <v>11</v>
      </c>
      <c r="D18" s="2">
        <f t="shared" si="31"/>
        <v>19028.175000000003</v>
      </c>
      <c r="E18" s="2">
        <v>3375</v>
      </c>
      <c r="G18" s="2">
        <v>420.54</v>
      </c>
      <c r="H18" s="24">
        <f t="shared" si="25"/>
        <v>4296.29</v>
      </c>
      <c r="I18" s="24">
        <f t="shared" si="26"/>
        <v>42.054000000000002</v>
      </c>
      <c r="J18" s="24">
        <f t="shared" si="27"/>
        <v>429.62900000000002</v>
      </c>
      <c r="K18" s="24">
        <f t="shared" si="28"/>
        <v>378.48599999999999</v>
      </c>
      <c r="L18" s="24">
        <f t="shared" si="29"/>
        <v>3866.6610000000001</v>
      </c>
      <c r="M18" s="24">
        <f t="shared" si="30"/>
        <v>12.616199999999999</v>
      </c>
      <c r="N18" s="30">
        <f t="shared" si="6"/>
        <v>2.2100910886093908E-2</v>
      </c>
    </row>
    <row r="19" spans="1:14" x14ac:dyDescent="0.3">
      <c r="A19" s="21">
        <v>45717</v>
      </c>
      <c r="B19" s="1" t="s">
        <v>10</v>
      </c>
      <c r="C19" s="1" t="s">
        <v>11</v>
      </c>
      <c r="D19" s="2">
        <f t="shared" ref="D19:D21" si="32">+D18+K18+E18-F19</f>
        <v>22781.661000000004</v>
      </c>
      <c r="G19" s="2">
        <v>397.52</v>
      </c>
      <c r="H19" s="24">
        <f t="shared" ref="H19:H20" si="33">+H18+G19</f>
        <v>4693.8099999999995</v>
      </c>
      <c r="I19" s="24">
        <f t="shared" ref="I19:I20" si="34">+G19*0.1</f>
        <v>39.752000000000002</v>
      </c>
      <c r="J19" s="24">
        <f t="shared" ref="J19:J20" si="35">+J18+I19</f>
        <v>469.38100000000003</v>
      </c>
      <c r="K19" s="24">
        <f t="shared" ref="K19:K20" si="36">+G19-I19</f>
        <v>357.76799999999997</v>
      </c>
      <c r="L19" s="24">
        <f t="shared" ref="L19:L20" si="37">+L18+K19</f>
        <v>4224.4290000000001</v>
      </c>
      <c r="M19" s="24">
        <f t="shared" ref="M19:M20" si="38">+K19/30</f>
        <v>11.925599999999999</v>
      </c>
      <c r="N19" s="30">
        <f t="shared" si="6"/>
        <v>1.744912278345288E-2</v>
      </c>
    </row>
    <row r="20" spans="1:14" x14ac:dyDescent="0.3">
      <c r="A20" s="21">
        <v>45748</v>
      </c>
      <c r="B20" s="1" t="s">
        <v>10</v>
      </c>
      <c r="C20" s="1" t="s">
        <v>11</v>
      </c>
      <c r="D20" s="2">
        <f t="shared" si="32"/>
        <v>23139.429000000004</v>
      </c>
      <c r="G20" s="2">
        <v>98.56</v>
      </c>
      <c r="H20" s="24">
        <f t="shared" si="33"/>
        <v>4792.37</v>
      </c>
      <c r="I20" s="24">
        <f t="shared" si="34"/>
        <v>9.8560000000000016</v>
      </c>
      <c r="J20" s="24">
        <f t="shared" si="35"/>
        <v>479.23700000000002</v>
      </c>
      <c r="K20" s="24">
        <f t="shared" si="36"/>
        <v>88.704000000000008</v>
      </c>
      <c r="L20" s="24">
        <f t="shared" si="37"/>
        <v>4313.1329999999998</v>
      </c>
      <c r="M20" s="24">
        <f t="shared" si="38"/>
        <v>2.9568000000000003</v>
      </c>
      <c r="N20" s="30">
        <f t="shared" si="6"/>
        <v>4.2593963749062254E-3</v>
      </c>
    </row>
    <row r="21" spans="1:14" x14ac:dyDescent="0.3">
      <c r="A21" s="21">
        <v>45778</v>
      </c>
      <c r="B21" s="1" t="s">
        <v>10</v>
      </c>
      <c r="C21" s="1" t="s">
        <v>11</v>
      </c>
      <c r="D21" s="2">
        <f t="shared" si="32"/>
        <v>23228.133000000005</v>
      </c>
      <c r="E21" s="2">
        <v>3375</v>
      </c>
      <c r="G21" s="2">
        <v>643.87</v>
      </c>
      <c r="H21" s="24">
        <f t="shared" ref="H21" si="39">+H20+G21</f>
        <v>5436.24</v>
      </c>
      <c r="I21" s="24">
        <f t="shared" ref="I21" si="40">+G21*0.1</f>
        <v>64.387</v>
      </c>
      <c r="J21" s="24">
        <f t="shared" ref="J21" si="41">+J20+I21</f>
        <v>543.62400000000002</v>
      </c>
      <c r="K21" s="24">
        <f t="shared" ref="K21" si="42">+G21-I21</f>
        <v>579.48299999999995</v>
      </c>
      <c r="L21" s="24">
        <f t="shared" ref="L21" si="43">+L20+K21</f>
        <v>4892.616</v>
      </c>
      <c r="M21" s="24">
        <f t="shared" ref="M21" si="44">+K21/30</f>
        <v>19.316099999999999</v>
      </c>
      <c r="N21" s="30">
        <f t="shared" si="6"/>
        <v>2.771940387976941E-2</v>
      </c>
    </row>
    <row r="22" spans="1:14" x14ac:dyDescent="0.3">
      <c r="A22" s="21">
        <v>45809</v>
      </c>
      <c r="B22" s="1" t="s">
        <v>33</v>
      </c>
      <c r="C22" s="1" t="s">
        <v>11</v>
      </c>
      <c r="D22" s="2">
        <f t="shared" ref="D22:D23" si="45">+D21+K21+E21-F22</f>
        <v>27182.616000000005</v>
      </c>
      <c r="G22" s="2">
        <v>859.45</v>
      </c>
      <c r="H22" s="24">
        <f t="shared" ref="H22" si="46">+H21+G22</f>
        <v>6295.69</v>
      </c>
      <c r="I22" s="24">
        <f t="shared" ref="I22" si="47">+G22*0.1</f>
        <v>85.945000000000007</v>
      </c>
      <c r="J22" s="24">
        <f t="shared" ref="J22" si="48">+J21+I22</f>
        <v>629.56900000000007</v>
      </c>
      <c r="K22" s="24">
        <f t="shared" ref="K22" si="49">+G22-I22</f>
        <v>773.505</v>
      </c>
      <c r="L22" s="24">
        <f t="shared" ref="L22" si="50">+L21+K22</f>
        <v>5666.1210000000001</v>
      </c>
      <c r="M22" s="24">
        <f t="shared" ref="M22" si="51">+K22/30</f>
        <v>25.7835</v>
      </c>
      <c r="N22" s="30">
        <f t="shared" ref="N22" si="52">+G22/D22</f>
        <v>3.1617633858345345E-2</v>
      </c>
    </row>
    <row r="23" spans="1:14" x14ac:dyDescent="0.3">
      <c r="A23" s="21">
        <v>45839</v>
      </c>
      <c r="B23" s="1" t="s">
        <v>41</v>
      </c>
      <c r="C23" s="1" t="s">
        <v>11</v>
      </c>
      <c r="D23" s="2">
        <f t="shared" si="45"/>
        <v>27956.121000000006</v>
      </c>
      <c r="G23" s="2">
        <v>831.84</v>
      </c>
      <c r="H23" s="24">
        <f t="shared" ref="H23:H24" si="53">+H22+G23</f>
        <v>7127.53</v>
      </c>
      <c r="I23" s="24">
        <f t="shared" ref="I23:I24" si="54">+G23*0.1</f>
        <v>83.184000000000012</v>
      </c>
      <c r="J23" s="24">
        <f t="shared" ref="J23:J24" si="55">+J22+I23</f>
        <v>712.75300000000004</v>
      </c>
      <c r="K23" s="24">
        <f t="shared" ref="K23:K24" si="56">+G23-I23</f>
        <v>748.65600000000006</v>
      </c>
      <c r="L23" s="24">
        <f t="shared" ref="L23:L24" si="57">+L22+K23</f>
        <v>6414.777</v>
      </c>
      <c r="M23" s="24">
        <f t="shared" ref="M23:M24" si="58">+K23/30</f>
        <v>24.955200000000001</v>
      </c>
      <c r="N23" s="30">
        <f t="shared" ref="N23:N24" si="59">+G23/D23</f>
        <v>2.975520101662172E-2</v>
      </c>
    </row>
    <row r="24" spans="1:14" x14ac:dyDescent="0.3">
      <c r="A24" s="21">
        <v>45870</v>
      </c>
      <c r="B24" s="1" t="s">
        <v>42</v>
      </c>
      <c r="C24" s="1" t="s">
        <v>11</v>
      </c>
      <c r="D24" s="2">
        <f t="shared" ref="D24" si="60">+D23+K23+E23-F24</f>
        <v>28704.777000000006</v>
      </c>
      <c r="H24" s="24">
        <f t="shared" si="53"/>
        <v>7127.53</v>
      </c>
      <c r="I24" s="24">
        <f t="shared" si="54"/>
        <v>0</v>
      </c>
      <c r="J24" s="24">
        <f t="shared" si="55"/>
        <v>712.75300000000004</v>
      </c>
      <c r="K24" s="24">
        <f t="shared" si="56"/>
        <v>0</v>
      </c>
      <c r="L24" s="24">
        <f t="shared" si="57"/>
        <v>6414.777</v>
      </c>
      <c r="M24" s="24">
        <f t="shared" si="58"/>
        <v>0</v>
      </c>
      <c r="N24" s="30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D179-4EBF-40D4-B35A-F3E3C605E0AF}">
  <dimension ref="A1:E23"/>
  <sheetViews>
    <sheetView workbookViewId="0">
      <selection activeCell="H19" sqref="H19"/>
    </sheetView>
  </sheetViews>
  <sheetFormatPr baseColWidth="10" defaultRowHeight="14.4" x14ac:dyDescent="0.3"/>
  <cols>
    <col min="1" max="1" width="11.44140625" style="1"/>
    <col min="2" max="3" width="11.44140625" style="2"/>
    <col min="4" max="4" width="23.33203125" style="7" bestFit="1" customWidth="1"/>
    <col min="5" max="5" width="20.44140625" style="18" bestFit="1" customWidth="1"/>
  </cols>
  <sheetData>
    <row r="1" spans="1:5" x14ac:dyDescent="0.3">
      <c r="A1" s="6" t="s">
        <v>12</v>
      </c>
      <c r="B1" s="17" t="s">
        <v>13</v>
      </c>
      <c r="C1" s="17" t="s">
        <v>14</v>
      </c>
      <c r="D1" s="19" t="s">
        <v>35</v>
      </c>
      <c r="E1" s="17" t="s">
        <v>36</v>
      </c>
    </row>
    <row r="2" spans="1:5" x14ac:dyDescent="0.3">
      <c r="A2" s="5">
        <v>45139</v>
      </c>
      <c r="B2" s="2">
        <v>45000</v>
      </c>
      <c r="E2" s="18">
        <f>+B2</f>
        <v>45000</v>
      </c>
    </row>
    <row r="3" spans="1:5" x14ac:dyDescent="0.3">
      <c r="A3" s="5">
        <v>45170</v>
      </c>
    </row>
    <row r="4" spans="1:5" x14ac:dyDescent="0.3">
      <c r="A4" s="5">
        <v>45200</v>
      </c>
    </row>
    <row r="5" spans="1:5" x14ac:dyDescent="0.3">
      <c r="A5" s="5">
        <v>45231</v>
      </c>
      <c r="C5" s="2">
        <v>3375</v>
      </c>
      <c r="D5" s="7">
        <f>+C5/$B$2</f>
        <v>7.4999999999999997E-2</v>
      </c>
      <c r="E5" s="18">
        <f>+E2+C5+E4</f>
        <v>48375</v>
      </c>
    </row>
    <row r="6" spans="1:5" x14ac:dyDescent="0.3">
      <c r="A6" s="5">
        <v>45261</v>
      </c>
    </row>
    <row r="7" spans="1:5" x14ac:dyDescent="0.3">
      <c r="A7" s="5">
        <v>45292</v>
      </c>
    </row>
    <row r="8" spans="1:5" x14ac:dyDescent="0.3">
      <c r="A8" s="5">
        <v>45323</v>
      </c>
      <c r="C8" s="2">
        <v>3375</v>
      </c>
      <c r="D8" s="7">
        <f t="shared" ref="D8:D20" si="0">+C8/$B$2</f>
        <v>7.4999999999999997E-2</v>
      </c>
      <c r="E8" s="18">
        <f>+E5+C8</f>
        <v>51750</v>
      </c>
    </row>
    <row r="9" spans="1:5" x14ac:dyDescent="0.3">
      <c r="A9" s="5">
        <v>45352</v>
      </c>
      <c r="E9" s="18">
        <f>+E6+C9</f>
        <v>0</v>
      </c>
    </row>
    <row r="10" spans="1:5" x14ac:dyDescent="0.3">
      <c r="A10" s="5">
        <v>45383</v>
      </c>
      <c r="E10" s="18">
        <f t="shared" ref="E10:E23" si="1">+E7+C10+E9</f>
        <v>0</v>
      </c>
    </row>
    <row r="11" spans="1:5" x14ac:dyDescent="0.3">
      <c r="A11" s="5">
        <v>45413</v>
      </c>
      <c r="C11" s="2">
        <v>3375</v>
      </c>
      <c r="D11" s="7">
        <f t="shared" si="0"/>
        <v>7.4999999999999997E-2</v>
      </c>
      <c r="E11" s="18">
        <f t="shared" si="1"/>
        <v>55125</v>
      </c>
    </row>
    <row r="12" spans="1:5" x14ac:dyDescent="0.3">
      <c r="A12" s="5">
        <v>45444</v>
      </c>
    </row>
    <row r="13" spans="1:5" x14ac:dyDescent="0.3">
      <c r="A13" s="5">
        <v>45474</v>
      </c>
    </row>
    <row r="14" spans="1:5" x14ac:dyDescent="0.3">
      <c r="A14" s="5">
        <v>45505</v>
      </c>
      <c r="C14" s="2">
        <v>3375</v>
      </c>
      <c r="D14" s="7">
        <f t="shared" si="0"/>
        <v>7.4999999999999997E-2</v>
      </c>
      <c r="E14" s="18">
        <f t="shared" si="1"/>
        <v>58500</v>
      </c>
    </row>
    <row r="15" spans="1:5" x14ac:dyDescent="0.3">
      <c r="A15" s="5">
        <v>45536</v>
      </c>
    </row>
    <row r="16" spans="1:5" x14ac:dyDescent="0.3">
      <c r="A16" s="5">
        <v>45566</v>
      </c>
    </row>
    <row r="17" spans="1:5" x14ac:dyDescent="0.3">
      <c r="A17" s="5">
        <v>45597</v>
      </c>
      <c r="C17" s="2">
        <v>3375</v>
      </c>
      <c r="D17" s="7">
        <f t="shared" si="0"/>
        <v>7.4999999999999997E-2</v>
      </c>
      <c r="E17" s="18">
        <f t="shared" si="1"/>
        <v>61875</v>
      </c>
    </row>
    <row r="18" spans="1:5" x14ac:dyDescent="0.3">
      <c r="A18" s="5">
        <v>45627</v>
      </c>
    </row>
    <row r="19" spans="1:5" x14ac:dyDescent="0.3">
      <c r="A19" s="5">
        <v>45658</v>
      </c>
    </row>
    <row r="20" spans="1:5" x14ac:dyDescent="0.3">
      <c r="A20" s="5">
        <v>45689</v>
      </c>
      <c r="C20" s="2">
        <v>3375</v>
      </c>
      <c r="D20" s="7">
        <f t="shared" si="0"/>
        <v>7.4999999999999997E-2</v>
      </c>
      <c r="E20" s="18">
        <f t="shared" si="1"/>
        <v>65250</v>
      </c>
    </row>
    <row r="21" spans="1:5" x14ac:dyDescent="0.3">
      <c r="A21" s="5">
        <v>45717</v>
      </c>
    </row>
    <row r="22" spans="1:5" x14ac:dyDescent="0.3">
      <c r="A22" s="5">
        <v>45748</v>
      </c>
    </row>
    <row r="23" spans="1:5" x14ac:dyDescent="0.3">
      <c r="A23" s="5">
        <v>45778</v>
      </c>
      <c r="C23" s="2">
        <v>3375</v>
      </c>
      <c r="D23" s="7">
        <f t="shared" ref="D23" si="2">+C23/$B$2</f>
        <v>7.4999999999999997E-2</v>
      </c>
      <c r="E23" s="18">
        <f t="shared" si="1"/>
        <v>68625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Fondo Inversión</vt:lpstr>
      <vt:lpstr>Histórico</vt:lpstr>
      <vt:lpstr>Inv Arte 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2023-05-21T15:17:13Z</dcterms:created>
  <dcterms:modified xsi:type="dcterms:W3CDTF">2025-08-03T15:21:26Z</dcterms:modified>
</cp:coreProperties>
</file>