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ghtCell\Dropbox\DesignCell\Arduino\6DOF Platform\"/>
    </mc:Choice>
  </mc:AlternateContent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Q22" i="1" l="1"/>
  <c r="Q23" i="1"/>
  <c r="Q24" i="1"/>
  <c r="Q25" i="1"/>
  <c r="Q26" i="1"/>
  <c r="Q21" i="1"/>
  <c r="B10" i="1" l="1"/>
  <c r="AC9" i="1" l="1"/>
  <c r="S26" i="1"/>
  <c r="S25" i="1"/>
  <c r="S21" i="1"/>
  <c r="S22" i="1"/>
  <c r="S24" i="1"/>
  <c r="S23" i="1"/>
  <c r="R34" i="1"/>
  <c r="R33" i="1"/>
  <c r="R32" i="1"/>
  <c r="R31" i="1"/>
  <c r="Q34" i="1"/>
  <c r="Q33" i="1"/>
  <c r="Q32" i="1"/>
  <c r="Q5" i="1" s="1"/>
  <c r="Q31" i="1"/>
  <c r="R35" i="1"/>
  <c r="R30" i="1"/>
  <c r="Q35" i="1"/>
  <c r="Q30" i="1"/>
  <c r="R13" i="1"/>
  <c r="S13" i="1"/>
  <c r="R14" i="1"/>
  <c r="S14" i="1"/>
  <c r="R15" i="1"/>
  <c r="S15" i="1"/>
  <c r="R16" i="1"/>
  <c r="S16" i="1"/>
  <c r="R17" i="1"/>
  <c r="S17" i="1"/>
  <c r="S12" i="1"/>
  <c r="R12" i="1"/>
  <c r="S7" i="1" l="1"/>
  <c r="Q7" i="1"/>
  <c r="R8" i="1"/>
  <c r="Q4" i="1"/>
  <c r="R4" i="1"/>
  <c r="R5" i="1"/>
  <c r="Q6" i="1"/>
  <c r="S8" i="1"/>
  <c r="S3" i="1"/>
  <c r="R6" i="1"/>
  <c r="Q8" i="1"/>
  <c r="Q3" i="1"/>
  <c r="R7" i="1"/>
  <c r="R3" i="1"/>
  <c r="S6" i="1"/>
  <c r="S5" i="1"/>
  <c r="S4" i="1"/>
  <c r="Y8" i="1" l="1"/>
  <c r="X7" i="1"/>
  <c r="X8" i="1"/>
  <c r="W8" i="1"/>
  <c r="W7" i="1"/>
  <c r="X5" i="1"/>
  <c r="W5" i="1"/>
  <c r="X4" i="1"/>
  <c r="W4" i="1"/>
  <c r="W3" i="1"/>
  <c r="X3" i="1"/>
  <c r="Y7" i="1"/>
  <c r="Y5" i="1"/>
  <c r="Y6" i="1" l="1"/>
  <c r="AC8" i="1"/>
  <c r="AG8" i="1" s="1"/>
  <c r="AK8" i="1" s="1"/>
  <c r="AC5" i="1"/>
  <c r="AG5" i="1" s="1"/>
  <c r="AK5" i="1" s="1"/>
  <c r="AC7" i="1"/>
  <c r="AG7" i="1" s="1"/>
  <c r="AK7" i="1" s="1"/>
  <c r="W6" i="1"/>
  <c r="X6" i="1"/>
  <c r="Y3" i="1"/>
  <c r="AC3" i="1" s="1"/>
  <c r="AG3" i="1" s="1"/>
  <c r="AK3" i="1" s="1"/>
  <c r="Y4" i="1"/>
  <c r="AC4" i="1" s="1"/>
  <c r="AG4" i="1" s="1"/>
  <c r="AK4" i="1" s="1"/>
  <c r="AC6" i="1" l="1"/>
  <c r="AG6" i="1" s="1"/>
  <c r="AK6" i="1" s="1"/>
</calcChain>
</file>

<file path=xl/sharedStrings.xml><?xml version="1.0" encoding="utf-8"?>
<sst xmlns="http://schemas.openxmlformats.org/spreadsheetml/2006/main" count="123" uniqueCount="30">
  <si>
    <t>X</t>
  </si>
  <si>
    <t>Y</t>
  </si>
  <si>
    <t>Z</t>
  </si>
  <si>
    <t>+/-mm</t>
  </si>
  <si>
    <t>+/-°</t>
  </si>
  <si>
    <t>Platform - Base</t>
  </si>
  <si>
    <t>Offset</t>
  </si>
  <si>
    <t>Platform - Effector</t>
  </si>
  <si>
    <t>Z Home</t>
  </si>
  <si>
    <t>mm</t>
  </si>
  <si>
    <t>XY Center</t>
  </si>
  <si>
    <t>Platform - Effector Displaced</t>
  </si>
  <si>
    <t>°</t>
  </si>
  <si>
    <t>Servo Arm</t>
  </si>
  <si>
    <t>Servo Link</t>
  </si>
  <si>
    <t>Limit</t>
  </si>
  <si>
    <t>Limits+</t>
  </si>
  <si>
    <t>X:X</t>
  </si>
  <si>
    <t>Y:Y</t>
  </si>
  <si>
    <t>Z:Z</t>
  </si>
  <si>
    <t>Actuation XYZ</t>
  </si>
  <si>
    <t>Actuation Angle</t>
  </si>
  <si>
    <t>0=Max L</t>
  </si>
  <si>
    <t>Servo Limit</t>
  </si>
  <si>
    <t>Platform - Effector Displaced X:X</t>
  </si>
  <si>
    <t>Platform - Effector Displaced Y:Y</t>
  </si>
  <si>
    <t>Platform - Effector Displaced Z:Z</t>
  </si>
  <si>
    <t>Actuator Extension</t>
  </si>
  <si>
    <t>Actuator Length</t>
  </si>
  <si>
    <t>Servo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</si>
</sst>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auto="1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auto="1"/>
      </right>
      <top style="thin">
        <color rgb="FFB2B2B2"/>
      </top>
      <bottom style="medium">
        <color indexed="64"/>
      </bottom>
      <diagonal/>
    </border>
    <border>
      <left style="medium">
        <color auto="1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auto="1"/>
      </right>
      <top/>
      <bottom style="thin">
        <color rgb="FFB2B2B2"/>
      </bottom>
      <diagonal/>
    </border>
    <border>
      <left style="medium">
        <color auto="1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right" indent="1"/>
    </xf>
    <xf numFmtId="0" fontId="4" fillId="0" borderId="0" xfId="0" quotePrefix="1" applyFont="1"/>
    <xf numFmtId="0" fontId="0" fillId="4" borderId="2" xfId="3" applyFont="1" applyAlignment="1">
      <alignment horizontal="center"/>
    </xf>
    <xf numFmtId="0" fontId="4" fillId="4" borderId="2" xfId="3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/>
    <xf numFmtId="2" fontId="2" fillId="2" borderId="1" xfId="1" applyNumberFormat="1" applyAlignment="1">
      <alignment horizontal="right" indent="1"/>
    </xf>
    <xf numFmtId="2" fontId="5" fillId="2" borderId="1" xfId="1" applyNumberFormat="1" applyFont="1" applyAlignment="1">
      <alignment horizontal="right" indent="1"/>
    </xf>
    <xf numFmtId="2" fontId="2" fillId="2" borderId="1" xfId="1" applyNumberFormat="1" applyFont="1" applyAlignment="1">
      <alignment horizontal="right" indent="1"/>
    </xf>
    <xf numFmtId="0" fontId="4" fillId="4" borderId="6" xfId="3" applyFont="1" applyBorder="1" applyAlignment="1">
      <alignment horizontal="center"/>
    </xf>
    <xf numFmtId="0" fontId="0" fillId="4" borderId="6" xfId="3" applyFont="1" applyBorder="1" applyAlignment="1">
      <alignment horizontal="center"/>
    </xf>
    <xf numFmtId="0" fontId="0" fillId="4" borderId="7" xfId="3" applyFont="1" applyBorder="1" applyAlignment="1">
      <alignment horizontal="center"/>
    </xf>
    <xf numFmtId="0" fontId="0" fillId="4" borderId="8" xfId="3" applyFont="1" applyBorder="1" applyAlignment="1">
      <alignment horizontal="center"/>
    </xf>
    <xf numFmtId="0" fontId="0" fillId="4" borderId="11" xfId="3" applyFont="1" applyBorder="1" applyAlignment="1">
      <alignment horizontal="center"/>
    </xf>
    <xf numFmtId="0" fontId="0" fillId="4" borderId="12" xfId="3" applyFont="1" applyBorder="1" applyAlignment="1">
      <alignment horizontal="center"/>
    </xf>
    <xf numFmtId="2" fontId="3" fillId="3" borderId="1" xfId="2" applyNumberFormat="1" applyAlignment="1">
      <alignment horizontal="right" indent="1"/>
    </xf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3" fillId="5" borderId="1" xfId="2" applyNumberFormat="1" applyFill="1" applyAlignment="1">
      <alignment horizontal="right" indent="1"/>
    </xf>
    <xf numFmtId="164" fontId="2" fillId="2" borderId="1" xfId="1" applyNumberFormat="1" applyAlignment="1">
      <alignment horizontal="right" indent="1"/>
    </xf>
    <xf numFmtId="164" fontId="3" fillId="3" borderId="1" xfId="2" applyNumberFormat="1" applyAlignment="1">
      <alignment horizontal="right" indent="1"/>
    </xf>
    <xf numFmtId="0" fontId="4" fillId="0" borderId="5" xfId="0" applyFont="1" applyBorder="1" applyAlignment="1">
      <alignment horizontal="center"/>
    </xf>
    <xf numFmtId="0" fontId="0" fillId="4" borderId="3" xfId="3" applyFont="1" applyBorder="1" applyAlignment="1">
      <alignment horizontal="center"/>
    </xf>
    <xf numFmtId="0" fontId="0" fillId="4" borderId="4" xfId="3" applyFont="1" applyBorder="1" applyAlignment="1">
      <alignment horizontal="center"/>
    </xf>
    <xf numFmtId="0" fontId="0" fillId="4" borderId="9" xfId="3" applyFont="1" applyBorder="1" applyAlignment="1">
      <alignment horizontal="center"/>
    </xf>
    <xf numFmtId="0" fontId="0" fillId="4" borderId="10" xfId="3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">
    <cellStyle name="Calculation" xfId="2" builtinId="22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35"/>
  <sheetViews>
    <sheetView tabSelected="1" workbookViewId="0">
      <selection activeCell="D11" sqref="D11"/>
    </sheetView>
  </sheetViews>
  <sheetFormatPr defaultColWidth="8.7109375" defaultRowHeight="15" x14ac:dyDescent="0.25"/>
  <cols>
    <col min="1" max="1" width="20.140625" customWidth="1"/>
    <col min="4" max="4" width="7.7109375" customWidth="1"/>
    <col min="5" max="5" width="6.7109375" customWidth="1"/>
    <col min="6" max="7" width="9.7109375" customWidth="1"/>
    <col min="9" max="9" width="6.7109375" customWidth="1"/>
    <col min="10" max="10" width="2.28515625" customWidth="1"/>
    <col min="11" max="11" width="4.7109375" customWidth="1"/>
    <col min="12" max="13" width="9.7109375" customWidth="1"/>
    <col min="14" max="14" width="4.7109375" customWidth="1"/>
    <col min="15" max="15" width="2.28515625" customWidth="1"/>
    <col min="16" max="16" width="4.7109375" customWidth="1"/>
    <col min="20" max="20" width="4.7109375" customWidth="1"/>
    <col min="21" max="21" width="2.28515625" customWidth="1"/>
    <col min="22" max="22" width="6.7109375" customWidth="1"/>
    <col min="26" max="26" width="4.7109375" customWidth="1"/>
    <col min="27" max="27" width="2.28515625" customWidth="1"/>
    <col min="28" max="28" width="6.7109375" customWidth="1"/>
    <col min="29" max="29" width="9.85546875" customWidth="1"/>
    <col min="30" max="30" width="4.7109375" customWidth="1"/>
    <col min="31" max="31" width="2.28515625" customWidth="1"/>
    <col min="32" max="32" width="6.7109375" customWidth="1"/>
    <col min="34" max="34" width="4.7109375" customWidth="1"/>
    <col min="35" max="35" width="2.28515625" customWidth="1"/>
    <col min="36" max="36" width="4.7109375" customWidth="1"/>
    <col min="38" max="38" width="4.7109375" customWidth="1"/>
  </cols>
  <sheetData>
    <row r="1" spans="1:38" ht="15.75" thickBot="1" x14ac:dyDescent="0.3">
      <c r="E1" s="28" t="s">
        <v>5</v>
      </c>
      <c r="F1" s="28"/>
      <c r="G1" s="28"/>
      <c r="H1" s="28"/>
      <c r="I1" s="28"/>
      <c r="J1" s="9"/>
      <c r="K1" s="28" t="s">
        <v>7</v>
      </c>
      <c r="L1" s="28"/>
      <c r="M1" s="28"/>
      <c r="N1" s="28"/>
      <c r="O1" s="9"/>
      <c r="P1" s="28" t="s">
        <v>11</v>
      </c>
      <c r="Q1" s="28"/>
      <c r="R1" s="28"/>
      <c r="S1" s="28"/>
      <c r="T1" s="28"/>
      <c r="U1" s="9"/>
      <c r="V1" s="28" t="s">
        <v>20</v>
      </c>
      <c r="W1" s="28"/>
      <c r="X1" s="28"/>
      <c r="Y1" s="28"/>
      <c r="Z1" s="28"/>
      <c r="AA1" s="9"/>
      <c r="AB1" s="28" t="s">
        <v>28</v>
      </c>
      <c r="AC1" s="28"/>
      <c r="AD1" s="28"/>
      <c r="AE1" s="9"/>
      <c r="AF1" s="28" t="s">
        <v>29</v>
      </c>
      <c r="AG1" s="28"/>
      <c r="AH1" s="28"/>
      <c r="AI1" s="9"/>
      <c r="AJ1" s="28" t="s">
        <v>21</v>
      </c>
      <c r="AK1" s="28"/>
      <c r="AL1" s="28"/>
    </row>
    <row r="2" spans="1:38" x14ac:dyDescent="0.25">
      <c r="B2" s="4" t="s">
        <v>6</v>
      </c>
      <c r="C2" s="4" t="s">
        <v>16</v>
      </c>
      <c r="F2" s="4" t="s">
        <v>0</v>
      </c>
      <c r="G2" s="4" t="s">
        <v>1</v>
      </c>
      <c r="H2" s="4" t="s">
        <v>2</v>
      </c>
      <c r="L2" s="4" t="s">
        <v>0</v>
      </c>
      <c r="M2" s="4" t="s">
        <v>1</v>
      </c>
      <c r="Q2" s="4" t="s">
        <v>0</v>
      </c>
      <c r="R2" s="4" t="s">
        <v>1</v>
      </c>
      <c r="S2" s="4" t="s">
        <v>2</v>
      </c>
      <c r="W2" s="4" t="s">
        <v>0</v>
      </c>
      <c r="X2" s="4" t="s">
        <v>1</v>
      </c>
      <c r="Y2" s="4" t="s">
        <v>2</v>
      </c>
      <c r="AK2" s="23" t="s">
        <v>22</v>
      </c>
    </row>
    <row r="3" spans="1:38" ht="15.75" x14ac:dyDescent="0.25">
      <c r="A3" s="3" t="s">
        <v>0</v>
      </c>
      <c r="B3" s="12">
        <v>0</v>
      </c>
      <c r="C3" s="13">
        <v>40</v>
      </c>
      <c r="D3" s="6" t="s">
        <v>3</v>
      </c>
      <c r="E3" s="3">
        <v>1</v>
      </c>
      <c r="F3" s="26">
        <v>-9.9860000000000007</v>
      </c>
      <c r="G3" s="26">
        <v>74.328999999999994</v>
      </c>
      <c r="H3" s="26">
        <v>0</v>
      </c>
      <c r="I3" s="2" t="s">
        <v>9</v>
      </c>
      <c r="K3" s="3">
        <v>1</v>
      </c>
      <c r="L3" s="26">
        <v>-59.378</v>
      </c>
      <c r="M3" s="26">
        <v>45.813000000000002</v>
      </c>
      <c r="N3" s="2" t="s">
        <v>9</v>
      </c>
      <c r="P3" s="3">
        <v>1</v>
      </c>
      <c r="Q3" s="20">
        <f>L3+$B$3+Q21+Q30</f>
        <v>-57.354743713392295</v>
      </c>
      <c r="R3" s="20">
        <f>M3+$B$4+R12+R30</f>
        <v>45.813000000000002</v>
      </c>
      <c r="S3" s="20">
        <f t="shared" ref="S3:S8" si="0">$B$9+$B$5+S12+S21</f>
        <v>143.36815726009746</v>
      </c>
      <c r="T3" s="2" t="s">
        <v>9</v>
      </c>
      <c r="V3" s="3">
        <v>1</v>
      </c>
      <c r="W3" s="20">
        <f>ABS(F3-Q3)</f>
        <v>47.368743713392291</v>
      </c>
      <c r="X3" s="20">
        <f>ABS(G3-R3)</f>
        <v>28.515999999999991</v>
      </c>
      <c r="Y3" s="20">
        <f>S3</f>
        <v>143.36815726009746</v>
      </c>
      <c r="Z3" s="2" t="s">
        <v>9</v>
      </c>
      <c r="AA3" s="2"/>
      <c r="AB3" s="3">
        <v>1</v>
      </c>
      <c r="AC3" s="27">
        <f>(W3^2+X3^2+Y3^2)^0.5</f>
        <v>153.65997739535521</v>
      </c>
      <c r="AD3" s="2" t="s">
        <v>9</v>
      </c>
      <c r="AF3" s="3">
        <v>1</v>
      </c>
      <c r="AG3" s="20">
        <f>AC3-$B$10</f>
        <v>61.629977395355212</v>
      </c>
      <c r="AH3" s="2" t="s">
        <v>9</v>
      </c>
      <c r="AJ3" s="3">
        <v>1</v>
      </c>
      <c r="AK3" s="20">
        <f>180-DEGREES(ACOS((AG3^2+$B$12^2-$B$11^2)/(2*AG3*$B$12)))</f>
        <v>128.6183179588451</v>
      </c>
      <c r="AL3" s="2" t="s">
        <v>12</v>
      </c>
    </row>
    <row r="4" spans="1:38" ht="15.75" x14ac:dyDescent="0.25">
      <c r="A4" s="3" t="s">
        <v>1</v>
      </c>
      <c r="B4" s="12">
        <v>0</v>
      </c>
      <c r="C4" s="13">
        <v>40</v>
      </c>
      <c r="D4" s="6" t="s">
        <v>3</v>
      </c>
      <c r="E4" s="3">
        <v>2</v>
      </c>
      <c r="F4" s="26">
        <v>9.9860000000000007</v>
      </c>
      <c r="G4" s="26">
        <v>74.328999999999994</v>
      </c>
      <c r="H4" s="26">
        <v>0</v>
      </c>
      <c r="I4" s="2" t="s">
        <v>9</v>
      </c>
      <c r="K4" s="3">
        <v>2</v>
      </c>
      <c r="L4" s="26">
        <v>59.378</v>
      </c>
      <c r="M4" s="26">
        <v>45.813000000000002</v>
      </c>
      <c r="N4" s="2" t="s">
        <v>9</v>
      </c>
      <c r="P4" s="3">
        <v>2</v>
      </c>
      <c r="Q4" s="20">
        <f t="shared" ref="Q4:Q8" si="1">L4+$B$3+Q22+Q31</f>
        <v>57.354743713392295</v>
      </c>
      <c r="R4" s="20">
        <f t="shared" ref="R4:R8" si="2">M4+$B$4+R13+R31</f>
        <v>45.813000000000002</v>
      </c>
      <c r="S4" s="20">
        <f t="shared" si="0"/>
        <v>112.63184273990252</v>
      </c>
      <c r="T4" s="2" t="s">
        <v>9</v>
      </c>
      <c r="V4" s="3">
        <v>2</v>
      </c>
      <c r="W4" s="20">
        <f t="shared" ref="W4:W8" si="3">ABS(F4-Q4)</f>
        <v>47.368743713392291</v>
      </c>
      <c r="X4" s="20">
        <f t="shared" ref="X4:X8" si="4">ABS(G4-R4)</f>
        <v>28.515999999999991</v>
      </c>
      <c r="Y4" s="20">
        <f t="shared" ref="Y4:Y8" si="5">S4</f>
        <v>112.63184273990252</v>
      </c>
      <c r="Z4" s="2" t="s">
        <v>9</v>
      </c>
      <c r="AA4" s="2"/>
      <c r="AB4" s="3">
        <v>2</v>
      </c>
      <c r="AC4" s="27">
        <f t="shared" ref="AC4:AC8" si="6">(W4^2+X4^2+Y4^2)^0.5</f>
        <v>125.4706823762873</v>
      </c>
      <c r="AD4" s="2" t="s">
        <v>9</v>
      </c>
      <c r="AF4" s="3">
        <v>2</v>
      </c>
      <c r="AG4" s="20">
        <f t="shared" ref="AG4:AG8" si="7">AC4-$B$10</f>
        <v>33.440682376287299</v>
      </c>
      <c r="AH4" s="2" t="s">
        <v>9</v>
      </c>
      <c r="AJ4" s="3">
        <v>2</v>
      </c>
      <c r="AK4" s="20">
        <f t="shared" ref="AK3:AK8" si="8">180-DEGREES(ACOS((AG4^2+$B$12^2-$B$11^2)/(2*AG4*$B$12)))</f>
        <v>63.090989351666153</v>
      </c>
      <c r="AL4" s="2" t="s">
        <v>12</v>
      </c>
    </row>
    <row r="5" spans="1:38" ht="15.75" x14ac:dyDescent="0.25">
      <c r="A5" s="3" t="s">
        <v>2</v>
      </c>
      <c r="B5" s="12">
        <v>0</v>
      </c>
      <c r="C5" s="13">
        <v>20</v>
      </c>
      <c r="D5" s="6" t="s">
        <v>3</v>
      </c>
      <c r="E5" s="3">
        <v>3</v>
      </c>
      <c r="F5" s="26">
        <v>69.364000000000004</v>
      </c>
      <c r="G5" s="26">
        <v>-28.515999999999998</v>
      </c>
      <c r="H5" s="26">
        <v>0</v>
      </c>
      <c r="I5" s="2" t="s">
        <v>9</v>
      </c>
      <c r="K5" s="3">
        <v>3</v>
      </c>
      <c r="L5" s="26">
        <v>69.364000000000004</v>
      </c>
      <c r="M5" s="26">
        <v>28.515999999999998</v>
      </c>
      <c r="N5" s="2" t="s">
        <v>9</v>
      </c>
      <c r="P5" s="3">
        <v>3</v>
      </c>
      <c r="Q5" s="20">
        <f t="shared" si="1"/>
        <v>67.000479014714941</v>
      </c>
      <c r="R5" s="20">
        <f t="shared" si="2"/>
        <v>28.515999999999998</v>
      </c>
      <c r="S5" s="20">
        <f t="shared" si="0"/>
        <v>110.04727575550875</v>
      </c>
      <c r="T5" s="2" t="s">
        <v>9</v>
      </c>
      <c r="V5" s="3">
        <v>3</v>
      </c>
      <c r="W5" s="20">
        <f t="shared" si="3"/>
        <v>2.3635209852850636</v>
      </c>
      <c r="X5" s="20">
        <f t="shared" si="4"/>
        <v>57.031999999999996</v>
      </c>
      <c r="Y5" s="20">
        <f t="shared" si="5"/>
        <v>110.04727575550875</v>
      </c>
      <c r="Z5" s="2" t="s">
        <v>9</v>
      </c>
      <c r="AA5" s="2"/>
      <c r="AB5" s="3">
        <v>3</v>
      </c>
      <c r="AC5" s="27">
        <f t="shared" si="6"/>
        <v>123.97031159377178</v>
      </c>
      <c r="AD5" s="2" t="s">
        <v>9</v>
      </c>
      <c r="AF5" s="3">
        <v>3</v>
      </c>
      <c r="AG5" s="20">
        <f t="shared" si="7"/>
        <v>31.940311593771781</v>
      </c>
      <c r="AH5" s="2" t="s">
        <v>9</v>
      </c>
      <c r="AJ5" s="3">
        <v>3</v>
      </c>
      <c r="AK5" s="20">
        <f t="shared" si="8"/>
        <v>57.638541970861255</v>
      </c>
      <c r="AL5" s="2" t="s">
        <v>12</v>
      </c>
    </row>
    <row r="6" spans="1:38" ht="15.75" x14ac:dyDescent="0.25">
      <c r="A6" s="5" t="s">
        <v>17</v>
      </c>
      <c r="B6" s="12">
        <v>0</v>
      </c>
      <c r="C6" s="13">
        <v>15</v>
      </c>
      <c r="D6" s="6" t="s">
        <v>4</v>
      </c>
      <c r="E6" s="3">
        <v>4</v>
      </c>
      <c r="F6" s="26">
        <v>59.378</v>
      </c>
      <c r="G6" s="26">
        <v>-45.813000000000002</v>
      </c>
      <c r="H6" s="26">
        <v>0</v>
      </c>
      <c r="I6" s="2" t="s">
        <v>9</v>
      </c>
      <c r="K6" s="3">
        <v>4</v>
      </c>
      <c r="L6" s="26">
        <v>9.9860000000000007</v>
      </c>
      <c r="M6" s="26">
        <v>-74.328999999999994</v>
      </c>
      <c r="N6" s="2" t="s">
        <v>9</v>
      </c>
      <c r="P6" s="3">
        <v>4</v>
      </c>
      <c r="Q6" s="20">
        <f t="shared" si="1"/>
        <v>9.6457353013226363</v>
      </c>
      <c r="R6" s="20">
        <f t="shared" si="2"/>
        <v>-74.328999999999994</v>
      </c>
      <c r="S6" s="20">
        <f t="shared" si="0"/>
        <v>125.41543301560623</v>
      </c>
      <c r="T6" s="2" t="s">
        <v>9</v>
      </c>
      <c r="V6" s="3">
        <v>4</v>
      </c>
      <c r="W6" s="20">
        <f t="shared" si="3"/>
        <v>49.732264698677362</v>
      </c>
      <c r="X6" s="20">
        <f t="shared" si="4"/>
        <v>28.515999999999991</v>
      </c>
      <c r="Y6" s="20">
        <f t="shared" si="5"/>
        <v>125.41543301560623</v>
      </c>
      <c r="Z6" s="2" t="s">
        <v>9</v>
      </c>
      <c r="AA6" s="2"/>
      <c r="AB6" s="3">
        <v>4</v>
      </c>
      <c r="AC6" s="27">
        <f t="shared" si="6"/>
        <v>137.89666872898462</v>
      </c>
      <c r="AD6" s="2" t="s">
        <v>9</v>
      </c>
      <c r="AF6" s="3">
        <v>4</v>
      </c>
      <c r="AG6" s="20">
        <f t="shared" si="7"/>
        <v>45.866668728984621</v>
      </c>
      <c r="AH6" s="2" t="s">
        <v>9</v>
      </c>
      <c r="AJ6" s="3">
        <v>4</v>
      </c>
      <c r="AK6" s="20">
        <f t="shared" si="8"/>
        <v>95.724555854759188</v>
      </c>
      <c r="AL6" s="2" t="s">
        <v>12</v>
      </c>
    </row>
    <row r="7" spans="1:38" ht="15.75" x14ac:dyDescent="0.25">
      <c r="A7" s="5" t="s">
        <v>18</v>
      </c>
      <c r="B7" s="12">
        <v>15</v>
      </c>
      <c r="C7" s="13">
        <v>15</v>
      </c>
      <c r="D7" s="6" t="s">
        <v>4</v>
      </c>
      <c r="E7" s="3">
        <v>5</v>
      </c>
      <c r="F7" s="26">
        <v>-59.378</v>
      </c>
      <c r="G7" s="26">
        <v>-45.813000000000002</v>
      </c>
      <c r="H7" s="26">
        <v>0</v>
      </c>
      <c r="I7" s="2" t="s">
        <v>9</v>
      </c>
      <c r="K7" s="3">
        <v>5</v>
      </c>
      <c r="L7" s="26">
        <v>-9.9860000000000007</v>
      </c>
      <c r="M7" s="26">
        <v>-74.328999999999994</v>
      </c>
      <c r="N7" s="2" t="s">
        <v>9</v>
      </c>
      <c r="P7" s="3">
        <v>5</v>
      </c>
      <c r="Q7" s="20">
        <f t="shared" si="1"/>
        <v>-9.6457353013226363</v>
      </c>
      <c r="R7" s="20">
        <f t="shared" si="2"/>
        <v>-74.328999999999994</v>
      </c>
      <c r="S7" s="20">
        <f t="shared" si="0"/>
        <v>130.58456698439377</v>
      </c>
      <c r="T7" s="2" t="s">
        <v>9</v>
      </c>
      <c r="V7" s="3">
        <v>5</v>
      </c>
      <c r="W7" s="20">
        <f t="shared" si="3"/>
        <v>49.732264698677362</v>
      </c>
      <c r="X7" s="20">
        <f t="shared" si="4"/>
        <v>28.515999999999991</v>
      </c>
      <c r="Y7" s="20">
        <f t="shared" si="5"/>
        <v>130.58456698439377</v>
      </c>
      <c r="Z7" s="2" t="s">
        <v>9</v>
      </c>
      <c r="AA7" s="2"/>
      <c r="AB7" s="3">
        <v>5</v>
      </c>
      <c r="AC7" s="27">
        <f t="shared" si="6"/>
        <v>142.61412813098474</v>
      </c>
      <c r="AD7" s="2" t="s">
        <v>9</v>
      </c>
      <c r="AF7" s="3">
        <v>5</v>
      </c>
      <c r="AG7" s="20">
        <f t="shared" si="7"/>
        <v>50.584128130984737</v>
      </c>
      <c r="AH7" s="2" t="s">
        <v>9</v>
      </c>
      <c r="AJ7" s="3">
        <v>5</v>
      </c>
      <c r="AK7" s="20">
        <f t="shared" si="8"/>
        <v>105.68469650911824</v>
      </c>
      <c r="AL7" s="2" t="s">
        <v>12</v>
      </c>
    </row>
    <row r="8" spans="1:38" ht="15.75" x14ac:dyDescent="0.25">
      <c r="A8" s="5" t="s">
        <v>19</v>
      </c>
      <c r="B8" s="12">
        <v>0</v>
      </c>
      <c r="C8" s="13">
        <v>20</v>
      </c>
      <c r="D8" s="6" t="s">
        <v>4</v>
      </c>
      <c r="E8" s="3">
        <v>6</v>
      </c>
      <c r="F8" s="26">
        <v>-69.364000000000004</v>
      </c>
      <c r="G8" s="26">
        <v>-28.515999999999998</v>
      </c>
      <c r="H8" s="26">
        <v>0</v>
      </c>
      <c r="I8" s="2" t="s">
        <v>9</v>
      </c>
      <c r="K8" s="3">
        <v>6</v>
      </c>
      <c r="L8" s="26">
        <v>-69.364000000000004</v>
      </c>
      <c r="M8" s="26">
        <v>28.515999999999998</v>
      </c>
      <c r="N8" s="2" t="s">
        <v>9</v>
      </c>
      <c r="P8" s="3">
        <v>6</v>
      </c>
      <c r="Q8" s="20">
        <f t="shared" si="1"/>
        <v>-67.000479014714941</v>
      </c>
      <c r="R8" s="20">
        <f t="shared" si="2"/>
        <v>28.515999999999998</v>
      </c>
      <c r="S8" s="20">
        <f t="shared" si="0"/>
        <v>145.95272424449126</v>
      </c>
      <c r="T8" s="2" t="s">
        <v>9</v>
      </c>
      <c r="V8" s="3">
        <v>6</v>
      </c>
      <c r="W8" s="20">
        <f t="shared" si="3"/>
        <v>2.3635209852850636</v>
      </c>
      <c r="X8" s="20">
        <f t="shared" si="4"/>
        <v>57.031999999999996</v>
      </c>
      <c r="Y8" s="20">
        <f t="shared" si="5"/>
        <v>145.95272424449126</v>
      </c>
      <c r="Z8" s="2" t="s">
        <v>9</v>
      </c>
      <c r="AA8" s="2"/>
      <c r="AB8" s="3">
        <v>6</v>
      </c>
      <c r="AC8" s="27">
        <f t="shared" si="6"/>
        <v>156.71768556814635</v>
      </c>
      <c r="AD8" s="2" t="s">
        <v>9</v>
      </c>
      <c r="AF8" s="3">
        <v>6</v>
      </c>
      <c r="AG8" s="20">
        <f t="shared" si="7"/>
        <v>64.68768556814635</v>
      </c>
      <c r="AH8" s="2" t="s">
        <v>9</v>
      </c>
      <c r="AJ8" s="3">
        <v>6</v>
      </c>
      <c r="AK8" s="20">
        <f t="shared" si="8"/>
        <v>135.56500680052909</v>
      </c>
      <c r="AL8" s="2" t="s">
        <v>12</v>
      </c>
    </row>
    <row r="9" spans="1:38" x14ac:dyDescent="0.25">
      <c r="A9" s="5" t="s">
        <v>8</v>
      </c>
      <c r="B9" s="11">
        <v>128</v>
      </c>
      <c r="C9" s="2" t="s">
        <v>9</v>
      </c>
      <c r="D9" s="10"/>
      <c r="AB9" s="3" t="s">
        <v>15</v>
      </c>
      <c r="AC9" s="27">
        <f>$B$11+$B$12+B10</f>
        <v>167.03</v>
      </c>
      <c r="AD9" s="10" t="s">
        <v>9</v>
      </c>
    </row>
    <row r="10" spans="1:38" ht="15.75" thickBot="1" x14ac:dyDescent="0.3">
      <c r="A10" s="5" t="s">
        <v>27</v>
      </c>
      <c r="B10" s="11">
        <f>65.78+26.25</f>
        <v>92.03</v>
      </c>
      <c r="C10" s="2" t="s">
        <v>9</v>
      </c>
      <c r="D10" s="10"/>
      <c r="L10" s="34" t="s">
        <v>1</v>
      </c>
      <c r="M10" s="34"/>
      <c r="P10" s="28" t="s">
        <v>24</v>
      </c>
      <c r="Q10" s="28"/>
      <c r="R10" s="28"/>
      <c r="S10" s="28"/>
      <c r="T10" s="28"/>
    </row>
    <row r="11" spans="1:38" x14ac:dyDescent="0.25">
      <c r="A11" s="5" t="s">
        <v>14</v>
      </c>
      <c r="B11" s="11">
        <v>50</v>
      </c>
      <c r="C11" s="2" t="s">
        <v>9</v>
      </c>
      <c r="E11" s="1"/>
      <c r="F11" s="7">
        <v>1</v>
      </c>
      <c r="G11" s="7">
        <v>2</v>
      </c>
      <c r="H11" s="1"/>
      <c r="I11" s="1"/>
      <c r="J11" s="1"/>
      <c r="K11" s="8">
        <v>1</v>
      </c>
      <c r="L11" s="16"/>
      <c r="M11" s="17"/>
      <c r="N11" s="7">
        <v>2</v>
      </c>
      <c r="Q11" s="4" t="s">
        <v>0</v>
      </c>
      <c r="R11" s="4" t="s">
        <v>1</v>
      </c>
      <c r="S11" s="4" t="s">
        <v>2</v>
      </c>
    </row>
    <row r="12" spans="1:38" ht="15.75" thickBot="1" x14ac:dyDescent="0.3">
      <c r="A12" s="5" t="s">
        <v>13</v>
      </c>
      <c r="B12" s="11">
        <v>25</v>
      </c>
      <c r="C12" s="2" t="s">
        <v>9</v>
      </c>
      <c r="E12" s="1"/>
      <c r="F12" s="7"/>
      <c r="G12" s="7"/>
      <c r="H12" s="1"/>
      <c r="I12" s="1"/>
      <c r="J12" s="33" t="s">
        <v>0</v>
      </c>
      <c r="K12" s="14">
        <v>6</v>
      </c>
      <c r="L12" s="31" t="s">
        <v>10</v>
      </c>
      <c r="M12" s="32"/>
      <c r="N12" s="15">
        <v>3</v>
      </c>
      <c r="O12" s="33" t="s">
        <v>0</v>
      </c>
      <c r="P12" s="3">
        <v>1</v>
      </c>
      <c r="Q12" s="25"/>
      <c r="R12" s="20">
        <f>-(M3-M3*COS(RADIANS($B$6)))</f>
        <v>0</v>
      </c>
      <c r="S12" s="20">
        <f>-M3*SIN(RADIANS($B$6))</f>
        <v>0</v>
      </c>
      <c r="T12" s="2" t="s">
        <v>9</v>
      </c>
    </row>
    <row r="13" spans="1:38" x14ac:dyDescent="0.25">
      <c r="A13" s="3" t="s">
        <v>23</v>
      </c>
      <c r="B13" s="11">
        <v>30</v>
      </c>
      <c r="C13" s="11">
        <v>150</v>
      </c>
      <c r="D13" s="2" t="s">
        <v>12</v>
      </c>
      <c r="E13" s="7">
        <v>6</v>
      </c>
      <c r="F13" s="29" t="s">
        <v>10</v>
      </c>
      <c r="G13" s="30"/>
      <c r="H13" s="7">
        <v>3</v>
      </c>
      <c r="I13" s="1"/>
      <c r="J13" s="33"/>
      <c r="L13" s="18"/>
      <c r="M13" s="19"/>
      <c r="O13" s="33"/>
      <c r="P13" s="3">
        <v>2</v>
      </c>
      <c r="Q13" s="25"/>
      <c r="R13" s="20">
        <f t="shared" ref="R13:R17" si="9">-(M4-M4*COS(RADIANS($B$6)))</f>
        <v>0</v>
      </c>
      <c r="S13" s="20">
        <f t="shared" ref="S13:S17" si="10">-M4*SIN(RADIANS($B$6))</f>
        <v>0</v>
      </c>
      <c r="T13" s="2" t="s">
        <v>9</v>
      </c>
    </row>
    <row r="14" spans="1:38" x14ac:dyDescent="0.25">
      <c r="E14" s="7">
        <v>5</v>
      </c>
      <c r="F14" s="7"/>
      <c r="G14" s="7"/>
      <c r="H14" s="7">
        <v>4</v>
      </c>
      <c r="I14" s="1"/>
      <c r="J14" s="1"/>
      <c r="L14" s="16">
        <v>5</v>
      </c>
      <c r="M14" s="17">
        <v>4</v>
      </c>
      <c r="P14" s="3">
        <v>3</v>
      </c>
      <c r="Q14" s="25"/>
      <c r="R14" s="20">
        <f t="shared" si="9"/>
        <v>0</v>
      </c>
      <c r="S14" s="20">
        <f t="shared" si="10"/>
        <v>0</v>
      </c>
      <c r="T14" s="2" t="s">
        <v>9</v>
      </c>
    </row>
    <row r="15" spans="1:38" x14ac:dyDescent="0.25">
      <c r="L15" s="35" t="s">
        <v>1</v>
      </c>
      <c r="M15" s="35"/>
      <c r="P15" s="3">
        <v>4</v>
      </c>
      <c r="Q15" s="25"/>
      <c r="R15" s="20">
        <f t="shared" si="9"/>
        <v>0</v>
      </c>
      <c r="S15" s="20">
        <f t="shared" si="10"/>
        <v>0</v>
      </c>
      <c r="T15" s="2" t="s">
        <v>9</v>
      </c>
    </row>
    <row r="16" spans="1:38" x14ac:dyDescent="0.25">
      <c r="P16" s="3">
        <v>5</v>
      </c>
      <c r="Q16" s="25"/>
      <c r="R16" s="20">
        <f t="shared" si="9"/>
        <v>0</v>
      </c>
      <c r="S16" s="20">
        <f t="shared" si="10"/>
        <v>0</v>
      </c>
      <c r="T16" s="2" t="s">
        <v>9</v>
      </c>
    </row>
    <row r="17" spans="6:20" x14ac:dyDescent="0.25">
      <c r="P17" s="3">
        <v>6</v>
      </c>
      <c r="Q17" s="25"/>
      <c r="R17" s="20">
        <f t="shared" si="9"/>
        <v>0</v>
      </c>
      <c r="S17" s="20">
        <f t="shared" si="10"/>
        <v>0</v>
      </c>
      <c r="T17" s="2" t="s">
        <v>9</v>
      </c>
    </row>
    <row r="19" spans="6:20" ht="15.75" thickBot="1" x14ac:dyDescent="0.3">
      <c r="P19" s="28" t="s">
        <v>25</v>
      </c>
      <c r="Q19" s="28"/>
      <c r="R19" s="28"/>
      <c r="S19" s="28"/>
      <c r="T19" s="28"/>
    </row>
    <row r="20" spans="6:20" x14ac:dyDescent="0.25">
      <c r="Q20" s="4" t="s">
        <v>0</v>
      </c>
      <c r="R20" s="4" t="s">
        <v>1</v>
      </c>
      <c r="S20" s="4" t="s">
        <v>2</v>
      </c>
    </row>
    <row r="21" spans="6:20" x14ac:dyDescent="0.25">
      <c r="H21" s="24"/>
      <c r="I21" s="21"/>
      <c r="J21" s="21"/>
      <c r="K21" s="21"/>
      <c r="L21" s="21"/>
      <c r="P21" s="3">
        <v>1</v>
      </c>
      <c r="Q21" s="20">
        <f>-(L3-L3*COS(RADIANS($B$7)))</f>
        <v>2.0232562866077046</v>
      </c>
      <c r="R21" s="25"/>
      <c r="S21" s="20">
        <f t="shared" ref="S21:S26" si="11">-L3*SIN(RADIANS($B$7))</f>
        <v>15.368157260097476</v>
      </c>
      <c r="T21" s="2" t="s">
        <v>9</v>
      </c>
    </row>
    <row r="22" spans="6:20" x14ac:dyDescent="0.25">
      <c r="G22" s="21"/>
      <c r="H22" s="21"/>
      <c r="I22" s="21"/>
      <c r="P22" s="3">
        <v>2</v>
      </c>
      <c r="Q22" s="20">
        <f t="shared" ref="Q22:Q26" si="12">-(L4-L4*COS(RADIANS($B$7)))</f>
        <v>-2.0232562866077046</v>
      </c>
      <c r="R22" s="25"/>
      <c r="S22" s="20">
        <f t="shared" si="11"/>
        <v>-15.368157260097476</v>
      </c>
      <c r="T22" s="2" t="s">
        <v>9</v>
      </c>
    </row>
    <row r="23" spans="6:20" x14ac:dyDescent="0.25">
      <c r="G23" s="21"/>
      <c r="H23" s="21"/>
      <c r="I23" s="21"/>
      <c r="P23" s="3">
        <v>3</v>
      </c>
      <c r="Q23" s="20">
        <f t="shared" si="12"/>
        <v>-2.3635209852850636</v>
      </c>
      <c r="R23" s="25"/>
      <c r="S23" s="20">
        <f t="shared" si="11"/>
        <v>-17.95272424449125</v>
      </c>
      <c r="T23" s="2" t="s">
        <v>9</v>
      </c>
    </row>
    <row r="24" spans="6:20" x14ac:dyDescent="0.25">
      <c r="G24" s="21"/>
      <c r="H24" s="21"/>
      <c r="I24" s="21"/>
      <c r="P24" s="3">
        <v>4</v>
      </c>
      <c r="Q24" s="20">
        <f t="shared" si="12"/>
        <v>-0.34026469867736431</v>
      </c>
      <c r="R24" s="25"/>
      <c r="S24" s="20">
        <f t="shared" si="11"/>
        <v>-2.5845669843937724</v>
      </c>
      <c r="T24" s="2" t="s">
        <v>9</v>
      </c>
    </row>
    <row r="25" spans="6:20" x14ac:dyDescent="0.25">
      <c r="G25" s="21"/>
      <c r="H25" s="21"/>
      <c r="I25" s="21"/>
      <c r="P25" s="3">
        <v>5</v>
      </c>
      <c r="Q25" s="20">
        <f t="shared" si="12"/>
        <v>0.34026469867736431</v>
      </c>
      <c r="R25" s="25"/>
      <c r="S25" s="20">
        <f t="shared" si="11"/>
        <v>2.5845669843937724</v>
      </c>
      <c r="T25" s="2" t="s">
        <v>9</v>
      </c>
    </row>
    <row r="26" spans="6:20" x14ac:dyDescent="0.25">
      <c r="G26" s="21"/>
      <c r="H26" s="21"/>
      <c r="I26" s="21"/>
      <c r="P26" s="3">
        <v>6</v>
      </c>
      <c r="Q26" s="20">
        <f t="shared" si="12"/>
        <v>2.3635209852850636</v>
      </c>
      <c r="R26" s="25"/>
      <c r="S26" s="20">
        <f t="shared" si="11"/>
        <v>17.95272424449125</v>
      </c>
      <c r="T26" s="2" t="s">
        <v>9</v>
      </c>
    </row>
    <row r="27" spans="6:20" x14ac:dyDescent="0.25">
      <c r="F27" s="21"/>
      <c r="G27" s="21"/>
      <c r="H27" s="21"/>
      <c r="I27" s="21"/>
      <c r="P27" s="24"/>
      <c r="Q27" s="21"/>
      <c r="R27" s="21"/>
      <c r="S27" s="21"/>
      <c r="T27" s="21"/>
    </row>
    <row r="28" spans="6:20" ht="15.75" thickBot="1" x14ac:dyDescent="0.3">
      <c r="H28" s="24"/>
      <c r="I28" s="21"/>
      <c r="J28" s="21"/>
      <c r="K28" s="22"/>
      <c r="L28" s="21"/>
      <c r="P28" s="28" t="s">
        <v>26</v>
      </c>
      <c r="Q28" s="28"/>
      <c r="R28" s="28"/>
      <c r="S28" s="28"/>
      <c r="T28" s="28"/>
    </row>
    <row r="29" spans="6:20" x14ac:dyDescent="0.25">
      <c r="H29" s="24"/>
      <c r="I29" s="21"/>
      <c r="J29" s="21"/>
      <c r="K29" s="21"/>
      <c r="L29" s="21"/>
      <c r="Q29" s="4" t="s">
        <v>0</v>
      </c>
      <c r="R29" s="4" t="s">
        <v>1</v>
      </c>
      <c r="S29" s="4" t="s">
        <v>2</v>
      </c>
    </row>
    <row r="30" spans="6:20" x14ac:dyDescent="0.25">
      <c r="H30" s="24"/>
      <c r="I30" s="21"/>
      <c r="J30" s="21"/>
      <c r="K30" s="21"/>
      <c r="L30" s="21"/>
      <c r="P30" s="3">
        <v>1</v>
      </c>
      <c r="Q30" s="20">
        <f>-((L3^2+M3^2)^0.5)*COS(ATAN(M3/L3)+RADIANS($B$8))-L3</f>
        <v>0</v>
      </c>
      <c r="R30" s="20">
        <f>-((L3^2+M3^2)^0.5)*SIN(ATAN(M3/L3)+RADIANS($B$8))-M3</f>
        <v>0</v>
      </c>
      <c r="S30" s="25"/>
      <c r="T30" s="2" t="s">
        <v>9</v>
      </c>
    </row>
    <row r="31" spans="6:20" x14ac:dyDescent="0.25">
      <c r="H31" s="24"/>
      <c r="I31" s="21"/>
      <c r="J31" s="21"/>
      <c r="K31" s="21"/>
      <c r="L31" s="21"/>
      <c r="P31" s="3">
        <v>2</v>
      </c>
      <c r="Q31" s="20">
        <f>((L4^2+M4^2)^0.5)*COS(ATAN(M4/L4)+RADIANS($B$8))-L4</f>
        <v>0</v>
      </c>
      <c r="R31" s="20">
        <f>((L4^2+M4^2)^0.5)*SIN(ATAN(M4/L4)+RADIANS($B$8))-M4</f>
        <v>0</v>
      </c>
      <c r="S31" s="25"/>
      <c r="T31" s="2" t="s">
        <v>9</v>
      </c>
    </row>
    <row r="32" spans="6:20" x14ac:dyDescent="0.25">
      <c r="P32" s="3">
        <v>3</v>
      </c>
      <c r="Q32" s="20">
        <f>((L5^2+M5^2)^0.5)*COS(ATAN(M5/L5)+RADIANS($B$8))-L5</f>
        <v>0</v>
      </c>
      <c r="R32" s="20">
        <f>((L5^2+M5^2)^0.5)*SIN(ATAN(M5/L5)+RADIANS($B$8))-M5</f>
        <v>0</v>
      </c>
      <c r="S32" s="25"/>
      <c r="T32" s="2" t="s">
        <v>9</v>
      </c>
    </row>
    <row r="33" spans="16:20" x14ac:dyDescent="0.25">
      <c r="P33" s="3">
        <v>4</v>
      </c>
      <c r="Q33" s="20">
        <f>((L6^2+M6^2)^0.5)*COS(ATAN(M6/L6)+RADIANS($B$8))-L6</f>
        <v>0</v>
      </c>
      <c r="R33" s="20">
        <f>((L6^2+M6^2)^0.5)*SIN(ATAN(M6/L6)+RADIANS($B$8))-M6</f>
        <v>0</v>
      </c>
      <c r="S33" s="25"/>
      <c r="T33" s="2" t="s">
        <v>9</v>
      </c>
    </row>
    <row r="34" spans="16:20" x14ac:dyDescent="0.25">
      <c r="P34" s="3">
        <v>5</v>
      </c>
      <c r="Q34" s="20">
        <f>-((L7^2+M7^2)^0.5)*COS(ATAN(M7/L7)+RADIANS($B$8))-L7</f>
        <v>0</v>
      </c>
      <c r="R34" s="20">
        <f>-((L7^2+M7^2)^0.5)*SIN(ATAN(M7/L7)+RADIANS($B$8))-M7</f>
        <v>0</v>
      </c>
      <c r="S34" s="25"/>
      <c r="T34" s="2" t="s">
        <v>9</v>
      </c>
    </row>
    <row r="35" spans="16:20" x14ac:dyDescent="0.25">
      <c r="P35" s="3">
        <v>6</v>
      </c>
      <c r="Q35" s="20">
        <f t="shared" ref="Q35" si="13">-((L8^2+M8^2)^0.5)*COS(ATAN(M8/L8)+RADIANS($B$8))-L8</f>
        <v>0</v>
      </c>
      <c r="R35" s="20">
        <f t="shared" ref="R35" si="14">-((L8^2+M8^2)^0.5)*SIN(ATAN(M8/L8)+RADIANS($B$8))-M8</f>
        <v>0</v>
      </c>
      <c r="S35" s="25"/>
      <c r="T35" s="2" t="s">
        <v>9</v>
      </c>
    </row>
  </sheetData>
  <mergeCells count="16">
    <mergeCell ref="P28:T28"/>
    <mergeCell ref="P10:T10"/>
    <mergeCell ref="L15:M15"/>
    <mergeCell ref="V1:Z1"/>
    <mergeCell ref="AB1:AD1"/>
    <mergeCell ref="P19:T19"/>
    <mergeCell ref="AJ1:AL1"/>
    <mergeCell ref="F13:G13"/>
    <mergeCell ref="L12:M12"/>
    <mergeCell ref="P1:T1"/>
    <mergeCell ref="K1:N1"/>
    <mergeCell ref="E1:I1"/>
    <mergeCell ref="J12:J13"/>
    <mergeCell ref="O12:O13"/>
    <mergeCell ref="L10:M10"/>
    <mergeCell ref="AF1:A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S. Underly</dc:creator>
  <cp:lastModifiedBy>RightCell</cp:lastModifiedBy>
  <dcterms:created xsi:type="dcterms:W3CDTF">2016-12-14T17:28:44Z</dcterms:created>
  <dcterms:modified xsi:type="dcterms:W3CDTF">2017-01-14T22:46:58Z</dcterms:modified>
</cp:coreProperties>
</file>