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intgobain-my.sharepoint.com/personal/sega_diarrah_ext_saint-gobain_com/Documents/Documents/Reverse Factoring/"/>
    </mc:Choice>
  </mc:AlternateContent>
  <xr:revisionPtr revIDLastSave="0" documentId="8_{19C31FF8-43D1-4BB5-978A-8353D4CC5986}" xr6:coauthVersionLast="47" xr6:coauthVersionMax="47" xr10:uidLastSave="{00000000-0000-0000-0000-000000000000}"/>
  <bookViews>
    <workbookView xWindow="-120" yWindow="-120" windowWidth="29040" windowHeight="15840" tabRatio="641" xr2:uid="{00000000-000D-0000-FFFF-FFFF00000000}"/>
  </bookViews>
  <sheets>
    <sheet name="DATOS" sheetId="10" r:id="rId1"/>
    <sheet name="Hoja1" sheetId="8" state="hidden" r:id="rId2"/>
    <sheet name="Sheet1" sheetId="11" state="hidden" r:id="rId3"/>
  </sheets>
  <externalReferences>
    <externalReference r:id="rId4"/>
  </externalReferences>
  <definedNames>
    <definedName name="_xlnm._FilterDatabase" localSheetId="0" hidden="1">DATOS!#REF!</definedName>
    <definedName name="access">Hoja1!$A$25:$A$26</definedName>
    <definedName name="aut">Hoja1!$B$21:$B$23</definedName>
    <definedName name="CNAB240">Hoja1!$L$2</definedName>
    <definedName name="EDIFACT">Hoja1!$I$2</definedName>
    <definedName name="inc">Hoja1!$C$2:$C$6</definedName>
    <definedName name="MT101.">Hoja1!$K$2</definedName>
    <definedName name="SAP_IDOC">Hoja1!$J$2</definedName>
    <definedName name="state">Hoja1!$C$12:$C$16</definedName>
    <definedName name="XML_pain01_V2">Hoja1!$G$2</definedName>
    <definedName name="XML_pain01_V3">Hoja1!$H$2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0" l="1"/>
  <c r="J29" i="10"/>
  <c r="L18" i="10" l="1"/>
  <c r="J18" i="10" l="1"/>
  <c r="D21" i="8" l="1"/>
  <c r="D20" i="8"/>
  <c r="D16" i="8"/>
  <c r="D15" i="8"/>
  <c r="D14" i="8"/>
  <c r="D13" i="8"/>
  <c r="D12" i="8"/>
  <c r="H56" i="10" l="1"/>
  <c r="H59" i="10" l="1"/>
  <c r="D7" i="8"/>
  <c r="N8" i="8"/>
  <c r="N6" i="8" l="1"/>
  <c r="N5" i="8"/>
  <c r="J26" i="10" l="1"/>
  <c r="N10" i="8" l="1"/>
  <c r="N9" i="8"/>
  <c r="N4" i="8"/>
  <c r="N3" i="8"/>
  <c r="H42" i="10" l="1"/>
  <c r="J24" i="10"/>
  <c r="F26" i="10"/>
  <c r="F24" i="10"/>
  <c r="J32" i="10" l="1"/>
  <c r="J33" i="10"/>
  <c r="N7" i="8"/>
  <c r="D8" i="8"/>
  <c r="D6" i="8"/>
  <c r="D5" i="8"/>
  <c r="D4" i="8"/>
  <c r="D3" i="8"/>
  <c r="D2" i="8"/>
  <c r="H40" i="10" l="1"/>
  <c r="H47" i="10"/>
  <c r="H4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x102881</author>
  </authors>
  <commentList>
    <comment ref="L9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To be completed by IT Santander</t>
        </r>
      </text>
    </comment>
  </commentList>
</comments>
</file>

<file path=xl/sharedStrings.xml><?xml version="1.0" encoding="utf-8"?>
<sst xmlns="http://schemas.openxmlformats.org/spreadsheetml/2006/main" count="168" uniqueCount="124">
  <si>
    <t>SCORE</t>
  </si>
  <si>
    <t>Santander GB&amp;M - Europa</t>
  </si>
  <si>
    <t>Santander - Banca Minorista</t>
  </si>
  <si>
    <t>Otros</t>
  </si>
  <si>
    <t>NO</t>
  </si>
  <si>
    <t>MACUG</t>
  </si>
  <si>
    <t>Santander GB&amp;M - Planes Globales</t>
  </si>
  <si>
    <t>IDOC01</t>
  </si>
  <si>
    <t>IDOC02</t>
  </si>
  <si>
    <t>FINSTA</t>
  </si>
  <si>
    <t>XML</t>
  </si>
  <si>
    <t>N43</t>
  </si>
  <si>
    <t>MT940</t>
  </si>
  <si>
    <t>IDOCXX</t>
  </si>
  <si>
    <t>v2</t>
  </si>
  <si>
    <t>v3</t>
  </si>
  <si>
    <t>GENERIC</t>
  </si>
  <si>
    <t>YES</t>
  </si>
  <si>
    <t>Real Time</t>
  </si>
  <si>
    <t>Store &amp; Forward</t>
  </si>
  <si>
    <t>EDIFACT</t>
  </si>
  <si>
    <t>MT101</t>
  </si>
  <si>
    <t>formato_payment</t>
  </si>
  <si>
    <t>XML_pain01_V2</t>
  </si>
  <si>
    <t>XML_pain01_V3</t>
  </si>
  <si>
    <t>SAP_IDOC</t>
  </si>
  <si>
    <t>SEPA_DD_XML_v2</t>
  </si>
  <si>
    <t>Aditional Security</t>
  </si>
  <si>
    <t>PGP (Encode / Signature)</t>
  </si>
  <si>
    <t>Files client -- bank</t>
  </si>
  <si>
    <t>Files bank -- client</t>
  </si>
  <si>
    <t>YES/NO</t>
  </si>
  <si>
    <t>Signature</t>
  </si>
  <si>
    <t>Cipher</t>
  </si>
  <si>
    <t>Cipher+Signature</t>
  </si>
  <si>
    <t>Options</t>
  </si>
  <si>
    <t>Comments</t>
  </si>
  <si>
    <t>INCOMING PAYMENT FILE FORMAT</t>
  </si>
  <si>
    <t>OUTGOING PAYMENT FILE FORMAT</t>
  </si>
  <si>
    <t>Santander file naming convention, Incoming:</t>
  </si>
  <si>
    <t>Santander file naming convention, Outgoing:</t>
  </si>
  <si>
    <t>PAYMENTS</t>
  </si>
  <si>
    <t>STATEMENTS</t>
  </si>
  <si>
    <t>OUTGOING STATEMENTS FILE FORMAT</t>
  </si>
  <si>
    <t>Statements</t>
  </si>
  <si>
    <t>BAI2</t>
  </si>
  <si>
    <t>pain.xxx.paymul96a</t>
  </si>
  <si>
    <t>pain.xxx.pexr2001</t>
  </si>
  <si>
    <t>pain.001.001.03</t>
  </si>
  <si>
    <t>pain.001.001.02</t>
  </si>
  <si>
    <t>pain.008.001.02</t>
  </si>
  <si>
    <t>camt.fin.mt940</t>
  </si>
  <si>
    <t>camt.xxx.aeb43</t>
  </si>
  <si>
    <t>camt.xxx.bai2</t>
  </si>
  <si>
    <t>camt.053.001.02</t>
  </si>
  <si>
    <t>camt.xxx.finsta96d</t>
  </si>
  <si>
    <t>Please select one option:</t>
  </si>
  <si>
    <t>XML_pain02_V2</t>
  </si>
  <si>
    <t>XML_pain02_V3</t>
  </si>
  <si>
    <t>OUTGOING PAYMENT FILE FORMAT SEPA SDD</t>
  </si>
  <si>
    <t>If you want to send Sepa SDD messages please select below:</t>
  </si>
  <si>
    <t>INCOMING PAYMENT FILE FORMAT SEPA SDD</t>
  </si>
  <si>
    <t>pain.fin.mt101</t>
  </si>
  <si>
    <t>CONTRLD.96A &amp; BANSTA D.96</t>
  </si>
  <si>
    <t>MT199</t>
  </si>
  <si>
    <t>FORMULA NOMBRE</t>
  </si>
  <si>
    <t>REQUEST TYPE</t>
  </si>
  <si>
    <t>SALIDA</t>
  </si>
  <si>
    <t>MT101.</t>
  </si>
  <si>
    <t>pain.002.001.02</t>
  </si>
  <si>
    <t>pain.002.001.03</t>
  </si>
  <si>
    <t>pain.xxx.contrl96a &amp; pain.xxx.bansta96a</t>
  </si>
  <si>
    <t>pain.fin.mt199</t>
  </si>
  <si>
    <t>IDENTIFICATION</t>
  </si>
  <si>
    <t>PRODUCTION</t>
  </si>
  <si>
    <t>PREPRODUCTION (TEST)</t>
  </si>
  <si>
    <t>SANTANDER DATA</t>
  </si>
  <si>
    <t>CLIENT DATA</t>
  </si>
  <si>
    <t>DNS</t>
  </si>
  <si>
    <t>Port</t>
  </si>
  <si>
    <t>IP Address</t>
  </si>
  <si>
    <t xml:space="preserve">Authentication </t>
  </si>
  <si>
    <t>transmisiones-pre.gbm.gruposantander.com</t>
  </si>
  <si>
    <t>transmisiones.gbm.gruposantander.com</t>
  </si>
  <si>
    <t>User / password</t>
  </si>
  <si>
    <t>User / public key</t>
  </si>
  <si>
    <t>User / password / public key</t>
  </si>
  <si>
    <t>Access mode</t>
  </si>
  <si>
    <t>Pull</t>
  </si>
  <si>
    <t>Push</t>
  </si>
  <si>
    <t>Input:</t>
  </si>
  <si>
    <t>Output</t>
  </si>
  <si>
    <t>Folder names:</t>
  </si>
  <si>
    <t>Access mode C2B flow</t>
  </si>
  <si>
    <t>Access mode B2C flow</t>
  </si>
  <si>
    <t>FILE NAMING CONVENTION</t>
  </si>
  <si>
    <t>If you have a different file name convention, please populate this field and we will verify if our system can adjust to them;</t>
  </si>
  <si>
    <t>Name:</t>
  </si>
  <si>
    <t>Technical contact details:</t>
  </si>
  <si>
    <t>Phone:</t>
  </si>
  <si>
    <t>Email</t>
  </si>
  <si>
    <t>sFTP CONNECTION</t>
  </si>
  <si>
    <t>keySB2BIExternoPRE.openssh.pub.zip</t>
  </si>
  <si>
    <t>keySB2BIExternoPROopensshPub.zip</t>
  </si>
  <si>
    <t>CNAB240</t>
  </si>
  <si>
    <t>MT942</t>
  </si>
  <si>
    <t>camt.fin.mt942</t>
  </si>
  <si>
    <t>INTRADAY</t>
  </si>
  <si>
    <t>OUTGOING INTRADAY STATEMENTS FILE FORMAT</t>
  </si>
  <si>
    <t>END OF DAY</t>
  </si>
  <si>
    <t>Client Subalias</t>
  </si>
  <si>
    <t>To be completed by IT Santander</t>
  </si>
  <si>
    <t>PGP Public Key</t>
  </si>
  <si>
    <t>PGP public key Santander PRE</t>
  </si>
  <si>
    <t>PGP public key Santander PRO</t>
  </si>
  <si>
    <t>España</t>
  </si>
  <si>
    <t>IP Location</t>
  </si>
  <si>
    <t>Client NAME:</t>
  </si>
  <si>
    <t>Client ALIAS:</t>
  </si>
  <si>
    <t>Certificate (SSH Key)</t>
  </si>
  <si>
    <t>Midhila Panthaloor</t>
  </si>
  <si>
    <t>midhila.panthaloor@saint-gobain.com</t>
  </si>
  <si>
    <t>192.109.140.0/23</t>
  </si>
  <si>
    <t>SGBDF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</si>
</sst>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4"/>
      <name val="Arial Black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 Black"/>
      <family val="2"/>
    </font>
    <font>
      <b/>
      <sz val="8"/>
      <color theme="0"/>
      <name val="Arial"/>
      <family val="2"/>
    </font>
    <font>
      <b/>
      <sz val="14"/>
      <name val="Arial Black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b/>
      <sz val="12"/>
      <color theme="1" tint="0.249977111117893"/>
      <name val="Arial Black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theme="0" tint="-0.34900967436750391"/>
        </stop>
        <stop position="0.5">
          <color theme="0"/>
        </stop>
        <stop position="1">
          <color theme="0" tint="-0.34900967436750391"/>
        </stop>
      </gradient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/>
      <right/>
      <top style="dotted">
        <color rgb="FFC00000"/>
      </top>
      <bottom style="medium">
        <color indexed="64"/>
      </bottom>
      <diagonal/>
    </border>
    <border>
      <left/>
      <right/>
      <top style="dotted">
        <color rgb="FFC00000"/>
      </top>
      <bottom/>
      <diagonal/>
    </border>
    <border>
      <left/>
      <right/>
      <top style="medium">
        <color indexed="64"/>
      </top>
      <bottom style="dotted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theme="0"/>
      </top>
      <bottom style="medium">
        <color indexed="64"/>
      </bottom>
      <diagonal/>
    </border>
    <border>
      <left/>
      <right style="thin">
        <color indexed="64"/>
      </right>
      <top style="medium">
        <color theme="0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rgb="FFC00000"/>
      </right>
      <top/>
      <bottom/>
      <diagonal/>
    </border>
    <border>
      <left/>
      <right/>
      <top style="thick">
        <color rgb="FFC00000"/>
      </top>
      <bottom style="medium">
        <color indexed="64"/>
      </bottom>
      <diagonal/>
    </border>
    <border>
      <left/>
      <right/>
      <top style="dotted">
        <color rgb="FFC00000"/>
      </top>
      <bottom style="dotted">
        <color rgb="FFC00000"/>
      </bottom>
      <diagonal/>
    </border>
    <border>
      <left style="thick">
        <color rgb="FFC00000"/>
      </left>
      <right/>
      <top style="mediumDashed">
        <color rgb="FFC00000"/>
      </top>
      <bottom/>
      <diagonal/>
    </border>
    <border>
      <left/>
      <right/>
      <top style="mediumDashed">
        <color rgb="FFC00000"/>
      </top>
      <bottom/>
      <diagonal/>
    </border>
    <border>
      <left/>
      <right/>
      <top/>
      <bottom style="mediumDashed">
        <color rgb="FFC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 applyBorder="0"/>
    <xf numFmtId="44" fontId="1" fillId="0" borderId="0" applyFont="0" applyFill="0" applyBorder="0" applyAlignment="0" applyProtection="0"/>
    <xf numFmtId="0" fontId="1" fillId="0" borderId="0"/>
    <xf numFmtId="9" fontId="10" fillId="0" borderId="0" applyFont="0" applyFill="0" applyBorder="0" applyAlignment="0" applyProtection="0"/>
    <xf numFmtId="0" fontId="1" fillId="0" borderId="0" applyBorder="0"/>
    <xf numFmtId="0" fontId="20" fillId="0" borderId="0" applyNumberFormat="0" applyFill="0" applyBorder="0" applyAlignment="0" applyProtection="0"/>
  </cellStyleXfs>
  <cellXfs count="241">
    <xf numFmtId="0" fontId="0" fillId="0" borderId="0" xfId="0"/>
    <xf numFmtId="0" fontId="3" fillId="0" borderId="0" xfId="0" applyFont="1"/>
    <xf numFmtId="0" fontId="5" fillId="0" borderId="0" xfId="0" applyFont="1"/>
    <xf numFmtId="0" fontId="1" fillId="0" borderId="0" xfId="2" applyFont="1"/>
    <xf numFmtId="0" fontId="6" fillId="0" borderId="0" xfId="0" applyFont="1"/>
    <xf numFmtId="0" fontId="6" fillId="0" borderId="0" xfId="0" applyFont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2" fillId="3" borderId="0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3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6" fillId="0" borderId="14" xfId="0" applyFont="1" applyBorder="1"/>
    <xf numFmtId="0" fontId="3" fillId="0" borderId="10" xfId="0" applyFont="1" applyBorder="1"/>
    <xf numFmtId="0" fontId="3" fillId="0" borderId="0" xfId="0" applyFont="1" applyBorder="1"/>
    <xf numFmtId="0" fontId="1" fillId="0" borderId="12" xfId="0" applyFont="1" applyBorder="1" applyAlignment="1">
      <alignment horizontal="center"/>
    </xf>
    <xf numFmtId="9" fontId="9" fillId="2" borderId="1" xfId="3" applyFont="1" applyFill="1" applyBorder="1" applyAlignment="1">
      <alignment horizontal="left" vertical="center" wrapText="1"/>
    </xf>
    <xf numFmtId="9" fontId="3" fillId="0" borderId="0" xfId="3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9" fontId="3" fillId="0" borderId="0" xfId="3" applyFont="1" applyBorder="1" applyAlignment="1">
      <alignment vertical="center"/>
    </xf>
    <xf numFmtId="9" fontId="1" fillId="0" borderId="12" xfId="3" applyFont="1" applyBorder="1" applyAlignment="1">
      <alignment vertical="center"/>
    </xf>
    <xf numFmtId="9" fontId="1" fillId="0" borderId="0" xfId="3" applyFont="1" applyBorder="1" applyAlignment="1">
      <alignment vertical="center"/>
    </xf>
    <xf numFmtId="0" fontId="3" fillId="0" borderId="6" xfId="0" applyFont="1" applyBorder="1" applyAlignment="1">
      <alignment vertical="center"/>
    </xf>
    <xf numFmtId="9" fontId="1" fillId="0" borderId="0" xfId="3" applyFont="1" applyAlignment="1">
      <alignment vertical="center"/>
    </xf>
    <xf numFmtId="9" fontId="3" fillId="0" borderId="15" xfId="3" applyFont="1" applyBorder="1" applyAlignment="1">
      <alignment horizontal="center" vertical="center"/>
    </xf>
    <xf numFmtId="9" fontId="3" fillId="0" borderId="15" xfId="3" applyFont="1" applyBorder="1" applyAlignment="1">
      <alignment vertical="center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5" fillId="2" borderId="1" xfId="0" applyFont="1" applyFill="1" applyBorder="1"/>
    <xf numFmtId="0" fontId="15" fillId="2" borderId="1" xfId="0" applyFont="1" applyFill="1" applyBorder="1" applyAlignment="1">
      <alignment horizontal="right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/>
    <xf numFmtId="9" fontId="9" fillId="3" borderId="0" xfId="3" applyFont="1" applyFill="1" applyBorder="1" applyAlignment="1">
      <alignment vertical="center" wrapText="1"/>
    </xf>
    <xf numFmtId="9" fontId="3" fillId="3" borderId="0" xfId="3" applyFont="1" applyFill="1" applyBorder="1" applyAlignment="1">
      <alignment vertical="center"/>
    </xf>
    <xf numFmtId="0" fontId="1" fillId="6" borderId="16" xfId="0" applyFont="1" applyFill="1" applyBorder="1"/>
    <xf numFmtId="0" fontId="1" fillId="6" borderId="0" xfId="0" applyFont="1" applyFill="1" applyBorder="1"/>
    <xf numFmtId="0" fontId="3" fillId="0" borderId="25" xfId="0" applyFont="1" applyBorder="1" applyAlignment="1">
      <alignment vertical="center"/>
    </xf>
    <xf numFmtId="0" fontId="1" fillId="0" borderId="25" xfId="0" applyFont="1" applyBorder="1"/>
    <xf numFmtId="0" fontId="1" fillId="0" borderId="26" xfId="0" applyFont="1" applyBorder="1"/>
    <xf numFmtId="0" fontId="13" fillId="0" borderId="25" xfId="0" applyFont="1" applyBorder="1"/>
    <xf numFmtId="0" fontId="1" fillId="0" borderId="27" xfId="0" applyFont="1" applyBorder="1"/>
    <xf numFmtId="0" fontId="12" fillId="2" borderId="19" xfId="0" applyFont="1" applyFill="1" applyBorder="1" applyAlignment="1">
      <alignment horizontal="center"/>
    </xf>
    <xf numFmtId="9" fontId="9" fillId="7" borderId="1" xfId="3" applyFont="1" applyFill="1" applyBorder="1" applyAlignment="1">
      <alignment horizontal="left" vertical="center" wrapText="1"/>
    </xf>
    <xf numFmtId="9" fontId="9" fillId="4" borderId="6" xfId="3" applyFont="1" applyFill="1" applyBorder="1" applyAlignment="1">
      <alignment vertical="center" wrapText="1"/>
    </xf>
    <xf numFmtId="0" fontId="1" fillId="3" borderId="0" xfId="0" applyFont="1" applyFill="1"/>
    <xf numFmtId="0" fontId="1" fillId="3" borderId="0" xfId="0" applyFont="1" applyFill="1" applyBorder="1"/>
    <xf numFmtId="0" fontId="1" fillId="3" borderId="26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left" vertical="center"/>
    </xf>
    <xf numFmtId="0" fontId="4" fillId="5" borderId="3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9" fontId="11" fillId="5" borderId="6" xfId="3" applyFont="1" applyFill="1" applyBorder="1" applyAlignment="1" applyProtection="1">
      <alignment horizontal="center" vertical="center"/>
      <protection locked="0"/>
    </xf>
    <xf numFmtId="9" fontId="11" fillId="5" borderId="1" xfId="3" applyFont="1" applyFill="1" applyBorder="1" applyAlignment="1" applyProtection="1">
      <alignment horizontal="center" vertical="center"/>
      <protection locked="0"/>
    </xf>
    <xf numFmtId="9" fontId="3" fillId="5" borderId="1" xfId="3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18" xfId="0" applyFont="1" applyFill="1" applyBorder="1"/>
    <xf numFmtId="0" fontId="1" fillId="3" borderId="15" xfId="0" applyFont="1" applyFill="1" applyBorder="1" applyAlignment="1" applyProtection="1">
      <alignment horizontal="center"/>
      <protection locked="0"/>
    </xf>
    <xf numFmtId="0" fontId="7" fillId="4" borderId="44" xfId="4" applyFont="1" applyFill="1" applyBorder="1" applyAlignment="1">
      <alignment horizontal="center"/>
    </xf>
    <xf numFmtId="0" fontId="7" fillId="8" borderId="46" xfId="4" applyFont="1" applyFill="1" applyBorder="1" applyAlignment="1">
      <alignment horizontal="center" vertical="center"/>
    </xf>
    <xf numFmtId="0" fontId="7" fillId="9" borderId="41" xfId="4" applyFont="1" applyFill="1" applyBorder="1" applyAlignment="1"/>
    <xf numFmtId="0" fontId="1" fillId="3" borderId="0" xfId="0" applyFont="1" applyFill="1" applyBorder="1" applyAlignment="1" applyProtection="1">
      <alignment horizontal="center"/>
      <protection locked="0"/>
    </xf>
    <xf numFmtId="0" fontId="3" fillId="0" borderId="17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0" fontId="3" fillId="0" borderId="51" xfId="0" applyFont="1" applyBorder="1" applyAlignment="1">
      <alignment horizontal="left"/>
    </xf>
    <xf numFmtId="0" fontId="4" fillId="5" borderId="42" xfId="0" applyFont="1" applyFill="1" applyBorder="1" applyAlignment="1">
      <alignment horizontal="center" vertical="center"/>
    </xf>
    <xf numFmtId="0" fontId="1" fillId="3" borderId="0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3" fillId="3" borderId="0" xfId="4" applyFont="1" applyFill="1" applyBorder="1" applyAlignment="1">
      <alignment horizontal="left"/>
    </xf>
    <xf numFmtId="0" fontId="7" fillId="3" borderId="0" xfId="0" applyFont="1" applyFill="1" applyBorder="1"/>
    <xf numFmtId="0" fontId="13" fillId="3" borderId="20" xfId="4" applyFont="1" applyFill="1" applyBorder="1" applyAlignment="1"/>
    <xf numFmtId="0" fontId="4" fillId="5" borderId="54" xfId="0" applyFont="1" applyFill="1" applyBorder="1" applyAlignment="1">
      <alignment horizontal="center" vertical="center" wrapText="1"/>
    </xf>
    <xf numFmtId="0" fontId="13" fillId="0" borderId="0" xfId="0" applyFont="1"/>
    <xf numFmtId="0" fontId="1" fillId="0" borderId="2" xfId="0" applyFont="1" applyBorder="1"/>
    <xf numFmtId="0" fontId="14" fillId="0" borderId="0" xfId="0" applyFont="1" applyBorder="1"/>
    <xf numFmtId="0" fontId="1" fillId="0" borderId="56" xfId="0" applyFont="1" applyBorder="1"/>
    <xf numFmtId="0" fontId="1" fillId="0" borderId="64" xfId="0" applyFont="1" applyBorder="1"/>
    <xf numFmtId="9" fontId="1" fillId="0" borderId="64" xfId="3" applyFont="1" applyBorder="1" applyAlignment="1">
      <alignment vertical="center"/>
    </xf>
    <xf numFmtId="9" fontId="1" fillId="0" borderId="56" xfId="3" applyFont="1" applyBorder="1" applyAlignment="1">
      <alignment vertical="center"/>
    </xf>
    <xf numFmtId="0" fontId="1" fillId="0" borderId="64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62" xfId="0" applyFont="1" applyBorder="1"/>
    <xf numFmtId="0" fontId="1" fillId="0" borderId="21" xfId="0" applyFont="1" applyBorder="1"/>
    <xf numFmtId="0" fontId="6" fillId="0" borderId="21" xfId="0" applyFont="1" applyBorder="1"/>
    <xf numFmtId="0" fontId="1" fillId="0" borderId="18" xfId="0" applyFont="1" applyBorder="1"/>
    <xf numFmtId="0" fontId="1" fillId="0" borderId="28" xfId="0" applyFont="1" applyBorder="1"/>
    <xf numFmtId="0" fontId="3" fillId="0" borderId="0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/>
    <xf numFmtId="0" fontId="1" fillId="0" borderId="9" xfId="0" applyFont="1" applyBorder="1"/>
    <xf numFmtId="0" fontId="1" fillId="0" borderId="65" xfId="0" applyFont="1" applyBorder="1"/>
    <xf numFmtId="0" fontId="13" fillId="0" borderId="65" xfId="0" applyFont="1" applyBorder="1"/>
    <xf numFmtId="0" fontId="3" fillId="0" borderId="7" xfId="0" applyFont="1" applyBorder="1" applyAlignment="1">
      <alignment vertical="center"/>
    </xf>
    <xf numFmtId="0" fontId="17" fillId="3" borderId="0" xfId="0" applyFont="1" applyFill="1" applyBorder="1" applyAlignment="1">
      <alignment horizontal="left" vertical="center"/>
    </xf>
    <xf numFmtId="0" fontId="13" fillId="3" borderId="20" xfId="4" applyFont="1" applyFill="1" applyBorder="1" applyAlignment="1">
      <alignment vertical="center"/>
    </xf>
    <xf numFmtId="0" fontId="2" fillId="0" borderId="54" xfId="0" applyFont="1" applyBorder="1" applyAlignment="1">
      <alignment horizontal="center" vertical="top" wrapText="1"/>
    </xf>
    <xf numFmtId="0" fontId="1" fillId="0" borderId="67" xfId="0" applyFont="1" applyBorder="1"/>
    <xf numFmtId="0" fontId="1" fillId="0" borderId="68" xfId="0" applyFont="1" applyBorder="1"/>
    <xf numFmtId="0" fontId="3" fillId="0" borderId="69" xfId="0" applyFont="1" applyBorder="1" applyAlignment="1">
      <alignment vertical="center"/>
    </xf>
    <xf numFmtId="9" fontId="3" fillId="0" borderId="69" xfId="3" applyFont="1" applyBorder="1" applyAlignment="1">
      <alignment horizontal="center" vertical="center"/>
    </xf>
    <xf numFmtId="0" fontId="1" fillId="0" borderId="69" xfId="0" applyFont="1" applyBorder="1"/>
    <xf numFmtId="0" fontId="4" fillId="3" borderId="30" xfId="0" applyFont="1" applyFill="1" applyBorder="1" applyAlignment="1">
      <alignment horizontal="center" vertical="center" wrapText="1"/>
    </xf>
    <xf numFmtId="0" fontId="4" fillId="3" borderId="54" xfId="0" applyFont="1" applyFill="1" applyBorder="1" applyAlignment="1">
      <alignment horizontal="center" vertical="center" wrapText="1"/>
    </xf>
    <xf numFmtId="0" fontId="4" fillId="3" borderId="52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1" fillId="11" borderId="70" xfId="0" applyFont="1" applyFill="1" applyBorder="1"/>
    <xf numFmtId="0" fontId="22" fillId="4" borderId="70" xfId="0" applyFont="1" applyFill="1" applyBorder="1" applyAlignment="1">
      <alignment horizontal="center" vertical="center"/>
    </xf>
    <xf numFmtId="0" fontId="5" fillId="11" borderId="70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73" xfId="0" applyFont="1" applyFill="1" applyBorder="1" applyAlignment="1">
      <alignment horizontal="center" vertical="center" wrapText="1"/>
    </xf>
    <xf numFmtId="0" fontId="1" fillId="3" borderId="72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right"/>
    </xf>
    <xf numFmtId="0" fontId="2" fillId="3" borderId="21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/>
    <xf numFmtId="0" fontId="4" fillId="12" borderId="42" xfId="0" applyFont="1" applyFill="1" applyBorder="1" applyAlignment="1">
      <alignment horizontal="center" vertical="center" wrapText="1"/>
    </xf>
    <xf numFmtId="0" fontId="3" fillId="5" borderId="57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4" fillId="5" borderId="32" xfId="0" applyFont="1" applyFill="1" applyBorder="1" applyAlignment="1" applyProtection="1">
      <alignment horizontal="center"/>
      <protection locked="0"/>
    </xf>
    <xf numFmtId="0" fontId="2" fillId="0" borderId="6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5" borderId="66" xfId="0" applyFont="1" applyFill="1" applyBorder="1" applyAlignment="1" applyProtection="1">
      <alignment horizontal="center"/>
      <protection locked="0"/>
    </xf>
    <xf numFmtId="0" fontId="3" fillId="3" borderId="53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5" borderId="58" xfId="0" applyFont="1" applyFill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5" borderId="52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6" fillId="9" borderId="31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4" fillId="0" borderId="52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1" fillId="12" borderId="28" xfId="0" applyFont="1" applyFill="1" applyBorder="1" applyAlignment="1" applyProtection="1">
      <alignment horizontal="center"/>
      <protection locked="0"/>
    </xf>
    <xf numFmtId="0" fontId="20" fillId="12" borderId="66" xfId="5" applyFill="1" applyBorder="1" applyAlignment="1" applyProtection="1">
      <alignment horizontal="center"/>
      <protection locked="0"/>
    </xf>
    <xf numFmtId="0" fontId="1" fillId="12" borderId="66" xfId="0" applyFont="1" applyFill="1" applyBorder="1" applyAlignment="1" applyProtection="1">
      <alignment horizontal="center"/>
      <protection locked="0"/>
    </xf>
    <xf numFmtId="0" fontId="13" fillId="3" borderId="61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3" fillId="3" borderId="62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9" fillId="10" borderId="61" xfId="4" applyFont="1" applyFill="1" applyBorder="1" applyAlignment="1">
      <alignment horizontal="center" vertical="center"/>
    </xf>
    <xf numFmtId="0" fontId="19" fillId="10" borderId="20" xfId="4" applyFont="1" applyFill="1" applyBorder="1" applyAlignment="1">
      <alignment horizontal="center" vertical="center"/>
    </xf>
    <xf numFmtId="0" fontId="19" fillId="10" borderId="8" xfId="4" applyFont="1" applyFill="1" applyBorder="1" applyAlignment="1">
      <alignment horizontal="center" vertical="center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4" fillId="5" borderId="29" xfId="0" applyFont="1" applyFill="1" applyBorder="1" applyAlignment="1" applyProtection="1">
      <alignment horizontal="center"/>
      <protection locked="0"/>
    </xf>
    <xf numFmtId="0" fontId="2" fillId="0" borderId="5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6" fillId="0" borderId="6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7" fillId="8" borderId="47" xfId="4" applyFont="1" applyFill="1" applyBorder="1" applyAlignment="1">
      <alignment horizontal="center" vertical="center"/>
    </xf>
    <xf numFmtId="0" fontId="7" fillId="8" borderId="40" xfId="4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4" borderId="45" xfId="4" applyFont="1" applyFill="1" applyBorder="1" applyAlignment="1">
      <alignment horizontal="center"/>
    </xf>
    <xf numFmtId="0" fontId="7" fillId="4" borderId="40" xfId="4" applyFont="1" applyFill="1" applyBorder="1" applyAlignment="1">
      <alignment horizontal="center"/>
    </xf>
    <xf numFmtId="0" fontId="12" fillId="8" borderId="34" xfId="0" applyFont="1" applyFill="1" applyBorder="1" applyAlignment="1">
      <alignment horizontal="center" vertical="center"/>
    </xf>
    <xf numFmtId="0" fontId="12" fillId="8" borderId="35" xfId="0" applyFont="1" applyFill="1" applyBorder="1" applyAlignment="1">
      <alignment horizontal="center" vertical="center"/>
    </xf>
    <xf numFmtId="0" fontId="12" fillId="8" borderId="36" xfId="0" applyFont="1" applyFill="1" applyBorder="1" applyAlignment="1">
      <alignment horizontal="center" vertical="center"/>
    </xf>
    <xf numFmtId="0" fontId="7" fillId="2" borderId="34" xfId="4" applyFont="1" applyFill="1" applyBorder="1" applyAlignment="1">
      <alignment horizontal="center" vertical="center"/>
    </xf>
    <xf numFmtId="0" fontId="7" fillId="2" borderId="35" xfId="4" applyFont="1" applyFill="1" applyBorder="1" applyAlignment="1">
      <alignment horizontal="center" vertical="center"/>
    </xf>
    <xf numFmtId="0" fontId="7" fillId="2" borderId="36" xfId="4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 wrapText="1"/>
    </xf>
    <xf numFmtId="0" fontId="4" fillId="12" borderId="3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58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4" fillId="5" borderId="49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13" fillId="3" borderId="61" xfId="4" applyFont="1" applyFill="1" applyBorder="1" applyAlignment="1">
      <alignment horizontal="left" vertical="center"/>
    </xf>
    <xf numFmtId="0" fontId="13" fillId="3" borderId="8" xfId="4" applyFont="1" applyFill="1" applyBorder="1" applyAlignment="1">
      <alignment horizontal="left" vertical="center"/>
    </xf>
    <xf numFmtId="0" fontId="13" fillId="3" borderId="62" xfId="4" applyFont="1" applyFill="1" applyBorder="1" applyAlignment="1">
      <alignment horizontal="left" vertical="center"/>
    </xf>
    <xf numFmtId="0" fontId="13" fillId="3" borderId="18" xfId="4" applyFont="1" applyFill="1" applyBorder="1" applyAlignment="1">
      <alignment horizontal="left" vertical="center"/>
    </xf>
    <xf numFmtId="0" fontId="7" fillId="9" borderId="37" xfId="4" applyFont="1" applyFill="1" applyBorder="1" applyAlignment="1">
      <alignment horizontal="center"/>
    </xf>
    <xf numFmtId="0" fontId="7" fillId="9" borderId="5" xfId="4" applyFont="1" applyFill="1" applyBorder="1" applyAlignment="1">
      <alignment horizontal="center"/>
    </xf>
    <xf numFmtId="0" fontId="13" fillId="3" borderId="38" xfId="4" applyFont="1" applyFill="1" applyBorder="1" applyAlignment="1">
      <alignment horizontal="left" vertical="center"/>
    </xf>
    <xf numFmtId="0" fontId="13" fillId="3" borderId="39" xfId="4" applyFont="1" applyFill="1" applyBorder="1" applyAlignment="1">
      <alignment horizontal="left" vertical="center"/>
    </xf>
    <xf numFmtId="0" fontId="13" fillId="3" borderId="4" xfId="4" applyFont="1" applyFill="1" applyBorder="1" applyAlignment="1">
      <alignment horizontal="left" vertical="center"/>
    </xf>
    <xf numFmtId="0" fontId="13" fillId="3" borderId="60" xfId="4" applyFont="1" applyFill="1" applyBorder="1" applyAlignment="1">
      <alignment horizontal="left" vertical="center"/>
    </xf>
    <xf numFmtId="0" fontId="13" fillId="3" borderId="6" xfId="4" applyFont="1" applyFill="1" applyBorder="1" applyAlignment="1">
      <alignment horizontal="left" vertical="center"/>
    </xf>
    <xf numFmtId="0" fontId="13" fillId="3" borderId="7" xfId="4" applyFont="1" applyFill="1" applyBorder="1" applyAlignment="1">
      <alignment horizontal="left" vertical="center"/>
    </xf>
    <xf numFmtId="0" fontId="13" fillId="3" borderId="74" xfId="4" applyFont="1" applyFill="1" applyBorder="1" applyAlignment="1">
      <alignment horizontal="left" vertical="center"/>
    </xf>
    <xf numFmtId="0" fontId="13" fillId="3" borderId="49" xfId="4" applyFont="1" applyFill="1" applyBorder="1" applyAlignment="1">
      <alignment horizontal="left" vertical="center"/>
    </xf>
  </cellXfs>
  <cellStyles count="6">
    <cellStyle name="Euro" xfId="1" xr:uid="{00000000-0005-0000-0000-000000000000}"/>
    <cellStyle name="Lien hypertexte" xfId="5" builtinId="8"/>
    <cellStyle name="Normal" xfId="0" builtinId="0"/>
    <cellStyle name="Normal 2" xfId="4" xr:uid="{00000000-0005-0000-0000-000003000000}"/>
    <cellStyle name="Normal_libro1" xfId="2" xr:uid="{00000000-0005-0000-0000-000004000000}"/>
    <cellStyle name="Pourcentage" xfId="3" builtinId="5"/>
  </cellStyles>
  <dxfs count="1">
    <dxf>
      <font>
        <b/>
        <i val="0"/>
        <color auto="1"/>
      </font>
    </dxf>
  </dxfs>
  <tableStyles count="0" defaultTableStyle="TableStyleMedium9" defaultPivotStyle="PivotStyleLight16"/>
  <colors>
    <mruColors>
      <color rgb="FFC000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jpeg"/><Relationship Id="rId6" Type="http://schemas.openxmlformats.org/officeDocument/2006/relationships/image" Target="../media/image10.png"/><Relationship Id="rId5" Type="http://schemas.openxmlformats.org/officeDocument/2006/relationships/image" Target="../media/image9.jpeg"/><Relationship Id="rId4" Type="http://schemas.openxmlformats.org/officeDocument/2006/relationships/image" Target="../media/image8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55</xdr:row>
      <xdr:rowOff>0</xdr:rowOff>
    </xdr:from>
    <xdr:to>
      <xdr:col>3</xdr:col>
      <xdr:colOff>166036</xdr:colOff>
      <xdr:row>55</xdr:row>
      <xdr:rowOff>243417</xdr:rowOff>
    </xdr:to>
    <xdr:pic>
      <xdr:nvPicPr>
        <xdr:cNvPr id="12" name="Picture 11" descr="Ver detalles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33" y="8695267"/>
          <a:ext cx="202019" cy="237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474133</xdr:colOff>
      <xdr:row>39</xdr:row>
      <xdr:rowOff>8466</xdr:rowOff>
    </xdr:from>
    <xdr:to>
      <xdr:col>3</xdr:col>
      <xdr:colOff>668866</xdr:colOff>
      <xdr:row>39</xdr:row>
      <xdr:rowOff>206374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133" y="5342466"/>
          <a:ext cx="194733" cy="194733"/>
        </a:xfrm>
        <a:prstGeom prst="rect">
          <a:avLst/>
        </a:prstGeom>
      </xdr:spPr>
    </xdr:pic>
    <xdr:clientData/>
  </xdr:twoCellAnchor>
  <xdr:twoCellAnchor editAs="oneCell">
    <xdr:from>
      <xdr:col>3</xdr:col>
      <xdr:colOff>448734</xdr:colOff>
      <xdr:row>40</xdr:row>
      <xdr:rowOff>160867</xdr:rowOff>
    </xdr:from>
    <xdr:to>
      <xdr:col>3</xdr:col>
      <xdr:colOff>651934</xdr:colOff>
      <xdr:row>41</xdr:row>
      <xdr:rowOff>186266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734" y="5918200"/>
          <a:ext cx="203200" cy="203200"/>
        </a:xfrm>
        <a:prstGeom prst="rect">
          <a:avLst/>
        </a:prstGeom>
      </xdr:spPr>
    </xdr:pic>
    <xdr:clientData/>
  </xdr:twoCellAnchor>
  <xdr:twoCellAnchor>
    <xdr:from>
      <xdr:col>3</xdr:col>
      <xdr:colOff>169333</xdr:colOff>
      <xdr:row>39</xdr:row>
      <xdr:rowOff>16934</xdr:rowOff>
    </xdr:from>
    <xdr:to>
      <xdr:col>3</xdr:col>
      <xdr:colOff>431800</xdr:colOff>
      <xdr:row>39</xdr:row>
      <xdr:rowOff>194734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23333" y="5350934"/>
          <a:ext cx="262467" cy="177800"/>
        </a:xfrm>
        <a:prstGeom prst="rightArrow">
          <a:avLst/>
        </a:prstGeom>
        <a:solidFill>
          <a:schemeClr val="bg1">
            <a:lumMod val="50000"/>
          </a:schemeClr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152400</xdr:colOff>
      <xdr:row>40</xdr:row>
      <xdr:rowOff>152400</xdr:rowOff>
    </xdr:from>
    <xdr:to>
      <xdr:col>3</xdr:col>
      <xdr:colOff>414867</xdr:colOff>
      <xdr:row>41</xdr:row>
      <xdr:rowOff>152400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0800000">
          <a:off x="406400" y="5909733"/>
          <a:ext cx="262467" cy="177800"/>
        </a:xfrm>
        <a:prstGeom prst="rightArrow">
          <a:avLst/>
        </a:prstGeom>
        <a:solidFill>
          <a:schemeClr val="bg1">
            <a:lumMod val="6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2</xdr:col>
      <xdr:colOff>59267</xdr:colOff>
      <xdr:row>38</xdr:row>
      <xdr:rowOff>186266</xdr:rowOff>
    </xdr:from>
    <xdr:to>
      <xdr:col>3</xdr:col>
      <xdr:colOff>168153</xdr:colOff>
      <xdr:row>39</xdr:row>
      <xdr:rowOff>194733</xdr:rowOff>
    </xdr:to>
    <xdr:pic>
      <xdr:nvPicPr>
        <xdr:cNvPr id="8" name="Picture 7" descr="Ver detalles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5325533"/>
          <a:ext cx="202019" cy="237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42334</xdr:colOff>
      <xdr:row>40</xdr:row>
      <xdr:rowOff>110067</xdr:rowOff>
    </xdr:from>
    <xdr:to>
      <xdr:col>3</xdr:col>
      <xdr:colOff>151220</xdr:colOff>
      <xdr:row>41</xdr:row>
      <xdr:rowOff>169333</xdr:rowOff>
    </xdr:to>
    <xdr:pic>
      <xdr:nvPicPr>
        <xdr:cNvPr id="9" name="Picture 8" descr="Ver detalles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67" y="5867400"/>
          <a:ext cx="202019" cy="237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457201</xdr:colOff>
      <xdr:row>55</xdr:row>
      <xdr:rowOff>59267</xdr:rowOff>
    </xdr:from>
    <xdr:to>
      <xdr:col>3</xdr:col>
      <xdr:colOff>663576</xdr:colOff>
      <xdr:row>55</xdr:row>
      <xdr:rowOff>262467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668" y="8754534"/>
          <a:ext cx="203200" cy="203200"/>
        </a:xfrm>
        <a:prstGeom prst="rect">
          <a:avLst/>
        </a:prstGeom>
      </xdr:spPr>
    </xdr:pic>
    <xdr:clientData/>
  </xdr:twoCellAnchor>
  <xdr:twoCellAnchor>
    <xdr:from>
      <xdr:col>3</xdr:col>
      <xdr:colOff>160866</xdr:colOff>
      <xdr:row>55</xdr:row>
      <xdr:rowOff>42333</xdr:rowOff>
    </xdr:from>
    <xdr:to>
      <xdr:col>3</xdr:col>
      <xdr:colOff>423333</xdr:colOff>
      <xdr:row>55</xdr:row>
      <xdr:rowOff>220133</xdr:rowOff>
    </xdr:to>
    <xdr:sp macro="" textlink="">
      <xdr:nvSpPr>
        <xdr:cNvPr id="11" name="Right Arrow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10800000">
          <a:off x="296333" y="8737600"/>
          <a:ext cx="262467" cy="177800"/>
        </a:xfrm>
        <a:prstGeom prst="rightArrow">
          <a:avLst/>
        </a:prstGeom>
        <a:solidFill>
          <a:schemeClr val="bg1">
            <a:lumMod val="6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482598</xdr:colOff>
      <xdr:row>44</xdr:row>
      <xdr:rowOff>16934</xdr:rowOff>
    </xdr:from>
    <xdr:to>
      <xdr:col>3</xdr:col>
      <xdr:colOff>683681</xdr:colOff>
      <xdr:row>44</xdr:row>
      <xdr:rowOff>211667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531" y="8619067"/>
          <a:ext cx="194733" cy="194733"/>
        </a:xfrm>
        <a:prstGeom prst="rect">
          <a:avLst/>
        </a:prstGeom>
      </xdr:spPr>
    </xdr:pic>
    <xdr:clientData/>
  </xdr:twoCellAnchor>
  <xdr:twoCellAnchor editAs="oneCell">
    <xdr:from>
      <xdr:col>3</xdr:col>
      <xdr:colOff>482600</xdr:colOff>
      <xdr:row>46</xdr:row>
      <xdr:rowOff>59266</xdr:rowOff>
    </xdr:from>
    <xdr:to>
      <xdr:col>4</xdr:col>
      <xdr:colOff>0</xdr:colOff>
      <xdr:row>46</xdr:row>
      <xdr:rowOff>262466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533" y="9237133"/>
          <a:ext cx="203200" cy="203200"/>
        </a:xfrm>
        <a:prstGeom prst="rect">
          <a:avLst/>
        </a:prstGeom>
      </xdr:spPr>
    </xdr:pic>
    <xdr:clientData/>
  </xdr:twoCellAnchor>
  <xdr:twoCellAnchor>
    <xdr:from>
      <xdr:col>3</xdr:col>
      <xdr:colOff>177799</xdr:colOff>
      <xdr:row>44</xdr:row>
      <xdr:rowOff>25402</xdr:rowOff>
    </xdr:from>
    <xdr:to>
      <xdr:col>3</xdr:col>
      <xdr:colOff>440266</xdr:colOff>
      <xdr:row>44</xdr:row>
      <xdr:rowOff>203202</xdr:rowOff>
    </xdr:to>
    <xdr:sp macro="" textlink="">
      <xdr:nvSpPr>
        <xdr:cNvPr id="15" name="Right Arrow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48732" y="8627535"/>
          <a:ext cx="262467" cy="177800"/>
        </a:xfrm>
        <a:prstGeom prst="rightArrow">
          <a:avLst/>
        </a:prstGeom>
        <a:solidFill>
          <a:schemeClr val="bg1">
            <a:lumMod val="50000"/>
          </a:schemeClr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169333</xdr:colOff>
      <xdr:row>46</xdr:row>
      <xdr:rowOff>76200</xdr:rowOff>
    </xdr:from>
    <xdr:to>
      <xdr:col>3</xdr:col>
      <xdr:colOff>431800</xdr:colOff>
      <xdr:row>46</xdr:row>
      <xdr:rowOff>254000</xdr:rowOff>
    </xdr:to>
    <xdr:sp macro="" textlink="">
      <xdr:nvSpPr>
        <xdr:cNvPr id="16" name="Right Arrow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0800000">
          <a:off x="440266" y="9254067"/>
          <a:ext cx="262467" cy="177800"/>
        </a:xfrm>
        <a:prstGeom prst="rightArrow">
          <a:avLst/>
        </a:prstGeom>
        <a:solidFill>
          <a:schemeClr val="bg1">
            <a:lumMod val="6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2</xdr:col>
      <xdr:colOff>50799</xdr:colOff>
      <xdr:row>44</xdr:row>
      <xdr:rowOff>0</xdr:rowOff>
    </xdr:from>
    <xdr:to>
      <xdr:col>3</xdr:col>
      <xdr:colOff>166035</xdr:colOff>
      <xdr:row>44</xdr:row>
      <xdr:rowOff>243417</xdr:rowOff>
    </xdr:to>
    <xdr:pic>
      <xdr:nvPicPr>
        <xdr:cNvPr id="17" name="Picture 16" descr="Ver detalles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8602133"/>
          <a:ext cx="202019" cy="237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46</xdr:row>
      <xdr:rowOff>33867</xdr:rowOff>
    </xdr:from>
    <xdr:to>
      <xdr:col>3</xdr:col>
      <xdr:colOff>93011</xdr:colOff>
      <xdr:row>46</xdr:row>
      <xdr:rowOff>270934</xdr:rowOff>
    </xdr:to>
    <xdr:pic>
      <xdr:nvPicPr>
        <xdr:cNvPr id="18" name="Picture 17" descr="Ver detalles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283" y="11908367"/>
          <a:ext cx="193553" cy="237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962025</xdr:colOff>
          <xdr:row>20</xdr:row>
          <xdr:rowOff>171450</xdr:rowOff>
        </xdr:from>
        <xdr:to>
          <xdr:col>9</xdr:col>
          <xdr:colOff>1819275</xdr:colOff>
          <xdr:row>20</xdr:row>
          <xdr:rowOff>685800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695325</xdr:colOff>
          <xdr:row>20</xdr:row>
          <xdr:rowOff>171450</xdr:rowOff>
        </xdr:from>
        <xdr:to>
          <xdr:col>11</xdr:col>
          <xdr:colOff>1552575</xdr:colOff>
          <xdr:row>20</xdr:row>
          <xdr:rowOff>685800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50800</xdr:colOff>
      <xdr:row>58</xdr:row>
      <xdr:rowOff>0</xdr:rowOff>
    </xdr:from>
    <xdr:ext cx="202019" cy="237067"/>
    <xdr:pic>
      <xdr:nvPicPr>
        <xdr:cNvPr id="23" name="Picture 22" descr="Ver detalles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60" y="13335000"/>
          <a:ext cx="202019" cy="237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457201</xdr:colOff>
      <xdr:row>58</xdr:row>
      <xdr:rowOff>59267</xdr:rowOff>
    </xdr:from>
    <xdr:ext cx="203200" cy="203200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1" y="13394267"/>
          <a:ext cx="203200" cy="203200"/>
        </a:xfrm>
        <a:prstGeom prst="rect">
          <a:avLst/>
        </a:prstGeom>
      </xdr:spPr>
    </xdr:pic>
    <xdr:clientData/>
  </xdr:oneCellAnchor>
  <xdr:twoCellAnchor>
    <xdr:from>
      <xdr:col>3</xdr:col>
      <xdr:colOff>160866</xdr:colOff>
      <xdr:row>58</xdr:row>
      <xdr:rowOff>42333</xdr:rowOff>
    </xdr:from>
    <xdr:to>
      <xdr:col>3</xdr:col>
      <xdr:colOff>423333</xdr:colOff>
      <xdr:row>58</xdr:row>
      <xdr:rowOff>220133</xdr:rowOff>
    </xdr:to>
    <xdr:sp macro="" textlink="">
      <xdr:nvSpPr>
        <xdr:cNvPr id="25" name="Right Arrow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 rot="10800000">
          <a:off x="427566" y="13377333"/>
          <a:ext cx="262467" cy="177800"/>
        </a:xfrm>
        <a:prstGeom prst="rightArrow">
          <a:avLst/>
        </a:prstGeom>
        <a:solidFill>
          <a:schemeClr val="bg1">
            <a:lumMod val="65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19</xdr:row>
          <xdr:rowOff>171450</xdr:rowOff>
        </xdr:from>
        <xdr:to>
          <xdr:col>9</xdr:col>
          <xdr:colOff>2219325</xdr:colOff>
          <xdr:row>19</xdr:row>
          <xdr:rowOff>685800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19</xdr:row>
          <xdr:rowOff>190500</xdr:rowOff>
        </xdr:from>
        <xdr:to>
          <xdr:col>11</xdr:col>
          <xdr:colOff>2009775</xdr:colOff>
          <xdr:row>19</xdr:row>
          <xdr:rowOff>704850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84667</xdr:colOff>
      <xdr:row>0</xdr:row>
      <xdr:rowOff>95250</xdr:rowOff>
    </xdr:from>
    <xdr:to>
      <xdr:col>4</xdr:col>
      <xdr:colOff>1290863</xdr:colOff>
      <xdr:row>3</xdr:row>
      <xdr:rowOff>130175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8750" y="95250"/>
          <a:ext cx="2067680" cy="550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_Global%20Implementation%20Management\Communications\Plantillas\TEMPLATE%20FILEACT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Hoja1"/>
      <sheetName val="Configurac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mments" Target="../comments1.xml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4.emf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dhila.panthaloor@saint-gobain.com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75"/>
  <sheetViews>
    <sheetView showGridLines="0" tabSelected="1" topLeftCell="A26" zoomScale="90" zoomScaleNormal="90" workbookViewId="0">
      <selection activeCell="Q27" sqref="Q27"/>
    </sheetView>
  </sheetViews>
  <sheetFormatPr baseColWidth="10" defaultColWidth="11.42578125" defaultRowHeight="12.75" x14ac:dyDescent="0.2"/>
  <cols>
    <col min="1" max="1" width="1.140625" style="6" customWidth="1"/>
    <col min="2" max="2" width="1.42578125" style="6" customWidth="1"/>
    <col min="3" max="3" width="1.28515625" style="6" customWidth="1"/>
    <col min="4" max="4" width="10.28515625" style="6" customWidth="1"/>
    <col min="5" max="5" width="20.5703125" style="6" customWidth="1"/>
    <col min="6" max="6" width="31.42578125" style="6" customWidth="1"/>
    <col min="7" max="7" width="9.140625" style="6" customWidth="1"/>
    <col min="8" max="8" width="24.140625" style="6" customWidth="1"/>
    <col min="9" max="9" width="2" style="6" customWidth="1"/>
    <col min="10" max="10" width="37.140625" style="6" customWidth="1"/>
    <col min="11" max="11" width="2.7109375" style="6" customWidth="1"/>
    <col min="12" max="12" width="37.140625" style="6" customWidth="1"/>
    <col min="13" max="13" width="0.7109375" style="6" customWidth="1"/>
    <col min="14" max="14" width="1.5703125" style="6" customWidth="1"/>
    <col min="15" max="16384" width="11.42578125" style="6"/>
  </cols>
  <sheetData>
    <row r="1" spans="4:12" ht="13.5" thickBot="1" x14ac:dyDescent="0.25"/>
    <row r="2" spans="4:12" ht="15.6" customHeight="1" x14ac:dyDescent="0.2">
      <c r="F2" s="194" t="s">
        <v>101</v>
      </c>
      <c r="G2" s="195"/>
      <c r="H2" s="195"/>
      <c r="I2" s="195"/>
      <c r="J2" s="196"/>
    </row>
    <row r="3" spans="4:12" ht="13.15" customHeight="1" thickBot="1" x14ac:dyDescent="0.25">
      <c r="F3" s="197"/>
      <c r="G3" s="198"/>
      <c r="H3" s="198"/>
      <c r="I3" s="198"/>
      <c r="J3" s="199"/>
    </row>
    <row r="4" spans="4:12" ht="13.15" customHeight="1" x14ac:dyDescent="0.2">
      <c r="E4"/>
      <c r="F4" s="26"/>
      <c r="G4" s="26"/>
      <c r="H4" s="26"/>
      <c r="I4" s="26"/>
    </row>
    <row r="5" spans="4:12" ht="17.45" customHeight="1" x14ac:dyDescent="0.2">
      <c r="F5" s="56" t="s">
        <v>117</v>
      </c>
      <c r="G5" s="148" t="s">
        <v>123</v>
      </c>
      <c r="H5" s="148"/>
      <c r="I5" s="148"/>
      <c r="J5" s="148"/>
    </row>
    <row r="6" spans="4:12" s="53" customFormat="1" ht="6" customHeight="1" x14ac:dyDescent="0.2">
      <c r="F6" s="62"/>
      <c r="G6" s="55"/>
      <c r="H6" s="55"/>
      <c r="I6" s="55"/>
      <c r="J6" s="55"/>
    </row>
    <row r="7" spans="4:12" ht="18.75" customHeight="1" x14ac:dyDescent="0.2">
      <c r="F7" s="56" t="s">
        <v>118</v>
      </c>
      <c r="G7" s="148" t="s">
        <v>123</v>
      </c>
      <c r="H7" s="148"/>
      <c r="I7" s="148"/>
      <c r="J7" s="148"/>
      <c r="L7" s="115" t="s">
        <v>110</v>
      </c>
    </row>
    <row r="8" spans="4:12" s="53" customFormat="1" ht="17.25" customHeight="1" x14ac:dyDescent="0.2">
      <c r="F8" s="62"/>
      <c r="G8" s="63"/>
      <c r="H8" s="63"/>
      <c r="I8" s="63"/>
      <c r="J8" s="54"/>
      <c r="L8" s="114"/>
    </row>
    <row r="9" spans="4:12" s="53" customFormat="1" ht="20.45" customHeight="1" x14ac:dyDescent="0.2">
      <c r="F9" s="56" t="s">
        <v>98</v>
      </c>
      <c r="G9" s="56" t="s">
        <v>97</v>
      </c>
      <c r="H9" s="169" t="s">
        <v>120</v>
      </c>
      <c r="I9" s="169"/>
      <c r="J9" s="169"/>
      <c r="L9" s="116" t="s">
        <v>111</v>
      </c>
    </row>
    <row r="10" spans="4:12" s="53" customFormat="1" ht="20.45" customHeight="1" x14ac:dyDescent="0.2">
      <c r="F10" s="101"/>
      <c r="G10" s="56" t="s">
        <v>99</v>
      </c>
      <c r="H10" s="148"/>
      <c r="I10" s="148"/>
      <c r="J10" s="148"/>
    </row>
    <row r="11" spans="4:12" s="53" customFormat="1" ht="20.45" customHeight="1" x14ac:dyDescent="0.2">
      <c r="F11" s="62"/>
      <c r="G11" s="56" t="s">
        <v>100</v>
      </c>
      <c r="H11" s="170" t="s">
        <v>121</v>
      </c>
      <c r="I11" s="171"/>
      <c r="J11" s="171"/>
    </row>
    <row r="12" spans="4:12" s="53" customFormat="1" ht="3.6" customHeight="1" thickBot="1" x14ac:dyDescent="0.25">
      <c r="F12" s="62"/>
      <c r="G12" s="101"/>
      <c r="H12" s="63"/>
      <c r="I12" s="63"/>
      <c r="J12" s="54"/>
    </row>
    <row r="13" spans="4:12" s="53" customFormat="1" ht="20.45" customHeight="1" thickBot="1" x14ac:dyDescent="0.25">
      <c r="F13" s="206" t="s">
        <v>77</v>
      </c>
      <c r="G13" s="207"/>
      <c r="H13" s="208"/>
      <c r="I13" s="63"/>
      <c r="J13" s="209" t="s">
        <v>76</v>
      </c>
      <c r="K13" s="210"/>
      <c r="L13" s="211"/>
    </row>
    <row r="14" spans="4:12" s="53" customFormat="1" ht="19.5" customHeight="1" thickBot="1" x14ac:dyDescent="0.25">
      <c r="E14" s="64"/>
      <c r="F14" s="67" t="s">
        <v>75</v>
      </c>
      <c r="G14" s="200" t="s">
        <v>74</v>
      </c>
      <c r="H14" s="201"/>
      <c r="I14" s="65"/>
      <c r="J14" s="66" t="s">
        <v>75</v>
      </c>
      <c r="K14" s="204" t="s">
        <v>74</v>
      </c>
      <c r="L14" s="205"/>
    </row>
    <row r="15" spans="4:12" s="53" customFormat="1" ht="19.5" customHeight="1" x14ac:dyDescent="0.2">
      <c r="D15" s="231" t="s">
        <v>73</v>
      </c>
      <c r="E15" s="232"/>
      <c r="F15" s="68"/>
      <c r="G15" s="159"/>
      <c r="H15" s="160"/>
      <c r="I15" s="65"/>
      <c r="J15" s="68"/>
      <c r="K15" s="159"/>
      <c r="L15" s="160"/>
    </row>
    <row r="16" spans="4:12" s="53" customFormat="1" ht="33.75" customHeight="1" x14ac:dyDescent="0.2">
      <c r="D16" s="233" t="s">
        <v>78</v>
      </c>
      <c r="E16" s="234"/>
      <c r="F16" s="73"/>
      <c r="G16" s="212"/>
      <c r="H16" s="213"/>
      <c r="I16" s="65"/>
      <c r="J16" s="117" t="s">
        <v>82</v>
      </c>
      <c r="K16" s="161" t="s">
        <v>83</v>
      </c>
      <c r="L16" s="162"/>
    </row>
    <row r="17" spans="4:13" s="53" customFormat="1" ht="33.75" customHeight="1" x14ac:dyDescent="0.2">
      <c r="D17" s="233" t="s">
        <v>80</v>
      </c>
      <c r="E17" s="234"/>
      <c r="F17" s="127" t="s">
        <v>122</v>
      </c>
      <c r="G17" s="214" t="s">
        <v>122</v>
      </c>
      <c r="H17" s="215"/>
      <c r="I17" s="65"/>
      <c r="J17" s="118">
        <v>193127189242</v>
      </c>
      <c r="K17" s="163">
        <v>193127189243</v>
      </c>
      <c r="L17" s="164"/>
    </row>
    <row r="18" spans="4:13" s="53" customFormat="1" ht="33.75" customHeight="1" x14ac:dyDescent="0.2">
      <c r="D18" s="239" t="s">
        <v>79</v>
      </c>
      <c r="E18" s="240"/>
      <c r="F18" s="112"/>
      <c r="G18" s="222"/>
      <c r="H18" s="223"/>
      <c r="I18" s="65"/>
      <c r="J18" s="119" t="str">
        <f>IF(F25="User / password",6741,
IF(F25="User / public key"," Santander will send by email the port for User/Public key authentication",IF(F25="User / password / public key","Santander will send by email the port for User/Password/Public key authentication","")))</f>
        <v/>
      </c>
      <c r="K18" s="120"/>
      <c r="L18" s="121" t="str">
        <f>IF(F25="User / password",6741,
IF(F25="User / public key"," Santander will send by email the port for User/Public key authentication",IF(F25="User / password / public key","Santander will send by email the port for User/Password/Public key authentication","")))</f>
        <v/>
      </c>
    </row>
    <row r="19" spans="4:13" s="53" customFormat="1" ht="33.75" customHeight="1" thickBot="1" x14ac:dyDescent="0.25">
      <c r="D19" s="235" t="s">
        <v>116</v>
      </c>
      <c r="E19" s="236"/>
      <c r="F19" s="79"/>
      <c r="G19" s="157"/>
      <c r="H19" s="158"/>
      <c r="I19" s="65"/>
      <c r="J19" s="122" t="s">
        <v>115</v>
      </c>
      <c r="K19" s="155" t="s">
        <v>115</v>
      </c>
      <c r="L19" s="156"/>
    </row>
    <row r="20" spans="4:13" s="53" customFormat="1" ht="60.75" customHeight="1" thickBot="1" x14ac:dyDescent="0.25">
      <c r="D20" s="237" t="s">
        <v>112</v>
      </c>
      <c r="E20" s="238"/>
      <c r="F20" s="110"/>
      <c r="G20" s="111"/>
      <c r="H20" s="109"/>
      <c r="I20" s="65"/>
      <c r="J20" s="103" t="s">
        <v>113</v>
      </c>
      <c r="K20" s="134" t="s">
        <v>114</v>
      </c>
      <c r="L20" s="135"/>
    </row>
    <row r="21" spans="4:13" s="53" customFormat="1" ht="61.9" customHeight="1" thickBot="1" x14ac:dyDescent="0.25">
      <c r="D21" s="235" t="s">
        <v>119</v>
      </c>
      <c r="E21" s="236"/>
      <c r="F21" s="113"/>
      <c r="G21" s="165"/>
      <c r="H21" s="166"/>
      <c r="I21" s="65"/>
      <c r="J21" s="103" t="s">
        <v>102</v>
      </c>
      <c r="K21" s="167" t="s">
        <v>103</v>
      </c>
      <c r="L21" s="168"/>
    </row>
    <row r="22" spans="4:13" s="53" customFormat="1" ht="21" customHeight="1" thickBot="1" x14ac:dyDescent="0.25">
      <c r="D22" s="102"/>
      <c r="E22" s="102"/>
      <c r="F22" s="217" t="s">
        <v>93</v>
      </c>
      <c r="G22" s="217"/>
      <c r="H22" s="217"/>
      <c r="I22" s="74"/>
      <c r="J22" s="218" t="s">
        <v>94</v>
      </c>
      <c r="K22" s="218"/>
      <c r="L22" s="218"/>
    </row>
    <row r="23" spans="4:13" s="53" customFormat="1" ht="19.149999999999999" customHeight="1" x14ac:dyDescent="0.2">
      <c r="D23" s="227" t="s">
        <v>87</v>
      </c>
      <c r="E23" s="228"/>
      <c r="F23" s="219" t="s">
        <v>89</v>
      </c>
      <c r="G23" s="220"/>
      <c r="H23" s="221"/>
      <c r="I23" s="75"/>
      <c r="J23" s="152" t="s">
        <v>88</v>
      </c>
      <c r="K23" s="153"/>
      <c r="L23" s="154"/>
    </row>
    <row r="24" spans="4:13" s="53" customFormat="1" ht="24.6" customHeight="1" thickBot="1" x14ac:dyDescent="0.25">
      <c r="D24" s="229"/>
      <c r="E24" s="230"/>
      <c r="F24" s="149" t="str">
        <f>IF(F23="Pull","Client will connect Santander server to collect files",IF(F23="Push","Client will send files to Santander server",""))</f>
        <v>Client will send files to Santander server</v>
      </c>
      <c r="G24" s="150"/>
      <c r="H24" s="151"/>
      <c r="I24" s="75"/>
      <c r="J24" s="131" t="str">
        <f>IF(J23="Pull","Client will connect Santander server to collect files",IF(J23="Push","Santander will send files to client's server",""))</f>
        <v>Client will connect Santander server to collect files</v>
      </c>
      <c r="K24" s="132"/>
      <c r="L24" s="133"/>
    </row>
    <row r="25" spans="4:13" s="53" customFormat="1" ht="19.149999999999999" customHeight="1" x14ac:dyDescent="0.2">
      <c r="D25" s="227" t="s">
        <v>81</v>
      </c>
      <c r="E25" s="228"/>
      <c r="F25" s="224"/>
      <c r="G25" s="225"/>
      <c r="H25" s="226"/>
      <c r="I25" s="75"/>
      <c r="J25" s="128" t="s">
        <v>84</v>
      </c>
      <c r="K25" s="129"/>
      <c r="L25" s="130"/>
      <c r="M25" s="54"/>
    </row>
    <row r="26" spans="4:13" s="53" customFormat="1" ht="31.9" customHeight="1" thickBot="1" x14ac:dyDescent="0.25">
      <c r="D26" s="229"/>
      <c r="E26" s="230"/>
      <c r="F26" s="149" t="str">
        <f>IF((F25="User / password"),"Santander will send the user and password to the client by email",IF(F25="User / public key","Santander will send the user and the client will send the public key",IF(F25="User / password / public key","Santander will send user and password and the client will send the public key","")))</f>
        <v/>
      </c>
      <c r="G26" s="150"/>
      <c r="H26" s="151"/>
      <c r="I26" s="74"/>
      <c r="J26" s="131" t="str">
        <f>IF(AND(J23="Pull",J25="User / password"),"Santander will send the user and password to client by email",
IF(AND(J23="Pull", J25="User / public key"),"Santander will send the user and Client will send the public key",
IF(AND(J23="Pull",J25="User / password / public key"),"Santander will send user and password and Client will send the public key",
IF(AND(J23="Push",J25="User / password"),"Client will send the user and password to Santander by email",
IF(AND(J23="Push",J25="User / public key"),"Client will send the user and Santander will send the public key",
IF(AND(J23="Push",J25="User / password / public key"),"Client will send user and password and Santander will send the public key",""))))))</f>
        <v>Santander will send the user and password to client by email</v>
      </c>
      <c r="K26" s="132"/>
      <c r="L26" s="133"/>
    </row>
    <row r="27" spans="4:13" s="53" customFormat="1" ht="18" customHeight="1" x14ac:dyDescent="0.2">
      <c r="D27" s="76"/>
      <c r="E27" s="76"/>
      <c r="F27" s="76"/>
      <c r="G27" s="76"/>
      <c r="H27" s="76"/>
      <c r="I27" s="74"/>
      <c r="J27" s="78" t="s">
        <v>92</v>
      </c>
      <c r="K27" s="216"/>
      <c r="L27" s="216"/>
      <c r="M27" s="54"/>
    </row>
    <row r="28" spans="4:13" s="53" customFormat="1" ht="11.45" customHeight="1" thickBot="1" x14ac:dyDescent="0.25">
      <c r="D28" s="76"/>
      <c r="E28" s="76"/>
      <c r="F28" s="76"/>
      <c r="G28" s="76"/>
      <c r="H28" s="76"/>
      <c r="I28" s="74"/>
      <c r="J28" s="96" t="s">
        <v>90</v>
      </c>
      <c r="K28" s="77" t="s">
        <v>91</v>
      </c>
      <c r="L28" s="77"/>
      <c r="M28" s="54"/>
    </row>
    <row r="29" spans="4:13" s="53" customFormat="1" ht="17.45" customHeight="1" thickBot="1" x14ac:dyDescent="0.25">
      <c r="D29" s="76"/>
      <c r="E29" s="76"/>
      <c r="F29" s="76"/>
      <c r="G29" s="76"/>
      <c r="H29" s="76"/>
      <c r="I29" s="74"/>
      <c r="J29" s="95" t="str">
        <f>CONCATENATE(G5,"/Inbox")</f>
        <v>SGBDF/Inbox</v>
      </c>
      <c r="K29" s="202" t="str">
        <f>CONCATENATE(G5,"/Outbox")</f>
        <v>SGBDF/Outbox</v>
      </c>
      <c r="L29" s="203"/>
    </row>
    <row r="30" spans="4:13" s="53" customFormat="1" ht="6" customHeight="1" thickBot="1" x14ac:dyDescent="0.25">
      <c r="F30" s="62"/>
      <c r="G30" s="69"/>
      <c r="H30" s="69"/>
      <c r="I30" s="69"/>
    </row>
    <row r="31" spans="4:13" s="2" customFormat="1" ht="14.45" customHeight="1" thickBot="1" x14ac:dyDescent="0.25">
      <c r="D31" s="172" t="s">
        <v>27</v>
      </c>
      <c r="E31" s="173"/>
      <c r="F31" s="37" t="s">
        <v>28</v>
      </c>
      <c r="G31" s="50" t="s">
        <v>31</v>
      </c>
      <c r="H31" s="136" t="s">
        <v>35</v>
      </c>
      <c r="I31" s="137"/>
      <c r="J31" s="142" t="s">
        <v>36</v>
      </c>
      <c r="K31" s="143"/>
      <c r="L31" s="144"/>
    </row>
    <row r="32" spans="4:13" s="10" customFormat="1" ht="14.45" customHeight="1" thickBot="1" x14ac:dyDescent="0.25">
      <c r="D32" s="174"/>
      <c r="E32" s="175"/>
      <c r="F32" s="38" t="s">
        <v>29</v>
      </c>
      <c r="G32" s="57" t="s">
        <v>4</v>
      </c>
      <c r="H32" s="138"/>
      <c r="I32" s="138"/>
      <c r="J32" s="139" t="str">
        <f>IF(H32="Cipher","Santader will send its PGP Public key",IF(H32="Signature","Please could you provide your PGP Public key?",IF(H32="Cipher+Signature","The client and Santander will provide its PGP Public Keys","")))</f>
        <v/>
      </c>
      <c r="K32" s="140"/>
      <c r="L32" s="141"/>
    </row>
    <row r="33" spans="2:14" s="10" customFormat="1" ht="16.899999999999999" customHeight="1" thickBot="1" x14ac:dyDescent="0.25">
      <c r="D33" s="174"/>
      <c r="E33" s="175"/>
      <c r="F33" s="38" t="s">
        <v>30</v>
      </c>
      <c r="G33" s="58" t="s">
        <v>4</v>
      </c>
      <c r="H33" s="190"/>
      <c r="I33" s="190"/>
      <c r="J33" s="191" t="str">
        <f>IF(H33="Cipher","Please could you provide your PGP Public key?"," ")</f>
        <v xml:space="preserve"> </v>
      </c>
      <c r="K33" s="192"/>
      <c r="L33" s="193"/>
    </row>
    <row r="34" spans="2:14" s="11" customFormat="1" ht="5.45" customHeight="1" thickBot="1" x14ac:dyDescent="0.25">
      <c r="D34" s="176"/>
      <c r="E34" s="177"/>
      <c r="F34" s="123"/>
      <c r="G34" s="124"/>
      <c r="H34" s="124"/>
      <c r="I34" s="124"/>
      <c r="J34" s="125"/>
      <c r="K34" s="125"/>
      <c r="L34" s="126"/>
    </row>
    <row r="35" spans="2:14" ht="6.6" customHeight="1" x14ac:dyDescent="0.2">
      <c r="E35" s="1"/>
    </row>
    <row r="36" spans="2:14" ht="13.5" thickBot="1" x14ac:dyDescent="0.25">
      <c r="D36" s="80"/>
      <c r="E36" s="1"/>
    </row>
    <row r="37" spans="2:14" ht="21" customHeight="1" x14ac:dyDescent="0.2">
      <c r="B37" s="178" t="s">
        <v>95</v>
      </c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80"/>
    </row>
    <row r="38" spans="2:14" ht="23.45" customHeight="1" thickBot="1" x14ac:dyDescent="0.35">
      <c r="B38" s="81"/>
      <c r="C38" s="8"/>
      <c r="D38" s="8"/>
      <c r="E38" s="82" t="s">
        <v>41</v>
      </c>
      <c r="F38" s="8"/>
      <c r="G38" s="19"/>
      <c r="H38" s="19"/>
      <c r="I38" s="19"/>
      <c r="J38" s="19"/>
      <c r="K38" s="19"/>
      <c r="L38" s="19"/>
      <c r="M38" s="8"/>
      <c r="N38" s="83"/>
    </row>
    <row r="39" spans="2:14" ht="18" customHeight="1" thickTop="1" thickBot="1" x14ac:dyDescent="0.25">
      <c r="B39" s="84"/>
      <c r="C39" s="15"/>
      <c r="D39" s="15"/>
      <c r="E39" s="21"/>
      <c r="F39" s="21" t="s">
        <v>56</v>
      </c>
      <c r="G39" s="8"/>
      <c r="H39" s="14" t="s">
        <v>39</v>
      </c>
      <c r="I39" s="8"/>
      <c r="J39" s="8"/>
      <c r="K39" s="98"/>
      <c r="L39" s="99"/>
      <c r="M39" s="16"/>
      <c r="N39" s="83"/>
    </row>
    <row r="40" spans="2:14" s="31" customFormat="1" ht="37.5" customHeight="1" thickBot="1" x14ac:dyDescent="0.25">
      <c r="B40" s="85"/>
      <c r="C40" s="29"/>
      <c r="D40" s="29"/>
      <c r="E40" s="51" t="s">
        <v>37</v>
      </c>
      <c r="F40" s="59" t="s">
        <v>24</v>
      </c>
      <c r="G40" s="32"/>
      <c r="H40" s="184" t="str">
        <f>IF(F40="", "",IF(F40=Hoja1!C2,Hoja1!D2,IF(F40=Hoja1!C3,Hoja1!D3,IF(F40=Hoja1!C4,Hoja1!D4,IF(F40=Hoja1!C5,Hoja1!D5,IF(F40=Hoja1!C6,Hoja1!D6,IF(F40=Hoja1!C7,Hoja1!D7)))))))</f>
        <v>IPHSAN.SGBDF.I.PAIN01.0003.Dyymmdd.Thhmm.nnnnnnnn</v>
      </c>
      <c r="I40" s="185"/>
      <c r="J40" s="185"/>
      <c r="K40" s="185"/>
      <c r="L40" s="186"/>
      <c r="M40" s="28"/>
      <c r="N40" s="86"/>
    </row>
    <row r="41" spans="2:14" ht="13.5" thickBot="1" x14ac:dyDescent="0.25">
      <c r="B41" s="84"/>
      <c r="C41" s="8"/>
      <c r="D41" s="8"/>
      <c r="E41" s="8"/>
      <c r="F41" s="8"/>
      <c r="G41" s="8"/>
      <c r="H41" s="14" t="s">
        <v>40</v>
      </c>
      <c r="I41" s="8"/>
      <c r="J41" s="90"/>
      <c r="K41" s="8"/>
      <c r="L41" s="14"/>
      <c r="M41" s="17"/>
      <c r="N41" s="83"/>
    </row>
    <row r="42" spans="2:14" ht="37.5" customHeight="1" thickBot="1" x14ac:dyDescent="0.25">
      <c r="B42" s="84"/>
      <c r="C42" s="8"/>
      <c r="D42" s="8"/>
      <c r="E42" s="52" t="s">
        <v>38</v>
      </c>
      <c r="F42" s="59" t="s">
        <v>58</v>
      </c>
      <c r="G42" s="33"/>
      <c r="H42" s="187" t="str">
        <f>IF(F42="","",IF(F42=Hoja1!M3,Hoja1!N3,IF(F42=Hoja1!M4,Hoja1!N4,IF(F42=Hoja1!M5,Hoja1!N5,IF(F42=Hoja1!M6,Hoja1!N6,IF(F42=Hoja1!M7,Hoja1!N7,IF(F42=Hoja1!M8,Hoja1!N8)))))))</f>
        <v>IPHSAN.SGBDF.O.PAIN02.0003.Dyymmdd.Thhmm.nnnnnnnn</v>
      </c>
      <c r="I42" s="188"/>
      <c r="J42" s="188"/>
      <c r="K42" s="188"/>
      <c r="L42" s="189"/>
      <c r="M42" s="17"/>
      <c r="N42" s="83"/>
    </row>
    <row r="43" spans="2:14" ht="10.15" customHeight="1" x14ac:dyDescent="0.2">
      <c r="B43" s="84"/>
      <c r="C43" s="8"/>
      <c r="D43" s="8"/>
      <c r="E43" s="41"/>
      <c r="F43" s="42"/>
      <c r="G43" s="27"/>
      <c r="H43" s="40"/>
      <c r="I43" s="49"/>
      <c r="J43" s="49"/>
      <c r="K43" s="8"/>
      <c r="L43" s="93"/>
      <c r="M43" s="17"/>
      <c r="N43" s="83"/>
    </row>
    <row r="44" spans="2:14" ht="22.9" customHeight="1" thickBot="1" x14ac:dyDescent="0.25">
      <c r="B44" s="84"/>
      <c r="C44" s="8"/>
      <c r="D44" s="8"/>
      <c r="E44" s="45" t="s">
        <v>60</v>
      </c>
      <c r="F44" s="46"/>
      <c r="G44" s="47"/>
      <c r="H44" s="48" t="s">
        <v>39</v>
      </c>
      <c r="I44" s="8"/>
      <c r="J44" s="8"/>
      <c r="K44" s="47"/>
      <c r="L44" s="14"/>
      <c r="M44" s="17"/>
      <c r="N44" s="83"/>
    </row>
    <row r="45" spans="2:14" ht="37.5" customHeight="1" thickBot="1" x14ac:dyDescent="0.25">
      <c r="B45" s="84"/>
      <c r="C45" s="8"/>
      <c r="D45" s="8"/>
      <c r="E45" s="51" t="s">
        <v>61</v>
      </c>
      <c r="F45" s="60"/>
      <c r="G45" s="8"/>
      <c r="H45" s="184" t="str">
        <f>IF(F45="","",IF(F45=Hoja1!C8,Hoja1!D8))</f>
        <v/>
      </c>
      <c r="I45" s="185"/>
      <c r="J45" s="185"/>
      <c r="K45" s="185"/>
      <c r="L45" s="186"/>
      <c r="M45" s="17"/>
      <c r="N45" s="83"/>
    </row>
    <row r="46" spans="2:14" ht="13.5" thickBot="1" x14ac:dyDescent="0.25">
      <c r="B46" s="84"/>
      <c r="C46" s="8"/>
      <c r="D46" s="8"/>
      <c r="E46" s="8"/>
      <c r="F46" s="8"/>
      <c r="G46" s="8"/>
      <c r="H46" s="14" t="s">
        <v>40</v>
      </c>
      <c r="I46" s="8"/>
      <c r="J46" s="90"/>
      <c r="K46" s="8"/>
      <c r="L46" s="14"/>
      <c r="M46" s="17"/>
      <c r="N46" s="83"/>
    </row>
    <row r="47" spans="2:14" ht="37.5" customHeight="1" thickBot="1" x14ac:dyDescent="0.25">
      <c r="B47" s="84"/>
      <c r="C47" s="8"/>
      <c r="D47" s="8"/>
      <c r="E47" s="52" t="s">
        <v>59</v>
      </c>
      <c r="F47" s="60"/>
      <c r="G47" s="8"/>
      <c r="H47" s="187" t="str">
        <f>IF(F47="","",IF(F47=Hoja1!M9,Hoja1!N9,IF(F47=Hoja1!M10,Hoja1!N10)))</f>
        <v/>
      </c>
      <c r="I47" s="188"/>
      <c r="J47" s="188"/>
      <c r="K47" s="188"/>
      <c r="L47" s="189"/>
      <c r="M47" s="17"/>
      <c r="N47" s="83"/>
    </row>
    <row r="48" spans="2:14" x14ac:dyDescent="0.2">
      <c r="B48" s="84"/>
      <c r="C48" s="8"/>
      <c r="D48" s="8"/>
      <c r="E48" s="8"/>
      <c r="F48" s="8"/>
      <c r="G48" s="8"/>
      <c r="H48" s="8"/>
      <c r="I48" s="8"/>
      <c r="J48" s="8"/>
      <c r="K48" s="8"/>
      <c r="L48" s="8"/>
      <c r="M48" s="17"/>
      <c r="N48" s="83"/>
    </row>
    <row r="49" spans="2:14" x14ac:dyDescent="0.2">
      <c r="B49" s="84"/>
      <c r="C49" s="8"/>
      <c r="D49" s="94" t="s">
        <v>96</v>
      </c>
      <c r="F49" s="8"/>
      <c r="G49" s="8"/>
      <c r="H49" s="5"/>
      <c r="I49" s="8"/>
      <c r="J49" s="8"/>
      <c r="K49" s="8"/>
      <c r="L49" s="22"/>
      <c r="M49" s="17"/>
      <c r="N49" s="83"/>
    </row>
    <row r="50" spans="2:14" ht="7.5" customHeight="1" thickBot="1" x14ac:dyDescent="0.25">
      <c r="B50" s="84"/>
      <c r="C50" s="8"/>
      <c r="D50" s="94"/>
      <c r="F50" s="8"/>
      <c r="G50" s="8"/>
      <c r="H50" s="5"/>
      <c r="I50" s="8"/>
      <c r="J50" s="8"/>
      <c r="K50" s="8"/>
      <c r="L50" s="22"/>
      <c r="M50" s="17"/>
      <c r="N50" s="83"/>
    </row>
    <row r="51" spans="2:14" s="12" customFormat="1" ht="37.5" customHeight="1" thickBot="1" x14ac:dyDescent="0.25">
      <c r="B51" s="87"/>
      <c r="C51" s="9"/>
      <c r="D51" s="9"/>
      <c r="E51" s="181"/>
      <c r="F51" s="182"/>
      <c r="G51" s="182"/>
      <c r="H51" s="182"/>
      <c r="I51" s="182"/>
      <c r="J51" s="182"/>
      <c r="K51" s="182"/>
      <c r="L51" s="183"/>
      <c r="M51" s="23"/>
      <c r="N51" s="88"/>
    </row>
    <row r="52" spans="2:14" ht="6" customHeight="1" thickBot="1" x14ac:dyDescent="0.25">
      <c r="B52" s="84"/>
      <c r="C52" s="18"/>
      <c r="D52" s="19"/>
      <c r="E52" s="19"/>
      <c r="F52" s="19"/>
      <c r="G52" s="19"/>
      <c r="H52" s="20"/>
      <c r="I52" s="19"/>
      <c r="J52" s="19"/>
      <c r="K52" s="19"/>
      <c r="L52" s="19"/>
      <c r="M52" s="17"/>
      <c r="N52" s="83"/>
    </row>
    <row r="53" spans="2:14" ht="5.45" customHeight="1" thickTop="1" x14ac:dyDescent="0.2">
      <c r="B53" s="81"/>
      <c r="C53" s="8"/>
      <c r="D53" s="8"/>
      <c r="E53" s="8"/>
      <c r="F53" s="8"/>
      <c r="G53" s="8"/>
      <c r="H53" s="5"/>
      <c r="I53" s="8"/>
      <c r="J53" s="8"/>
      <c r="K53" s="8"/>
      <c r="L53" s="8"/>
      <c r="M53" s="15"/>
      <c r="N53" s="83"/>
    </row>
    <row r="54" spans="2:14" ht="15.75" thickBot="1" x14ac:dyDescent="0.35">
      <c r="B54" s="81"/>
      <c r="C54" s="8"/>
      <c r="D54" s="8"/>
      <c r="E54" s="82" t="s">
        <v>42</v>
      </c>
      <c r="F54" s="8"/>
      <c r="G54" s="8"/>
      <c r="H54" s="19"/>
      <c r="I54" s="19"/>
      <c r="J54" s="19"/>
      <c r="K54" s="19"/>
      <c r="L54" s="19"/>
      <c r="M54" s="8"/>
      <c r="N54" s="83"/>
    </row>
    <row r="55" spans="2:14" ht="14.25" thickTop="1" thickBot="1" x14ac:dyDescent="0.25">
      <c r="B55" s="81"/>
      <c r="C55" s="34"/>
      <c r="D55" s="15"/>
      <c r="E55" s="21" t="s">
        <v>109</v>
      </c>
      <c r="F55" s="21" t="s">
        <v>56</v>
      </c>
      <c r="G55" s="15"/>
      <c r="H55" s="14" t="s">
        <v>40</v>
      </c>
      <c r="I55" s="8"/>
      <c r="J55" s="8"/>
      <c r="K55" s="8"/>
      <c r="L55" s="14"/>
      <c r="M55" s="16"/>
      <c r="N55" s="83"/>
    </row>
    <row r="56" spans="2:14" ht="37.5" customHeight="1" thickBot="1" x14ac:dyDescent="0.25">
      <c r="B56" s="81"/>
      <c r="C56" s="35"/>
      <c r="D56" s="8"/>
      <c r="E56" s="24" t="s">
        <v>43</v>
      </c>
      <c r="F56" s="61" t="s">
        <v>10</v>
      </c>
      <c r="G56" s="25"/>
      <c r="H56" s="30" t="str">
        <f>IF(F56="","",IF(F56=Hoja1!C12,Hoja1!D12,IF(F56=Hoja1!C13,Hoja1!D13,IF(F56=Hoja1!C14,Hoja1!D14,IF(F56=Hoja1!C15,Hoja1!D15,IF(F56=Hoja1!C16,Hoja1!D16))))))</f>
        <v>SICSAN.SGBDF.FXML.Dyymmdd.Hhhmmss.Cnnnnnn</v>
      </c>
      <c r="I56" s="39"/>
      <c r="J56" s="97"/>
      <c r="K56" s="97"/>
      <c r="L56" s="100"/>
      <c r="M56" s="17"/>
      <c r="N56" s="83"/>
    </row>
    <row r="57" spans="2:14" ht="7.15" customHeight="1" thickBot="1" x14ac:dyDescent="0.25">
      <c r="B57" s="81"/>
      <c r="C57" s="35"/>
      <c r="D57" s="8"/>
      <c r="E57" s="106"/>
      <c r="F57" s="106"/>
      <c r="G57" s="107"/>
      <c r="H57" s="106"/>
      <c r="I57" s="106"/>
      <c r="J57" s="108"/>
      <c r="K57" s="108"/>
      <c r="L57" s="106"/>
      <c r="M57" s="17"/>
      <c r="N57" s="83"/>
    </row>
    <row r="58" spans="2:14" ht="14.45" customHeight="1" thickBot="1" x14ac:dyDescent="0.25">
      <c r="B58" s="81"/>
      <c r="C58" s="104"/>
      <c r="D58" s="105"/>
      <c r="E58" s="22" t="s">
        <v>107</v>
      </c>
      <c r="F58" s="22" t="s">
        <v>56</v>
      </c>
      <c r="G58" s="8"/>
      <c r="H58" s="14" t="s">
        <v>40</v>
      </c>
      <c r="I58" s="8"/>
      <c r="J58" s="8"/>
      <c r="K58" s="8"/>
      <c r="L58" s="14"/>
      <c r="M58" s="17"/>
      <c r="N58" s="83"/>
    </row>
    <row r="59" spans="2:14" ht="37.5" customHeight="1" thickBot="1" x14ac:dyDescent="0.25">
      <c r="B59" s="81"/>
      <c r="C59" s="35"/>
      <c r="D59" s="8"/>
      <c r="E59" s="24" t="s">
        <v>108</v>
      </c>
      <c r="F59" s="61" t="s">
        <v>10</v>
      </c>
      <c r="G59" s="25"/>
      <c r="H59" s="145" t="str">
        <f>IF(F59="","",IF(F59=Hoja1!C20,Hoja1!D20,IF(F59=Hoja1!C21,Hoja1!D21)))</f>
        <v>SICSAN.SGBDF.CAMT52.Dyymmdd.Hhhmmss.Cnnnnnn</v>
      </c>
      <c r="I59" s="146"/>
      <c r="J59" s="146"/>
      <c r="K59" s="146"/>
      <c r="L59" s="147"/>
      <c r="M59" s="17"/>
      <c r="N59" s="83"/>
    </row>
    <row r="60" spans="2:14" ht="7.15" customHeight="1" x14ac:dyDescent="0.2">
      <c r="B60" s="81"/>
      <c r="C60" s="35"/>
      <c r="D60" s="8"/>
      <c r="E60" s="94"/>
      <c r="F60" s="94"/>
      <c r="G60" s="25"/>
      <c r="H60" s="94"/>
      <c r="I60" s="94"/>
      <c r="J60" s="8"/>
      <c r="K60" s="8"/>
      <c r="L60" s="94"/>
      <c r="M60" s="17"/>
      <c r="N60" s="83"/>
    </row>
    <row r="61" spans="2:14" ht="6" customHeight="1" thickBot="1" x14ac:dyDescent="0.25">
      <c r="B61" s="81"/>
      <c r="C61" s="18"/>
      <c r="D61" s="19"/>
      <c r="E61" s="19"/>
      <c r="F61" s="19"/>
      <c r="G61" s="19"/>
      <c r="H61" s="20"/>
      <c r="I61" s="19"/>
      <c r="J61" s="19"/>
      <c r="K61" s="19"/>
      <c r="L61" s="19"/>
      <c r="M61" s="36"/>
      <c r="N61" s="83"/>
    </row>
    <row r="62" spans="2:14" ht="14.25" thickTop="1" thickBot="1" x14ac:dyDescent="0.25">
      <c r="B62" s="89"/>
      <c r="C62" s="90"/>
      <c r="D62" s="90"/>
      <c r="E62" s="90"/>
      <c r="F62" s="90"/>
      <c r="G62" s="90"/>
      <c r="H62" s="91"/>
      <c r="I62" s="90"/>
      <c r="J62" s="90"/>
      <c r="K62" s="90"/>
      <c r="L62" s="90"/>
      <c r="M62" s="90"/>
      <c r="N62" s="92"/>
    </row>
    <row r="63" spans="2:14" x14ac:dyDescent="0.2">
      <c r="G63" s="13"/>
      <c r="H63" s="4"/>
    </row>
    <row r="64" spans="2:14" x14ac:dyDescent="0.2">
      <c r="E64" s="4"/>
      <c r="F64" s="4"/>
      <c r="G64" s="4"/>
      <c r="J64" s="8"/>
      <c r="K64" s="8"/>
      <c r="L64" s="8"/>
    </row>
    <row r="65" spans="5:9" x14ac:dyDescent="0.2">
      <c r="E65" s="3"/>
      <c r="F65" s="3"/>
      <c r="G65" s="3"/>
      <c r="H65" s="3"/>
      <c r="I65" s="3"/>
    </row>
    <row r="66" spans="5:9" x14ac:dyDescent="0.2">
      <c r="E66" s="3"/>
      <c r="F66" s="3"/>
      <c r="G66" s="3"/>
      <c r="H66" s="3"/>
      <c r="I66" s="3"/>
    </row>
    <row r="67" spans="5:9" x14ac:dyDescent="0.2">
      <c r="E67" s="3"/>
      <c r="F67" s="3"/>
      <c r="G67" s="3"/>
      <c r="H67" s="3"/>
      <c r="I67" s="3"/>
    </row>
    <row r="68" spans="5:9" x14ac:dyDescent="0.2">
      <c r="E68" s="3"/>
      <c r="F68" s="3"/>
      <c r="G68" s="3"/>
      <c r="H68" s="3"/>
      <c r="I68" s="3"/>
    </row>
    <row r="69" spans="5:9" x14ac:dyDescent="0.2">
      <c r="E69" s="3"/>
      <c r="F69" s="3"/>
      <c r="G69" s="3"/>
      <c r="H69" s="3"/>
      <c r="I69" s="3"/>
    </row>
    <row r="70" spans="5:9" x14ac:dyDescent="0.2">
      <c r="E70" s="3"/>
      <c r="F70" s="3"/>
      <c r="G70" s="3"/>
      <c r="H70" s="3"/>
      <c r="I70" s="3"/>
    </row>
    <row r="71" spans="5:9" x14ac:dyDescent="0.2">
      <c r="E71" s="3"/>
      <c r="F71" s="3"/>
      <c r="G71" s="3"/>
      <c r="H71" s="3"/>
      <c r="I71" s="3"/>
    </row>
    <row r="72" spans="5:9" x14ac:dyDescent="0.2">
      <c r="E72" s="3"/>
      <c r="F72" s="3"/>
      <c r="G72" s="3"/>
      <c r="H72" s="3"/>
      <c r="I72" s="3"/>
    </row>
    <row r="73" spans="5:9" x14ac:dyDescent="0.2">
      <c r="E73" s="3"/>
      <c r="F73" s="3"/>
      <c r="G73" s="3"/>
      <c r="H73" s="3"/>
      <c r="I73" s="3"/>
    </row>
    <row r="74" spans="5:9" x14ac:dyDescent="0.2">
      <c r="E74" s="3"/>
      <c r="F74" s="3"/>
      <c r="G74" s="3"/>
      <c r="H74" s="3"/>
      <c r="I74" s="3"/>
    </row>
    <row r="75" spans="5:9" x14ac:dyDescent="0.2">
      <c r="E75" s="3"/>
      <c r="F75" s="3"/>
      <c r="G75" s="3"/>
      <c r="H75" s="3"/>
      <c r="I75" s="3"/>
    </row>
  </sheetData>
  <dataConsolidate/>
  <mergeCells count="57">
    <mergeCell ref="D25:E26"/>
    <mergeCell ref="D15:E15"/>
    <mergeCell ref="D16:E16"/>
    <mergeCell ref="D17:E17"/>
    <mergeCell ref="D19:E19"/>
    <mergeCell ref="D23:E24"/>
    <mergeCell ref="D21:E21"/>
    <mergeCell ref="D20:E20"/>
    <mergeCell ref="D18:E18"/>
    <mergeCell ref="F2:J3"/>
    <mergeCell ref="G5:J5"/>
    <mergeCell ref="G14:H14"/>
    <mergeCell ref="K29:L29"/>
    <mergeCell ref="K14:L14"/>
    <mergeCell ref="F13:H13"/>
    <mergeCell ref="J13:L13"/>
    <mergeCell ref="G16:H16"/>
    <mergeCell ref="G17:H17"/>
    <mergeCell ref="K27:L27"/>
    <mergeCell ref="F22:H22"/>
    <mergeCell ref="J22:L22"/>
    <mergeCell ref="F23:H23"/>
    <mergeCell ref="G18:H18"/>
    <mergeCell ref="F25:H25"/>
    <mergeCell ref="F26:H26"/>
    <mergeCell ref="D31:E34"/>
    <mergeCell ref="B37:N37"/>
    <mergeCell ref="E51:L51"/>
    <mergeCell ref="H40:L40"/>
    <mergeCell ref="H42:L42"/>
    <mergeCell ref="H45:L45"/>
    <mergeCell ref="H47:L47"/>
    <mergeCell ref="H33:I33"/>
    <mergeCell ref="J33:L33"/>
    <mergeCell ref="H59:L59"/>
    <mergeCell ref="G7:J7"/>
    <mergeCell ref="J24:L24"/>
    <mergeCell ref="F24:H24"/>
    <mergeCell ref="J23:L23"/>
    <mergeCell ref="K19:L19"/>
    <mergeCell ref="G19:H19"/>
    <mergeCell ref="K15:L15"/>
    <mergeCell ref="K16:L16"/>
    <mergeCell ref="K17:L17"/>
    <mergeCell ref="G15:H15"/>
    <mergeCell ref="G21:H21"/>
    <mergeCell ref="K21:L21"/>
    <mergeCell ref="H9:J9"/>
    <mergeCell ref="H10:J10"/>
    <mergeCell ref="H11:J11"/>
    <mergeCell ref="J25:L25"/>
    <mergeCell ref="J26:L26"/>
    <mergeCell ref="K20:L20"/>
    <mergeCell ref="H31:I31"/>
    <mergeCell ref="H32:I32"/>
    <mergeCell ref="J32:L32"/>
    <mergeCell ref="J31:L31"/>
  </mergeCells>
  <conditionalFormatting sqref="K28:L29">
    <cfRule type="expression" dxfId="0" priority="1">
      <formula>$J$23="Pull"</formula>
    </cfRule>
  </conditionalFormatting>
  <dataValidations count="4">
    <dataValidation type="list" allowBlank="1" showInputMessage="1" showErrorMessage="1" sqref="F30:H30 J23:L23" xr:uid="{00000000-0002-0000-0000-000000000000}">
      <formula1>access</formula1>
    </dataValidation>
    <dataValidation type="list" allowBlank="1" showInputMessage="1" showErrorMessage="1" promptTitle="Please select one option" sqref="J25:L25 F25:H25" xr:uid="{00000000-0002-0000-0000-000001000000}">
      <formula1>aut</formula1>
    </dataValidation>
    <dataValidation type="list" allowBlank="1" showInputMessage="1" showErrorMessage="1" sqref="F42" xr:uid="{00000000-0002-0000-0000-000002000000}">
      <formula1>INDIRECT($F$40)</formula1>
    </dataValidation>
    <dataValidation type="list" allowBlank="1" showInputMessage="1" showErrorMessage="1" sqref="F56:F57 F60" xr:uid="{00000000-0002-0000-0000-000003000000}">
      <formula1>state</formula1>
    </dataValidation>
  </dataValidations>
  <hyperlinks>
    <hyperlink ref="H11" r:id="rId1" xr:uid="{A037F15C-95B9-4718-A15A-099FB87E83FF}"/>
  </hyperlinks>
  <pageMargins left="0.75" right="0.75" top="1" bottom="1" header="0" footer="0"/>
  <pageSetup paperSize="9" scale="86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Packager Shell Object" dvAspect="DVASPECT_ICON" shapeId="1025" r:id="rId5">
          <objectPr defaultSize="0" autoPict="0" r:id="rId6">
            <anchor moveWithCells="1">
              <from>
                <xdr:col>9</xdr:col>
                <xdr:colOff>962025</xdr:colOff>
                <xdr:row>20</xdr:row>
                <xdr:rowOff>171450</xdr:rowOff>
              </from>
              <to>
                <xdr:col>9</xdr:col>
                <xdr:colOff>1819275</xdr:colOff>
                <xdr:row>20</xdr:row>
                <xdr:rowOff>685800</xdr:rowOff>
              </to>
            </anchor>
          </objectPr>
        </oleObject>
      </mc:Choice>
      <mc:Fallback>
        <oleObject progId="Packager Shell Object" dvAspect="DVASPECT_ICON" shapeId="1025" r:id="rId5"/>
      </mc:Fallback>
    </mc:AlternateContent>
    <mc:AlternateContent xmlns:mc="http://schemas.openxmlformats.org/markup-compatibility/2006">
      <mc:Choice Requires="x14">
        <oleObject progId="Packager Shell Object" dvAspect="DVASPECT_ICON" shapeId="1027" r:id="rId7">
          <objectPr defaultSize="0" autoPict="0" r:id="rId8">
            <anchor moveWithCells="1">
              <from>
                <xdr:col>11</xdr:col>
                <xdr:colOff>695325</xdr:colOff>
                <xdr:row>20</xdr:row>
                <xdr:rowOff>171450</xdr:rowOff>
              </from>
              <to>
                <xdr:col>11</xdr:col>
                <xdr:colOff>1552575</xdr:colOff>
                <xdr:row>20</xdr:row>
                <xdr:rowOff>685800</xdr:rowOff>
              </to>
            </anchor>
          </objectPr>
        </oleObject>
      </mc:Choice>
      <mc:Fallback>
        <oleObject progId="Packager Shell Object" dvAspect="DVASPECT_ICON" shapeId="1027" r:id="rId7"/>
      </mc:Fallback>
    </mc:AlternateContent>
    <mc:AlternateContent xmlns:mc="http://schemas.openxmlformats.org/markup-compatibility/2006">
      <mc:Choice Requires="x14">
        <oleObject progId="Objeto empaquetador del shell" dvAspect="DVASPECT_ICON" shapeId="1032" r:id="rId9">
          <objectPr defaultSize="0" autoPict="0" r:id="rId10">
            <anchor moveWithCells="1">
              <from>
                <xdr:col>9</xdr:col>
                <xdr:colOff>361950</xdr:colOff>
                <xdr:row>19</xdr:row>
                <xdr:rowOff>171450</xdr:rowOff>
              </from>
              <to>
                <xdr:col>9</xdr:col>
                <xdr:colOff>2219325</xdr:colOff>
                <xdr:row>19</xdr:row>
                <xdr:rowOff>685800</xdr:rowOff>
              </to>
            </anchor>
          </objectPr>
        </oleObject>
      </mc:Choice>
      <mc:Fallback>
        <oleObject progId="Objeto empaquetador del shell" dvAspect="DVASPECT_ICON" shapeId="1032" r:id="rId9"/>
      </mc:Fallback>
    </mc:AlternateContent>
    <mc:AlternateContent xmlns:mc="http://schemas.openxmlformats.org/markup-compatibility/2006">
      <mc:Choice Requires="x14">
        <oleObject progId="Objeto empaquetador del shell" dvAspect="DVASPECT_ICON" shapeId="1033" r:id="rId11">
          <objectPr defaultSize="0" autoPict="0" r:id="rId12">
            <anchor moveWithCells="1">
              <from>
                <xdr:col>11</xdr:col>
                <xdr:colOff>209550</xdr:colOff>
                <xdr:row>19</xdr:row>
                <xdr:rowOff>190500</xdr:rowOff>
              </from>
              <to>
                <xdr:col>11</xdr:col>
                <xdr:colOff>2009775</xdr:colOff>
                <xdr:row>19</xdr:row>
                <xdr:rowOff>704850</xdr:rowOff>
              </to>
            </anchor>
          </objectPr>
        </oleObject>
      </mc:Choice>
      <mc:Fallback>
        <oleObject progId="Objeto empaquetador del shell" dvAspect="DVASPECT_ICON" shapeId="1033" r:id="rId11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Hoja1!$C$2:$C$7</xm:f>
          </x14:formula1>
          <xm:sqref>F40</xm:sqref>
        </x14:dataValidation>
        <x14:dataValidation type="list" allowBlank="1" showInputMessage="1" showErrorMessage="1" xr:uid="{00000000-0002-0000-0000-000005000000}">
          <x14:formula1>
            <xm:f>Hoja1!$A$21</xm:f>
          </x14:formula1>
          <xm:sqref>H33:H34 I34</xm:sqref>
        </x14:dataValidation>
        <x14:dataValidation type="list" allowBlank="1" showInputMessage="1" showErrorMessage="1" xr:uid="{00000000-0002-0000-0000-000006000000}">
          <x14:formula1>
            <xm:f>Hoja1!$A$18:$A$19</xm:f>
          </x14:formula1>
          <xm:sqref>G32:G34</xm:sqref>
        </x14:dataValidation>
        <x14:dataValidation type="list" allowBlank="1" showInputMessage="1" showErrorMessage="1" xr:uid="{00000000-0002-0000-0000-000007000000}">
          <x14:formula1>
            <xm:f>Hoja1!$M$3:$M$4</xm:f>
          </x14:formula1>
          <xm:sqref>F47</xm:sqref>
        </x14:dataValidation>
        <x14:dataValidation type="list" allowBlank="1" showInputMessage="1" showErrorMessage="1" xr:uid="{00000000-0002-0000-0000-000009000000}">
          <x14:formula1>
            <xm:f>Hoja1!$A$21:$A$23</xm:f>
          </x14:formula1>
          <xm:sqref>H32</xm:sqref>
        </x14:dataValidation>
        <x14:dataValidation type="list" allowBlank="1" showInputMessage="1" showErrorMessage="1" xr:uid="{00000000-0002-0000-0000-00000A000000}">
          <x14:formula1>
            <xm:f>Hoja1!$C$8</xm:f>
          </x14:formula1>
          <xm:sqref>F45</xm:sqref>
        </x14:dataValidation>
        <x14:dataValidation type="list" allowBlank="1" showInputMessage="1" showErrorMessage="1" xr:uid="{00000000-0002-0000-0000-00000B000000}">
          <x14:formula1>
            <xm:f>'W:\_Global Implementation Management\Communications\Plantillas\[TEMPLATE FILEACT V2.xlsx]Hoja1'!#REF!</xm:f>
          </x14:formula1>
          <xm:sqref>G59</xm:sqref>
        </x14:dataValidation>
        <x14:dataValidation type="list" allowBlank="1" showInputMessage="1" showErrorMessage="1" xr:uid="{00000000-0002-0000-0000-00000C000000}">
          <x14:formula1>
            <xm:f>Hoja1!$C$20:$C$21</xm:f>
          </x14:formula1>
          <xm:sqref>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topLeftCell="A4" workbookViewId="0">
      <selection activeCell="D16" sqref="D16"/>
    </sheetView>
  </sheetViews>
  <sheetFormatPr baseColWidth="10" defaultColWidth="11.5703125" defaultRowHeight="12.75" x14ac:dyDescent="0.2"/>
  <cols>
    <col min="2" max="2" width="24.28515625" customWidth="1"/>
    <col min="3" max="3" width="20.140625" bestFit="1" customWidth="1"/>
    <col min="4" max="4" width="15.7109375" customWidth="1"/>
    <col min="5" max="5" width="15.28515625" customWidth="1"/>
    <col min="6" max="6" width="1.5703125" customWidth="1"/>
    <col min="13" max="13" width="27.5703125" bestFit="1" customWidth="1"/>
    <col min="15" max="15" width="14.28515625" bestFit="1" customWidth="1"/>
  </cols>
  <sheetData>
    <row r="1" spans="1:15" x14ac:dyDescent="0.2">
      <c r="A1" s="6" t="s">
        <v>5</v>
      </c>
      <c r="B1" s="6" t="s">
        <v>18</v>
      </c>
      <c r="C1" t="s">
        <v>22</v>
      </c>
      <c r="D1" s="6" t="s">
        <v>65</v>
      </c>
      <c r="E1" s="6" t="s">
        <v>66</v>
      </c>
      <c r="G1" s="6" t="s">
        <v>23</v>
      </c>
      <c r="H1" s="6" t="s">
        <v>24</v>
      </c>
      <c r="I1" s="6" t="s">
        <v>20</v>
      </c>
      <c r="J1" s="6" t="s">
        <v>25</v>
      </c>
      <c r="K1" s="6" t="s">
        <v>21</v>
      </c>
      <c r="L1" s="6" t="s">
        <v>104</v>
      </c>
    </row>
    <row r="2" spans="1:15" x14ac:dyDescent="0.2">
      <c r="A2" s="6" t="s">
        <v>0</v>
      </c>
      <c r="B2" s="6" t="s">
        <v>19</v>
      </c>
      <c r="C2" t="s">
        <v>23</v>
      </c>
      <c r="D2" t="b">
        <f>IF(DATOS!F40=Hoja1!C2,CONCATENATE("IPHSAN.",LEFT(DATOS!G7,8),".I.PAIN01.0002.Dyymmdd.Thhmm.nnnnnnnn",))</f>
        <v>0</v>
      </c>
      <c r="E2" s="6" t="s">
        <v>49</v>
      </c>
      <c r="G2" s="6" t="s">
        <v>57</v>
      </c>
      <c r="H2" s="6" t="s">
        <v>58</v>
      </c>
      <c r="I2" s="6" t="s">
        <v>63</v>
      </c>
      <c r="J2" s="6" t="s">
        <v>63</v>
      </c>
      <c r="K2" s="6" t="s">
        <v>64</v>
      </c>
      <c r="L2" s="6" t="s">
        <v>104</v>
      </c>
      <c r="M2" s="6" t="s">
        <v>67</v>
      </c>
      <c r="N2" s="6" t="s">
        <v>65</v>
      </c>
    </row>
    <row r="3" spans="1:15" x14ac:dyDescent="0.2">
      <c r="A3" s="6" t="s">
        <v>16</v>
      </c>
      <c r="B3" s="6"/>
      <c r="C3" t="s">
        <v>24</v>
      </c>
      <c r="D3" t="str">
        <f>IF(DATOS!F40=Hoja1!C3,CONCATENATE("IPHSAN.",LEFT(DATOS!G7,8),".I.PAIN01.0003.Dyymmdd.Thhmm.nnnnnnnn",))</f>
        <v>IPHSAN.SGBDF.I.PAIN01.0003.Dyymmdd.Thhmm.nnnnnnnn</v>
      </c>
      <c r="E3" t="s">
        <v>48</v>
      </c>
      <c r="M3" s="6" t="s">
        <v>57</v>
      </c>
      <c r="N3" t="b">
        <f>IF(DATOS!F42=Hoja1!M3,CONCATENATE("IPHSAN.",LEFT(DATOS!G7,8),".O.PAIN02.0002.Dyymmdd.Thhmm.nnnnnnnn",))</f>
        <v>0</v>
      </c>
      <c r="O3" s="43" t="s">
        <v>69</v>
      </c>
    </row>
    <row r="4" spans="1:15" x14ac:dyDescent="0.2">
      <c r="A4" s="6"/>
      <c r="B4" s="6"/>
      <c r="C4" t="s">
        <v>20</v>
      </c>
      <c r="D4" t="b">
        <f>IF(DATOS!F40=Hoja1!C4,CONCATENATE("IPHSAN.",LEFT(DATOS!G7,6),".I.PAYMUL.XXXX.Dyymmdd.Thhmm.nnnnnnnn",))</f>
        <v>0</v>
      </c>
      <c r="E4" s="6" t="s">
        <v>46</v>
      </c>
      <c r="M4" s="6" t="s">
        <v>58</v>
      </c>
      <c r="N4" t="str">
        <f>IF(DATOS!F42=Hoja1!M4,CONCATENATE("IPHSAN.",LEFT(DATOS!G7,8),".O.PAIN02.0003.Dyymmdd.Thhmm.nnnnnnnn",))</f>
        <v>IPHSAN.SGBDF.O.PAIN02.0003.Dyymmdd.Thhmm.nnnnnnnn</v>
      </c>
      <c r="O4" s="43" t="s">
        <v>70</v>
      </c>
    </row>
    <row r="5" spans="1:15" x14ac:dyDescent="0.2">
      <c r="C5" t="s">
        <v>25</v>
      </c>
      <c r="D5" t="b">
        <f>IF(DATOS!F40=Hoja1!C5,CONCATENATE("IPHSAN.",LEFT(DATOS!G7,6),".I.IDOC01.XXXX.Dyymmdd.Thhmm.nnnnnnnn",))</f>
        <v>0</v>
      </c>
      <c r="E5" s="6" t="s">
        <v>47</v>
      </c>
      <c r="M5" s="6" t="s">
        <v>63</v>
      </c>
      <c r="N5" t="b">
        <f>IF(DATOS!F42=Hoja1!M5,CONCATENATE("IPHSAN.",LEFT(DATOS!G7,6),".O.CONTRL.XXXX.Dyymmdd.Thhmm.nnnnnnnn"," &amp; ","IPHSAN.",LEFT(DATOS!G7,6),".O.BANSTA.XXXX.Dyymmdd.Thhmm.nnnnnnnn",))</f>
        <v>0</v>
      </c>
      <c r="O5" s="43" t="s">
        <v>71</v>
      </c>
    </row>
    <row r="6" spans="1:15" x14ac:dyDescent="0.2">
      <c r="A6" s="6" t="s">
        <v>6</v>
      </c>
      <c r="C6" s="6" t="s">
        <v>68</v>
      </c>
      <c r="D6" t="b">
        <f>IF(DATOS!F40=Hoja1!C6,CONCATENATE("IPHSAN.",LEFT(DATOS!G7,8),".I.SMT101.XXXX.Daammdd.Thhmm.nnnnnnnn",))</f>
        <v>0</v>
      </c>
      <c r="E6" s="6" t="s">
        <v>62</v>
      </c>
      <c r="M6" s="6" t="s">
        <v>63</v>
      </c>
      <c r="N6" t="b">
        <f>IF(DATOS!F42=Hoja1!M6,CONCATENATE("IPHSAN.",LEFT(DATOS!G7,6),".O.CONTRL.XXXX.Dyymmdd.Thhmm.nnnnnnnn"," &amp; ","IPHSAN.",LEFT(DATOS!G7,6),".O.BANSTA.XXXX.Dyymmdd.Thhmm.nnnnnnnn",))</f>
        <v>0</v>
      </c>
      <c r="O6" s="43" t="s">
        <v>71</v>
      </c>
    </row>
    <row r="7" spans="1:15" x14ac:dyDescent="0.2">
      <c r="A7" s="6" t="s">
        <v>1</v>
      </c>
      <c r="C7" s="6" t="s">
        <v>104</v>
      </c>
      <c r="D7" t="b">
        <f>IF(DATOS!F40=Hoja1!C7,CONCATENATE("IPHSAN.",LEFT(DATOS!G7,8),".I.COLRBR.XXXX.Daammdd.Thhmm.nnnnnnnn",))</f>
        <v>0</v>
      </c>
      <c r="E7" s="6" t="s">
        <v>104</v>
      </c>
      <c r="G7" s="6"/>
      <c r="M7" s="6" t="s">
        <v>64</v>
      </c>
      <c r="N7" t="b">
        <f>IF(DATOS!F42=Hoja1!M7,CONCATENATE("IPHSAN.",LEFT(DATOS!G7,8),".SMT199.XXXX.Daammdd.Thhmm.nnnnnnnn",))</f>
        <v>0</v>
      </c>
      <c r="O7" s="44" t="s">
        <v>72</v>
      </c>
    </row>
    <row r="8" spans="1:15" x14ac:dyDescent="0.2">
      <c r="A8" s="6" t="s">
        <v>2</v>
      </c>
      <c r="C8" t="s">
        <v>26</v>
      </c>
      <c r="D8" t="b">
        <f>IF(DATOS!F45=Hoja1!C8,CONCATENATE("IPHSAN.",LEFT(DATOS!G7,8),".I.PAIN08.0002.Dyymmdd.Thhmm.nnnnnnnn",))</f>
        <v>0</v>
      </c>
      <c r="E8" s="6" t="s">
        <v>50</v>
      </c>
      <c r="M8" s="6" t="s">
        <v>104</v>
      </c>
      <c r="N8" t="b">
        <f>IF(DATOS!F40=Hoja1!M8,CONCATENATE("IPHSAN.",LEFT(DATOS!G7,8),".O.COLRBR.XXXX.Dyymmdd.Thhmm.nnnnnnnn"))</f>
        <v>0</v>
      </c>
      <c r="O8" s="44" t="s">
        <v>104</v>
      </c>
    </row>
    <row r="9" spans="1:15" x14ac:dyDescent="0.2">
      <c r="A9" s="6" t="s">
        <v>3</v>
      </c>
      <c r="M9" s="6" t="s">
        <v>57</v>
      </c>
      <c r="N9" t="b">
        <f>IF(DATOS!F47=Hoja1!M9,CONCATENATE("IPHSAN.",LEFT(DATOS!G7,8),".O.PAIN02.0002.Dyymmdd.Thhmm.nnnnnnnn",))</f>
        <v>0</v>
      </c>
      <c r="O9" s="43" t="s">
        <v>69</v>
      </c>
    </row>
    <row r="10" spans="1:15" x14ac:dyDescent="0.2">
      <c r="M10" s="6" t="s">
        <v>58</v>
      </c>
      <c r="N10" t="b">
        <f>IF(DATOS!F47=Hoja1!M10,CONCATENATE("IPHSAN.",LEFT(DATOS!G7,8),".O.PAIN02.0003.Dyymmdd.Thhmm.nnnnnnnn",))</f>
        <v>0</v>
      </c>
      <c r="O10" s="43" t="s">
        <v>70</v>
      </c>
    </row>
    <row r="11" spans="1:15" x14ac:dyDescent="0.2">
      <c r="A11" s="6" t="s">
        <v>7</v>
      </c>
      <c r="C11" s="6" t="s">
        <v>44</v>
      </c>
    </row>
    <row r="12" spans="1:15" x14ac:dyDescent="0.2">
      <c r="A12" s="7" t="s">
        <v>8</v>
      </c>
      <c r="C12" t="s">
        <v>12</v>
      </c>
      <c r="D12" t="b">
        <f>IF(DATOS!F56=Hoja1!C12,CONCATENATE("SICSAN.",LEFT(DATOS!G7,7),".MT940.Dyymmdd.Hhhmmss.Cnnnnnn",))</f>
        <v>0</v>
      </c>
      <c r="E12" t="s">
        <v>51</v>
      </c>
    </row>
    <row r="13" spans="1:15" x14ac:dyDescent="0.2">
      <c r="A13" s="6" t="s">
        <v>13</v>
      </c>
      <c r="C13" t="s">
        <v>9</v>
      </c>
      <c r="D13" t="b">
        <f>IF(DATOS!F56=Hoja1!C13,CONCATENATE("SICSAN.",LEFT(DATOS!G7,6),".FINS.Dyymmdd.Hhhmmss.Cnnnnnn",))</f>
        <v>0</v>
      </c>
      <c r="E13" t="s">
        <v>55</v>
      </c>
    </row>
    <row r="14" spans="1:15" x14ac:dyDescent="0.2">
      <c r="C14" s="6" t="s">
        <v>45</v>
      </c>
      <c r="D14" t="b">
        <f>IF(DATOS!F56=Hoja1!C14,CONCATENATE("SICSAN.",LEFT(DATOS!G7,8),".FBAI.Dyymmdd.Hhhmmss.Cnnnnnn",))</f>
        <v>0</v>
      </c>
      <c r="E14" t="s">
        <v>53</v>
      </c>
    </row>
    <row r="15" spans="1:15" x14ac:dyDescent="0.2">
      <c r="A15" s="6" t="s">
        <v>14</v>
      </c>
      <c r="C15" t="s">
        <v>10</v>
      </c>
      <c r="D15" t="str">
        <f>IF(DATOS!F56=Hoja1!C15,CONCATENATE("SICSAN.",LEFT(DATOS!G7,8),".FXML.Dyymmdd.Hhhmmss.Cnnnnnn",))</f>
        <v>SICSAN.SGBDF.FXML.Dyymmdd.Hhhmmss.Cnnnnnn</v>
      </c>
      <c r="E15" t="s">
        <v>54</v>
      </c>
    </row>
    <row r="16" spans="1:15" x14ac:dyDescent="0.2">
      <c r="A16" s="6" t="s">
        <v>15</v>
      </c>
      <c r="C16" t="s">
        <v>11</v>
      </c>
      <c r="D16" t="b">
        <f>IF(DATOS!F56=Hoja1!C16,CONCATENATE("SICSAN.",LEFT(DATOS!G7,8),".FN43.Dyymmdd.Hhhmmss.Cnnnnnn",))</f>
        <v>0</v>
      </c>
      <c r="E16" t="s">
        <v>52</v>
      </c>
    </row>
    <row r="18" spans="1:5" x14ac:dyDescent="0.2">
      <c r="A18" s="6" t="s">
        <v>17</v>
      </c>
    </row>
    <row r="19" spans="1:5" x14ac:dyDescent="0.2">
      <c r="A19" s="6" t="s">
        <v>4</v>
      </c>
      <c r="C19" s="6" t="s">
        <v>44</v>
      </c>
    </row>
    <row r="20" spans="1:5" ht="13.5" thickBot="1" x14ac:dyDescent="0.25">
      <c r="C20" t="s">
        <v>105</v>
      </c>
      <c r="D20" t="b">
        <f>IF(DATOS!F59=Hoja1!C20,CONCATENATE("SICSAN.",LEFT(DATOS!G7,8),".MT942.Dyymmdd.Hhhmmss.Cnnnnnn",))</f>
        <v>0</v>
      </c>
      <c r="E20" t="s">
        <v>106</v>
      </c>
    </row>
    <row r="21" spans="1:5" x14ac:dyDescent="0.2">
      <c r="A21" s="8" t="s">
        <v>33</v>
      </c>
      <c r="B21" s="70" t="s">
        <v>84</v>
      </c>
      <c r="C21" t="s">
        <v>10</v>
      </c>
      <c r="D21" t="str">
        <f>IF(DATOS!F59=Hoja1!C21,CONCATENATE("SICSAN.",LEFT(DATOS!G7,8),".CAMT52.Dyymmdd.Hhhmmss.Cnnnnnn",))</f>
        <v>SICSAN.SGBDF.CAMT52.Dyymmdd.Hhhmmss.Cnnnnnn</v>
      </c>
      <c r="E21" t="s">
        <v>106</v>
      </c>
    </row>
    <row r="22" spans="1:5" x14ac:dyDescent="0.2">
      <c r="A22" s="6" t="s">
        <v>32</v>
      </c>
      <c r="B22" s="71" t="s">
        <v>85</v>
      </c>
    </row>
    <row r="23" spans="1:5" ht="13.5" thickBot="1" x14ac:dyDescent="0.25">
      <c r="A23" s="6" t="s">
        <v>34</v>
      </c>
      <c r="B23" s="72" t="s">
        <v>86</v>
      </c>
    </row>
    <row r="25" spans="1:5" x14ac:dyDescent="0.2">
      <c r="A25" s="6" t="s">
        <v>88</v>
      </c>
    </row>
    <row r="26" spans="1:5" x14ac:dyDescent="0.2">
      <c r="A26" s="6" t="s">
        <v>89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7B202A62F0654191D33E1952977AD1" ma:contentTypeVersion="2" ma:contentTypeDescription="Create a new document." ma:contentTypeScope="" ma:versionID="0884ef01e3e40e54fa92fd668b1e08e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f75ffb9be35daa797deaae9f330c0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27C386-664E-4B5F-9BDA-74FD42E519FD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6810A6-CCB1-4BBB-9B4B-E398C1225C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E49D7B-E209-4F13-88F2-DA799519719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ed06422-c515-4a4e-a1f2-e6a0c0200eae}" enabled="1" method="Standard" siteId="{e339bd4b-2e3b-4035-a452-2112d502f2f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DATOS</vt:lpstr>
      <vt:lpstr>Hoja1</vt:lpstr>
      <vt:lpstr>Sheet1</vt:lpstr>
      <vt:lpstr>access</vt:lpstr>
      <vt:lpstr>aut</vt:lpstr>
      <vt:lpstr>CNAB240</vt:lpstr>
      <vt:lpstr>EDIFACT</vt:lpstr>
      <vt:lpstr>inc</vt:lpstr>
      <vt:lpstr>MT101.</vt:lpstr>
      <vt:lpstr>SAP_IDOC</vt:lpstr>
      <vt:lpstr>state</vt:lpstr>
      <vt:lpstr>XML_pain01_V2</vt:lpstr>
      <vt:lpstr>XML_pain01_V3</vt:lpstr>
    </vt:vector>
  </TitlesOfParts>
  <Company>GRS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n25497</dc:creator>
  <cp:lastModifiedBy>Diarrah, Sega</cp:lastModifiedBy>
  <cp:lastPrinted>2012-10-16T15:09:02Z</cp:lastPrinted>
  <dcterms:created xsi:type="dcterms:W3CDTF">2009-06-02T08:22:40Z</dcterms:created>
  <dcterms:modified xsi:type="dcterms:W3CDTF">2024-07-25T12:31:28Z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0x010100597B202A62F0654191D33E1952977AD1</vt:lpwstr>
  </property>
  <property fmtid="{D5CDD505-2E9C-101B-9397-08002B2CF9AE}" pid="3" name="MSIP_Label_41b88ec2-a72b-4523-9e84-0458a1764731_Enabled">
    <vt:lpwstr>true</vt:lpwstr>
  </property>
  <property fmtid="{D5CDD505-2E9C-101B-9397-08002B2CF9AE}" pid="4" name="MSIP_Label_41b88ec2-a72b-4523-9e84-0458a1764731_SetDate">
    <vt:lpwstr>2021-12-14T18:51:20Z</vt:lpwstr>
  </property>
  <property fmtid="{D5CDD505-2E9C-101B-9397-08002B2CF9AE}" pid="5" name="MSIP_Label_41b88ec2-a72b-4523-9e84-0458a1764731_Method">
    <vt:lpwstr>Privileged</vt:lpwstr>
  </property>
  <property fmtid="{D5CDD505-2E9C-101B-9397-08002B2CF9AE}" pid="6" name="MSIP_Label_41b88ec2-a72b-4523-9e84-0458a1764731_Name">
    <vt:lpwstr>Public O365</vt:lpwstr>
  </property>
  <property fmtid="{D5CDD505-2E9C-101B-9397-08002B2CF9AE}" pid="7" name="MSIP_Label_41b88ec2-a72b-4523-9e84-0458a1764731_SiteId">
    <vt:lpwstr>35595a02-4d6d-44ac-99e1-f9ab4cd872db</vt:lpwstr>
  </property>
  <property fmtid="{D5CDD505-2E9C-101B-9397-08002B2CF9AE}" pid="8" name="MSIP_Label_41b88ec2-a72b-4523-9e84-0458a1764731_ActionId">
    <vt:lpwstr>1fff74c5-f582-405c-827d-3d2e70b8c96d</vt:lpwstr>
  </property>
  <property fmtid="{D5CDD505-2E9C-101B-9397-08002B2CF9AE}" pid="9" name="MSIP_Label_41b88ec2-a72b-4523-9e84-0458a1764731_ContentBits">
    <vt:lpwstr>0</vt:lpwstr>
  </property>
</Properties>
</file>