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4170" firstSheet="3" activeTab="7"/>
  </bookViews>
  <sheets>
    <sheet name="P1" sheetId="5" r:id="rId1"/>
    <sheet name="P2 Data" sheetId="8" r:id="rId2"/>
    <sheet name="P2 with no. of beds only" sheetId="9" r:id="rId3"/>
    <sheet name="P2 with Admissions only" sheetId="10" r:id="rId4"/>
    <sheet name="P2 with both Variables" sheetId="13" r:id="rId5"/>
    <sheet name="P3 Data" sheetId="14" r:id="rId6"/>
    <sheet name="P3 With MEDIAN SAT Only" sheetId="15" r:id="rId7"/>
    <sheet name="P3 With Two Variables" sheetId="17" r:id="rId8"/>
  </sheets>
  <calcPr calcId="144525"/>
</workbook>
</file>

<file path=xl/calcChain.xml><?xml version="1.0" encoding="utf-8"?>
<calcChain xmlns="http://schemas.openxmlformats.org/spreadsheetml/2006/main">
  <c r="B27" i="17" l="1"/>
  <c r="M24" i="17" s="1"/>
  <c r="D28" i="17"/>
  <c r="C28" i="17"/>
  <c r="B28" i="17"/>
  <c r="B27" i="15"/>
  <c r="L26" i="15" s="1"/>
  <c r="C28" i="15"/>
  <c r="B28" i="15"/>
  <c r="E25" i="15" s="1"/>
  <c r="F25" i="15" s="1"/>
  <c r="B23" i="13"/>
  <c r="M20" i="13" s="1"/>
  <c r="D24" i="13"/>
  <c r="C24" i="13"/>
  <c r="B24" i="13"/>
  <c r="L22" i="10"/>
  <c r="L18" i="10"/>
  <c r="L14" i="10"/>
  <c r="L10" i="10"/>
  <c r="B23" i="10"/>
  <c r="L19" i="10" s="1"/>
  <c r="C24" i="10"/>
  <c r="B24" i="10"/>
  <c r="M22" i="10" s="1"/>
  <c r="O22" i="10" s="1"/>
  <c r="B23" i="9"/>
  <c r="L19" i="9" s="1"/>
  <c r="C24" i="9"/>
  <c r="B24" i="9"/>
  <c r="J4" i="5"/>
  <c r="J3" i="5"/>
  <c r="H34" i="5"/>
  <c r="L14" i="15" l="1"/>
  <c r="M12" i="17"/>
  <c r="M9" i="17"/>
  <c r="M13" i="17"/>
  <c r="M17" i="17"/>
  <c r="M21" i="17"/>
  <c r="M25" i="17"/>
  <c r="M14" i="17"/>
  <c r="M18" i="17"/>
  <c r="M22" i="17"/>
  <c r="M26" i="17"/>
  <c r="M10" i="17"/>
  <c r="M11" i="17"/>
  <c r="M15" i="17"/>
  <c r="M19" i="17"/>
  <c r="M23" i="17"/>
  <c r="M16" i="17"/>
  <c r="M20" i="17"/>
  <c r="N24" i="17"/>
  <c r="P24" i="17" s="1"/>
  <c r="F11" i="17"/>
  <c r="G11" i="17" s="1"/>
  <c r="F15" i="17"/>
  <c r="G15" i="17" s="1"/>
  <c r="F19" i="17"/>
  <c r="G19" i="17" s="1"/>
  <c r="F23" i="17"/>
  <c r="G23" i="17" s="1"/>
  <c r="B31" i="17"/>
  <c r="F14" i="17"/>
  <c r="G14" i="17" s="1"/>
  <c r="F26" i="17"/>
  <c r="G26" i="17" s="1"/>
  <c r="N10" i="17"/>
  <c r="P10" i="17" s="1"/>
  <c r="N14" i="17"/>
  <c r="P14" i="17" s="1"/>
  <c r="N18" i="17"/>
  <c r="P18" i="17" s="1"/>
  <c r="N22" i="17"/>
  <c r="P22" i="17" s="1"/>
  <c r="N26" i="17"/>
  <c r="P26" i="17" s="1"/>
  <c r="F12" i="17"/>
  <c r="G12" i="17" s="1"/>
  <c r="F16" i="17"/>
  <c r="G16" i="17" s="1"/>
  <c r="F20" i="17"/>
  <c r="G20" i="17" s="1"/>
  <c r="F24" i="17"/>
  <c r="G24" i="17" s="1"/>
  <c r="N11" i="17"/>
  <c r="P11" i="17" s="1"/>
  <c r="N13" i="17"/>
  <c r="P13" i="17" s="1"/>
  <c r="N15" i="17"/>
  <c r="P15" i="17" s="1"/>
  <c r="N17" i="17"/>
  <c r="P17" i="17" s="1"/>
  <c r="N19" i="17"/>
  <c r="P19" i="17" s="1"/>
  <c r="N21" i="17"/>
  <c r="P21" i="17" s="1"/>
  <c r="N23" i="17"/>
  <c r="P23" i="17" s="1"/>
  <c r="N25" i="17"/>
  <c r="P25" i="17" s="1"/>
  <c r="F9" i="17"/>
  <c r="F13" i="17"/>
  <c r="G13" i="17" s="1"/>
  <c r="F17" i="17"/>
  <c r="G17" i="17" s="1"/>
  <c r="F21" i="17"/>
  <c r="G21" i="17" s="1"/>
  <c r="F25" i="17"/>
  <c r="G25" i="17" s="1"/>
  <c r="F10" i="17"/>
  <c r="G10" i="17" s="1"/>
  <c r="F18" i="17"/>
  <c r="G18" i="17" s="1"/>
  <c r="F22" i="17"/>
  <c r="G22" i="17" s="1"/>
  <c r="N9" i="17"/>
  <c r="N12" i="17"/>
  <c r="P12" i="17" s="1"/>
  <c r="N16" i="17"/>
  <c r="P16" i="17" s="1"/>
  <c r="N20" i="17"/>
  <c r="P20" i="17" s="1"/>
  <c r="O11" i="17"/>
  <c r="O17" i="17"/>
  <c r="O21" i="17"/>
  <c r="O22" i="17"/>
  <c r="O24" i="17"/>
  <c r="O25" i="17"/>
  <c r="L18" i="15"/>
  <c r="L22" i="15"/>
  <c r="L10" i="15"/>
  <c r="L11" i="15"/>
  <c r="L15" i="15"/>
  <c r="L19" i="15"/>
  <c r="L23" i="15"/>
  <c r="L12" i="15"/>
  <c r="L16" i="15"/>
  <c r="L20" i="15"/>
  <c r="L24" i="15"/>
  <c r="L9" i="15"/>
  <c r="L13" i="15"/>
  <c r="L17" i="15"/>
  <c r="L21" i="15"/>
  <c r="L25" i="15"/>
  <c r="E18" i="15"/>
  <c r="F18" i="15" s="1"/>
  <c r="H18" i="15" s="1"/>
  <c r="M16" i="15"/>
  <c r="O16" i="15" s="1"/>
  <c r="M24" i="15"/>
  <c r="O24" i="15" s="1"/>
  <c r="E22" i="15"/>
  <c r="F22" i="15" s="1"/>
  <c r="G22" i="15" s="1"/>
  <c r="I22" i="15" s="1"/>
  <c r="M9" i="15"/>
  <c r="O9" i="15" s="1"/>
  <c r="M14" i="15"/>
  <c r="O14" i="15" s="1"/>
  <c r="M22" i="15"/>
  <c r="O22" i="15" s="1"/>
  <c r="E10" i="15"/>
  <c r="F10" i="15" s="1"/>
  <c r="G10" i="15" s="1"/>
  <c r="I10" i="15" s="1"/>
  <c r="E26" i="15"/>
  <c r="F26" i="15" s="1"/>
  <c r="G26" i="15" s="1"/>
  <c r="I26" i="15" s="1"/>
  <c r="M12" i="15"/>
  <c r="O12" i="15" s="1"/>
  <c r="M20" i="15"/>
  <c r="O20" i="15" s="1"/>
  <c r="E14" i="15"/>
  <c r="F14" i="15" s="1"/>
  <c r="H14" i="15" s="1"/>
  <c r="M10" i="15"/>
  <c r="O10" i="15" s="1"/>
  <c r="M18" i="15"/>
  <c r="O18" i="15" s="1"/>
  <c r="M26" i="15"/>
  <c r="O26" i="15" s="1"/>
  <c r="H22" i="15"/>
  <c r="H26" i="15"/>
  <c r="H25" i="15"/>
  <c r="G25" i="15"/>
  <c r="I25" i="15" s="1"/>
  <c r="G18" i="15"/>
  <c r="I18" i="15" s="1"/>
  <c r="E11" i="15"/>
  <c r="F11" i="15" s="1"/>
  <c r="E15" i="15"/>
  <c r="F15" i="15" s="1"/>
  <c r="E19" i="15"/>
  <c r="F19" i="15" s="1"/>
  <c r="E23" i="15"/>
  <c r="F23" i="15" s="1"/>
  <c r="B31" i="15"/>
  <c r="N9" i="15"/>
  <c r="E12" i="15"/>
  <c r="F12" i="15" s="1"/>
  <c r="E16" i="15"/>
  <c r="F16" i="15" s="1"/>
  <c r="E20" i="15"/>
  <c r="F20" i="15" s="1"/>
  <c r="E24" i="15"/>
  <c r="F24" i="15" s="1"/>
  <c r="M11" i="15"/>
  <c r="O11" i="15" s="1"/>
  <c r="M13" i="15"/>
  <c r="O13" i="15" s="1"/>
  <c r="M15" i="15"/>
  <c r="O15" i="15" s="1"/>
  <c r="M17" i="15"/>
  <c r="O17" i="15" s="1"/>
  <c r="M19" i="15"/>
  <c r="O19" i="15" s="1"/>
  <c r="M21" i="15"/>
  <c r="O21" i="15" s="1"/>
  <c r="M23" i="15"/>
  <c r="O23" i="15" s="1"/>
  <c r="M25" i="15"/>
  <c r="O25" i="15" s="1"/>
  <c r="E9" i="15"/>
  <c r="E13" i="15"/>
  <c r="F13" i="15" s="1"/>
  <c r="E17" i="15"/>
  <c r="F17" i="15" s="1"/>
  <c r="E21" i="15"/>
  <c r="F21" i="15" s="1"/>
  <c r="M12" i="13"/>
  <c r="M9" i="13"/>
  <c r="M13" i="13"/>
  <c r="M17" i="13"/>
  <c r="M21" i="13"/>
  <c r="M14" i="13"/>
  <c r="M18" i="13"/>
  <c r="M22" i="13"/>
  <c r="M10" i="13"/>
  <c r="M11" i="13"/>
  <c r="M15" i="13"/>
  <c r="M19" i="13"/>
  <c r="M16" i="13"/>
  <c r="L12" i="10"/>
  <c r="L16" i="10"/>
  <c r="L20" i="10"/>
  <c r="L9" i="10"/>
  <c r="L13" i="10"/>
  <c r="L17" i="10"/>
  <c r="L21" i="10"/>
  <c r="L11" i="10"/>
  <c r="L15" i="10"/>
  <c r="L12" i="9"/>
  <c r="L16" i="9"/>
  <c r="L20" i="9"/>
  <c r="L9" i="9"/>
  <c r="L13" i="9"/>
  <c r="L17" i="9"/>
  <c r="L21" i="9"/>
  <c r="E21" i="9"/>
  <c r="F21" i="9" s="1"/>
  <c r="H21" i="9" s="1"/>
  <c r="L10" i="9"/>
  <c r="L14" i="9"/>
  <c r="L18" i="9"/>
  <c r="L22" i="9"/>
  <c r="L11" i="9"/>
  <c r="L15" i="9"/>
  <c r="N21" i="13"/>
  <c r="O21" i="13" s="1"/>
  <c r="F11" i="13"/>
  <c r="G11" i="13" s="1"/>
  <c r="F15" i="13"/>
  <c r="G15" i="13" s="1"/>
  <c r="F19" i="13"/>
  <c r="G19" i="13" s="1"/>
  <c r="B27" i="13"/>
  <c r="N20" i="13"/>
  <c r="F12" i="13"/>
  <c r="G12" i="13" s="1"/>
  <c r="F16" i="13"/>
  <c r="G16" i="13" s="1"/>
  <c r="F20" i="13"/>
  <c r="G20" i="13" s="1"/>
  <c r="N11" i="13"/>
  <c r="O11" i="13" s="1"/>
  <c r="N13" i="13"/>
  <c r="O13" i="13" s="1"/>
  <c r="N15" i="13"/>
  <c r="O15" i="13" s="1"/>
  <c r="N17" i="13"/>
  <c r="O17" i="13" s="1"/>
  <c r="N19" i="13"/>
  <c r="F9" i="13"/>
  <c r="F13" i="13"/>
  <c r="G13" i="13" s="1"/>
  <c r="F17" i="13"/>
  <c r="G17" i="13" s="1"/>
  <c r="F21" i="13"/>
  <c r="G21" i="13" s="1"/>
  <c r="N22" i="13"/>
  <c r="F10" i="13"/>
  <c r="G10" i="13" s="1"/>
  <c r="F14" i="13"/>
  <c r="G14" i="13" s="1"/>
  <c r="F18" i="13"/>
  <c r="G18" i="13" s="1"/>
  <c r="F22" i="13"/>
  <c r="G22" i="13" s="1"/>
  <c r="N9" i="13"/>
  <c r="N10" i="13"/>
  <c r="O10" i="13" s="1"/>
  <c r="N12" i="13"/>
  <c r="O12" i="13" s="1"/>
  <c r="N14" i="13"/>
  <c r="O14" i="13" s="1"/>
  <c r="N16" i="13"/>
  <c r="O16" i="13" s="1"/>
  <c r="N18" i="13"/>
  <c r="O18" i="13" s="1"/>
  <c r="E11" i="10"/>
  <c r="F11" i="10" s="1"/>
  <c r="E15" i="10"/>
  <c r="F15" i="10" s="1"/>
  <c r="E19" i="10"/>
  <c r="F19" i="10" s="1"/>
  <c r="B27" i="10"/>
  <c r="E12" i="10"/>
  <c r="F12" i="10" s="1"/>
  <c r="E16" i="10"/>
  <c r="F16" i="10" s="1"/>
  <c r="E20" i="10"/>
  <c r="F20" i="10" s="1"/>
  <c r="M11" i="10"/>
  <c r="O11" i="10" s="1"/>
  <c r="M13" i="10"/>
  <c r="O13" i="10" s="1"/>
  <c r="M15" i="10"/>
  <c r="O15" i="10" s="1"/>
  <c r="M17" i="10"/>
  <c r="O17" i="10" s="1"/>
  <c r="M19" i="10"/>
  <c r="O19" i="10" s="1"/>
  <c r="M21" i="10"/>
  <c r="O21" i="10" s="1"/>
  <c r="E9" i="10"/>
  <c r="E13" i="10"/>
  <c r="F13" i="10" s="1"/>
  <c r="E17" i="10"/>
  <c r="F17" i="10" s="1"/>
  <c r="E21" i="10"/>
  <c r="F21" i="10" s="1"/>
  <c r="E10" i="10"/>
  <c r="F10" i="10" s="1"/>
  <c r="E14" i="10"/>
  <c r="F14" i="10" s="1"/>
  <c r="E18" i="10"/>
  <c r="F18" i="10" s="1"/>
  <c r="E22" i="10"/>
  <c r="F22" i="10" s="1"/>
  <c r="M9" i="10"/>
  <c r="M10" i="10"/>
  <c r="O10" i="10" s="1"/>
  <c r="M12" i="10"/>
  <c r="O12" i="10" s="1"/>
  <c r="M14" i="10"/>
  <c r="O14" i="10" s="1"/>
  <c r="M16" i="10"/>
  <c r="O16" i="10" s="1"/>
  <c r="M18" i="10"/>
  <c r="O18" i="10" s="1"/>
  <c r="M20" i="10"/>
  <c r="O20" i="10" s="1"/>
  <c r="N13" i="10"/>
  <c r="N14" i="10"/>
  <c r="N16" i="10"/>
  <c r="N20" i="10"/>
  <c r="N21" i="10"/>
  <c r="N22" i="10"/>
  <c r="M9" i="9"/>
  <c r="O9" i="9" s="1"/>
  <c r="M14" i="9"/>
  <c r="O14" i="9" s="1"/>
  <c r="E10" i="9"/>
  <c r="F10" i="9" s="1"/>
  <c r="H10" i="9" s="1"/>
  <c r="M10" i="9"/>
  <c r="O10" i="9" s="1"/>
  <c r="E14" i="9"/>
  <c r="F14" i="9" s="1"/>
  <c r="G14" i="9" s="1"/>
  <c r="I14" i="9" s="1"/>
  <c r="M16" i="9"/>
  <c r="O16" i="9" s="1"/>
  <c r="E18" i="9"/>
  <c r="F18" i="9" s="1"/>
  <c r="H18" i="9" s="1"/>
  <c r="M22" i="9"/>
  <c r="O22" i="9" s="1"/>
  <c r="E22" i="9"/>
  <c r="F22" i="9" s="1"/>
  <c r="G22" i="9" s="1"/>
  <c r="I22" i="9" s="1"/>
  <c r="M12" i="9"/>
  <c r="O12" i="9" s="1"/>
  <c r="M20" i="9"/>
  <c r="O20" i="9" s="1"/>
  <c r="M18" i="9"/>
  <c r="O18" i="9" s="1"/>
  <c r="H14" i="9"/>
  <c r="E11" i="9"/>
  <c r="F11" i="9" s="1"/>
  <c r="E15" i="9"/>
  <c r="F15" i="9" s="1"/>
  <c r="E19" i="9"/>
  <c r="F19" i="9" s="1"/>
  <c r="B27" i="9"/>
  <c r="E12" i="9"/>
  <c r="F12" i="9" s="1"/>
  <c r="E16" i="9"/>
  <c r="F16" i="9" s="1"/>
  <c r="E20" i="9"/>
  <c r="F20" i="9" s="1"/>
  <c r="M11" i="9"/>
  <c r="O11" i="9" s="1"/>
  <c r="M13" i="9"/>
  <c r="O13" i="9" s="1"/>
  <c r="M15" i="9"/>
  <c r="O15" i="9" s="1"/>
  <c r="M17" i="9"/>
  <c r="O17" i="9" s="1"/>
  <c r="M19" i="9"/>
  <c r="O19" i="9" s="1"/>
  <c r="M21" i="9"/>
  <c r="O21" i="9" s="1"/>
  <c r="E9" i="9"/>
  <c r="E13" i="9"/>
  <c r="F13" i="9" s="1"/>
  <c r="E17" i="9"/>
  <c r="F17" i="9" s="1"/>
  <c r="N10" i="9"/>
  <c r="N18" i="9"/>
  <c r="N22" i="9"/>
  <c r="C30" i="5"/>
  <c r="B30" i="5"/>
  <c r="N23" i="15" l="1"/>
  <c r="N12" i="15"/>
  <c r="N24" i="15"/>
  <c r="N14" i="15"/>
  <c r="N22" i="15"/>
  <c r="N17" i="15"/>
  <c r="G14" i="15"/>
  <c r="I14" i="15" s="1"/>
  <c r="O12" i="17"/>
  <c r="O18" i="17"/>
  <c r="O13" i="17"/>
  <c r="O16" i="17"/>
  <c r="O23" i="17"/>
  <c r="O14" i="17"/>
  <c r="O19" i="17"/>
  <c r="M27" i="17"/>
  <c r="N33" i="17" s="1"/>
  <c r="O15" i="17"/>
  <c r="I22" i="17"/>
  <c r="H22" i="17"/>
  <c r="J22" i="17" s="1"/>
  <c r="I21" i="17"/>
  <c r="H21" i="17"/>
  <c r="J21" i="17" s="1"/>
  <c r="H24" i="17"/>
  <c r="J24" i="17" s="1"/>
  <c r="I24" i="17"/>
  <c r="I23" i="17"/>
  <c r="H23" i="17"/>
  <c r="J23" i="17" s="1"/>
  <c r="O20" i="17"/>
  <c r="I18" i="17"/>
  <c r="H18" i="17"/>
  <c r="J18" i="17" s="1"/>
  <c r="I17" i="17"/>
  <c r="H17" i="17"/>
  <c r="J17" i="17" s="1"/>
  <c r="H20" i="17"/>
  <c r="J20" i="17" s="1"/>
  <c r="I20" i="17"/>
  <c r="I26" i="17"/>
  <c r="H26" i="17"/>
  <c r="J26" i="17" s="1"/>
  <c r="I19" i="17"/>
  <c r="H19" i="17"/>
  <c r="J19" i="17" s="1"/>
  <c r="I10" i="17"/>
  <c r="H10" i="17"/>
  <c r="J10" i="17" s="1"/>
  <c r="I13" i="17"/>
  <c r="H13" i="17"/>
  <c r="J13" i="17" s="1"/>
  <c r="H16" i="17"/>
  <c r="J16" i="17" s="1"/>
  <c r="I16" i="17"/>
  <c r="I14" i="17"/>
  <c r="H14" i="17"/>
  <c r="J14" i="17" s="1"/>
  <c r="H15" i="17"/>
  <c r="J15" i="17" s="1"/>
  <c r="I15" i="17"/>
  <c r="O26" i="17"/>
  <c r="O10" i="17"/>
  <c r="P9" i="17"/>
  <c r="P27" i="17" s="1"/>
  <c r="N31" i="17" s="1"/>
  <c r="P31" i="17" s="1"/>
  <c r="O9" i="17"/>
  <c r="I25" i="17"/>
  <c r="H25" i="17"/>
  <c r="J25" i="17" s="1"/>
  <c r="I32" i="17"/>
  <c r="G9" i="17"/>
  <c r="H12" i="17"/>
  <c r="J12" i="17" s="1"/>
  <c r="I12" i="17"/>
  <c r="H11" i="17"/>
  <c r="J11" i="17" s="1"/>
  <c r="I11" i="17"/>
  <c r="N26" i="15"/>
  <c r="N20" i="15"/>
  <c r="N10" i="15"/>
  <c r="L27" i="15"/>
  <c r="M33" i="15" s="1"/>
  <c r="H10" i="15"/>
  <c r="N25" i="15"/>
  <c r="N21" i="15"/>
  <c r="N16" i="15"/>
  <c r="N18" i="15"/>
  <c r="N13" i="15"/>
  <c r="N15" i="15"/>
  <c r="O27" i="15"/>
  <c r="M31" i="15" s="1"/>
  <c r="O31" i="15" s="1"/>
  <c r="H32" i="15"/>
  <c r="F9" i="15"/>
  <c r="H12" i="15"/>
  <c r="G12" i="15"/>
  <c r="I12" i="15" s="1"/>
  <c r="G19" i="15"/>
  <c r="I19" i="15" s="1"/>
  <c r="H19" i="15"/>
  <c r="H21" i="15"/>
  <c r="G21" i="15"/>
  <c r="I21" i="15" s="1"/>
  <c r="G24" i="15"/>
  <c r="I24" i="15" s="1"/>
  <c r="H24" i="15"/>
  <c r="G15" i="15"/>
  <c r="I15" i="15" s="1"/>
  <c r="H15" i="15"/>
  <c r="H17" i="15"/>
  <c r="G17" i="15"/>
  <c r="I17" i="15" s="1"/>
  <c r="H20" i="15"/>
  <c r="G20" i="15"/>
  <c r="I20" i="15" s="1"/>
  <c r="G11" i="15"/>
  <c r="I11" i="15" s="1"/>
  <c r="H11" i="15"/>
  <c r="N19" i="15"/>
  <c r="N11" i="15"/>
  <c r="H13" i="15"/>
  <c r="G13" i="15"/>
  <c r="I13" i="15" s="1"/>
  <c r="G16" i="15"/>
  <c r="I16" i="15" s="1"/>
  <c r="H16" i="15"/>
  <c r="G23" i="15"/>
  <c r="I23" i="15" s="1"/>
  <c r="H23" i="15"/>
  <c r="N15" i="10"/>
  <c r="N19" i="10"/>
  <c r="P16" i="13"/>
  <c r="P17" i="13"/>
  <c r="P10" i="13"/>
  <c r="N17" i="9"/>
  <c r="N9" i="9"/>
  <c r="N12" i="9"/>
  <c r="G21" i="9"/>
  <c r="I21" i="9" s="1"/>
  <c r="H22" i="9"/>
  <c r="P15" i="13"/>
  <c r="P21" i="13"/>
  <c r="M23" i="13"/>
  <c r="N29" i="13" s="1"/>
  <c r="L23" i="10"/>
  <c r="M29" i="10" s="1"/>
  <c r="N20" i="9"/>
  <c r="N14" i="9"/>
  <c r="G10" i="9"/>
  <c r="I10" i="9" s="1"/>
  <c r="N16" i="9"/>
  <c r="G18" i="9"/>
  <c r="I18" i="9" s="1"/>
  <c r="L23" i="9"/>
  <c r="M29" i="9" s="1"/>
  <c r="N15" i="9"/>
  <c r="P18" i="13"/>
  <c r="P14" i="13"/>
  <c r="P11" i="13"/>
  <c r="I22" i="13"/>
  <c r="H22" i="13"/>
  <c r="J22" i="13" s="1"/>
  <c r="O22" i="13"/>
  <c r="P22" i="13"/>
  <c r="I28" i="13"/>
  <c r="G9" i="13"/>
  <c r="H12" i="13"/>
  <c r="J12" i="13" s="1"/>
  <c r="I12" i="13"/>
  <c r="I15" i="13"/>
  <c r="H15" i="13"/>
  <c r="J15" i="13" s="1"/>
  <c r="I21" i="13"/>
  <c r="H21" i="13"/>
  <c r="J21" i="13" s="1"/>
  <c r="O19" i="13"/>
  <c r="P19" i="13"/>
  <c r="I11" i="13"/>
  <c r="H11" i="13"/>
  <c r="J11" i="13" s="1"/>
  <c r="P13" i="13"/>
  <c r="I14" i="13"/>
  <c r="H14" i="13"/>
  <c r="J14" i="13" s="1"/>
  <c r="I17" i="13"/>
  <c r="H17" i="13"/>
  <c r="J17" i="13" s="1"/>
  <c r="H20" i="13"/>
  <c r="J20" i="13" s="1"/>
  <c r="I20" i="13"/>
  <c r="I18" i="13"/>
  <c r="H18" i="13"/>
  <c r="J18" i="13" s="1"/>
  <c r="O20" i="13"/>
  <c r="P20" i="13"/>
  <c r="P12" i="13"/>
  <c r="P9" i="13"/>
  <c r="O9" i="13"/>
  <c r="I10" i="13"/>
  <c r="H10" i="13"/>
  <c r="J10" i="13" s="1"/>
  <c r="I13" i="13"/>
  <c r="H13" i="13"/>
  <c r="J13" i="13" s="1"/>
  <c r="H16" i="13"/>
  <c r="J16" i="13" s="1"/>
  <c r="I16" i="13"/>
  <c r="I19" i="13"/>
  <c r="H19" i="13"/>
  <c r="J19" i="13" s="1"/>
  <c r="N12" i="10"/>
  <c r="N11" i="10"/>
  <c r="H14" i="10"/>
  <c r="G14" i="10"/>
  <c r="I14" i="10" s="1"/>
  <c r="G20" i="10"/>
  <c r="I20" i="10" s="1"/>
  <c r="H20" i="10"/>
  <c r="N17" i="10"/>
  <c r="H18" i="10"/>
  <c r="G18" i="10"/>
  <c r="I18" i="10" s="1"/>
  <c r="H17" i="10"/>
  <c r="G17" i="10"/>
  <c r="I17" i="10" s="1"/>
  <c r="O9" i="10"/>
  <c r="O23" i="10" s="1"/>
  <c r="M27" i="10" s="1"/>
  <c r="O27" i="10" s="1"/>
  <c r="N9" i="10"/>
  <c r="H10" i="10"/>
  <c r="G10" i="10"/>
  <c r="I10" i="10" s="1"/>
  <c r="H28" i="10"/>
  <c r="F9" i="10"/>
  <c r="G16" i="10"/>
  <c r="I16" i="10" s="1"/>
  <c r="H16" i="10"/>
  <c r="H15" i="10"/>
  <c r="G15" i="10"/>
  <c r="I15" i="10" s="1"/>
  <c r="H13" i="10"/>
  <c r="G13" i="10"/>
  <c r="I13" i="10" s="1"/>
  <c r="H19" i="10"/>
  <c r="G19" i="10"/>
  <c r="I19" i="10" s="1"/>
  <c r="N18" i="10"/>
  <c r="N10" i="10"/>
  <c r="H22" i="10"/>
  <c r="G22" i="10"/>
  <c r="I22" i="10" s="1"/>
  <c r="H21" i="10"/>
  <c r="G21" i="10"/>
  <c r="I21" i="10" s="1"/>
  <c r="G12" i="10"/>
  <c r="I12" i="10" s="1"/>
  <c r="H12" i="10"/>
  <c r="H11" i="10"/>
  <c r="G11" i="10"/>
  <c r="I11" i="10" s="1"/>
  <c r="O23" i="9"/>
  <c r="M27" i="9" s="1"/>
  <c r="O27" i="9" s="1"/>
  <c r="N13" i="9"/>
  <c r="N21" i="9"/>
  <c r="H17" i="9"/>
  <c r="G17" i="9"/>
  <c r="I17" i="9" s="1"/>
  <c r="G11" i="9"/>
  <c r="I11" i="9" s="1"/>
  <c r="H11" i="9"/>
  <c r="H20" i="9"/>
  <c r="G20" i="9"/>
  <c r="I20" i="9" s="1"/>
  <c r="N19" i="9"/>
  <c r="N11" i="9"/>
  <c r="H28" i="9"/>
  <c r="F9" i="9"/>
  <c r="H16" i="9"/>
  <c r="G16" i="9"/>
  <c r="I16" i="9" s="1"/>
  <c r="G19" i="9"/>
  <c r="I19" i="9" s="1"/>
  <c r="H19" i="9"/>
  <c r="H13" i="9"/>
  <c r="G13" i="9"/>
  <c r="I13" i="9" s="1"/>
  <c r="H12" i="9"/>
  <c r="G12" i="9"/>
  <c r="I12" i="9" s="1"/>
  <c r="G15" i="9"/>
  <c r="I15" i="9" s="1"/>
  <c r="H15" i="9"/>
  <c r="E10" i="5"/>
  <c r="F10" i="5" s="1"/>
  <c r="G10" i="5" s="1"/>
  <c r="I10" i="5" s="1"/>
  <c r="E9" i="5"/>
  <c r="F9" i="5" s="1"/>
  <c r="G9" i="5" s="1"/>
  <c r="I9" i="5" s="1"/>
  <c r="E16" i="5"/>
  <c r="F16" i="5" s="1"/>
  <c r="E26" i="5"/>
  <c r="F26" i="5" s="1"/>
  <c r="H26" i="5" s="1"/>
  <c r="E12" i="5"/>
  <c r="F12" i="5" s="1"/>
  <c r="E20" i="5"/>
  <c r="F20" i="5" s="1"/>
  <c r="E24" i="5"/>
  <c r="F24" i="5" s="1"/>
  <c r="E28" i="5"/>
  <c r="F28" i="5" s="1"/>
  <c r="E11" i="5"/>
  <c r="F11" i="5" s="1"/>
  <c r="E15" i="5"/>
  <c r="F15" i="5" s="1"/>
  <c r="E19" i="5"/>
  <c r="F19" i="5" s="1"/>
  <c r="E23" i="5"/>
  <c r="F23" i="5" s="1"/>
  <c r="E27" i="5"/>
  <c r="F27" i="5" s="1"/>
  <c r="E13" i="5"/>
  <c r="F13" i="5" s="1"/>
  <c r="E17" i="5"/>
  <c r="F17" i="5" s="1"/>
  <c r="E21" i="5"/>
  <c r="F21" i="5" s="1"/>
  <c r="E25" i="5"/>
  <c r="F25" i="5" s="1"/>
  <c r="B33" i="5"/>
  <c r="E14" i="5"/>
  <c r="F14" i="5" s="1"/>
  <c r="E18" i="5"/>
  <c r="F18" i="5" s="1"/>
  <c r="E22" i="5"/>
  <c r="F22" i="5" s="1"/>
  <c r="G28" i="17" l="1"/>
  <c r="G27" i="17"/>
  <c r="I9" i="17"/>
  <c r="H9" i="17"/>
  <c r="O27" i="17"/>
  <c r="N32" i="17" s="1"/>
  <c r="P32" i="17" s="1"/>
  <c r="N35" i="17" s="1"/>
  <c r="N36" i="17" s="1"/>
  <c r="N27" i="15"/>
  <c r="M32" i="15" s="1"/>
  <c r="O32" i="15" s="1"/>
  <c r="M35" i="15" s="1"/>
  <c r="M36" i="15" s="1"/>
  <c r="F28" i="15"/>
  <c r="F27" i="15"/>
  <c r="H9" i="15"/>
  <c r="G9" i="15"/>
  <c r="N23" i="9"/>
  <c r="M28" i="9" s="1"/>
  <c r="O28" i="9" s="1"/>
  <c r="M31" i="9" s="1"/>
  <c r="M32" i="9" s="1"/>
  <c r="O23" i="13"/>
  <c r="N28" i="13" s="1"/>
  <c r="P28" i="13" s="1"/>
  <c r="G24" i="13"/>
  <c r="G23" i="13"/>
  <c r="I9" i="13"/>
  <c r="H9" i="13"/>
  <c r="P23" i="13"/>
  <c r="N27" i="13" s="1"/>
  <c r="P27" i="13" s="1"/>
  <c r="N31" i="13" s="1"/>
  <c r="N32" i="13" s="1"/>
  <c r="F24" i="10"/>
  <c r="F23" i="10"/>
  <c r="H9" i="10"/>
  <c r="G9" i="10"/>
  <c r="N23" i="10"/>
  <c r="M28" i="10" s="1"/>
  <c r="O28" i="10" s="1"/>
  <c r="M31" i="10" s="1"/>
  <c r="M32" i="10" s="1"/>
  <c r="F24" i="9"/>
  <c r="F23" i="9"/>
  <c r="H9" i="9"/>
  <c r="G9" i="9"/>
  <c r="H10" i="5"/>
  <c r="H9" i="5"/>
  <c r="G16" i="5"/>
  <c r="H16" i="5"/>
  <c r="G26" i="5"/>
  <c r="I26" i="5" s="1"/>
  <c r="I16" i="5"/>
  <c r="G21" i="5"/>
  <c r="I21" i="5" s="1"/>
  <c r="H21" i="5"/>
  <c r="G17" i="5"/>
  <c r="I17" i="5" s="1"/>
  <c r="H17" i="5"/>
  <c r="G28" i="5"/>
  <c r="I28" i="5" s="1"/>
  <c r="H28" i="5"/>
  <c r="G12" i="5"/>
  <c r="I12" i="5" s="1"/>
  <c r="H12" i="5"/>
  <c r="H14" i="5"/>
  <c r="G14" i="5"/>
  <c r="I14" i="5" s="1"/>
  <c r="H11" i="5"/>
  <c r="G11" i="5"/>
  <c r="I11" i="5" s="1"/>
  <c r="H22" i="5"/>
  <c r="G22" i="5"/>
  <c r="I22" i="5" s="1"/>
  <c r="G13" i="5"/>
  <c r="I13" i="5" s="1"/>
  <c r="H13" i="5"/>
  <c r="H19" i="5"/>
  <c r="G19" i="5"/>
  <c r="I19" i="5" s="1"/>
  <c r="G24" i="5"/>
  <c r="I24" i="5" s="1"/>
  <c r="H24" i="5"/>
  <c r="H27" i="5"/>
  <c r="G27" i="5"/>
  <c r="I27" i="5" s="1"/>
  <c r="H23" i="5"/>
  <c r="G23" i="5"/>
  <c r="I23" i="5" s="1"/>
  <c r="H18" i="5"/>
  <c r="G18" i="5"/>
  <c r="I18" i="5" s="1"/>
  <c r="G25" i="5"/>
  <c r="I25" i="5" s="1"/>
  <c r="H25" i="5"/>
  <c r="H15" i="5"/>
  <c r="G15" i="5"/>
  <c r="I15" i="5" s="1"/>
  <c r="G20" i="5"/>
  <c r="I20" i="5" s="1"/>
  <c r="H20" i="5"/>
  <c r="I28" i="17" l="1"/>
  <c r="I27" i="17"/>
  <c r="I30" i="17" s="1"/>
  <c r="J9" i="17"/>
  <c r="H28" i="17"/>
  <c r="H27" i="17"/>
  <c r="I9" i="15"/>
  <c r="G28" i="15"/>
  <c r="G27" i="15"/>
  <c r="H28" i="15"/>
  <c r="H27" i="15"/>
  <c r="H30" i="15" s="1"/>
  <c r="I24" i="13"/>
  <c r="I23" i="13"/>
  <c r="I26" i="13" s="1"/>
  <c r="H24" i="13"/>
  <c r="H23" i="13"/>
  <c r="J9" i="13"/>
  <c r="G24" i="10"/>
  <c r="G23" i="10"/>
  <c r="I9" i="10"/>
  <c r="H24" i="10"/>
  <c r="H23" i="10"/>
  <c r="H26" i="10" s="1"/>
  <c r="I9" i="9"/>
  <c r="G24" i="9"/>
  <c r="G23" i="9"/>
  <c r="H24" i="9"/>
  <c r="H23" i="9"/>
  <c r="H26" i="9" s="1"/>
  <c r="F30" i="5"/>
  <c r="F29" i="5"/>
  <c r="J28" i="17" l="1"/>
  <c r="J27" i="17"/>
  <c r="I28" i="15"/>
  <c r="I27" i="15"/>
  <c r="J24" i="13"/>
  <c r="J23" i="13"/>
  <c r="I24" i="10"/>
  <c r="I23" i="10"/>
  <c r="I24" i="9"/>
  <c r="I23" i="9"/>
  <c r="H30" i="5"/>
  <c r="H29" i="5"/>
  <c r="H32" i="5" s="1"/>
  <c r="G30" i="5"/>
  <c r="G29" i="5"/>
  <c r="I30" i="5" l="1"/>
  <c r="I29" i="5"/>
</calcChain>
</file>

<file path=xl/comments1.xml><?xml version="1.0" encoding="utf-8"?>
<comments xmlns="http://schemas.openxmlformats.org/spreadsheetml/2006/main">
  <authors>
    <author>pc</author>
  </authors>
  <commentList>
    <comment ref="A1" authorId="0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7" authorId="0">
      <text>
        <r>
          <rPr>
            <sz val="9"/>
            <color indexed="81"/>
            <rFont val="Tahoma"/>
            <family val="2"/>
          </rPr>
          <t>Multiple Regression: Submodel =  0; Problem size @  20 by 1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A1" authorId="0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7" authorId="0">
      <text>
        <r>
          <rPr>
            <sz val="9"/>
            <color indexed="81"/>
            <rFont val="Tahoma"/>
            <family val="2"/>
          </rPr>
          <t>Multiple Regression: Submodel =  0; Problem size @  14 by 1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A1" authorId="0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7" authorId="0">
      <text>
        <r>
          <rPr>
            <sz val="9"/>
            <color indexed="81"/>
            <rFont val="Tahoma"/>
            <family val="2"/>
          </rPr>
          <t>Multiple Regression: Submodel =  0; Problem size @  14 by 1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A1" authorId="0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7" authorId="0">
      <text>
        <r>
          <rPr>
            <sz val="9"/>
            <color indexed="81"/>
            <rFont val="Tahoma"/>
            <family val="2"/>
          </rPr>
          <t>Multiple Regression: Submodel =  0; Problem size @  14 by 2</t>
        </r>
      </text>
    </comment>
  </commentList>
</comments>
</file>

<file path=xl/comments5.xml><?xml version="1.0" encoding="utf-8"?>
<comments xmlns="http://schemas.openxmlformats.org/spreadsheetml/2006/main">
  <authors>
    <author>pc</author>
  </authors>
  <commentList>
    <comment ref="A1" authorId="0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7" authorId="0">
      <text>
        <r>
          <rPr>
            <sz val="9"/>
            <color indexed="81"/>
            <rFont val="Tahoma"/>
            <family val="2"/>
          </rPr>
          <t>Multiple Regression: Submodel =  0; Problem size @  18 by 1</t>
        </r>
      </text>
    </comment>
  </commentList>
</comments>
</file>

<file path=xl/comments6.xml><?xml version="1.0" encoding="utf-8"?>
<comments xmlns="http://schemas.openxmlformats.org/spreadsheetml/2006/main">
  <authors>
    <author>pc</author>
  </authors>
  <commentList>
    <comment ref="A1" authorId="0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7" authorId="0">
      <text>
        <r>
          <rPr>
            <sz val="9"/>
            <color indexed="81"/>
            <rFont val="Tahoma"/>
            <family val="2"/>
          </rPr>
          <t>Multiple Regression: Submodel =  0; Problem size @  18 by 2</t>
        </r>
      </text>
    </comment>
  </commentList>
</comments>
</file>

<file path=xl/sharedStrings.xml><?xml version="1.0" encoding="utf-8"?>
<sst xmlns="http://schemas.openxmlformats.org/spreadsheetml/2006/main" count="471" uniqueCount="121">
  <si>
    <t>Data</t>
  </si>
  <si>
    <t>Forecast</t>
  </si>
  <si>
    <t>Error</t>
  </si>
  <si>
    <t>Absolute</t>
  </si>
  <si>
    <t>Squared</t>
  </si>
  <si>
    <t>Abs Pct Err</t>
  </si>
  <si>
    <t>Intercept</t>
  </si>
  <si>
    <t>Total</t>
  </si>
  <si>
    <t>Average</t>
  </si>
  <si>
    <t>Bias</t>
  </si>
  <si>
    <t>MAD</t>
  </si>
  <si>
    <t>MSE</t>
  </si>
  <si>
    <t>MAPE</t>
  </si>
  <si>
    <t>SE</t>
  </si>
  <si>
    <t>Correlation</t>
  </si>
  <si>
    <t>Forecasts and Error Analysis</t>
  </si>
  <si>
    <t>Multiple Regression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</si>
  <si>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</si>
  <si>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</si>
  <si>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</si>
  <si>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</si>
  <si>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</si>
  <si>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</si>
  <si>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</si>
  <si>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</si>
  <si>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</si>
  <si>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</si>
  <si>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</si>
  <si>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</si>
  <si>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</si>
  <si>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</si>
  <si>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</si>
  <si>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</si>
  <si>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</si>
  <si>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</si>
  <si>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</si>
  <si>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</si>
  <si>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Y</t>
  </si>
  <si>
    <t>x 1</t>
  </si>
  <si>
    <t>Coefficients</t>
  </si>
  <si>
    <t>P1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</si>
  <si>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</si>
  <si>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</si>
  <si>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</si>
  <si>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</si>
  <si>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</si>
  <si>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</si>
  <si>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</si>
  <si>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</si>
  <si>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</si>
  <si>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</si>
  <si>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df</t>
  </si>
  <si>
    <t>SS</t>
  </si>
  <si>
    <t>MS</t>
  </si>
  <si>
    <t>F</t>
  </si>
  <si>
    <t>Significance F</t>
  </si>
  <si>
    <t>t Stat</t>
  </si>
  <si>
    <t>P-value</t>
  </si>
  <si>
    <t>Lower 95%</t>
  </si>
  <si>
    <t>Upper 95%</t>
  </si>
  <si>
    <t>Lower 95.0%</t>
  </si>
  <si>
    <t>Upper 95.0%</t>
  </si>
  <si>
    <r>
      <t>Y</t>
    </r>
    <r>
      <rPr>
        <sz val="11"/>
        <color theme="1"/>
        <rFont val="Arial Unicode MS"/>
        <family val="2"/>
      </rPr>
      <t>̅            =</t>
    </r>
  </si>
  <si>
    <r>
      <t>X</t>
    </r>
    <r>
      <rPr>
        <sz val="11"/>
        <color theme="1"/>
        <rFont val="Arial Unicode MS"/>
        <family val="2"/>
      </rPr>
      <t>̅            =</t>
    </r>
  </si>
  <si>
    <t>Admissions</t>
  </si>
  <si>
    <t>No. of Beds</t>
  </si>
  <si>
    <t>Total Expenses(Y)</t>
  </si>
  <si>
    <t>Hospital 1</t>
  </si>
  <si>
    <t>Hospital 2</t>
  </si>
  <si>
    <t>Hospital 3</t>
  </si>
  <si>
    <t>Hospital 4</t>
  </si>
  <si>
    <t>Hospital 5</t>
  </si>
  <si>
    <t>Hospital 6</t>
  </si>
  <si>
    <t>Hospital 7</t>
  </si>
  <si>
    <t>Hospital 8</t>
  </si>
  <si>
    <t>Hospital 9</t>
  </si>
  <si>
    <t>Hospital 10</t>
  </si>
  <si>
    <t>Hospital 11</t>
  </si>
  <si>
    <t>Hospital 12</t>
  </si>
  <si>
    <t>Hospital 13</t>
  </si>
  <si>
    <t>Hospital 14</t>
  </si>
  <si>
    <t>Sum of Squares Computations</t>
  </si>
  <si>
    <t>ANOVA SUmmary</t>
  </si>
  <si>
    <t>Sum</t>
  </si>
  <si>
    <t>Degrees of Freedom</t>
  </si>
  <si>
    <t>Mean Square</t>
  </si>
  <si>
    <t>SSR (Regression)</t>
  </si>
  <si>
    <t>SSE (SQ Error)</t>
  </si>
  <si>
    <t>SST (Total)</t>
  </si>
  <si>
    <t>F Statistic</t>
  </si>
  <si>
    <t>Probability</t>
  </si>
  <si>
    <t>P2 with no. of beds only</t>
  </si>
  <si>
    <t>P2 with Admissions only</t>
  </si>
  <si>
    <t>P2 with both Variables</t>
  </si>
  <si>
    <t>Total Expenses (Y)</t>
  </si>
  <si>
    <t>CATEGORY</t>
  </si>
  <si>
    <t>Public</t>
  </si>
  <si>
    <t>Private</t>
  </si>
  <si>
    <t>TOTAL COST($)</t>
  </si>
  <si>
    <t>MEDIAN SAT</t>
  </si>
  <si>
    <t>University 1</t>
  </si>
  <si>
    <t>University 2</t>
  </si>
  <si>
    <t>University 3</t>
  </si>
  <si>
    <t>University 4</t>
  </si>
  <si>
    <t>University 5</t>
  </si>
  <si>
    <t>University 6</t>
  </si>
  <si>
    <t>University 7</t>
  </si>
  <si>
    <t>University 8</t>
  </si>
  <si>
    <t>University 9</t>
  </si>
  <si>
    <t>University 10</t>
  </si>
  <si>
    <t>University 11</t>
  </si>
  <si>
    <t>University 12</t>
  </si>
  <si>
    <t>University 13</t>
  </si>
  <si>
    <t>University 14</t>
  </si>
  <si>
    <t>University 15</t>
  </si>
  <si>
    <t>University 16</t>
  </si>
  <si>
    <t>University 17</t>
  </si>
  <si>
    <t>University 18</t>
  </si>
  <si>
    <t>P3 With MEDIAN SAT Only</t>
  </si>
  <si>
    <t>P3 With Two Variables</t>
  </si>
  <si>
    <t>Y (TOTAL COST($))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</si>
</sst>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%"/>
  </numFmts>
  <fonts count="11" x14ac:knownFonts="1"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1"/>
      <color rgb="FF0000FF"/>
      <name val="Arial"/>
      <family val="2"/>
      <scheme val="minor"/>
    </font>
    <font>
      <b/>
      <sz val="13"/>
      <color rgb="FF1F497D"/>
      <name val="Arial"/>
      <family val="2"/>
      <scheme val="minor"/>
    </font>
    <font>
      <sz val="9"/>
      <color indexed="81"/>
      <name val="Tahoma"/>
      <family val="2"/>
    </font>
    <font>
      <b/>
      <sz val="11"/>
      <color rgb="FFFF6600"/>
      <name val="Arial"/>
      <family val="2"/>
      <scheme val="minor"/>
    </font>
    <font>
      <sz val="11"/>
      <color rgb="FF3F3F3F"/>
      <name val="Arial"/>
      <family val="2"/>
      <scheme val="minor"/>
    </font>
    <font>
      <b/>
      <sz val="14"/>
      <color rgb="FF800000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theme="1"/>
      <name val="Arial Unicode MS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3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  <xf numFmtId="0" fontId="0" fillId="2" borderId="2" xfId="0" applyFont="1" applyFill="1" applyBorder="1"/>
    <xf numFmtId="0" fontId="1" fillId="0" borderId="0" xfId="0" applyFont="1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164" fontId="6" fillId="3" borderId="8" xfId="0" applyNumberFormat="1" applyFont="1" applyFill="1" applyBorder="1"/>
    <xf numFmtId="164" fontId="6" fillId="3" borderId="9" xfId="0" applyNumberFormat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164" fontId="1" fillId="3" borderId="8" xfId="0" applyNumberFormat="1" applyFont="1" applyFill="1" applyBorder="1"/>
    <xf numFmtId="164" fontId="1" fillId="3" borderId="9" xfId="0" applyNumberFormat="1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6" fillId="3" borderId="16" xfId="0" applyFont="1" applyFill="1" applyBorder="1"/>
    <xf numFmtId="164" fontId="6" fillId="3" borderId="17" xfId="0" applyNumberFormat="1" applyFont="1" applyFill="1" applyBorder="1"/>
    <xf numFmtId="0" fontId="7" fillId="0" borderId="0" xfId="0" applyFont="1"/>
    <xf numFmtId="3" fontId="0" fillId="0" borderId="0" xfId="0" applyNumberFormat="1" applyFont="1"/>
    <xf numFmtId="0" fontId="0" fillId="0" borderId="0" xfId="0" applyFill="1" applyBorder="1" applyAlignment="1"/>
    <xf numFmtId="0" fontId="0" fillId="0" borderId="18" xfId="0" applyFill="1" applyBorder="1" applyAlignment="1"/>
    <xf numFmtId="0" fontId="8" fillId="0" borderId="19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Continuous"/>
    </xf>
    <xf numFmtId="0" fontId="10" fillId="0" borderId="0" xfId="1"/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3</xdr:row>
      <xdr:rowOff>0</xdr:rowOff>
    </xdr:from>
    <xdr:to>
      <xdr:col>4</xdr:col>
      <xdr:colOff>434974</xdr:colOff>
      <xdr:row>4</xdr:row>
      <xdr:rowOff>136525</xdr:rowOff>
    </xdr:to>
    <xdr:sp macro="" textlink="">
      <xdr:nvSpPr>
        <xdr:cNvPr id="2" name="messageTextbox"/>
        <xdr:cNvSpPr txBox="1"/>
      </xdr:nvSpPr>
      <xdr:spPr>
        <a:xfrm>
          <a:off x="253999" y="619125"/>
          <a:ext cx="3810000" cy="3175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1" anchor="ctr"/>
        <a:lstStyle/>
        <a:p>
          <a:r>
            <a:rPr lang="en-GB" sz="900" b="0" i="0" u="none" strike="noStrike" baseline="0">
              <a:solidFill>
                <a:srgbClr val="9C6500"/>
              </a:solidFill>
              <a:latin typeface="Arial"/>
            </a:rPr>
            <a:t>Enter the data in the shaded area.. To get a forecast use the shaded data area at the bottom left of the sheet.</a:t>
          </a:r>
          <a:endParaRPr lang="ar-EG" sz="900" b="0" i="0" u="none" strike="noStrike" baseline="0">
            <a:solidFill>
              <a:srgbClr val="9C6500"/>
            </a:solidFill>
            <a:latin typeface="Arial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3</xdr:row>
      <xdr:rowOff>0</xdr:rowOff>
    </xdr:from>
    <xdr:to>
      <xdr:col>4</xdr:col>
      <xdr:colOff>434974</xdr:colOff>
      <xdr:row>4</xdr:row>
      <xdr:rowOff>136525</xdr:rowOff>
    </xdr:to>
    <xdr:sp macro="" textlink="">
      <xdr:nvSpPr>
        <xdr:cNvPr id="2" name="messageTextbox"/>
        <xdr:cNvSpPr txBox="1"/>
      </xdr:nvSpPr>
      <xdr:spPr>
        <a:xfrm>
          <a:off x="253999" y="619125"/>
          <a:ext cx="3810000" cy="3175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1" anchor="ctr"/>
        <a:lstStyle/>
        <a:p>
          <a:r>
            <a:rPr lang="en-GB" sz="900" b="0" i="0" u="none" strike="noStrike" baseline="0">
              <a:solidFill>
                <a:srgbClr val="9C6500"/>
              </a:solidFill>
              <a:latin typeface="Arial"/>
            </a:rPr>
            <a:t>Enter the data in the shaded area.. To get a forecast use the shaded data area at the bottom left of the sheet.</a:t>
          </a:r>
          <a:endParaRPr lang="ar-EG" sz="900" b="0" i="0" u="none" strike="noStrike" baseline="0">
            <a:solidFill>
              <a:srgbClr val="9C6500"/>
            </a:solidFill>
            <a:latin typeface="Arial"/>
          </a:endParaRP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3</xdr:row>
      <xdr:rowOff>0</xdr:rowOff>
    </xdr:from>
    <xdr:to>
      <xdr:col>4</xdr:col>
      <xdr:colOff>434974</xdr:colOff>
      <xdr:row>4</xdr:row>
      <xdr:rowOff>136525</xdr:rowOff>
    </xdr:to>
    <xdr:sp macro="" textlink="">
      <xdr:nvSpPr>
        <xdr:cNvPr id="2" name="messageTextbox"/>
        <xdr:cNvSpPr txBox="1"/>
      </xdr:nvSpPr>
      <xdr:spPr>
        <a:xfrm>
          <a:off x="253999" y="619125"/>
          <a:ext cx="3810000" cy="3175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1" anchor="ctr"/>
        <a:lstStyle/>
        <a:p>
          <a:r>
            <a:rPr lang="en-GB" sz="900" b="0" i="0" u="none" strike="noStrike" baseline="0">
              <a:solidFill>
                <a:srgbClr val="9C6500"/>
              </a:solidFill>
              <a:latin typeface="Arial"/>
            </a:rPr>
            <a:t>Enter the data in the shaded area.. To get a forecast use the shaded data area at the bottom left of the sheet.</a:t>
          </a:r>
          <a:endParaRPr lang="ar-EG" sz="900" b="0" i="0" u="none" strike="noStrike" baseline="0">
            <a:solidFill>
              <a:srgbClr val="9C6500"/>
            </a:solidFill>
            <a:latin typeface="Arial"/>
          </a:endParaRP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3</xdr:row>
      <xdr:rowOff>0</xdr:rowOff>
    </xdr:from>
    <xdr:to>
      <xdr:col>4</xdr:col>
      <xdr:colOff>434974</xdr:colOff>
      <xdr:row>4</xdr:row>
      <xdr:rowOff>136525</xdr:rowOff>
    </xdr:to>
    <xdr:sp macro="" textlink="">
      <xdr:nvSpPr>
        <xdr:cNvPr id="2" name="messageTextbox"/>
        <xdr:cNvSpPr txBox="1"/>
      </xdr:nvSpPr>
      <xdr:spPr>
        <a:xfrm>
          <a:off x="253999" y="619125"/>
          <a:ext cx="3810000" cy="3175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1" anchor="ctr"/>
        <a:lstStyle/>
        <a:p>
          <a:r>
            <a:rPr lang="en-GB" sz="900" b="0" i="0" u="none" strike="noStrike" baseline="0">
              <a:solidFill>
                <a:srgbClr val="9C6500"/>
              </a:solidFill>
              <a:latin typeface="Arial"/>
            </a:rPr>
            <a:t>Enter the data in the shaded area.. To get a forecast use the shaded data area at the bottom left of the sheet.</a:t>
          </a:r>
          <a:endParaRPr lang="ar-EG" sz="900" b="0" i="0" u="none" strike="noStrike" baseline="0">
            <a:solidFill>
              <a:srgbClr val="9C6500"/>
            </a:solidFill>
            <a:latin typeface="Arial"/>
          </a:endParaRP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3</xdr:row>
      <xdr:rowOff>0</xdr:rowOff>
    </xdr:from>
    <xdr:to>
      <xdr:col>4</xdr:col>
      <xdr:colOff>434974</xdr:colOff>
      <xdr:row>4</xdr:row>
      <xdr:rowOff>136525</xdr:rowOff>
    </xdr:to>
    <xdr:sp macro="" textlink="">
      <xdr:nvSpPr>
        <xdr:cNvPr id="2" name="messageTextbox"/>
        <xdr:cNvSpPr txBox="1"/>
      </xdr:nvSpPr>
      <xdr:spPr>
        <a:xfrm>
          <a:off x="253999" y="619125"/>
          <a:ext cx="3810000" cy="3175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1" anchor="ctr"/>
        <a:lstStyle/>
        <a:p>
          <a:r>
            <a:rPr lang="en-GB" sz="900" b="0" i="0" u="none" strike="noStrike" baseline="0">
              <a:solidFill>
                <a:srgbClr val="9C6500"/>
              </a:solidFill>
              <a:latin typeface="Arial"/>
            </a:rPr>
            <a:t>Enter the data in the shaded area.. To get a forecast use the shaded data area at the bottom left of the sheet.</a:t>
          </a:r>
          <a:endParaRPr lang="ar-EG" sz="900" b="0" i="0" u="none" strike="noStrike" baseline="0">
            <a:solidFill>
              <a:srgbClr val="9C6500"/>
            </a:solidFill>
            <a:latin typeface="Arial"/>
          </a:endParaRP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3</xdr:row>
      <xdr:rowOff>0</xdr:rowOff>
    </xdr:from>
    <xdr:to>
      <xdr:col>4</xdr:col>
      <xdr:colOff>434974</xdr:colOff>
      <xdr:row>4</xdr:row>
      <xdr:rowOff>136525</xdr:rowOff>
    </xdr:to>
    <xdr:sp macro="" textlink="">
      <xdr:nvSpPr>
        <xdr:cNvPr id="2" name="messageTextbox"/>
        <xdr:cNvSpPr txBox="1"/>
      </xdr:nvSpPr>
      <xdr:spPr>
        <a:xfrm>
          <a:off x="253999" y="619125"/>
          <a:ext cx="3810000" cy="3175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1" anchor="ctr"/>
        <a:lstStyle/>
        <a:p>
          <a:r>
            <a:rPr lang="en-GB" sz="900" b="0" i="0" u="none" strike="noStrike" baseline="0">
              <a:solidFill>
                <a:srgbClr val="9C6500"/>
              </a:solidFill>
              <a:latin typeface="Arial"/>
            </a:rPr>
            <a:t>Enter the data in the shaded area.. To get a forecast use the shaded data area at the bottom left of the sheet.</a:t>
          </a:r>
          <a:endParaRPr lang="ar-EG" sz="900" b="0" i="0" u="none" strike="noStrike" baseline="0">
            <a:solidFill>
              <a:srgbClr val="9C6500"/>
            </a:solidFill>
            <a:latin typeface="Arial"/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4"/>
  <sheetViews>
    <sheetView topLeftCell="E10" workbookViewId="0">
      <selection activeCell="R26" sqref="R26"/>
    </sheetView>
  </sheetViews>
  <sheetFormatPr defaultRowHeight="14.25" x14ac:dyDescent="0.2"/>
  <cols>
    <col min="1" max="2" width="10.625" style="2" customWidth="1"/>
    <col min="3" max="7" width="9" style="2"/>
    <col min="8" max="8" width="12" style="2" customWidth="1"/>
    <col min="9" max="16384" width="9" style="2"/>
  </cols>
  <sheetData>
    <row r="1" spans="1:31" ht="18" x14ac:dyDescent="0.25">
      <c r="A1" s="31" t="s">
        <v>40</v>
      </c>
    </row>
    <row r="3" spans="1:31" ht="17.25" x14ac:dyDescent="0.3">
      <c r="A3" s="3" t="s">
        <v>16</v>
      </c>
      <c r="B3" s="3"/>
      <c r="C3" s="3"/>
      <c r="D3" s="3"/>
      <c r="E3" s="3"/>
      <c r="F3" s="3"/>
      <c r="G3" s="3"/>
      <c r="H3" s="3"/>
      <c r="I3" s="2" t="s">
        <v>62</v>
      </c>
      <c r="J3" s="2">
        <f>AVERAGE(B9:B28)</f>
        <v>10442.65</v>
      </c>
    </row>
    <row r="4" spans="1:31" ht="16.5" x14ac:dyDescent="0.3">
      <c r="A4" s="1"/>
      <c r="B4" s="1"/>
      <c r="I4" s="2" t="s">
        <v>63</v>
      </c>
      <c r="J4" s="2">
        <f>AVERAGE(C9:C28)</f>
        <v>1128.3</v>
      </c>
    </row>
    <row r="7" spans="1:31" ht="15.75" thickBot="1" x14ac:dyDescent="0.3">
      <c r="A7" s="4" t="s">
        <v>0</v>
      </c>
      <c r="E7" s="6" t="s">
        <v>15</v>
      </c>
    </row>
    <row r="8" spans="1:31" x14ac:dyDescent="0.2">
      <c r="A8" s="24"/>
      <c r="B8" s="25" t="s">
        <v>37</v>
      </c>
      <c r="C8" s="26" t="s">
        <v>38</v>
      </c>
      <c r="E8" s="10" t="s">
        <v>1</v>
      </c>
      <c r="F8" s="11" t="s">
        <v>2</v>
      </c>
      <c r="G8" s="11" t="s">
        <v>3</v>
      </c>
      <c r="H8" s="11" t="s">
        <v>4</v>
      </c>
      <c r="I8" s="12" t="s">
        <v>5</v>
      </c>
    </row>
    <row r="9" spans="1:31" x14ac:dyDescent="0.2">
      <c r="A9" s="27" t="s">
        <v>17</v>
      </c>
      <c r="B9" s="5">
        <v>10226</v>
      </c>
      <c r="C9" s="5">
        <v>1107</v>
      </c>
      <c r="E9" s="9">
        <f>$B$30+$C$30*C9</f>
        <v>10303.505005561736</v>
      </c>
      <c r="F9" s="8">
        <f>B9-E9</f>
        <v>-77.505005561735743</v>
      </c>
      <c r="G9" s="8">
        <f>ABS(F9)</f>
        <v>77.505005561735743</v>
      </c>
      <c r="H9" s="8">
        <f>F9^2</f>
        <v>6007.0258871246888</v>
      </c>
      <c r="I9" s="13">
        <f>G9/B9</f>
        <v>7.5792104011085217E-3</v>
      </c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 spans="1:31" x14ac:dyDescent="0.2">
      <c r="A10" s="27" t="s">
        <v>18</v>
      </c>
      <c r="B10" s="5">
        <v>10473</v>
      </c>
      <c r="C10" s="5">
        <v>1141</v>
      </c>
      <c r="E10" s="9">
        <f>$B$30+$C$30*C10</f>
        <v>10525.61438635521</v>
      </c>
      <c r="F10" s="8">
        <f>B10-E10</f>
        <v>-52.614386355209717</v>
      </c>
      <c r="G10" s="8">
        <f>ABS(F10)</f>
        <v>52.614386355209717</v>
      </c>
      <c r="H10" s="8">
        <f>F10^2</f>
        <v>2768.2736515352785</v>
      </c>
      <c r="I10" s="13">
        <f>G10/B10</f>
        <v>5.0238123131108297E-3</v>
      </c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</row>
    <row r="11" spans="1:31" x14ac:dyDescent="0.2">
      <c r="A11" s="27" t="s">
        <v>19</v>
      </c>
      <c r="B11" s="5">
        <v>10452</v>
      </c>
      <c r="C11" s="5">
        <v>1135</v>
      </c>
      <c r="E11" s="9">
        <f>$B$30+$C$30*C11</f>
        <v>10486.418613274007</v>
      </c>
      <c r="F11" s="8">
        <f>B11-E11</f>
        <v>-34.41861327400693</v>
      </c>
      <c r="G11" s="8">
        <f>ABS(F11)</f>
        <v>34.41861327400693</v>
      </c>
      <c r="H11" s="8">
        <f>F11^2</f>
        <v>1184.6409397056461</v>
      </c>
      <c r="I11" s="13">
        <f>G11/B11</f>
        <v>3.2930169607737207E-3</v>
      </c>
      <c r="L11" t="s">
        <v>41</v>
      </c>
      <c r="M11"/>
      <c r="N11"/>
      <c r="O11"/>
      <c r="P11"/>
      <c r="Q11"/>
      <c r="R11"/>
      <c r="S11"/>
      <c r="T11"/>
    </row>
    <row r="12" spans="1:31" ht="15" thickBot="1" x14ac:dyDescent="0.25">
      <c r="A12" s="27" t="s">
        <v>20</v>
      </c>
      <c r="B12" s="5">
        <v>10442</v>
      </c>
      <c r="C12" s="5">
        <v>1139</v>
      </c>
      <c r="E12" s="9">
        <f>$B$30+$C$30*C12</f>
        <v>10512.549128661476</v>
      </c>
      <c r="F12" s="8">
        <f>B12-E12</f>
        <v>-70.549128661476061</v>
      </c>
      <c r="G12" s="8">
        <f>ABS(F12)</f>
        <v>70.549128661476061</v>
      </c>
      <c r="H12" s="8">
        <f>F12^2</f>
        <v>4977.1795548935033</v>
      </c>
      <c r="I12" s="13">
        <f>G12/B12</f>
        <v>6.756285066220653E-3</v>
      </c>
      <c r="L12"/>
      <c r="M12"/>
      <c r="N12"/>
      <c r="O12"/>
      <c r="P12"/>
      <c r="Q12"/>
      <c r="R12"/>
      <c r="S12"/>
      <c r="T12"/>
    </row>
    <row r="13" spans="1:31" x14ac:dyDescent="0.2">
      <c r="A13" s="27" t="s">
        <v>21</v>
      </c>
      <c r="B13" s="5">
        <v>10471</v>
      </c>
      <c r="C13" s="5">
        <v>1142</v>
      </c>
      <c r="E13" s="9">
        <f>$B$30+$C$30*C13</f>
        <v>10532.147015202077</v>
      </c>
      <c r="F13" s="8">
        <f>B13-E13</f>
        <v>-61.147015202077455</v>
      </c>
      <c r="G13" s="8">
        <f>ABS(F13)</f>
        <v>61.147015202077455</v>
      </c>
      <c r="H13" s="8">
        <f>F13^2</f>
        <v>3738.9574681230915</v>
      </c>
      <c r="I13" s="13">
        <f>G13/B13</f>
        <v>5.839653825047985E-3</v>
      </c>
      <c r="L13" s="36" t="s">
        <v>42</v>
      </c>
      <c r="M13" s="36"/>
      <c r="N13"/>
      <c r="O13"/>
      <c r="P13"/>
      <c r="Q13"/>
      <c r="R13"/>
      <c r="S13"/>
      <c r="T13"/>
    </row>
    <row r="14" spans="1:31" x14ac:dyDescent="0.2">
      <c r="A14" s="27" t="s">
        <v>22</v>
      </c>
      <c r="B14" s="5">
        <v>10213</v>
      </c>
      <c r="C14" s="5">
        <v>1108</v>
      </c>
      <c r="E14" s="9">
        <f>$B$30+$C$30*C14</f>
        <v>10310.037634408602</v>
      </c>
      <c r="F14" s="8">
        <f>B14-E14</f>
        <v>-97.037634408601662</v>
      </c>
      <c r="G14" s="8">
        <f>ABS(F14)</f>
        <v>97.037634408601662</v>
      </c>
      <c r="H14" s="8">
        <f>F14^2</f>
        <v>9416.3024916174327</v>
      </c>
      <c r="I14" s="13">
        <f>G14/B14</f>
        <v>9.5013839624597737E-3</v>
      </c>
      <c r="L14" s="33" t="s">
        <v>43</v>
      </c>
      <c r="M14" s="33">
        <v>0.83951198586155773</v>
      </c>
      <c r="N14"/>
      <c r="O14"/>
      <c r="P14"/>
      <c r="Q14"/>
      <c r="R14"/>
      <c r="S14"/>
      <c r="T14"/>
    </row>
    <row r="15" spans="1:31" x14ac:dyDescent="0.2">
      <c r="A15" s="27" t="s">
        <v>23</v>
      </c>
      <c r="B15" s="5">
        <v>10187</v>
      </c>
      <c r="C15" s="5">
        <v>1110</v>
      </c>
      <c r="E15" s="9">
        <f>$B$30+$C$30*C15</f>
        <v>10323.102892102335</v>
      </c>
      <c r="F15" s="8">
        <f>B15-E15</f>
        <v>-136.10289210233532</v>
      </c>
      <c r="G15" s="8">
        <f>ABS(F15)</f>
        <v>136.10289210233532</v>
      </c>
      <c r="H15" s="8">
        <f>F15^2</f>
        <v>18523.99723861993</v>
      </c>
      <c r="I15" s="13">
        <f>G15/B15</f>
        <v>1.3360448817349104E-2</v>
      </c>
      <c r="L15" s="33" t="s">
        <v>44</v>
      </c>
      <c r="M15" s="33">
        <v>0.70478037440521635</v>
      </c>
      <c r="N15"/>
      <c r="O15"/>
      <c r="P15"/>
      <c r="Q15"/>
      <c r="R15"/>
      <c r="S15"/>
      <c r="T15"/>
    </row>
    <row r="16" spans="1:31" x14ac:dyDescent="0.2">
      <c r="A16" s="27" t="s">
        <v>24</v>
      </c>
      <c r="B16" s="5">
        <v>10240</v>
      </c>
      <c r="C16" s="5">
        <v>1121</v>
      </c>
      <c r="E16" s="9">
        <f>$B$30+$C$30*C16</f>
        <v>10394.961809417871</v>
      </c>
      <c r="F16" s="8">
        <f>B16-E16</f>
        <v>-154.96180941787134</v>
      </c>
      <c r="G16" s="8">
        <f>ABS(F16)</f>
        <v>154.96180941787134</v>
      </c>
      <c r="H16" s="8">
        <f>F16^2</f>
        <v>24013.162378060679</v>
      </c>
      <c r="I16" s="13">
        <f>G16/B16</f>
        <v>1.5132989200963998E-2</v>
      </c>
      <c r="L16" s="33" t="s">
        <v>45</v>
      </c>
      <c r="M16" s="33">
        <v>0.68837928409439497</v>
      </c>
      <c r="N16"/>
      <c r="O16"/>
      <c r="P16"/>
      <c r="Q16"/>
      <c r="R16"/>
      <c r="S16"/>
      <c r="T16"/>
    </row>
    <row r="17" spans="1:20" x14ac:dyDescent="0.2">
      <c r="A17" s="27" t="s">
        <v>25</v>
      </c>
      <c r="B17" s="5">
        <v>10596</v>
      </c>
      <c r="C17" s="5">
        <v>1157</v>
      </c>
      <c r="E17" s="9">
        <f>$B$30+$C$30*C17</f>
        <v>10630.136447905079</v>
      </c>
      <c r="F17" s="8">
        <f>B17-E17</f>
        <v>-34.136447905078967</v>
      </c>
      <c r="G17" s="8">
        <f>ABS(F17)</f>
        <v>34.136447905078967</v>
      </c>
      <c r="H17" s="8">
        <f>F17^2</f>
        <v>1165.2970755761701</v>
      </c>
      <c r="I17" s="13">
        <f>G17/B17</f>
        <v>3.2216353251301403E-3</v>
      </c>
      <c r="L17" s="33" t="s">
        <v>46</v>
      </c>
      <c r="M17" s="33">
        <v>83.449663643499235</v>
      </c>
      <c r="N17"/>
      <c r="O17"/>
      <c r="P17"/>
      <c r="Q17"/>
      <c r="R17"/>
      <c r="S17"/>
      <c r="T17"/>
    </row>
    <row r="18" spans="1:20" ht="15" thickBot="1" x14ac:dyDescent="0.25">
      <c r="A18" s="27" t="s">
        <v>26</v>
      </c>
      <c r="B18" s="5">
        <v>10584</v>
      </c>
      <c r="C18" s="5">
        <v>1145</v>
      </c>
      <c r="E18" s="9">
        <f>$B$30+$C$30*C18</f>
        <v>10551.744901742677</v>
      </c>
      <c r="F18" s="8">
        <f>B18-E18</f>
        <v>32.25509825732297</v>
      </c>
      <c r="G18" s="8">
        <f>ABS(F18)</f>
        <v>32.25509825732297</v>
      </c>
      <c r="H18" s="8">
        <f>F18^2</f>
        <v>1040.3913635895592</v>
      </c>
      <c r="I18" s="13">
        <f>G18/B18</f>
        <v>3.0475338489534174E-3</v>
      </c>
      <c r="L18" s="34" t="s">
        <v>47</v>
      </c>
      <c r="M18" s="34">
        <v>20</v>
      </c>
      <c r="N18"/>
      <c r="O18"/>
      <c r="P18"/>
      <c r="Q18"/>
      <c r="R18"/>
      <c r="S18"/>
      <c r="T18"/>
    </row>
    <row r="19" spans="1:20" x14ac:dyDescent="0.2">
      <c r="A19" s="27" t="s">
        <v>27</v>
      </c>
      <c r="B19" s="5">
        <v>10619</v>
      </c>
      <c r="C19" s="5">
        <v>1144</v>
      </c>
      <c r="E19" s="9">
        <f>$B$30+$C$30*C19</f>
        <v>10545.212272895809</v>
      </c>
      <c r="F19" s="8">
        <f>B19-E19</f>
        <v>73.787727104190708</v>
      </c>
      <c r="G19" s="8">
        <f>ABS(F19)</f>
        <v>73.787727104190708</v>
      </c>
      <c r="H19" s="8">
        <f>F19^2</f>
        <v>5444.6286712025203</v>
      </c>
      <c r="I19" s="13">
        <f>G19/B19</f>
        <v>6.9486512010726725E-3</v>
      </c>
      <c r="L19"/>
      <c r="M19"/>
      <c r="N19"/>
      <c r="O19"/>
      <c r="P19"/>
      <c r="Q19"/>
      <c r="R19"/>
      <c r="S19"/>
      <c r="T19"/>
    </row>
    <row r="20" spans="1:20" ht="15" thickBot="1" x14ac:dyDescent="0.25">
      <c r="A20" s="27" t="s">
        <v>28</v>
      </c>
      <c r="B20" s="5">
        <v>10628</v>
      </c>
      <c r="C20" s="5">
        <v>1146</v>
      </c>
      <c r="E20" s="9">
        <f>$B$30+$C$30*C20</f>
        <v>10558.277530589545</v>
      </c>
      <c r="F20" s="8">
        <f>B20-E20</f>
        <v>69.722469410455233</v>
      </c>
      <c r="G20" s="8">
        <f>ABS(F20)</f>
        <v>69.722469410455233</v>
      </c>
      <c r="H20" s="8">
        <f>F20^2</f>
        <v>4861.2227406918655</v>
      </c>
      <c r="I20" s="13">
        <f>G20/B20</f>
        <v>6.5602624586427582E-3</v>
      </c>
      <c r="L20" t="s">
        <v>48</v>
      </c>
      <c r="M20"/>
      <c r="N20"/>
      <c r="O20"/>
      <c r="P20"/>
      <c r="Q20"/>
      <c r="R20"/>
      <c r="S20"/>
      <c r="T20"/>
    </row>
    <row r="21" spans="1:20" x14ac:dyDescent="0.2">
      <c r="A21" s="27" t="s">
        <v>29</v>
      </c>
      <c r="B21" s="5">
        <v>10593</v>
      </c>
      <c r="C21" s="5">
        <v>1143</v>
      </c>
      <c r="E21" s="9">
        <f>$B$30+$C$30*C21</f>
        <v>10538.679644048943</v>
      </c>
      <c r="F21" s="8">
        <f>B21-E21</f>
        <v>54.320355951056627</v>
      </c>
      <c r="G21" s="8">
        <f>ABS(F21)</f>
        <v>54.320355951056627</v>
      </c>
      <c r="H21" s="8">
        <f>F21^2</f>
        <v>2950.701070649493</v>
      </c>
      <c r="I21" s="13">
        <f>G21/B21</f>
        <v>5.1279482631036181E-3</v>
      </c>
      <c r="L21" s="35"/>
      <c r="M21" s="35" t="s">
        <v>51</v>
      </c>
      <c r="N21" s="35" t="s">
        <v>52</v>
      </c>
      <c r="O21" s="35" t="s">
        <v>53</v>
      </c>
      <c r="P21" s="35" t="s">
        <v>54</v>
      </c>
      <c r="Q21" s="35" t="s">
        <v>55</v>
      </c>
      <c r="R21"/>
      <c r="S21"/>
      <c r="T21"/>
    </row>
    <row r="22" spans="1:20" x14ac:dyDescent="0.2">
      <c r="A22" s="27" t="s">
        <v>30</v>
      </c>
      <c r="B22" s="5">
        <v>10488</v>
      </c>
      <c r="C22" s="5">
        <v>1131</v>
      </c>
      <c r="E22" s="9">
        <f>$B$30+$C$30*C22</f>
        <v>10460.28809788654</v>
      </c>
      <c r="F22" s="8">
        <f>B22-E22</f>
        <v>27.711902113460383</v>
      </c>
      <c r="G22" s="8">
        <f>ABS(F22)</f>
        <v>27.711902113460383</v>
      </c>
      <c r="H22" s="8">
        <f>F22^2</f>
        <v>767.94951874600997</v>
      </c>
      <c r="I22" s="13">
        <f>G22/B22</f>
        <v>2.6422484852651014E-3</v>
      </c>
      <c r="L22" s="33" t="s">
        <v>49</v>
      </c>
      <c r="M22" s="33">
        <v>1</v>
      </c>
      <c r="N22" s="33">
        <v>299247.31548016315</v>
      </c>
      <c r="O22" s="33">
        <v>299247.31548016315</v>
      </c>
      <c r="P22" s="33">
        <v>42.971556222710845</v>
      </c>
      <c r="Q22" s="33">
        <v>3.6885132971138173E-6</v>
      </c>
      <c r="R22"/>
      <c r="S22"/>
      <c r="T22"/>
    </row>
    <row r="23" spans="1:20" x14ac:dyDescent="0.2">
      <c r="A23" s="27" t="s">
        <v>31</v>
      </c>
      <c r="B23" s="5">
        <v>10568</v>
      </c>
      <c r="C23" s="5">
        <v>1142</v>
      </c>
      <c r="E23" s="9">
        <f>$B$30+$C$30*C23</f>
        <v>10532.147015202077</v>
      </c>
      <c r="F23" s="8">
        <f>B23-E23</f>
        <v>35.852984797922545</v>
      </c>
      <c r="G23" s="8">
        <f>ABS(F23)</f>
        <v>35.852984797922545</v>
      </c>
      <c r="H23" s="8">
        <f>F23^2</f>
        <v>1285.4365189200651</v>
      </c>
      <c r="I23" s="13">
        <f>G23/B23</f>
        <v>3.3925988643000136E-3</v>
      </c>
      <c r="L23" s="33" t="s">
        <v>50</v>
      </c>
      <c r="M23" s="33">
        <v>18</v>
      </c>
      <c r="N23" s="33">
        <v>125349.23451983686</v>
      </c>
      <c r="O23" s="33">
        <v>6963.8463622131585</v>
      </c>
      <c r="P23" s="33"/>
      <c r="Q23" s="33"/>
      <c r="R23"/>
      <c r="S23"/>
      <c r="T23"/>
    </row>
    <row r="24" spans="1:20" ht="15" thickBot="1" x14ac:dyDescent="0.25">
      <c r="A24" s="27" t="s">
        <v>32</v>
      </c>
      <c r="B24" s="5">
        <v>10601</v>
      </c>
      <c r="C24" s="5">
        <v>1140</v>
      </c>
      <c r="E24" s="9">
        <f>$B$30+$C$30*C24</f>
        <v>10519.081757508342</v>
      </c>
      <c r="F24" s="8">
        <f>B24-E24</f>
        <v>81.91824249165802</v>
      </c>
      <c r="G24" s="8">
        <f>ABS(F24)</f>
        <v>81.91824249165802</v>
      </c>
      <c r="H24" s="8">
        <f>F24^2</f>
        <v>6710.5984529220859</v>
      </c>
      <c r="I24" s="13">
        <f>G24/B24</f>
        <v>7.727407083450431E-3</v>
      </c>
      <c r="L24" s="34" t="s">
        <v>7</v>
      </c>
      <c r="M24" s="34">
        <v>19</v>
      </c>
      <c r="N24" s="34">
        <v>424596.55</v>
      </c>
      <c r="O24" s="34"/>
      <c r="P24" s="34"/>
      <c r="Q24" s="34"/>
      <c r="R24"/>
      <c r="S24"/>
      <c r="T24"/>
    </row>
    <row r="25" spans="1:20" ht="15" thickBot="1" x14ac:dyDescent="0.25">
      <c r="A25" s="27" t="s">
        <v>33</v>
      </c>
      <c r="B25" s="5">
        <v>10459</v>
      </c>
      <c r="C25" s="5">
        <v>1122</v>
      </c>
      <c r="E25" s="9">
        <f>$B$30+$C$30*C25</f>
        <v>10401.494438264737</v>
      </c>
      <c r="F25" s="8">
        <f>B25-E25</f>
        <v>57.505561735262745</v>
      </c>
      <c r="G25" s="8">
        <f>ABS(F25)</f>
        <v>57.505561735262745</v>
      </c>
      <c r="H25" s="8">
        <f>F25^2</f>
        <v>3306.889630488115</v>
      </c>
      <c r="I25" s="13">
        <f>G25/B25</f>
        <v>5.4981892853296441E-3</v>
      </c>
      <c r="L25"/>
      <c r="M25"/>
      <c r="N25"/>
      <c r="O25"/>
      <c r="P25"/>
      <c r="Q25"/>
      <c r="R25"/>
      <c r="S25"/>
      <c r="T25"/>
    </row>
    <row r="26" spans="1:20" x14ac:dyDescent="0.2">
      <c r="A26" s="27" t="s">
        <v>34</v>
      </c>
      <c r="B26" s="5">
        <v>10410</v>
      </c>
      <c r="C26" s="5">
        <v>1108</v>
      </c>
      <c r="E26" s="9">
        <f>$B$30+$C$30*C26</f>
        <v>10310.037634408602</v>
      </c>
      <c r="F26" s="8">
        <f>B26-E26</f>
        <v>99.962365591398338</v>
      </c>
      <c r="G26" s="8">
        <f>ABS(F26)</f>
        <v>99.962365591398338</v>
      </c>
      <c r="H26" s="8">
        <f>F26^2</f>
        <v>9992.474534628378</v>
      </c>
      <c r="I26" s="13">
        <f>G26/B26</f>
        <v>9.6025327177135765E-3</v>
      </c>
      <c r="L26" s="35"/>
      <c r="M26" s="35" t="s">
        <v>39</v>
      </c>
      <c r="N26" s="35" t="s">
        <v>46</v>
      </c>
      <c r="O26" s="35" t="s">
        <v>56</v>
      </c>
      <c r="P26" s="35" t="s">
        <v>57</v>
      </c>
      <c r="Q26" s="35" t="s">
        <v>58</v>
      </c>
      <c r="R26" s="35" t="s">
        <v>59</v>
      </c>
      <c r="S26" s="35" t="s">
        <v>60</v>
      </c>
      <c r="T26" s="35" t="s">
        <v>61</v>
      </c>
    </row>
    <row r="27" spans="1:20" x14ac:dyDescent="0.2">
      <c r="A27" s="27" t="s">
        <v>35</v>
      </c>
      <c r="B27" s="5">
        <v>10325</v>
      </c>
      <c r="C27" s="5">
        <v>1096</v>
      </c>
      <c r="E27" s="9">
        <f>$B$30+$C$30*C27</f>
        <v>10231.6460882462</v>
      </c>
      <c r="F27" s="8">
        <f>B27-E27</f>
        <v>93.353911753800276</v>
      </c>
      <c r="G27" s="8">
        <f>ABS(F27)</f>
        <v>93.353911753800276</v>
      </c>
      <c r="H27" s="8">
        <f>F27^2</f>
        <v>8714.9528397363301</v>
      </c>
      <c r="I27" s="13">
        <f>G27/B27</f>
        <v>9.0415410899564435E-3</v>
      </c>
      <c r="L27" s="33" t="s">
        <v>6</v>
      </c>
      <c r="M27" s="33">
        <v>3071.8848720800906</v>
      </c>
      <c r="N27" s="33">
        <v>1124.5579162935096</v>
      </c>
      <c r="O27" s="33">
        <v>2.731637764113457</v>
      </c>
      <c r="P27" s="33">
        <v>1.3698191452412896E-2</v>
      </c>
      <c r="Q27" s="33">
        <v>709.27636021152011</v>
      </c>
      <c r="R27" s="33">
        <v>5434.4933839486612</v>
      </c>
      <c r="S27" s="33">
        <v>709.27636021152011</v>
      </c>
      <c r="T27" s="33">
        <v>5434.4933839486612</v>
      </c>
    </row>
    <row r="28" spans="1:20" ht="15" thickBot="1" x14ac:dyDescent="0.25">
      <c r="A28" s="28" t="s">
        <v>36</v>
      </c>
      <c r="B28" s="5">
        <v>10278</v>
      </c>
      <c r="C28" s="5">
        <v>1089</v>
      </c>
      <c r="E28" s="29">
        <f>$B$30+$C$30*C28</f>
        <v>10185.917686318131</v>
      </c>
      <c r="F28" s="7">
        <f>B28-E28</f>
        <v>92.082313681868982</v>
      </c>
      <c r="G28" s="7">
        <f>ABS(F28)</f>
        <v>92.082313681868982</v>
      </c>
      <c r="H28" s="7">
        <f>F28^2</f>
        <v>8479.152493006115</v>
      </c>
      <c r="I28" s="30">
        <f>G28/B28</f>
        <v>8.959166538418854E-3</v>
      </c>
      <c r="L28" s="34" t="s">
        <v>38</v>
      </c>
      <c r="M28" s="34">
        <v>6.5326288468668876</v>
      </c>
      <c r="N28" s="34">
        <v>0.99654621347037931</v>
      </c>
      <c r="O28" s="34">
        <v>6.5552693478384878</v>
      </c>
      <c r="P28" s="34">
        <v>3.6885132971138241E-6</v>
      </c>
      <c r="Q28" s="34">
        <v>4.4389629428682174</v>
      </c>
      <c r="R28" s="34">
        <v>8.6262947508655579</v>
      </c>
      <c r="S28" s="34">
        <v>4.4389629428682174</v>
      </c>
      <c r="T28" s="34">
        <v>8.6262947508655579</v>
      </c>
    </row>
    <row r="29" spans="1:20" ht="15" x14ac:dyDescent="0.25">
      <c r="E29" s="16" t="s">
        <v>7</v>
      </c>
      <c r="F29" s="17">
        <f>SUM(F9:F28)</f>
        <v>3.637978807091713E-12</v>
      </c>
      <c r="G29" s="17">
        <f>SUM(G9:G28)</f>
        <v>1436.94586577679</v>
      </c>
      <c r="H29" s="17">
        <f>SUM(H9:H28)</f>
        <v>125349.23451983694</v>
      </c>
      <c r="I29" s="20">
        <f>SUM(I9:I28)</f>
        <v>0.13825651570837127</v>
      </c>
      <c r="L29"/>
      <c r="M29"/>
      <c r="N29"/>
      <c r="O29"/>
      <c r="P29"/>
      <c r="Q29"/>
      <c r="R29"/>
      <c r="S29"/>
      <c r="T29"/>
    </row>
    <row r="30" spans="1:20" ht="15" x14ac:dyDescent="0.25">
      <c r="A30" s="2" t="s">
        <v>39</v>
      </c>
      <c r="B30" s="2">
        <f>INDEX(LINEST($B$9:$B$28,$C$9:$C$28),2)</f>
        <v>3071.8848720800906</v>
      </c>
      <c r="C30" s="2">
        <f>INDEX(LINEST($B$9:$B$28,$C$9:$C$28),1)</f>
        <v>6.5326288468668876</v>
      </c>
      <c r="E30" s="15" t="s">
        <v>8</v>
      </c>
      <c r="F30" s="14">
        <f>AVERAGE(F9:F28)</f>
        <v>1.8189894035458566E-13</v>
      </c>
      <c r="G30" s="14">
        <f>AVERAGE(G9:G28)</f>
        <v>71.847293288839495</v>
      </c>
      <c r="H30" s="14">
        <f>AVERAGE(H9:H28)</f>
        <v>6267.4617259918468</v>
      </c>
      <c r="I30" s="21">
        <f>AVERAGE(I9:I28)</f>
        <v>6.9128257854185636E-3</v>
      </c>
      <c r="L30"/>
      <c r="M30"/>
      <c r="N30"/>
      <c r="O30"/>
      <c r="P30"/>
      <c r="Q30"/>
      <c r="R30"/>
      <c r="S30"/>
      <c r="T30"/>
    </row>
    <row r="31" spans="1:20" ht="15" x14ac:dyDescent="0.25">
      <c r="E31" s="15"/>
      <c r="F31" s="14" t="s">
        <v>9</v>
      </c>
      <c r="G31" s="14" t="s">
        <v>10</v>
      </c>
      <c r="H31" s="14" t="s">
        <v>11</v>
      </c>
      <c r="I31" s="22" t="s">
        <v>12</v>
      </c>
      <c r="L31"/>
      <c r="M31"/>
      <c r="N31"/>
      <c r="O31"/>
      <c r="P31"/>
      <c r="Q31"/>
      <c r="R31"/>
      <c r="S31"/>
      <c r="T31"/>
    </row>
    <row r="32" spans="1:20" ht="15" x14ac:dyDescent="0.25">
      <c r="E32" s="15"/>
      <c r="F32" s="14"/>
      <c r="G32" s="14" t="s">
        <v>13</v>
      </c>
      <c r="H32" s="14">
        <f>SQRT(H29/(COUNT(H9:H28)-2))</f>
        <v>83.449663643499264</v>
      </c>
      <c r="I32" s="22"/>
    </row>
    <row r="33" spans="1:9" ht="15" x14ac:dyDescent="0.25">
      <c r="A33" s="2" t="s">
        <v>1</v>
      </c>
      <c r="B33" s="2">
        <f>$B$30+$C$30*C33</f>
        <v>10257.776603633667</v>
      </c>
      <c r="C33" s="5">
        <v>1100</v>
      </c>
      <c r="E33" s="15"/>
      <c r="F33" s="14"/>
      <c r="G33" s="14"/>
      <c r="H33" s="14"/>
      <c r="I33" s="22"/>
    </row>
    <row r="34" spans="1:9" ht="15.75" thickBot="1" x14ac:dyDescent="0.3">
      <c r="E34" s="18"/>
      <c r="F34" s="19"/>
      <c r="G34" s="19" t="s">
        <v>14</v>
      </c>
      <c r="H34" s="19">
        <f>CORREL(B9:B28,E9:E28)</f>
        <v>0.83951198586155762</v>
      </c>
      <c r="I34" s="23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B15"/>
    </sheetView>
  </sheetViews>
  <sheetFormatPr defaultRowHeight="14.25" x14ac:dyDescent="0.2"/>
  <sheetData>
    <row r="1" spans="1:3" x14ac:dyDescent="0.2">
      <c r="A1" t="s">
        <v>65</v>
      </c>
      <c r="B1" t="s">
        <v>64</v>
      </c>
      <c r="C1" t="s">
        <v>66</v>
      </c>
    </row>
    <row r="2" spans="1:3" x14ac:dyDescent="0.2">
      <c r="A2">
        <v>215</v>
      </c>
      <c r="B2">
        <v>77</v>
      </c>
      <c r="C2">
        <v>57</v>
      </c>
    </row>
    <row r="3" spans="1:3" x14ac:dyDescent="0.2">
      <c r="A3">
        <v>336</v>
      </c>
      <c r="B3">
        <v>160</v>
      </c>
      <c r="C3">
        <v>127</v>
      </c>
    </row>
    <row r="4" spans="1:3" x14ac:dyDescent="0.2">
      <c r="A4">
        <v>520</v>
      </c>
      <c r="B4">
        <v>230</v>
      </c>
      <c r="C4">
        <v>157</v>
      </c>
    </row>
    <row r="5" spans="1:3" x14ac:dyDescent="0.2">
      <c r="A5">
        <v>135</v>
      </c>
      <c r="B5">
        <v>43</v>
      </c>
      <c r="C5">
        <v>24</v>
      </c>
    </row>
    <row r="6" spans="1:3" x14ac:dyDescent="0.2">
      <c r="A6">
        <v>35</v>
      </c>
      <c r="B6">
        <v>9</v>
      </c>
      <c r="C6">
        <v>14</v>
      </c>
    </row>
    <row r="7" spans="1:3" x14ac:dyDescent="0.2">
      <c r="A7">
        <v>210</v>
      </c>
      <c r="B7">
        <v>155</v>
      </c>
      <c r="C7">
        <v>93</v>
      </c>
    </row>
    <row r="8" spans="1:3" x14ac:dyDescent="0.2">
      <c r="A8">
        <v>140</v>
      </c>
      <c r="B8">
        <v>53</v>
      </c>
      <c r="C8">
        <v>45</v>
      </c>
    </row>
    <row r="9" spans="1:3" x14ac:dyDescent="0.2">
      <c r="A9">
        <v>90</v>
      </c>
      <c r="B9">
        <v>6</v>
      </c>
      <c r="C9">
        <v>6</v>
      </c>
    </row>
    <row r="10" spans="1:3" x14ac:dyDescent="0.2">
      <c r="A10">
        <v>410</v>
      </c>
      <c r="B10">
        <v>159</v>
      </c>
      <c r="C10">
        <v>99</v>
      </c>
    </row>
    <row r="11" spans="1:3" x14ac:dyDescent="0.2">
      <c r="A11">
        <v>50</v>
      </c>
      <c r="B11">
        <v>18</v>
      </c>
      <c r="C11">
        <v>12</v>
      </c>
    </row>
    <row r="12" spans="1:3" x14ac:dyDescent="0.2">
      <c r="A12">
        <v>65</v>
      </c>
      <c r="B12">
        <v>16</v>
      </c>
      <c r="C12">
        <v>11</v>
      </c>
    </row>
    <row r="13" spans="1:3" x14ac:dyDescent="0.2">
      <c r="A13">
        <v>42</v>
      </c>
      <c r="B13">
        <v>29</v>
      </c>
      <c r="C13">
        <v>15</v>
      </c>
    </row>
    <row r="14" spans="1:3" x14ac:dyDescent="0.2">
      <c r="A14">
        <v>110</v>
      </c>
      <c r="B14">
        <v>28</v>
      </c>
      <c r="C14">
        <v>21</v>
      </c>
    </row>
    <row r="15" spans="1:3" x14ac:dyDescent="0.2">
      <c r="A15">
        <v>305</v>
      </c>
      <c r="B15">
        <v>98</v>
      </c>
      <c r="C15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opLeftCell="A25" workbookViewId="0">
      <selection activeCell="D26" sqref="D26"/>
    </sheetView>
  </sheetViews>
  <sheetFormatPr defaultRowHeight="14.25" x14ac:dyDescent="0.2"/>
  <cols>
    <col min="1" max="1" width="10.625" style="2" customWidth="1"/>
    <col min="2" max="2" width="16.125" style="2" customWidth="1"/>
    <col min="3" max="3" width="10.625" style="2" customWidth="1"/>
    <col min="4" max="16384" width="9" style="2"/>
  </cols>
  <sheetData>
    <row r="1" spans="1:15" ht="18" x14ac:dyDescent="0.25">
      <c r="A1" s="31" t="s">
        <v>91</v>
      </c>
    </row>
    <row r="3" spans="1:15" ht="16.5" x14ac:dyDescent="0.25">
      <c r="A3" s="3" t="s">
        <v>16</v>
      </c>
      <c r="B3" s="3"/>
      <c r="C3" s="3"/>
      <c r="D3" s="3"/>
      <c r="E3" s="3"/>
      <c r="F3" s="3"/>
      <c r="G3" s="3"/>
      <c r="H3" s="3"/>
    </row>
    <row r="4" spans="1:15" x14ac:dyDescent="0.2">
      <c r="A4" s="1"/>
      <c r="B4" s="1"/>
    </row>
    <row r="7" spans="1:15" ht="15.75" thickBot="1" x14ac:dyDescent="0.3">
      <c r="A7" s="4" t="s">
        <v>0</v>
      </c>
      <c r="E7" s="6" t="s">
        <v>15</v>
      </c>
      <c r="L7" s="2" t="s">
        <v>81</v>
      </c>
    </row>
    <row r="8" spans="1:15" x14ac:dyDescent="0.2">
      <c r="A8" s="24"/>
      <c r="B8" s="25" t="s">
        <v>94</v>
      </c>
      <c r="C8" s="26" t="s">
        <v>65</v>
      </c>
      <c r="E8" s="10" t="s">
        <v>1</v>
      </c>
      <c r="F8" s="11" t="s">
        <v>2</v>
      </c>
      <c r="G8" s="11" t="s">
        <v>3</v>
      </c>
      <c r="H8" s="11" t="s">
        <v>4</v>
      </c>
      <c r="I8" s="12" t="s">
        <v>5</v>
      </c>
      <c r="L8" s="37"/>
      <c r="M8"/>
      <c r="N8"/>
      <c r="O8"/>
    </row>
    <row r="9" spans="1:15" x14ac:dyDescent="0.2">
      <c r="A9" s="27" t="s">
        <v>67</v>
      </c>
      <c r="B9" s="5">
        <v>57</v>
      </c>
      <c r="C9" s="5">
        <v>215</v>
      </c>
      <c r="E9" s="9">
        <f>$B$24+$C$24*C9</f>
        <v>60.614104099202038</v>
      </c>
      <c r="F9" s="8">
        <f>B9-E9</f>
        <v>-3.6141040992020379</v>
      </c>
      <c r="G9" s="8">
        <f>ABS(F9)</f>
        <v>3.6141040992020379</v>
      </c>
      <c r="H9" s="8">
        <f>F9^2</f>
        <v>13.061748439868973</v>
      </c>
      <c r="I9" s="13">
        <f>G9/B9</f>
        <v>6.3405335073719968E-2</v>
      </c>
      <c r="L9" s="2">
        <f>(B9-$B$23)^2</f>
        <v>14.87755102040814</v>
      </c>
      <c r="M9" s="2">
        <f>$B$24+$C$24*C9</f>
        <v>60.614104099202038</v>
      </c>
      <c r="N9" s="2">
        <f>(B9-M9)^2</f>
        <v>13.061748439868973</v>
      </c>
      <c r="O9" s="2">
        <f>(M9-$B$23)^2</f>
        <v>55.819531082692812</v>
      </c>
    </row>
    <row r="10" spans="1:15" x14ac:dyDescent="0.2">
      <c r="A10" s="27" t="s">
        <v>68</v>
      </c>
      <c r="B10" s="5">
        <v>127</v>
      </c>
      <c r="C10" s="5">
        <v>336</v>
      </c>
      <c r="E10" s="9">
        <f>$B$24+$C$24*C10</f>
        <v>97.087569067640842</v>
      </c>
      <c r="F10" s="8">
        <f>B10-E10</f>
        <v>29.912430932359158</v>
      </c>
      <c r="G10" s="8">
        <f>ABS(F10)</f>
        <v>29.912430932359158</v>
      </c>
      <c r="H10" s="8">
        <f>F10^2</f>
        <v>894.75352428315693</v>
      </c>
      <c r="I10" s="13">
        <f>G10/B10</f>
        <v>0.23553095222330045</v>
      </c>
      <c r="L10" s="2">
        <f t="shared" ref="L10:L22" si="0">(B10-$B$23)^2</f>
        <v>5454.8775510204086</v>
      </c>
      <c r="M10" s="2">
        <f t="shared" ref="M10:M22" si="1">$B$24+$C$24*C10</f>
        <v>97.087569067640842</v>
      </c>
      <c r="N10" s="2">
        <f t="shared" ref="N10:N22" si="2">(B10-M10)^2</f>
        <v>894.75352428315693</v>
      </c>
      <c r="O10" s="2">
        <f t="shared" ref="O10:O22" si="3">(M10-$B$23)^2</f>
        <v>1931.1377061522264</v>
      </c>
    </row>
    <row r="11" spans="1:15" x14ac:dyDescent="0.2">
      <c r="A11" s="27" t="s">
        <v>69</v>
      </c>
      <c r="B11" s="5">
        <v>157</v>
      </c>
      <c r="C11" s="5">
        <v>520</v>
      </c>
      <c r="E11" s="9">
        <f>$B$24+$C$24*C11</f>
        <v>152.55135050725028</v>
      </c>
      <c r="F11" s="8">
        <f>B11-E11</f>
        <v>4.4486494927497233</v>
      </c>
      <c r="G11" s="8">
        <f>ABS(F11)</f>
        <v>4.4486494927497233</v>
      </c>
      <c r="H11" s="8">
        <f>F11^2</f>
        <v>19.790482309342369</v>
      </c>
      <c r="I11" s="13">
        <f>G11/B11</f>
        <v>2.8335347087577855E-2</v>
      </c>
      <c r="L11" s="2">
        <f t="shared" si="0"/>
        <v>10786.306122448981</v>
      </c>
      <c r="M11" s="2">
        <f t="shared" si="1"/>
        <v>152.55135050725028</v>
      </c>
      <c r="N11" s="2">
        <f t="shared" si="2"/>
        <v>19.790482309342369</v>
      </c>
      <c r="O11" s="2">
        <f t="shared" si="3"/>
        <v>9882.0485529785947</v>
      </c>
    </row>
    <row r="12" spans="1:15" x14ac:dyDescent="0.2">
      <c r="A12" s="27" t="s">
        <v>70</v>
      </c>
      <c r="B12" s="5">
        <v>24</v>
      </c>
      <c r="C12" s="5">
        <v>135</v>
      </c>
      <c r="E12" s="9">
        <f>$B$24+$C$24*C12</f>
        <v>36.499416516763169</v>
      </c>
      <c r="F12" s="8">
        <f>B12-E12</f>
        <v>-12.499416516763169</v>
      </c>
      <c r="G12" s="8">
        <f>ABS(F12)</f>
        <v>12.499416516763169</v>
      </c>
      <c r="H12" s="8">
        <f>F12^2</f>
        <v>156.23541325953192</v>
      </c>
      <c r="I12" s="13">
        <f>G12/B12</f>
        <v>0.52080902153179875</v>
      </c>
      <c r="L12" s="2">
        <f t="shared" si="0"/>
        <v>849.30612244897975</v>
      </c>
      <c r="M12" s="2">
        <f t="shared" si="1"/>
        <v>36.499416516763169</v>
      </c>
      <c r="N12" s="2">
        <f t="shared" si="2"/>
        <v>156.23541325953192</v>
      </c>
      <c r="O12" s="2">
        <f t="shared" si="3"/>
        <v>277.00411587431546</v>
      </c>
    </row>
    <row r="13" spans="1:15" x14ac:dyDescent="0.2">
      <c r="A13" s="27" t="s">
        <v>71</v>
      </c>
      <c r="B13" s="5">
        <v>14</v>
      </c>
      <c r="C13" s="5">
        <v>35</v>
      </c>
      <c r="E13" s="9">
        <f>$B$24+$C$24*C13</f>
        <v>6.3560570387145781</v>
      </c>
      <c r="F13" s="8">
        <f>B13-E13</f>
        <v>7.6439429612854219</v>
      </c>
      <c r="G13" s="8">
        <f>ABS(F13)</f>
        <v>7.6439429612854219</v>
      </c>
      <c r="H13" s="8">
        <f>F13^2</f>
        <v>58.429863995384949</v>
      </c>
      <c r="I13" s="13">
        <f>G13/B13</f>
        <v>0.54599592580610157</v>
      </c>
      <c r="L13" s="2">
        <f t="shared" si="0"/>
        <v>1532.1632653061226</v>
      </c>
      <c r="M13" s="2">
        <f t="shared" si="1"/>
        <v>6.3560570387145781</v>
      </c>
      <c r="N13" s="2">
        <f t="shared" si="2"/>
        <v>58.429863995384949</v>
      </c>
      <c r="O13" s="2">
        <f t="shared" si="3"/>
        <v>2189.0046639849952</v>
      </c>
    </row>
    <row r="14" spans="1:15" x14ac:dyDescent="0.2">
      <c r="A14" s="27" t="s">
        <v>72</v>
      </c>
      <c r="B14" s="5">
        <v>93</v>
      </c>
      <c r="C14" s="5">
        <v>210</v>
      </c>
      <c r="E14" s="9">
        <f>$B$24+$C$24*C14</f>
        <v>59.106936125299612</v>
      </c>
      <c r="F14" s="8">
        <f>B14-E14</f>
        <v>33.893063874700388</v>
      </c>
      <c r="G14" s="8">
        <f>ABS(F14)</f>
        <v>33.893063874700388</v>
      </c>
      <c r="H14" s="8">
        <f>F14^2</f>
        <v>1148.7397788145206</v>
      </c>
      <c r="I14" s="13">
        <f>G14/B14</f>
        <v>0.36444154703978915</v>
      </c>
      <c r="L14" s="2">
        <f t="shared" si="0"/>
        <v>1588.5918367346937</v>
      </c>
      <c r="M14" s="2">
        <f t="shared" si="1"/>
        <v>59.106936125299612</v>
      </c>
      <c r="N14" s="2">
        <f t="shared" si="2"/>
        <v>1148.7397788145206</v>
      </c>
      <c r="O14" s="2">
        <f t="shared" si="3"/>
        <v>35.570238108811957</v>
      </c>
    </row>
    <row r="15" spans="1:15" x14ac:dyDescent="0.2">
      <c r="A15" s="27" t="s">
        <v>73</v>
      </c>
      <c r="B15" s="5">
        <v>45</v>
      </c>
      <c r="C15" s="5">
        <v>140</v>
      </c>
      <c r="E15" s="9">
        <f>$B$24+$C$24*C15</f>
        <v>38.006584490665603</v>
      </c>
      <c r="F15" s="8">
        <f>B15-E15</f>
        <v>6.9934155093343975</v>
      </c>
      <c r="G15" s="8">
        <f>ABS(F15)</f>
        <v>6.9934155093343975</v>
      </c>
      <c r="H15" s="8">
        <f>F15^2</f>
        <v>48.907860486198892</v>
      </c>
      <c r="I15" s="13">
        <f>G15/B15</f>
        <v>0.15540923354076439</v>
      </c>
      <c r="L15" s="2">
        <f t="shared" si="0"/>
        <v>66.306122448979636</v>
      </c>
      <c r="M15" s="2">
        <f t="shared" si="1"/>
        <v>38.006584490665603</v>
      </c>
      <c r="N15" s="2">
        <f t="shared" si="2"/>
        <v>48.907860486198892</v>
      </c>
      <c r="O15" s="2">
        <f t="shared" si="3"/>
        <v>229.10674980148161</v>
      </c>
    </row>
    <row r="16" spans="1:15" x14ac:dyDescent="0.2">
      <c r="A16" s="27" t="s">
        <v>74</v>
      </c>
      <c r="B16" s="5">
        <v>6</v>
      </c>
      <c r="C16" s="5">
        <v>90</v>
      </c>
      <c r="E16" s="9">
        <f>$B$24+$C$24*C16</f>
        <v>22.934904751641302</v>
      </c>
      <c r="F16" s="8">
        <f>B16-E16</f>
        <v>-16.934904751641302</v>
      </c>
      <c r="G16" s="8">
        <f>ABS(F16)</f>
        <v>16.934904751641302</v>
      </c>
      <c r="H16" s="8">
        <f>F16^2</f>
        <v>286.79099894716313</v>
      </c>
      <c r="I16" s="13">
        <f>G16/B16</f>
        <v>2.8224841252735504</v>
      </c>
      <c r="L16" s="2">
        <f t="shared" si="0"/>
        <v>2222.4489795918371</v>
      </c>
      <c r="M16" s="2">
        <f t="shared" si="1"/>
        <v>22.934904751641302</v>
      </c>
      <c r="N16" s="2">
        <f t="shared" si="2"/>
        <v>286.79099894716313</v>
      </c>
      <c r="O16" s="2">
        <f t="shared" si="3"/>
        <v>912.52038766996304</v>
      </c>
    </row>
    <row r="17" spans="1:15" x14ac:dyDescent="0.2">
      <c r="A17" s="27" t="s">
        <v>75</v>
      </c>
      <c r="B17" s="5">
        <v>99</v>
      </c>
      <c r="C17" s="5">
        <v>410</v>
      </c>
      <c r="E17" s="9">
        <f>$B$24+$C$24*C17</f>
        <v>119.3936550813968</v>
      </c>
      <c r="F17" s="8">
        <f>B17-E17</f>
        <v>-20.393655081396801</v>
      </c>
      <c r="G17" s="8">
        <f>ABS(F17)</f>
        <v>20.393655081396801</v>
      </c>
      <c r="H17" s="8">
        <f>F17^2</f>
        <v>415.90116757898159</v>
      </c>
      <c r="I17" s="13">
        <f>G17/B17</f>
        <v>0.20599651597370505</v>
      </c>
      <c r="L17" s="2">
        <f t="shared" si="0"/>
        <v>2102.8775510204077</v>
      </c>
      <c r="M17" s="2">
        <f t="shared" si="1"/>
        <v>119.3936550813968</v>
      </c>
      <c r="N17" s="2">
        <f t="shared" si="2"/>
        <v>415.90116757898159</v>
      </c>
      <c r="O17" s="2">
        <f t="shared" si="3"/>
        <v>4389.1682274932091</v>
      </c>
    </row>
    <row r="18" spans="1:15" x14ac:dyDescent="0.2">
      <c r="A18" s="27" t="s">
        <v>76</v>
      </c>
      <c r="B18" s="5">
        <v>12</v>
      </c>
      <c r="C18" s="5">
        <v>50</v>
      </c>
      <c r="E18" s="9">
        <f>$B$24+$C$24*C18</f>
        <v>10.877560960421865</v>
      </c>
      <c r="F18" s="8">
        <f>B18-E18</f>
        <v>1.1224390395781345</v>
      </c>
      <c r="G18" s="8">
        <f>ABS(F18)</f>
        <v>1.1224390395781345</v>
      </c>
      <c r="H18" s="8">
        <f>F18^2</f>
        <v>1.2598693975690851</v>
      </c>
      <c r="I18" s="13">
        <f>G18/B18</f>
        <v>9.3536586631511209E-2</v>
      </c>
      <c r="L18" s="2">
        <f t="shared" si="0"/>
        <v>1692.7346938775513</v>
      </c>
      <c r="M18" s="2">
        <f t="shared" si="1"/>
        <v>10.877560960421865</v>
      </c>
      <c r="N18" s="2">
        <f t="shared" si="2"/>
        <v>1.2598693975690851</v>
      </c>
      <c r="O18" s="2">
        <f t="shared" si="3"/>
        <v>1786.3552613889781</v>
      </c>
    </row>
    <row r="19" spans="1:15" x14ac:dyDescent="0.2">
      <c r="A19" s="27" t="s">
        <v>77</v>
      </c>
      <c r="B19" s="5">
        <v>11</v>
      </c>
      <c r="C19" s="5">
        <v>65</v>
      </c>
      <c r="E19" s="9">
        <f>$B$24+$C$24*C19</f>
        <v>15.399064882129156</v>
      </c>
      <c r="F19" s="8">
        <f>B19-E19</f>
        <v>-4.3990648821291565</v>
      </c>
      <c r="G19" s="8">
        <f>ABS(F19)</f>
        <v>4.3990648821291565</v>
      </c>
      <c r="H19" s="8">
        <f>F19^2</f>
        <v>19.35177183718201</v>
      </c>
      <c r="I19" s="13">
        <f>G19/B19</f>
        <v>0.39991498928446878</v>
      </c>
      <c r="L19" s="2">
        <f t="shared" si="0"/>
        <v>1776.0204081632655</v>
      </c>
      <c r="M19" s="2">
        <f t="shared" si="1"/>
        <v>15.399064882129156</v>
      </c>
      <c r="N19" s="2">
        <f t="shared" si="2"/>
        <v>19.35177183718201</v>
      </c>
      <c r="O19" s="2">
        <f t="shared" si="3"/>
        <v>1424.5938542209899</v>
      </c>
    </row>
    <row r="20" spans="1:15" x14ac:dyDescent="0.2">
      <c r="A20" s="27" t="s">
        <v>78</v>
      </c>
      <c r="B20" s="5">
        <v>15</v>
      </c>
      <c r="C20" s="5">
        <v>42</v>
      </c>
      <c r="E20" s="9">
        <f>$B$24+$C$24*C20</f>
        <v>8.466092202177979</v>
      </c>
      <c r="F20" s="8">
        <f>B20-E20</f>
        <v>6.533907797822021</v>
      </c>
      <c r="G20" s="8">
        <f>ABS(F20)</f>
        <v>6.533907797822021</v>
      </c>
      <c r="H20" s="8">
        <f>F20^2</f>
        <v>42.691951110439412</v>
      </c>
      <c r="I20" s="13">
        <f>G20/B20</f>
        <v>0.43559385318813476</v>
      </c>
      <c r="L20" s="2">
        <f t="shared" si="0"/>
        <v>1454.8775510204084</v>
      </c>
      <c r="M20" s="2">
        <f t="shared" si="1"/>
        <v>8.466092202177979</v>
      </c>
      <c r="N20" s="2">
        <f t="shared" si="2"/>
        <v>42.691951110439412</v>
      </c>
      <c r="O20" s="2">
        <f t="shared" si="3"/>
        <v>1996.0133255646988</v>
      </c>
    </row>
    <row r="21" spans="1:15" x14ac:dyDescent="0.2">
      <c r="A21" s="27" t="s">
        <v>79</v>
      </c>
      <c r="B21" s="5">
        <v>21</v>
      </c>
      <c r="C21" s="5">
        <v>110</v>
      </c>
      <c r="E21" s="9">
        <f>$B$24+$C$24*C21</f>
        <v>28.963576647251024</v>
      </c>
      <c r="F21" s="8">
        <f>B21-E21</f>
        <v>-7.9635766472510241</v>
      </c>
      <c r="G21" s="8">
        <f>ABS(F21)</f>
        <v>7.9635766472510241</v>
      </c>
      <c r="H21" s="8">
        <f>F21^2</f>
        <v>63.418553016641859</v>
      </c>
      <c r="I21" s="13">
        <f>G21/B21</f>
        <v>0.37921793558338213</v>
      </c>
      <c r="L21" s="2">
        <f t="shared" si="0"/>
        <v>1033.1632653061226</v>
      </c>
      <c r="M21" s="2">
        <f t="shared" si="1"/>
        <v>28.963576647251024</v>
      </c>
      <c r="N21" s="2">
        <f t="shared" si="2"/>
        <v>63.418553016641859</v>
      </c>
      <c r="O21" s="2">
        <f t="shared" si="3"/>
        <v>584.63760528519867</v>
      </c>
    </row>
    <row r="22" spans="1:15" ht="15" thickBot="1" x14ac:dyDescent="0.25">
      <c r="A22" s="28" t="s">
        <v>80</v>
      </c>
      <c r="B22" s="5">
        <v>63</v>
      </c>
      <c r="C22" s="5">
        <v>305</v>
      </c>
      <c r="E22" s="29">
        <f>$B$24+$C$24*C22</f>
        <v>87.74312762944578</v>
      </c>
      <c r="F22" s="7">
        <f>B22-E22</f>
        <v>-24.74312762944578</v>
      </c>
      <c r="G22" s="7">
        <f>ABS(F22)</f>
        <v>24.74312762944578</v>
      </c>
      <c r="H22" s="7">
        <f>F22^2</f>
        <v>612.22236488704311</v>
      </c>
      <c r="I22" s="30">
        <f>G22/B22</f>
        <v>0.3927480576102505</v>
      </c>
      <c r="L22" s="2">
        <f t="shared" si="0"/>
        <v>97.163265306122383</v>
      </c>
      <c r="M22" s="2">
        <f t="shared" si="1"/>
        <v>87.74312762944578</v>
      </c>
      <c r="N22" s="2">
        <f t="shared" si="2"/>
        <v>612.22236488704311</v>
      </c>
      <c r="O22" s="2">
        <f t="shared" si="3"/>
        <v>1197.1787177450965</v>
      </c>
    </row>
    <row r="23" spans="1:15" ht="15" x14ac:dyDescent="0.25">
      <c r="A23" s="2" t="s">
        <v>8</v>
      </c>
      <c r="B23" s="2">
        <f>AVERAGE(B9:B22)</f>
        <v>53.142857142857146</v>
      </c>
      <c r="E23" s="16" t="s">
        <v>7</v>
      </c>
      <c r="F23" s="17">
        <f>SUM(F9:F22)</f>
        <v>0</v>
      </c>
      <c r="G23" s="17">
        <f>SUM(G9:G22)</f>
        <v>181.0956992156585</v>
      </c>
      <c r="H23" s="17">
        <f>SUM(H9:H22)</f>
        <v>3781.5553483630247</v>
      </c>
      <c r="I23" s="20">
        <f>SUM(I9:I22)</f>
        <v>6.6434194258480552</v>
      </c>
      <c r="K23" s="2" t="s">
        <v>7</v>
      </c>
      <c r="L23" s="2">
        <f>SUM(L9:L22)</f>
        <v>30671.714285714286</v>
      </c>
      <c r="N23" s="2">
        <f>SUM(N9:N22)</f>
        <v>3781.5553483630247</v>
      </c>
      <c r="O23" s="2">
        <f>SUM(O9:O22)</f>
        <v>26890.158937351254</v>
      </c>
    </row>
    <row r="24" spans="1:15" ht="15" x14ac:dyDescent="0.25">
      <c r="A24" s="2" t="s">
        <v>39</v>
      </c>
      <c r="B24" s="2">
        <f>INDEX(LINEST($B$9:$B$22,$C$9:$C$22),2)</f>
        <v>-4.1941187786024301</v>
      </c>
      <c r="C24" s="2">
        <f>INDEX(LINEST($B$9:$B$22,$C$9:$C$22),1)</f>
        <v>0.30143359478048593</v>
      </c>
      <c r="E24" s="15" t="s">
        <v>8</v>
      </c>
      <c r="F24" s="14">
        <f>AVERAGE(F9:F22)</f>
        <v>0</v>
      </c>
      <c r="G24" s="14">
        <f>AVERAGE(G9:G22)</f>
        <v>12.93540708683275</v>
      </c>
      <c r="H24" s="14">
        <f>AVERAGE(H9:H22)</f>
        <v>270.11109631164464</v>
      </c>
      <c r="I24" s="21">
        <f>AVERAGE(I9:I22)</f>
        <v>0.47452995898914679</v>
      </c>
    </row>
    <row r="25" spans="1:15" ht="15" x14ac:dyDescent="0.25">
      <c r="E25" s="15"/>
      <c r="F25" s="14" t="s">
        <v>9</v>
      </c>
      <c r="G25" s="14" t="s">
        <v>10</v>
      </c>
      <c r="H25" s="14" t="s">
        <v>11</v>
      </c>
      <c r="I25" s="22" t="s">
        <v>12</v>
      </c>
      <c r="L25" s="2" t="s">
        <v>82</v>
      </c>
    </row>
    <row r="26" spans="1:15" ht="15" x14ac:dyDescent="0.25">
      <c r="E26" s="15"/>
      <c r="F26" s="14"/>
      <c r="G26" s="14" t="s">
        <v>13</v>
      </c>
      <c r="H26" s="14">
        <f>SQRT(H23/(COUNT(H9:H22)-2))</f>
        <v>17.75189038845118</v>
      </c>
      <c r="I26" s="22"/>
      <c r="M26" s="2" t="s">
        <v>83</v>
      </c>
      <c r="N26" s="2" t="s">
        <v>84</v>
      </c>
      <c r="O26" s="2" t="s">
        <v>85</v>
      </c>
    </row>
    <row r="27" spans="1:15" ht="15" x14ac:dyDescent="0.25">
      <c r="A27" s="2" t="s">
        <v>1</v>
      </c>
      <c r="B27" s="2">
        <f>$B$24+$C$24*C27</f>
        <v>0.32738514310485911</v>
      </c>
      <c r="C27" s="5">
        <v>15</v>
      </c>
      <c r="E27" s="15"/>
      <c r="F27" s="14"/>
      <c r="G27" s="14"/>
      <c r="H27" s="14"/>
      <c r="I27" s="22"/>
      <c r="L27" s="2" t="s">
        <v>86</v>
      </c>
      <c r="M27" s="2">
        <f>O23</f>
        <v>26890.158937351254</v>
      </c>
      <c r="N27" s="2">
        <v>1</v>
      </c>
      <c r="O27" s="2">
        <f>M27/N27</f>
        <v>26890.158937351254</v>
      </c>
    </row>
    <row r="28" spans="1:15" ht="15.75" thickBot="1" x14ac:dyDescent="0.3">
      <c r="E28" s="18"/>
      <c r="F28" s="19"/>
      <c r="G28" s="19" t="s">
        <v>14</v>
      </c>
      <c r="H28" s="19">
        <f>CORREL(B9:B22,E9:E22)</f>
        <v>0.93632724292360947</v>
      </c>
      <c r="I28" s="23"/>
      <c r="L28" s="2" t="s">
        <v>87</v>
      </c>
      <c r="M28" s="2">
        <f>N23</f>
        <v>3781.5553483630247</v>
      </c>
      <c r="N28" s="2">
        <v>12</v>
      </c>
      <c r="O28" s="2">
        <f>M28/N28</f>
        <v>315.12961236358541</v>
      </c>
    </row>
    <row r="29" spans="1:15" x14ac:dyDescent="0.2">
      <c r="L29" s="2" t="s">
        <v>88</v>
      </c>
      <c r="M29" s="2">
        <f>L23</f>
        <v>30671.714285714286</v>
      </c>
      <c r="N29" s="2">
        <v>13</v>
      </c>
    </row>
    <row r="31" spans="1:15" x14ac:dyDescent="0.2">
      <c r="L31" s="2" t="s">
        <v>89</v>
      </c>
      <c r="M31" s="2">
        <f>O27/O28</f>
        <v>85.330473184241214</v>
      </c>
    </row>
    <row r="32" spans="1:15" x14ac:dyDescent="0.2">
      <c r="L32" s="2" t="s">
        <v>90</v>
      </c>
      <c r="M32" s="2">
        <f>FDIST(M31,N27,N28)</f>
        <v>8.3792693132631121E-7</v>
      </c>
    </row>
    <row r="33" spans="2:10" x14ac:dyDescent="0.2">
      <c r="B33" t="s">
        <v>41</v>
      </c>
      <c r="C33"/>
      <c r="D33"/>
      <c r="E33"/>
      <c r="F33"/>
      <c r="G33"/>
      <c r="H33"/>
      <c r="I33"/>
      <c r="J33"/>
    </row>
    <row r="34" spans="2:10" ht="15" thickBot="1" x14ac:dyDescent="0.25">
      <c r="B34"/>
      <c r="C34"/>
      <c r="D34"/>
      <c r="E34"/>
      <c r="F34"/>
      <c r="G34"/>
      <c r="H34"/>
      <c r="I34"/>
      <c r="J34"/>
    </row>
    <row r="35" spans="2:10" x14ac:dyDescent="0.2">
      <c r="B35" s="36" t="s">
        <v>42</v>
      </c>
      <c r="C35" s="36"/>
      <c r="D35"/>
      <c r="E35"/>
      <c r="F35"/>
      <c r="G35"/>
      <c r="H35"/>
      <c r="I35"/>
      <c r="J35"/>
    </row>
    <row r="36" spans="2:10" x14ac:dyDescent="0.2">
      <c r="B36" s="33" t="s">
        <v>43</v>
      </c>
      <c r="C36" s="33">
        <v>0.93632724292360925</v>
      </c>
      <c r="D36"/>
      <c r="E36"/>
      <c r="F36"/>
      <c r="G36"/>
      <c r="H36"/>
      <c r="I36"/>
      <c r="J36"/>
    </row>
    <row r="37" spans="2:10" x14ac:dyDescent="0.2">
      <c r="B37" s="33" t="s">
        <v>44</v>
      </c>
      <c r="C37" s="33">
        <v>0.87670870584092764</v>
      </c>
      <c r="D37"/>
      <c r="E37"/>
      <c r="F37"/>
      <c r="G37"/>
      <c r="H37"/>
      <c r="I37"/>
      <c r="J37"/>
    </row>
    <row r="38" spans="2:10" x14ac:dyDescent="0.2">
      <c r="B38" s="33" t="s">
        <v>45</v>
      </c>
      <c r="C38" s="33">
        <v>0.86643443132767162</v>
      </c>
      <c r="D38"/>
      <c r="E38"/>
      <c r="F38"/>
      <c r="G38"/>
      <c r="H38"/>
      <c r="I38"/>
      <c r="J38"/>
    </row>
    <row r="39" spans="2:10" x14ac:dyDescent="0.2">
      <c r="B39" s="33" t="s">
        <v>46</v>
      </c>
      <c r="C39" s="33">
        <v>17.751890388451173</v>
      </c>
      <c r="D39"/>
      <c r="E39"/>
      <c r="F39"/>
      <c r="G39"/>
      <c r="H39"/>
      <c r="I39"/>
      <c r="J39"/>
    </row>
    <row r="40" spans="2:10" ht="15" thickBot="1" x14ac:dyDescent="0.25">
      <c r="B40" s="34" t="s">
        <v>47</v>
      </c>
      <c r="C40" s="34">
        <v>14</v>
      </c>
      <c r="D40"/>
      <c r="E40"/>
      <c r="F40"/>
      <c r="G40"/>
      <c r="H40"/>
      <c r="I40"/>
      <c r="J40"/>
    </row>
    <row r="41" spans="2:10" x14ac:dyDescent="0.2">
      <c r="B41"/>
      <c r="C41"/>
      <c r="D41"/>
      <c r="E41"/>
      <c r="F41"/>
      <c r="G41"/>
      <c r="H41"/>
      <c r="I41"/>
      <c r="J41"/>
    </row>
    <row r="42" spans="2:10" ht="15" thickBot="1" x14ac:dyDescent="0.25">
      <c r="B42" t="s">
        <v>48</v>
      </c>
      <c r="C42"/>
      <c r="D42"/>
      <c r="E42"/>
      <c r="F42"/>
      <c r="G42"/>
      <c r="H42"/>
      <c r="I42"/>
      <c r="J42"/>
    </row>
    <row r="43" spans="2:10" x14ac:dyDescent="0.2">
      <c r="B43" s="35"/>
      <c r="C43" s="35" t="s">
        <v>51</v>
      </c>
      <c r="D43" s="35" t="s">
        <v>52</v>
      </c>
      <c r="E43" s="35" t="s">
        <v>53</v>
      </c>
      <c r="F43" s="35" t="s">
        <v>54</v>
      </c>
      <c r="G43" s="35" t="s">
        <v>55</v>
      </c>
      <c r="H43"/>
      <c r="I43"/>
      <c r="J43"/>
    </row>
    <row r="44" spans="2:10" x14ac:dyDescent="0.2">
      <c r="B44" s="33" t="s">
        <v>49</v>
      </c>
      <c r="C44" s="33">
        <v>1</v>
      </c>
      <c r="D44" s="33">
        <v>26890.158937351265</v>
      </c>
      <c r="E44" s="33">
        <v>26890.158937351265</v>
      </c>
      <c r="F44" s="33">
        <v>85.330473184241313</v>
      </c>
      <c r="G44" s="33">
        <v>8.3792693132630676E-7</v>
      </c>
      <c r="H44"/>
      <c r="I44"/>
      <c r="J44"/>
    </row>
    <row r="45" spans="2:10" x14ac:dyDescent="0.2">
      <c r="B45" s="33" t="s">
        <v>50</v>
      </c>
      <c r="C45" s="33">
        <v>12</v>
      </c>
      <c r="D45" s="33">
        <v>3781.5553483630219</v>
      </c>
      <c r="E45" s="33">
        <v>315.12961236358518</v>
      </c>
      <c r="F45" s="33"/>
      <c r="G45" s="33"/>
      <c r="H45"/>
      <c r="I45"/>
      <c r="J45"/>
    </row>
    <row r="46" spans="2:10" ht="15" thickBot="1" x14ac:dyDescent="0.25">
      <c r="B46" s="34" t="s">
        <v>7</v>
      </c>
      <c r="C46" s="34">
        <v>13</v>
      </c>
      <c r="D46" s="34">
        <v>30671.714285714286</v>
      </c>
      <c r="E46" s="34"/>
      <c r="F46" s="34"/>
      <c r="G46" s="34"/>
      <c r="H46"/>
      <c r="I46"/>
      <c r="J46"/>
    </row>
    <row r="47" spans="2:10" ht="15" thickBot="1" x14ac:dyDescent="0.25">
      <c r="B47"/>
      <c r="C47"/>
      <c r="D47"/>
      <c r="E47"/>
      <c r="F47"/>
      <c r="G47"/>
      <c r="H47"/>
      <c r="I47"/>
      <c r="J47"/>
    </row>
    <row r="48" spans="2:10" x14ac:dyDescent="0.2">
      <c r="B48" s="35"/>
      <c r="C48" s="35" t="s">
        <v>39</v>
      </c>
      <c r="D48" s="35" t="s">
        <v>46</v>
      </c>
      <c r="E48" s="35" t="s">
        <v>56</v>
      </c>
      <c r="F48" s="35" t="s">
        <v>57</v>
      </c>
      <c r="G48" s="35" t="s">
        <v>58</v>
      </c>
      <c r="H48" s="35" t="s">
        <v>59</v>
      </c>
      <c r="I48" s="35" t="s">
        <v>60</v>
      </c>
      <c r="J48" s="35" t="s">
        <v>61</v>
      </c>
    </row>
    <row r="49" spans="2:10" x14ac:dyDescent="0.2">
      <c r="B49" s="33" t="s">
        <v>6</v>
      </c>
      <c r="C49" s="33">
        <v>-4.1941187786024301</v>
      </c>
      <c r="D49" s="33">
        <v>7.8125717639609951</v>
      </c>
      <c r="E49" s="33">
        <v>-0.53684227234234072</v>
      </c>
      <c r="F49" s="33">
        <v>0.60118845599748183</v>
      </c>
      <c r="G49" s="33">
        <v>-21.216250370616574</v>
      </c>
      <c r="H49" s="33">
        <v>12.828012813411714</v>
      </c>
      <c r="I49" s="33">
        <v>-21.216250370616574</v>
      </c>
      <c r="J49" s="33">
        <v>12.828012813411714</v>
      </c>
    </row>
    <row r="50" spans="2:10" ht="15" thickBot="1" x14ac:dyDescent="0.25">
      <c r="B50" s="34" t="s">
        <v>65</v>
      </c>
      <c r="C50" s="34">
        <v>0.30143359478048593</v>
      </c>
      <c r="D50" s="34">
        <v>3.263169069808896E-2</v>
      </c>
      <c r="E50" s="34">
        <v>9.2374494956260129</v>
      </c>
      <c r="F50" s="34">
        <v>8.3792693132630676E-7</v>
      </c>
      <c r="G50" s="34">
        <v>0.23033524843375694</v>
      </c>
      <c r="H50" s="34">
        <v>0.37253194112721488</v>
      </c>
      <c r="I50" s="34">
        <v>0.23033524843375694</v>
      </c>
      <c r="J50" s="34">
        <v>0.37253194112721488</v>
      </c>
    </row>
    <row r="51" spans="2:10" x14ac:dyDescent="0.2">
      <c r="B51"/>
      <c r="C51"/>
      <c r="D51"/>
      <c r="E51"/>
      <c r="F51"/>
      <c r="G51"/>
      <c r="H51"/>
      <c r="I51"/>
      <c r="J51"/>
    </row>
    <row r="52" spans="2:10" x14ac:dyDescent="0.2">
      <c r="B52"/>
      <c r="C52"/>
      <c r="D52"/>
      <c r="E52"/>
      <c r="F52"/>
      <c r="G52"/>
      <c r="H52"/>
      <c r="I52"/>
      <c r="J52"/>
    </row>
    <row r="53" spans="2:10" x14ac:dyDescent="0.2">
      <c r="B53"/>
      <c r="C53"/>
      <c r="D53"/>
      <c r="E53"/>
      <c r="F53"/>
      <c r="G53"/>
      <c r="H53"/>
      <c r="I53"/>
      <c r="J53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opLeftCell="A25" workbookViewId="0">
      <selection activeCell="D51" sqref="D51"/>
    </sheetView>
  </sheetViews>
  <sheetFormatPr defaultRowHeight="14.25" x14ac:dyDescent="0.2"/>
  <cols>
    <col min="1" max="1" width="10.625" style="2" customWidth="1"/>
    <col min="2" max="2" width="16" style="2" customWidth="1"/>
    <col min="3" max="3" width="10" style="2" customWidth="1"/>
    <col min="4" max="16384" width="9" style="2"/>
  </cols>
  <sheetData>
    <row r="1" spans="1:15" ht="18" x14ac:dyDescent="0.25">
      <c r="A1" s="31" t="s">
        <v>92</v>
      </c>
    </row>
    <row r="3" spans="1:15" ht="16.5" x14ac:dyDescent="0.25">
      <c r="A3" s="3" t="s">
        <v>16</v>
      </c>
      <c r="B3" s="3"/>
      <c r="C3" s="3"/>
      <c r="D3" s="3"/>
      <c r="E3" s="3"/>
      <c r="F3" s="3"/>
      <c r="G3" s="3"/>
      <c r="H3" s="3"/>
    </row>
    <row r="4" spans="1:15" x14ac:dyDescent="0.2">
      <c r="A4" s="1"/>
      <c r="B4" s="1"/>
    </row>
    <row r="7" spans="1:15" ht="15.75" thickBot="1" x14ac:dyDescent="0.3">
      <c r="A7" s="4" t="s">
        <v>0</v>
      </c>
      <c r="E7" s="6" t="s">
        <v>15</v>
      </c>
      <c r="L7" s="2" t="s">
        <v>81</v>
      </c>
    </row>
    <row r="8" spans="1:15" x14ac:dyDescent="0.2">
      <c r="A8" s="24"/>
      <c r="B8" s="25" t="s">
        <v>94</v>
      </c>
      <c r="C8" s="26" t="s">
        <v>64</v>
      </c>
      <c r="E8" s="10" t="s">
        <v>1</v>
      </c>
      <c r="F8" s="11" t="s">
        <v>2</v>
      </c>
      <c r="G8" s="11" t="s">
        <v>3</v>
      </c>
      <c r="H8" s="11" t="s">
        <v>4</v>
      </c>
      <c r="I8" s="12" t="s">
        <v>5</v>
      </c>
      <c r="L8" s="37"/>
      <c r="M8"/>
      <c r="N8"/>
      <c r="O8"/>
    </row>
    <row r="9" spans="1:15" x14ac:dyDescent="0.2">
      <c r="A9" s="27" t="s">
        <v>67</v>
      </c>
      <c r="B9" s="5">
        <v>57</v>
      </c>
      <c r="C9" s="5">
        <v>77</v>
      </c>
      <c r="E9" s="9">
        <f>$B$24+$C$24*C9</f>
        <v>52.999587564977219</v>
      </c>
      <c r="F9" s="8">
        <f>B9-E9</f>
        <v>4.0004124350227812</v>
      </c>
      <c r="G9" s="8">
        <f>ABS(F9)</f>
        <v>4.0004124350227812</v>
      </c>
      <c r="H9" s="8">
        <f>F9^2</f>
        <v>16.003299650284898</v>
      </c>
      <c r="I9" s="13">
        <f>G9/B9</f>
        <v>7.018267429864529E-2</v>
      </c>
      <c r="L9" s="2">
        <f>(B9-$B$23)^2</f>
        <v>14.87755102040814</v>
      </c>
      <c r="M9" s="2">
        <f>$B$24+$C$24*C9</f>
        <v>52.999587564977219</v>
      </c>
      <c r="N9" s="2">
        <f>(B9-M9)^2</f>
        <v>16.003299650284898</v>
      </c>
      <c r="O9" s="2">
        <f>(M9-$B$23)^2</f>
        <v>2.0526171945892499E-2</v>
      </c>
    </row>
    <row r="10" spans="1:15" x14ac:dyDescent="0.2">
      <c r="A10" s="27" t="s">
        <v>68</v>
      </c>
      <c r="B10" s="5">
        <v>127</v>
      </c>
      <c r="C10" s="5">
        <v>160</v>
      </c>
      <c r="E10" s="9">
        <f>$B$24+$C$24*C10</f>
        <v>108.49267073046944</v>
      </c>
      <c r="F10" s="8">
        <f>B10-E10</f>
        <v>18.507329269530558</v>
      </c>
      <c r="G10" s="8">
        <f>ABS(F10)</f>
        <v>18.507329269530558</v>
      </c>
      <c r="H10" s="8">
        <f>F10^2</f>
        <v>342.52123669082249</v>
      </c>
      <c r="I10" s="13">
        <f>G10/B10</f>
        <v>0.14572700212228787</v>
      </c>
      <c r="L10" s="2">
        <f t="shared" ref="L10:L22" si="0">(B10-$B$23)^2</f>
        <v>5454.8775510204086</v>
      </c>
      <c r="M10" s="2">
        <f t="shared" ref="M10:M22" si="1">$B$24+$C$24*C10</f>
        <v>108.49267073046944</v>
      </c>
      <c r="N10" s="2">
        <f t="shared" ref="N10:N22" si="2">(B10-M10)^2</f>
        <v>342.52123669082249</v>
      </c>
      <c r="O10" s="2">
        <f t="shared" ref="O10:O22" si="3">(M10-$B$23)^2</f>
        <v>3063.6018641834307</v>
      </c>
    </row>
    <row r="11" spans="1:15" x14ac:dyDescent="0.2">
      <c r="A11" s="27" t="s">
        <v>69</v>
      </c>
      <c r="B11" s="5">
        <v>157</v>
      </c>
      <c r="C11" s="5">
        <v>230</v>
      </c>
      <c r="E11" s="9">
        <f>$B$24+$C$24*C11</f>
        <v>155.29406617124602</v>
      </c>
      <c r="F11" s="8">
        <f>B11-E11</f>
        <v>1.7059338287539845</v>
      </c>
      <c r="G11" s="8">
        <f>ABS(F11)</f>
        <v>1.7059338287539845</v>
      </c>
      <c r="H11" s="8">
        <f>F11^2</f>
        <v>2.9102102280872288</v>
      </c>
      <c r="I11" s="13">
        <f>G11/B11</f>
        <v>1.0865820565312004E-2</v>
      </c>
      <c r="L11" s="2">
        <f t="shared" si="0"/>
        <v>10786.306122448981</v>
      </c>
      <c r="M11" s="2">
        <f t="shared" si="1"/>
        <v>155.29406617124602</v>
      </c>
      <c r="N11" s="2">
        <f t="shared" si="2"/>
        <v>2.9102102280872288</v>
      </c>
      <c r="O11" s="2">
        <f t="shared" si="3"/>
        <v>10434.869505961597</v>
      </c>
    </row>
    <row r="12" spans="1:15" x14ac:dyDescent="0.2">
      <c r="A12" s="27" t="s">
        <v>70</v>
      </c>
      <c r="B12" s="5">
        <v>24</v>
      </c>
      <c r="C12" s="5">
        <v>43</v>
      </c>
      <c r="E12" s="9">
        <f>$B$24+$C$24*C12</f>
        <v>30.267481208028595</v>
      </c>
      <c r="F12" s="8">
        <f>B12-E12</f>
        <v>-6.2674812080285953</v>
      </c>
      <c r="G12" s="8">
        <f>ABS(F12)</f>
        <v>6.2674812080285953</v>
      </c>
      <c r="H12" s="8">
        <f>F12^2</f>
        <v>39.281320692991578</v>
      </c>
      <c r="I12" s="13">
        <f>G12/B12</f>
        <v>0.26114505033452479</v>
      </c>
      <c r="L12" s="2">
        <f t="shared" si="0"/>
        <v>849.30612244897975</v>
      </c>
      <c r="M12" s="2">
        <f t="shared" si="1"/>
        <v>30.267481208028595</v>
      </c>
      <c r="N12" s="2">
        <f t="shared" si="2"/>
        <v>39.281320692991578</v>
      </c>
      <c r="O12" s="2">
        <f t="shared" si="3"/>
        <v>523.2828241597332</v>
      </c>
    </row>
    <row r="13" spans="1:15" x14ac:dyDescent="0.2">
      <c r="A13" s="27" t="s">
        <v>71</v>
      </c>
      <c r="B13" s="5">
        <v>14</v>
      </c>
      <c r="C13" s="5">
        <v>9</v>
      </c>
      <c r="E13" s="9">
        <f>$B$24+$C$24*C13</f>
        <v>7.5353748510799718</v>
      </c>
      <c r="F13" s="8">
        <f>B13-E13</f>
        <v>6.4646251489200282</v>
      </c>
      <c r="G13" s="8">
        <f>ABS(F13)</f>
        <v>6.4646251489200282</v>
      </c>
      <c r="H13" s="8">
        <f>F13^2</f>
        <v>41.791378316049297</v>
      </c>
      <c r="I13" s="13">
        <f>G13/B13</f>
        <v>0.46175893920857342</v>
      </c>
      <c r="L13" s="2">
        <f t="shared" si="0"/>
        <v>1532.1632653061226</v>
      </c>
      <c r="M13" s="2">
        <f t="shared" si="1"/>
        <v>7.5353748510799718</v>
      </c>
      <c r="N13" s="2">
        <f t="shared" si="2"/>
        <v>41.791378316049297</v>
      </c>
      <c r="O13" s="2">
        <f t="shared" si="3"/>
        <v>2080.0424409947686</v>
      </c>
    </row>
    <row r="14" spans="1:15" x14ac:dyDescent="0.2">
      <c r="A14" s="27" t="s">
        <v>72</v>
      </c>
      <c r="B14" s="5">
        <v>93</v>
      </c>
      <c r="C14" s="5">
        <v>155</v>
      </c>
      <c r="E14" s="9">
        <f>$B$24+$C$24*C14</f>
        <v>105.14971391327113</v>
      </c>
      <c r="F14" s="8">
        <f>B14-E14</f>
        <v>-12.149713913271128</v>
      </c>
      <c r="G14" s="8">
        <f>ABS(F14)</f>
        <v>12.149713913271128</v>
      </c>
      <c r="H14" s="8">
        <f>F14^2</f>
        <v>147.61554817433404</v>
      </c>
      <c r="I14" s="13">
        <f>G14/B14</f>
        <v>0.13064208508893688</v>
      </c>
      <c r="L14" s="2">
        <f t="shared" si="0"/>
        <v>1588.5918367346937</v>
      </c>
      <c r="M14" s="2">
        <f t="shared" si="1"/>
        <v>105.14971391327113</v>
      </c>
      <c r="N14" s="2">
        <f t="shared" si="2"/>
        <v>147.61554817433404</v>
      </c>
      <c r="O14" s="2">
        <f t="shared" si="3"/>
        <v>2704.7131511383545</v>
      </c>
    </row>
    <row r="15" spans="1:15" x14ac:dyDescent="0.2">
      <c r="A15" s="27" t="s">
        <v>73</v>
      </c>
      <c r="B15" s="5">
        <v>45</v>
      </c>
      <c r="C15" s="5">
        <v>53</v>
      </c>
      <c r="E15" s="9">
        <f>$B$24+$C$24*C15</f>
        <v>36.953394842425247</v>
      </c>
      <c r="F15" s="8">
        <f>B15-E15</f>
        <v>8.0466051575747528</v>
      </c>
      <c r="G15" s="8">
        <f>ABS(F15)</f>
        <v>8.0466051575747528</v>
      </c>
      <c r="H15" s="8">
        <f>F15^2</f>
        <v>64.747854561908611</v>
      </c>
      <c r="I15" s="13">
        <f>G15/B15</f>
        <v>0.17881344794610562</v>
      </c>
      <c r="L15" s="2">
        <f t="shared" si="0"/>
        <v>66.306122448979636</v>
      </c>
      <c r="M15" s="2">
        <f t="shared" si="1"/>
        <v>36.953394842425247</v>
      </c>
      <c r="N15" s="2">
        <f t="shared" si="2"/>
        <v>64.747854561908611</v>
      </c>
      <c r="O15" s="2">
        <f t="shared" si="3"/>
        <v>262.09868957710569</v>
      </c>
    </row>
    <row r="16" spans="1:15" x14ac:dyDescent="0.2">
      <c r="A16" s="27" t="s">
        <v>74</v>
      </c>
      <c r="B16" s="5">
        <v>6</v>
      </c>
      <c r="C16" s="5">
        <v>6</v>
      </c>
      <c r="E16" s="9">
        <f>$B$24+$C$24*C16</f>
        <v>5.5296007607609763</v>
      </c>
      <c r="F16" s="8">
        <f>B16-E16</f>
        <v>0.47039923923902371</v>
      </c>
      <c r="G16" s="8">
        <f>ABS(F16)</f>
        <v>0.47039923923902371</v>
      </c>
      <c r="H16" s="8">
        <f>F16^2</f>
        <v>0.22127544427665227</v>
      </c>
      <c r="I16" s="13">
        <f>G16/B16</f>
        <v>7.8399873206503948E-2</v>
      </c>
      <c r="L16" s="2">
        <f t="shared" si="0"/>
        <v>2222.4489795918371</v>
      </c>
      <c r="M16" s="2">
        <f t="shared" si="1"/>
        <v>5.5296007607609763</v>
      </c>
      <c r="N16" s="2">
        <f t="shared" si="2"/>
        <v>0.22127544427665227</v>
      </c>
      <c r="O16" s="2">
        <f t="shared" si="3"/>
        <v>2267.0221833072214</v>
      </c>
    </row>
    <row r="17" spans="1:15" x14ac:dyDescent="0.2">
      <c r="A17" s="27" t="s">
        <v>75</v>
      </c>
      <c r="B17" s="5">
        <v>99</v>
      </c>
      <c r="C17" s="5">
        <v>159</v>
      </c>
      <c r="E17" s="9">
        <f>$B$24+$C$24*C17</f>
        <v>107.82407936702978</v>
      </c>
      <c r="F17" s="8">
        <f>B17-E17</f>
        <v>-8.8240793670297819</v>
      </c>
      <c r="G17" s="8">
        <f>ABS(F17)</f>
        <v>8.8240793670297819</v>
      </c>
      <c r="H17" s="8">
        <f>F17^2</f>
        <v>77.864376675640713</v>
      </c>
      <c r="I17" s="13">
        <f>G17/B17</f>
        <v>8.9132114818482641E-2</v>
      </c>
      <c r="L17" s="2">
        <f t="shared" si="0"/>
        <v>2102.8775510204077</v>
      </c>
      <c r="M17" s="2">
        <f t="shared" si="1"/>
        <v>107.82407936702978</v>
      </c>
      <c r="N17" s="2">
        <f t="shared" si="2"/>
        <v>77.864376675640713</v>
      </c>
      <c r="O17" s="2">
        <f t="shared" si="3"/>
        <v>2990.0360639293513</v>
      </c>
    </row>
    <row r="18" spans="1:15" x14ac:dyDescent="0.2">
      <c r="A18" s="27" t="s">
        <v>76</v>
      </c>
      <c r="B18" s="5">
        <v>12</v>
      </c>
      <c r="C18" s="5">
        <v>18</v>
      </c>
      <c r="E18" s="9">
        <f>$B$24+$C$24*C18</f>
        <v>13.55269712203696</v>
      </c>
      <c r="F18" s="8">
        <f>B18-E18</f>
        <v>-1.5526971220369603</v>
      </c>
      <c r="G18" s="8">
        <f>ABS(F18)</f>
        <v>1.5526971220369603</v>
      </c>
      <c r="H18" s="8">
        <f>F18^2</f>
        <v>2.4108683527818591</v>
      </c>
      <c r="I18" s="13">
        <f>G18/B18</f>
        <v>0.12939142683641336</v>
      </c>
      <c r="L18" s="2">
        <f t="shared" si="0"/>
        <v>1692.7346938775513</v>
      </c>
      <c r="M18" s="2">
        <f t="shared" si="1"/>
        <v>13.55269712203696</v>
      </c>
      <c r="N18" s="2">
        <f t="shared" si="2"/>
        <v>2.4108683527818591</v>
      </c>
      <c r="O18" s="2">
        <f t="shared" si="3"/>
        <v>1567.3807704741489</v>
      </c>
    </row>
    <row r="19" spans="1:15" x14ac:dyDescent="0.2">
      <c r="A19" s="27" t="s">
        <v>77</v>
      </c>
      <c r="B19" s="5">
        <v>11</v>
      </c>
      <c r="C19" s="5">
        <v>16</v>
      </c>
      <c r="E19" s="9">
        <f>$B$24+$C$24*C19</f>
        <v>12.21551439515763</v>
      </c>
      <c r="F19" s="8">
        <f>B19-E19</f>
        <v>-1.2155143951576299</v>
      </c>
      <c r="G19" s="8">
        <f>ABS(F19)</f>
        <v>1.2155143951576299</v>
      </c>
      <c r="H19" s="8">
        <f>F19^2</f>
        <v>1.4774752448354189</v>
      </c>
      <c r="I19" s="13">
        <f>G19/B19</f>
        <v>0.11050130865069363</v>
      </c>
      <c r="L19" s="2">
        <f t="shared" si="0"/>
        <v>1776.0204081632655</v>
      </c>
      <c r="M19" s="2">
        <f t="shared" si="1"/>
        <v>12.21551439515763</v>
      </c>
      <c r="N19" s="2">
        <f t="shared" si="2"/>
        <v>1.4774752448354189</v>
      </c>
      <c r="O19" s="2">
        <f t="shared" si="3"/>
        <v>1675.0473843876719</v>
      </c>
    </row>
    <row r="20" spans="1:15" x14ac:dyDescent="0.2">
      <c r="A20" s="27" t="s">
        <v>78</v>
      </c>
      <c r="B20" s="5">
        <v>15</v>
      </c>
      <c r="C20" s="5">
        <v>29</v>
      </c>
      <c r="E20" s="9">
        <f>$B$24+$C$24*C20</f>
        <v>20.907202119873279</v>
      </c>
      <c r="F20" s="8">
        <f>B20-E20</f>
        <v>-5.9072021198732791</v>
      </c>
      <c r="G20" s="8">
        <f>ABS(F20)</f>
        <v>5.9072021198732791</v>
      </c>
      <c r="H20" s="8">
        <f>F20^2</f>
        <v>34.89503688503536</v>
      </c>
      <c r="I20" s="13">
        <f>G20/B20</f>
        <v>0.39381347465821859</v>
      </c>
      <c r="L20" s="2">
        <f t="shared" si="0"/>
        <v>1454.8775510204084</v>
      </c>
      <c r="M20" s="2">
        <f t="shared" si="1"/>
        <v>20.907202119873279</v>
      </c>
      <c r="N20" s="2">
        <f t="shared" si="2"/>
        <v>34.89503688503536</v>
      </c>
      <c r="O20" s="2">
        <f t="shared" si="3"/>
        <v>1039.1374547608248</v>
      </c>
    </row>
    <row r="21" spans="1:15" x14ac:dyDescent="0.2">
      <c r="A21" s="27" t="s">
        <v>79</v>
      </c>
      <c r="B21" s="5">
        <v>21</v>
      </c>
      <c r="C21" s="5">
        <v>28</v>
      </c>
      <c r="E21" s="9">
        <f>$B$24+$C$24*C21</f>
        <v>20.238610756433616</v>
      </c>
      <c r="F21" s="8">
        <f>B21-E21</f>
        <v>0.76138924356638427</v>
      </c>
      <c r="G21" s="8">
        <f>ABS(F21)</f>
        <v>0.76138924356638427</v>
      </c>
      <c r="H21" s="8">
        <f>F21^2</f>
        <v>0.57971358021859087</v>
      </c>
      <c r="I21" s="13">
        <f>G21/B21</f>
        <v>3.6256630646018299E-2</v>
      </c>
      <c r="L21" s="2">
        <f t="shared" si="0"/>
        <v>1033.1632653061226</v>
      </c>
      <c r="M21" s="2">
        <f t="shared" si="1"/>
        <v>20.238610756433616</v>
      </c>
      <c r="N21" s="2">
        <f t="shared" si="2"/>
        <v>0.57971358021859087</v>
      </c>
      <c r="O21" s="2">
        <f t="shared" si="3"/>
        <v>1082.689430258466</v>
      </c>
    </row>
    <row r="22" spans="1:15" ht="15" thickBot="1" x14ac:dyDescent="0.25">
      <c r="A22" s="28" t="s">
        <v>80</v>
      </c>
      <c r="B22" s="5">
        <v>63</v>
      </c>
      <c r="C22" s="5">
        <v>98</v>
      </c>
      <c r="E22" s="29">
        <f>$B$24+$C$24*C22</f>
        <v>67.040006197210189</v>
      </c>
      <c r="F22" s="7">
        <f>B22-E22</f>
        <v>-4.0400061972101895</v>
      </c>
      <c r="G22" s="7">
        <f>ABS(F22)</f>
        <v>4.0400061972101895</v>
      </c>
      <c r="H22" s="7">
        <f>F22^2</f>
        <v>16.321650073496738</v>
      </c>
      <c r="I22" s="30">
        <f>G22/B22</f>
        <v>6.4127082495399834E-2</v>
      </c>
      <c r="L22" s="2">
        <f t="shared" si="0"/>
        <v>97.163265306122383</v>
      </c>
      <c r="M22" s="2">
        <f t="shared" si="1"/>
        <v>67.040006197210189</v>
      </c>
      <c r="N22" s="2">
        <f t="shared" si="2"/>
        <v>16.321650073496738</v>
      </c>
      <c r="O22" s="2">
        <f t="shared" si="3"/>
        <v>193.1307518389057</v>
      </c>
    </row>
    <row r="23" spans="1:15" ht="15" x14ac:dyDescent="0.25">
      <c r="A23" s="2" t="s">
        <v>8</v>
      </c>
      <c r="B23" s="2">
        <f>AVERAGE(B9:B22)</f>
        <v>53.142857142857146</v>
      </c>
      <c r="E23" s="16" t="s">
        <v>7</v>
      </c>
      <c r="F23" s="17">
        <f>SUM(F9:F22)</f>
        <v>-4.9737991503207013E-14</v>
      </c>
      <c r="G23" s="17">
        <f>SUM(G9:G22)</f>
        <v>79.913388645215065</v>
      </c>
      <c r="H23" s="17">
        <f>SUM(H9:H22)</f>
        <v>788.64124457076355</v>
      </c>
      <c r="I23" s="20">
        <f>SUM(I9:I22)</f>
        <v>2.1607569308761163</v>
      </c>
      <c r="K23" s="2" t="s">
        <v>7</v>
      </c>
      <c r="L23" s="2">
        <f>SUM(L9:L22)</f>
        <v>30671.714285714286</v>
      </c>
      <c r="N23" s="2">
        <f>SUM(N9:N22)</f>
        <v>788.64124457076355</v>
      </c>
      <c r="O23" s="2">
        <f>SUM(O9:O22)</f>
        <v>29883.073041143522</v>
      </c>
    </row>
    <row r="24" spans="1:15" ht="15" x14ac:dyDescent="0.25">
      <c r="A24" s="2" t="s">
        <v>39</v>
      </c>
      <c r="B24" s="2">
        <f>INDEX(LINEST($B$9:$B$22,$C$9:$C$22),2)</f>
        <v>1.5180525801229834</v>
      </c>
      <c r="C24" s="2">
        <f>INDEX(LINEST($B$9:$B$22,$C$9:$C$22),1)</f>
        <v>0.66859136343966541</v>
      </c>
      <c r="E24" s="15" t="s">
        <v>8</v>
      </c>
      <c r="F24" s="14">
        <f>AVERAGE(F9:F22)</f>
        <v>-3.5527136788005009E-15</v>
      </c>
      <c r="G24" s="14">
        <f>AVERAGE(G9:G22)</f>
        <v>5.7080991889439332</v>
      </c>
      <c r="H24" s="14">
        <f>AVERAGE(H9:H22)</f>
        <v>56.331517469340255</v>
      </c>
      <c r="I24" s="21">
        <f>AVERAGE(I9:I22)</f>
        <v>0.15433978077686544</v>
      </c>
    </row>
    <row r="25" spans="1:15" ht="15" x14ac:dyDescent="0.25">
      <c r="E25" s="15"/>
      <c r="F25" s="14" t="s">
        <v>9</v>
      </c>
      <c r="G25" s="14" t="s">
        <v>10</v>
      </c>
      <c r="H25" s="14" t="s">
        <v>11</v>
      </c>
      <c r="I25" s="22" t="s">
        <v>12</v>
      </c>
      <c r="L25" s="2" t="s">
        <v>82</v>
      </c>
    </row>
    <row r="26" spans="1:15" ht="15" x14ac:dyDescent="0.25">
      <c r="E26" s="15"/>
      <c r="F26" s="14"/>
      <c r="G26" s="14" t="s">
        <v>13</v>
      </c>
      <c r="H26" s="14">
        <f>SQRT(H23/(COUNT(H9:H22)-2))</f>
        <v>8.1067936765548865</v>
      </c>
      <c r="I26" s="22"/>
      <c r="M26" s="2" t="s">
        <v>83</v>
      </c>
      <c r="N26" s="2" t="s">
        <v>84</v>
      </c>
      <c r="O26" s="2" t="s">
        <v>85</v>
      </c>
    </row>
    <row r="27" spans="1:15" ht="15" x14ac:dyDescent="0.25">
      <c r="A27" s="2" t="s">
        <v>1</v>
      </c>
      <c r="B27" s="2">
        <f>$B$24+$C$24*C27</f>
        <v>11.546923031717965</v>
      </c>
      <c r="C27" s="5">
        <v>15</v>
      </c>
      <c r="E27" s="15"/>
      <c r="F27" s="14"/>
      <c r="G27" s="14"/>
      <c r="H27" s="14"/>
      <c r="I27" s="22"/>
      <c r="L27" s="2" t="s">
        <v>86</v>
      </c>
      <c r="M27" s="2">
        <f>O23</f>
        <v>29883.073041143522</v>
      </c>
      <c r="N27" s="2">
        <v>1</v>
      </c>
      <c r="O27" s="2">
        <f>M27/N27</f>
        <v>29883.073041143522</v>
      </c>
    </row>
    <row r="28" spans="1:15" ht="15.75" thickBot="1" x14ac:dyDescent="0.3">
      <c r="E28" s="18"/>
      <c r="F28" s="19"/>
      <c r="G28" s="19" t="s">
        <v>14</v>
      </c>
      <c r="H28" s="19">
        <f>CORREL(B9:B22,E9:E22)</f>
        <v>0.98706011459827714</v>
      </c>
      <c r="I28" s="23"/>
      <c r="L28" s="2" t="s">
        <v>87</v>
      </c>
      <c r="M28" s="2">
        <f>N23</f>
        <v>788.64124457076355</v>
      </c>
      <c r="N28" s="2">
        <v>12</v>
      </c>
      <c r="O28" s="2">
        <f>M28/N28</f>
        <v>65.720103714230291</v>
      </c>
    </row>
    <row r="29" spans="1:15" x14ac:dyDescent="0.2">
      <c r="L29" s="2" t="s">
        <v>88</v>
      </c>
      <c r="M29" s="2">
        <f>L23</f>
        <v>30671.714285714286</v>
      </c>
      <c r="N29" s="2">
        <v>13</v>
      </c>
    </row>
    <row r="31" spans="1:15" x14ac:dyDescent="0.2">
      <c r="L31" s="2" t="s">
        <v>89</v>
      </c>
      <c r="M31" s="2">
        <f>O27/O28</f>
        <v>454.7021588870831</v>
      </c>
    </row>
    <row r="32" spans="1:15" x14ac:dyDescent="0.2">
      <c r="L32" s="2" t="s">
        <v>90</v>
      </c>
      <c r="M32" s="2">
        <f>FDIST(M31,N27,N28)</f>
        <v>6.5917635515395924E-11</v>
      </c>
    </row>
    <row r="33" spans="2:10" x14ac:dyDescent="0.2">
      <c r="B33" t="s">
        <v>41</v>
      </c>
      <c r="C33"/>
      <c r="D33"/>
      <c r="E33"/>
      <c r="F33"/>
      <c r="G33"/>
      <c r="H33"/>
      <c r="I33"/>
      <c r="J33"/>
    </row>
    <row r="34" spans="2:10" ht="15" thickBot="1" x14ac:dyDescent="0.25">
      <c r="B34"/>
      <c r="C34"/>
      <c r="D34"/>
      <c r="E34"/>
      <c r="F34"/>
      <c r="G34"/>
      <c r="H34"/>
      <c r="I34"/>
      <c r="J34"/>
    </row>
    <row r="35" spans="2:10" x14ac:dyDescent="0.2">
      <c r="B35" s="36" t="s">
        <v>42</v>
      </c>
      <c r="C35" s="36"/>
      <c r="D35"/>
      <c r="E35"/>
      <c r="F35"/>
      <c r="G35"/>
      <c r="H35"/>
      <c r="I35"/>
      <c r="J35"/>
    </row>
    <row r="36" spans="2:10" x14ac:dyDescent="0.2">
      <c r="B36" s="33" t="s">
        <v>43</v>
      </c>
      <c r="C36" s="33">
        <v>0.98706011459827703</v>
      </c>
      <c r="D36"/>
      <c r="E36"/>
      <c r="F36"/>
      <c r="G36"/>
      <c r="H36"/>
      <c r="I36"/>
      <c r="J36"/>
    </row>
    <row r="37" spans="2:10" x14ac:dyDescent="0.2">
      <c r="B37" s="33" t="s">
        <v>44</v>
      </c>
      <c r="C37" s="33">
        <v>0.97428766983076376</v>
      </c>
      <c r="D37"/>
      <c r="E37"/>
      <c r="F37"/>
      <c r="G37"/>
      <c r="H37"/>
      <c r="I37"/>
      <c r="J37"/>
    </row>
    <row r="38" spans="2:10" x14ac:dyDescent="0.2">
      <c r="B38" s="33" t="s">
        <v>45</v>
      </c>
      <c r="C38" s="33">
        <v>0.97214497564999414</v>
      </c>
      <c r="D38"/>
      <c r="E38"/>
      <c r="F38"/>
      <c r="G38"/>
      <c r="H38"/>
      <c r="I38"/>
      <c r="J38"/>
    </row>
    <row r="39" spans="2:10" x14ac:dyDescent="0.2">
      <c r="B39" s="33" t="s">
        <v>46</v>
      </c>
      <c r="C39" s="33">
        <v>8.10679367655489</v>
      </c>
      <c r="D39"/>
      <c r="E39"/>
      <c r="F39"/>
      <c r="G39"/>
      <c r="H39"/>
      <c r="I39"/>
      <c r="J39"/>
    </row>
    <row r="40" spans="2:10" ht="15" thickBot="1" x14ac:dyDescent="0.25">
      <c r="B40" s="34" t="s">
        <v>47</v>
      </c>
      <c r="C40" s="34">
        <v>14</v>
      </c>
      <c r="D40"/>
      <c r="E40"/>
      <c r="F40"/>
      <c r="G40"/>
      <c r="H40"/>
      <c r="I40"/>
      <c r="J40"/>
    </row>
    <row r="41" spans="2:10" x14ac:dyDescent="0.2">
      <c r="B41"/>
      <c r="C41"/>
      <c r="D41"/>
      <c r="E41"/>
      <c r="F41"/>
      <c r="G41"/>
      <c r="H41"/>
      <c r="I41"/>
      <c r="J41"/>
    </row>
    <row r="42" spans="2:10" ht="15" thickBot="1" x14ac:dyDescent="0.25">
      <c r="B42" t="s">
        <v>48</v>
      </c>
      <c r="C42"/>
      <c r="D42"/>
      <c r="E42"/>
      <c r="F42"/>
      <c r="G42"/>
      <c r="H42"/>
      <c r="I42"/>
      <c r="J42"/>
    </row>
    <row r="43" spans="2:10" x14ac:dyDescent="0.2">
      <c r="B43" s="35"/>
      <c r="C43" s="35" t="s">
        <v>51</v>
      </c>
      <c r="D43" s="35" t="s">
        <v>52</v>
      </c>
      <c r="E43" s="35" t="s">
        <v>53</v>
      </c>
      <c r="F43" s="35" t="s">
        <v>54</v>
      </c>
      <c r="G43" s="35" t="s">
        <v>55</v>
      </c>
      <c r="H43"/>
      <c r="I43"/>
      <c r="J43"/>
    </row>
    <row r="44" spans="2:10" x14ac:dyDescent="0.2">
      <c r="B44" s="33" t="s">
        <v>49</v>
      </c>
      <c r="C44" s="33">
        <v>1</v>
      </c>
      <c r="D44" s="33">
        <v>29883.073041143522</v>
      </c>
      <c r="E44" s="33">
        <v>29883.073041143522</v>
      </c>
      <c r="F44" s="33">
        <v>454.7021588870827</v>
      </c>
      <c r="G44" s="33">
        <v>6.5917635515396156E-11</v>
      </c>
      <c r="H44"/>
      <c r="I44"/>
      <c r="J44"/>
    </row>
    <row r="45" spans="2:10" x14ac:dyDescent="0.2">
      <c r="B45" s="33" t="s">
        <v>50</v>
      </c>
      <c r="C45" s="33">
        <v>12</v>
      </c>
      <c r="D45" s="33">
        <v>788.64124457076412</v>
      </c>
      <c r="E45" s="33">
        <v>65.720103714230348</v>
      </c>
      <c r="F45" s="33"/>
      <c r="G45" s="33"/>
      <c r="H45"/>
      <c r="I45"/>
      <c r="J45"/>
    </row>
    <row r="46" spans="2:10" ht="15" thickBot="1" x14ac:dyDescent="0.25">
      <c r="B46" s="34" t="s">
        <v>7</v>
      </c>
      <c r="C46" s="34">
        <v>13</v>
      </c>
      <c r="D46" s="34">
        <v>30671.714285714286</v>
      </c>
      <c r="E46" s="34"/>
      <c r="F46" s="34"/>
      <c r="G46" s="34"/>
      <c r="H46"/>
      <c r="I46"/>
      <c r="J46"/>
    </row>
    <row r="47" spans="2:10" ht="15" thickBot="1" x14ac:dyDescent="0.25">
      <c r="B47"/>
      <c r="C47"/>
      <c r="D47"/>
      <c r="E47"/>
      <c r="F47"/>
      <c r="G47"/>
      <c r="H47"/>
      <c r="I47"/>
      <c r="J47"/>
    </row>
    <row r="48" spans="2:10" x14ac:dyDescent="0.2">
      <c r="B48" s="35"/>
      <c r="C48" s="35" t="s">
        <v>39</v>
      </c>
      <c r="D48" s="35" t="s">
        <v>46</v>
      </c>
      <c r="E48" s="35" t="s">
        <v>56</v>
      </c>
      <c r="F48" s="35" t="s">
        <v>57</v>
      </c>
      <c r="G48" s="35" t="s">
        <v>58</v>
      </c>
      <c r="H48" s="35" t="s">
        <v>59</v>
      </c>
      <c r="I48" s="35" t="s">
        <v>60</v>
      </c>
      <c r="J48" s="35" t="s">
        <v>61</v>
      </c>
    </row>
    <row r="49" spans="2:10" x14ac:dyDescent="0.2">
      <c r="B49" s="33" t="s">
        <v>6</v>
      </c>
      <c r="C49" s="33">
        <v>1.5180525801229834</v>
      </c>
      <c r="D49" s="33">
        <v>3.2489286607438816</v>
      </c>
      <c r="E49" s="33">
        <v>0.46724712624973636</v>
      </c>
      <c r="F49" s="33">
        <v>0.64869338947349653</v>
      </c>
      <c r="G49" s="33">
        <v>-5.5607548685793526</v>
      </c>
      <c r="H49" s="33">
        <v>8.5968600288253185</v>
      </c>
      <c r="I49" s="33">
        <v>-5.5607548685793526</v>
      </c>
      <c r="J49" s="33">
        <v>8.5968600288253185</v>
      </c>
    </row>
    <row r="50" spans="2:10" ht="15" thickBot="1" x14ac:dyDescent="0.25">
      <c r="B50" s="34" t="s">
        <v>64</v>
      </c>
      <c r="C50" s="34">
        <v>0.66859136343966541</v>
      </c>
      <c r="D50" s="34">
        <v>3.1354310453094003E-2</v>
      </c>
      <c r="E50" s="34">
        <v>21.323746361441341</v>
      </c>
      <c r="F50" s="34">
        <v>6.5917635515396156E-11</v>
      </c>
      <c r="G50" s="34">
        <v>0.6002761895590949</v>
      </c>
      <c r="H50" s="34">
        <v>0.73690653732023592</v>
      </c>
      <c r="I50" s="34">
        <v>0.6002761895590949</v>
      </c>
      <c r="J50" s="34">
        <v>0.73690653732023592</v>
      </c>
    </row>
    <row r="51" spans="2:10" x14ac:dyDescent="0.2">
      <c r="B51"/>
      <c r="C51"/>
      <c r="D51"/>
      <c r="E51"/>
      <c r="F51"/>
      <c r="G51"/>
      <c r="H51"/>
      <c r="I51"/>
      <c r="J51"/>
    </row>
    <row r="52" spans="2:10" x14ac:dyDescent="0.2">
      <c r="B52"/>
      <c r="C52"/>
      <c r="D52"/>
      <c r="E52"/>
      <c r="F52"/>
      <c r="G52"/>
      <c r="H52"/>
      <c r="I52"/>
      <c r="J52"/>
    </row>
    <row r="53" spans="2:10" x14ac:dyDescent="0.2">
      <c r="B53"/>
      <c r="C53"/>
      <c r="D53"/>
      <c r="E53"/>
      <c r="F53"/>
      <c r="G53"/>
      <c r="H53"/>
      <c r="I53"/>
      <c r="J53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topLeftCell="A31" workbookViewId="0">
      <selection activeCell="E55" sqref="E55"/>
    </sheetView>
  </sheetViews>
  <sheetFormatPr defaultRowHeight="14.25" x14ac:dyDescent="0.2"/>
  <cols>
    <col min="1" max="1" width="10.625" style="2" customWidth="1"/>
    <col min="2" max="2" width="17" style="2" customWidth="1"/>
    <col min="3" max="3" width="10.625" style="2" customWidth="1"/>
    <col min="4" max="4" width="10.75" style="2" customWidth="1"/>
    <col min="5" max="16384" width="9" style="2"/>
  </cols>
  <sheetData>
    <row r="1" spans="1:16" ht="18" x14ac:dyDescent="0.25">
      <c r="A1" s="31" t="s">
        <v>93</v>
      </c>
    </row>
    <row r="3" spans="1:16" ht="16.5" x14ac:dyDescent="0.25">
      <c r="A3" s="3" t="s">
        <v>16</v>
      </c>
      <c r="B3" s="3"/>
      <c r="C3" s="3"/>
      <c r="D3" s="3"/>
      <c r="E3" s="3"/>
      <c r="F3" s="3"/>
      <c r="G3" s="3"/>
      <c r="H3" s="3"/>
    </row>
    <row r="4" spans="1:16" x14ac:dyDescent="0.2">
      <c r="A4" s="1"/>
      <c r="B4" s="1"/>
    </row>
    <row r="7" spans="1:16" ht="15.75" thickBot="1" x14ac:dyDescent="0.3">
      <c r="A7" s="4" t="s">
        <v>0</v>
      </c>
      <c r="F7" s="6" t="s">
        <v>15</v>
      </c>
      <c r="M7" s="2" t="s">
        <v>81</v>
      </c>
    </row>
    <row r="8" spans="1:16" x14ac:dyDescent="0.2">
      <c r="A8" s="24"/>
      <c r="B8" s="25" t="s">
        <v>94</v>
      </c>
      <c r="C8" s="25" t="s">
        <v>65</v>
      </c>
      <c r="D8" s="26" t="s">
        <v>64</v>
      </c>
      <c r="F8" s="10" t="s">
        <v>1</v>
      </c>
      <c r="G8" s="11" t="s">
        <v>2</v>
      </c>
      <c r="H8" s="11" t="s">
        <v>3</v>
      </c>
      <c r="I8" s="11" t="s">
        <v>4</v>
      </c>
      <c r="J8" s="12" t="s">
        <v>5</v>
      </c>
      <c r="M8" s="37"/>
      <c r="N8"/>
      <c r="O8"/>
      <c r="P8"/>
    </row>
    <row r="9" spans="1:16" x14ac:dyDescent="0.2">
      <c r="A9" s="27" t="s">
        <v>67</v>
      </c>
      <c r="B9" s="5">
        <v>57</v>
      </c>
      <c r="C9" s="5">
        <v>215</v>
      </c>
      <c r="D9" s="5">
        <v>77</v>
      </c>
      <c r="F9" s="9">
        <f>$B$24+$C$24*C9+$D$24*D9</f>
        <v>53.580969388210825</v>
      </c>
      <c r="G9" s="8">
        <f>B9-F9</f>
        <v>3.4190306117891751</v>
      </c>
      <c r="H9" s="8">
        <f>ABS(G9)</f>
        <v>3.4190306117891751</v>
      </c>
      <c r="I9" s="8">
        <f>G9^2</f>
        <v>11.689770324351461</v>
      </c>
      <c r="J9" s="13">
        <f>H9/B9</f>
        <v>5.9982993189283774E-2</v>
      </c>
      <c r="M9" s="2">
        <f>(B9-$B$23)^2</f>
        <v>14.87755102040814</v>
      </c>
      <c r="N9" s="2">
        <f>$B$24+$C$24*C9+$D$24*D9</f>
        <v>53.580969388210825</v>
      </c>
      <c r="O9" s="2">
        <f>(B9-N9)^2</f>
        <v>11.689770324351461</v>
      </c>
      <c r="P9" s="2">
        <f>(N9-$B$23)^2</f>
        <v>0.19194233952884221</v>
      </c>
    </row>
    <row r="10" spans="1:16" x14ac:dyDescent="0.2">
      <c r="A10" s="27" t="s">
        <v>68</v>
      </c>
      <c r="B10" s="5">
        <v>127</v>
      </c>
      <c r="C10" s="5">
        <v>336</v>
      </c>
      <c r="D10" s="5">
        <v>160</v>
      </c>
      <c r="F10" s="9">
        <f>$B$24+$C$24*C10+$D$24*D10</f>
        <v>108.07805244431944</v>
      </c>
      <c r="G10" s="8">
        <f>B10-F10</f>
        <v>18.921947555680561</v>
      </c>
      <c r="H10" s="8">
        <f>ABS(G10)</f>
        <v>18.921947555680561</v>
      </c>
      <c r="I10" s="8">
        <f>G10^2</f>
        <v>358.04009929992554</v>
      </c>
      <c r="J10" s="13">
        <f>H10/B10</f>
        <v>0.14899171303685479</v>
      </c>
      <c r="M10" s="2">
        <f t="shared" ref="M10:M22" si="0">(B10-$B$23)^2</f>
        <v>5454.8775510204086</v>
      </c>
      <c r="N10" s="2">
        <f t="shared" ref="N10:N22" si="1">$B$24+$C$24*C10+$D$24*D10</f>
        <v>108.07805244431944</v>
      </c>
      <c r="O10" s="2">
        <f t="shared" ref="O10:O22" si="2">(B10-N10)^2</f>
        <v>358.04009929992554</v>
      </c>
      <c r="P10" s="2">
        <f t="shared" ref="P10:P22" si="3">(N10-$B$23)^2</f>
        <v>3017.8756828098049</v>
      </c>
    </row>
    <row r="11" spans="1:16" x14ac:dyDescent="0.2">
      <c r="A11" s="27" t="s">
        <v>69</v>
      </c>
      <c r="B11" s="5">
        <v>157</v>
      </c>
      <c r="C11" s="5">
        <v>520</v>
      </c>
      <c r="D11" s="5">
        <v>230</v>
      </c>
      <c r="F11" s="9">
        <f>$B$24+$C$24*C11+$D$24*D11</f>
        <v>155.92941337493221</v>
      </c>
      <c r="G11" s="8">
        <f>B11-F11</f>
        <v>1.07058662506779</v>
      </c>
      <c r="H11" s="8">
        <f>ABS(G11)</f>
        <v>1.07058662506779</v>
      </c>
      <c r="I11" s="8">
        <f>G11^2</f>
        <v>1.1461557217740408</v>
      </c>
      <c r="J11" s="13">
        <f>H11/B11</f>
        <v>6.819023089603758E-3</v>
      </c>
      <c r="M11" s="2">
        <f t="shared" si="0"/>
        <v>10786.306122448981</v>
      </c>
      <c r="N11" s="2">
        <f t="shared" si="1"/>
        <v>155.92941337493221</v>
      </c>
      <c r="O11" s="2">
        <f t="shared" si="2"/>
        <v>1.1461557217740408</v>
      </c>
      <c r="P11" s="2">
        <f t="shared" si="3"/>
        <v>10565.076142049531</v>
      </c>
    </row>
    <row r="12" spans="1:16" x14ac:dyDescent="0.2">
      <c r="A12" s="27" t="s">
        <v>70</v>
      </c>
      <c r="B12" s="5">
        <v>24</v>
      </c>
      <c r="C12" s="5">
        <v>135</v>
      </c>
      <c r="D12" s="5">
        <v>43</v>
      </c>
      <c r="F12" s="9">
        <f>$B$24+$C$24*C12+$D$24*D12</f>
        <v>30.555002879017199</v>
      </c>
      <c r="G12" s="8">
        <f>B12-F12</f>
        <v>-6.5550028790171986</v>
      </c>
      <c r="H12" s="8">
        <f>ABS(G12)</f>
        <v>6.5550028790171986</v>
      </c>
      <c r="I12" s="8">
        <f>G12^2</f>
        <v>42.96806274392376</v>
      </c>
      <c r="J12" s="13">
        <f>H12/B12</f>
        <v>0.27312511995904992</v>
      </c>
      <c r="M12" s="2">
        <f t="shared" si="0"/>
        <v>849.30612244897975</v>
      </c>
      <c r="N12" s="2">
        <f t="shared" si="1"/>
        <v>30.555002879017199</v>
      </c>
      <c r="O12" s="2">
        <f t="shared" si="2"/>
        <v>42.96806274392376</v>
      </c>
      <c r="P12" s="2">
        <f t="shared" si="3"/>
        <v>510.21116024447247</v>
      </c>
    </row>
    <row r="13" spans="1:16" x14ac:dyDescent="0.2">
      <c r="A13" s="27" t="s">
        <v>71</v>
      </c>
      <c r="B13" s="5">
        <v>14</v>
      </c>
      <c r="C13" s="5">
        <v>35</v>
      </c>
      <c r="D13" s="5">
        <v>9</v>
      </c>
      <c r="F13" s="9">
        <f>$B$24+$C$24*C13+$D$24*D13</f>
        <v>7.0677980772235882</v>
      </c>
      <c r="G13" s="8">
        <f>B13-F13</f>
        <v>6.9322019227764118</v>
      </c>
      <c r="H13" s="8">
        <f>ABS(G13)</f>
        <v>6.9322019227764118</v>
      </c>
      <c r="I13" s="8">
        <f>G13^2</f>
        <v>48.055423498144982</v>
      </c>
      <c r="J13" s="13">
        <f>H13/B13</f>
        <v>0.49515728019831512</v>
      </c>
      <c r="M13" s="2">
        <f t="shared" si="0"/>
        <v>1532.1632653061226</v>
      </c>
      <c r="N13" s="2">
        <f t="shared" si="1"/>
        <v>7.0677980772235882</v>
      </c>
      <c r="O13" s="2">
        <f t="shared" si="2"/>
        <v>48.055423498144982</v>
      </c>
      <c r="P13" s="2">
        <f t="shared" si="3"/>
        <v>2122.9110679016212</v>
      </c>
    </row>
    <row r="14" spans="1:16" x14ac:dyDescent="0.2">
      <c r="A14" s="27" t="s">
        <v>72</v>
      </c>
      <c r="B14" s="5">
        <v>93</v>
      </c>
      <c r="C14" s="5">
        <v>210</v>
      </c>
      <c r="D14" s="5">
        <v>155</v>
      </c>
      <c r="F14" s="9">
        <f>$B$24+$C$24*C14+$D$24*D14</f>
        <v>102.05739629817575</v>
      </c>
      <c r="G14" s="8">
        <f>B14-F14</f>
        <v>-9.0573962981757461</v>
      </c>
      <c r="H14" s="8">
        <f>ABS(G14)</f>
        <v>9.0573962981757461</v>
      </c>
      <c r="I14" s="8">
        <f>G14^2</f>
        <v>82.036427702207703</v>
      </c>
      <c r="J14" s="13">
        <f>H14/B14</f>
        <v>9.7391358044900497E-2</v>
      </c>
      <c r="M14" s="2">
        <f t="shared" si="0"/>
        <v>1588.5918367346937</v>
      </c>
      <c r="N14" s="2">
        <f t="shared" si="1"/>
        <v>102.05739629817575</v>
      </c>
      <c r="O14" s="2">
        <f t="shared" si="2"/>
        <v>82.036427702207703</v>
      </c>
      <c r="P14" s="2">
        <f t="shared" si="3"/>
        <v>2392.6321407771966</v>
      </c>
    </row>
    <row r="15" spans="1:16" x14ac:dyDescent="0.2">
      <c r="A15" s="27" t="s">
        <v>73</v>
      </c>
      <c r="B15" s="5">
        <v>45</v>
      </c>
      <c r="C15" s="5">
        <v>140</v>
      </c>
      <c r="D15" s="5">
        <v>53</v>
      </c>
      <c r="F15" s="9">
        <f>$B$24+$C$24*C15+$D$24*D15</f>
        <v>36.900022257694751</v>
      </c>
      <c r="G15" s="8">
        <f>B15-F15</f>
        <v>8.0999777423052493</v>
      </c>
      <c r="H15" s="8">
        <f>ABS(G15)</f>
        <v>8.0999777423052493</v>
      </c>
      <c r="I15" s="8">
        <f>G15^2</f>
        <v>65.609639425840442</v>
      </c>
      <c r="J15" s="13">
        <f>H15/B15</f>
        <v>0.17999950538456108</v>
      </c>
      <c r="M15" s="2">
        <f t="shared" si="0"/>
        <v>66.306122448979636</v>
      </c>
      <c r="N15" s="2">
        <f t="shared" si="1"/>
        <v>36.900022257694751</v>
      </c>
      <c r="O15" s="2">
        <f t="shared" si="2"/>
        <v>65.609639425840442</v>
      </c>
      <c r="P15" s="2">
        <f t="shared" si="3"/>
        <v>263.82968510664847</v>
      </c>
    </row>
    <row r="16" spans="1:16" x14ac:dyDescent="0.2">
      <c r="A16" s="27" t="s">
        <v>74</v>
      </c>
      <c r="B16" s="5">
        <v>6</v>
      </c>
      <c r="C16" s="5">
        <v>90</v>
      </c>
      <c r="D16" s="5">
        <v>6</v>
      </c>
      <c r="F16" s="9">
        <f>$B$24+$C$24*C16+$D$24*D16</f>
        <v>6.4672904402152813</v>
      </c>
      <c r="G16" s="8">
        <f>B16-F16</f>
        <v>-0.46729044021528132</v>
      </c>
      <c r="H16" s="8">
        <f>ABS(G16)</f>
        <v>0.46729044021528132</v>
      </c>
      <c r="I16" s="8">
        <f>G16^2</f>
        <v>0.21836035551659141</v>
      </c>
      <c r="J16" s="13">
        <f>H16/B16</f>
        <v>7.788174003588022E-2</v>
      </c>
      <c r="M16" s="2">
        <f t="shared" si="0"/>
        <v>2222.4489795918371</v>
      </c>
      <c r="N16" s="2">
        <f t="shared" si="1"/>
        <v>6.4672904402152813</v>
      </c>
      <c r="O16" s="2">
        <f t="shared" si="2"/>
        <v>0.21836035551659141</v>
      </c>
      <c r="P16" s="2">
        <f t="shared" si="3"/>
        <v>2178.6085270127701</v>
      </c>
    </row>
    <row r="17" spans="1:16" x14ac:dyDescent="0.2">
      <c r="A17" s="27" t="s">
        <v>75</v>
      </c>
      <c r="B17" s="5">
        <v>99</v>
      </c>
      <c r="C17" s="5">
        <v>410</v>
      </c>
      <c r="D17" s="5">
        <v>159</v>
      </c>
      <c r="F17" s="9">
        <f>$B$24+$C$24*C17+$D$24*D17</f>
        <v>109.16166314638664</v>
      </c>
      <c r="G17" s="8">
        <f>B17-F17</f>
        <v>-10.161663146386644</v>
      </c>
      <c r="H17" s="8">
        <f>ABS(G17)</f>
        <v>10.161663146386644</v>
      </c>
      <c r="I17" s="8">
        <f>G17^2</f>
        <v>103.25939790063251</v>
      </c>
      <c r="J17" s="13">
        <f>H17/B17</f>
        <v>0.10264306208471358</v>
      </c>
      <c r="M17" s="2">
        <f t="shared" si="0"/>
        <v>2102.8775510204077</v>
      </c>
      <c r="N17" s="2">
        <f t="shared" si="1"/>
        <v>109.16166314638664</v>
      </c>
      <c r="O17" s="2">
        <f t="shared" si="2"/>
        <v>103.25939790063251</v>
      </c>
      <c r="P17" s="2">
        <f t="shared" si="3"/>
        <v>3138.1066260610723</v>
      </c>
    </row>
    <row r="18" spans="1:16" x14ac:dyDescent="0.2">
      <c r="A18" s="27" t="s">
        <v>76</v>
      </c>
      <c r="B18" s="5">
        <v>12</v>
      </c>
      <c r="C18" s="5">
        <v>50</v>
      </c>
      <c r="D18" s="5">
        <v>18</v>
      </c>
      <c r="F18" s="9">
        <f>$B$24+$C$24*C18+$D$24*D18</f>
        <v>13.020465621648377</v>
      </c>
      <c r="G18" s="8">
        <f>B18-F18</f>
        <v>-1.020465621648377</v>
      </c>
      <c r="H18" s="8">
        <f>ABS(G18)</f>
        <v>1.020465621648377</v>
      </c>
      <c r="I18" s="8">
        <f>G18^2</f>
        <v>1.0413500849662085</v>
      </c>
      <c r="J18" s="13">
        <f>H18/B18</f>
        <v>8.5038801804031408E-2</v>
      </c>
      <c r="M18" s="2">
        <f t="shared" si="0"/>
        <v>1692.7346938775513</v>
      </c>
      <c r="N18" s="2">
        <f t="shared" si="1"/>
        <v>13.020465621648377</v>
      </c>
      <c r="O18" s="2">
        <f t="shared" si="2"/>
        <v>1.0413500849662085</v>
      </c>
      <c r="P18" s="2">
        <f t="shared" si="3"/>
        <v>1609.8063013811652</v>
      </c>
    </row>
    <row r="19" spans="1:16" x14ac:dyDescent="0.2">
      <c r="A19" s="27" t="s">
        <v>77</v>
      </c>
      <c r="B19" s="5">
        <v>11</v>
      </c>
      <c r="C19" s="5">
        <v>65</v>
      </c>
      <c r="D19" s="5">
        <v>16</v>
      </c>
      <c r="F19" s="9">
        <f>$B$24+$C$24*C19+$D$24*D19</f>
        <v>12.120452379992855</v>
      </c>
      <c r="G19" s="8">
        <f>B19-F19</f>
        <v>-1.1204523799928552</v>
      </c>
      <c r="H19" s="8">
        <f>ABS(G19)</f>
        <v>1.1204523799928552</v>
      </c>
      <c r="I19" s="8">
        <f>G19^2</f>
        <v>1.2554135358316536</v>
      </c>
      <c r="J19" s="13">
        <f>H19/B19</f>
        <v>0.10185930727207775</v>
      </c>
      <c r="M19" s="2">
        <f t="shared" si="0"/>
        <v>1776.0204081632655</v>
      </c>
      <c r="N19" s="2">
        <f t="shared" si="1"/>
        <v>12.120452379992855</v>
      </c>
      <c r="O19" s="2">
        <f t="shared" si="2"/>
        <v>1.2554135358316536</v>
      </c>
      <c r="P19" s="2">
        <f t="shared" si="3"/>
        <v>1682.8376925282707</v>
      </c>
    </row>
    <row r="20" spans="1:16" x14ac:dyDescent="0.2">
      <c r="A20" s="27" t="s">
        <v>78</v>
      </c>
      <c r="B20" s="5">
        <v>15</v>
      </c>
      <c r="C20" s="5">
        <v>42</v>
      </c>
      <c r="D20" s="5">
        <v>29</v>
      </c>
      <c r="F20" s="9">
        <f>$B$24+$C$24*C20+$D$24*D20</f>
        <v>19.688651090688694</v>
      </c>
      <c r="G20" s="8">
        <f>B20-F20</f>
        <v>-4.688651090688694</v>
      </c>
      <c r="H20" s="8">
        <f>ABS(G20)</f>
        <v>4.688651090688694</v>
      </c>
      <c r="I20" s="8">
        <f>G20^2</f>
        <v>21.983449050216279</v>
      </c>
      <c r="J20" s="13">
        <f>H20/B20</f>
        <v>0.31257673937924629</v>
      </c>
      <c r="M20" s="2">
        <f t="shared" si="0"/>
        <v>1454.8775510204084</v>
      </c>
      <c r="N20" s="2">
        <f t="shared" si="1"/>
        <v>19.688651090688694</v>
      </c>
      <c r="O20" s="2">
        <f t="shared" si="2"/>
        <v>21.983449050216279</v>
      </c>
      <c r="P20" s="2">
        <f t="shared" si="3"/>
        <v>1119.1839025809443</v>
      </c>
    </row>
    <row r="21" spans="1:16" x14ac:dyDescent="0.2">
      <c r="A21" s="27" t="s">
        <v>79</v>
      </c>
      <c r="B21" s="5">
        <v>21</v>
      </c>
      <c r="C21" s="5">
        <v>110</v>
      </c>
      <c r="D21" s="5">
        <v>28</v>
      </c>
      <c r="F21" s="9">
        <f>$B$24+$C$24*C21+$D$24*D21</f>
        <v>20.633890304975885</v>
      </c>
      <c r="G21" s="8">
        <f>B21-F21</f>
        <v>0.3661096950241145</v>
      </c>
      <c r="H21" s="8">
        <f>ABS(G21)</f>
        <v>0.3661096950241145</v>
      </c>
      <c r="I21" s="8">
        <f>G21^2</f>
        <v>0.13403630879065012</v>
      </c>
      <c r="J21" s="13">
        <f>H21/B21</f>
        <v>1.7433795001148309E-2</v>
      </c>
      <c r="M21" s="2">
        <f t="shared" si="0"/>
        <v>1033.1632653061226</v>
      </c>
      <c r="N21" s="2">
        <f t="shared" si="1"/>
        <v>20.633890304975885</v>
      </c>
      <c r="O21" s="2">
        <f t="shared" si="2"/>
        <v>0.13403630879065012</v>
      </c>
      <c r="P21" s="2">
        <f t="shared" si="3"/>
        <v>1056.8329248664636</v>
      </c>
    </row>
    <row r="22" spans="1:16" ht="15" thickBot="1" x14ac:dyDescent="0.25">
      <c r="A22" s="28" t="s">
        <v>80</v>
      </c>
      <c r="B22" s="5">
        <v>63</v>
      </c>
      <c r="C22" s="5">
        <v>305</v>
      </c>
      <c r="D22" s="5">
        <v>98</v>
      </c>
      <c r="F22" s="29">
        <f>$B$24+$C$24*C22+$D$24*D22</f>
        <v>68.738932296518627</v>
      </c>
      <c r="G22" s="7">
        <f>B22-F22</f>
        <v>-5.7389322965186267</v>
      </c>
      <c r="H22" s="7">
        <f>ABS(G22)</f>
        <v>5.7389322965186267</v>
      </c>
      <c r="I22" s="7">
        <f>G22^2</f>
        <v>32.935343904024556</v>
      </c>
      <c r="J22" s="30">
        <f>H22/B22</f>
        <v>9.1094163436803599E-2</v>
      </c>
      <c r="M22" s="2">
        <f t="shared" si="0"/>
        <v>97.163265306122383</v>
      </c>
      <c r="N22" s="2">
        <f t="shared" si="1"/>
        <v>68.738932296518627</v>
      </c>
      <c r="O22" s="2">
        <f t="shared" si="2"/>
        <v>32.935343904024556</v>
      </c>
      <c r="P22" s="2">
        <f t="shared" si="3"/>
        <v>243.23756019865698</v>
      </c>
    </row>
    <row r="23" spans="1:16" ht="15" x14ac:dyDescent="0.25">
      <c r="A23" s="2" t="s">
        <v>8</v>
      </c>
      <c r="B23" s="2">
        <f>AVERAGE(B9:B22)</f>
        <v>53.142857142857146</v>
      </c>
      <c r="F23" s="16" t="s">
        <v>7</v>
      </c>
      <c r="G23" s="17">
        <f>SUM(G9:G22)</f>
        <v>-1.2079226507921703E-13</v>
      </c>
      <c r="H23" s="17">
        <f>SUM(H9:H22)</f>
        <v>77.619708305286721</v>
      </c>
      <c r="I23" s="17">
        <f>SUM(I9:I22)</f>
        <v>770.37292985614624</v>
      </c>
      <c r="J23" s="20">
        <f>SUM(J9:J22)</f>
        <v>2.0499946019164699</v>
      </c>
      <c r="L23" s="2" t="s">
        <v>7</v>
      </c>
      <c r="M23" s="2">
        <f>SUM(M9:M22)</f>
        <v>30671.714285714286</v>
      </c>
      <c r="O23" s="2">
        <f>SUM(O9:O22)</f>
        <v>770.37292985614624</v>
      </c>
      <c r="P23" s="2">
        <f>SUM(P9:P22)</f>
        <v>29901.341355858149</v>
      </c>
    </row>
    <row r="24" spans="1:16" ht="15" x14ac:dyDescent="0.25">
      <c r="A24" s="2" t="s">
        <v>39</v>
      </c>
      <c r="B24" s="2">
        <f>INDEX(LINEST($B$9:$B$22,$C$9:$D$22),3)</f>
        <v>0.65389224019881453</v>
      </c>
      <c r="C24" s="2">
        <f>INDEX(LINEST($B$9:$B$22,$C$9:$D$22),2)</f>
        <v>2.3061914629999267E-2</v>
      </c>
      <c r="D24" s="2">
        <f>INDEX(LINEST($B$9:$B$22,$C$9:$D$22),1)</f>
        <v>0.62297098055275546</v>
      </c>
      <c r="F24" s="15" t="s">
        <v>8</v>
      </c>
      <c r="G24" s="14">
        <f>AVERAGE(G9:G22)</f>
        <v>-8.6280189342297873E-15</v>
      </c>
      <c r="H24" s="14">
        <f>AVERAGE(H9:H22)</f>
        <v>5.5442648789490514</v>
      </c>
      <c r="I24" s="14">
        <f>AVERAGE(I9:I22)</f>
        <v>55.026637846867587</v>
      </c>
      <c r="J24" s="21">
        <f>AVERAGE(J9:J22)</f>
        <v>0.14642818585117642</v>
      </c>
    </row>
    <row r="25" spans="1:16" ht="15" x14ac:dyDescent="0.25">
      <c r="F25" s="15"/>
      <c r="G25" s="14" t="s">
        <v>9</v>
      </c>
      <c r="H25" s="14" t="s">
        <v>10</v>
      </c>
      <c r="I25" s="14" t="s">
        <v>11</v>
      </c>
      <c r="J25" s="22" t="s">
        <v>12</v>
      </c>
      <c r="M25" s="2" t="s">
        <v>82</v>
      </c>
    </row>
    <row r="26" spans="1:16" ht="15" x14ac:dyDescent="0.25">
      <c r="F26" s="15"/>
      <c r="G26" s="14"/>
      <c r="H26" s="14" t="s">
        <v>13</v>
      </c>
      <c r="I26" s="14">
        <f>SQRT(I23/(COUNT(I9:I22)-3))</f>
        <v>8.3686260947777509</v>
      </c>
      <c r="J26" s="22"/>
      <c r="N26" s="2" t="s">
        <v>83</v>
      </c>
      <c r="O26" s="2" t="s">
        <v>84</v>
      </c>
      <c r="P26" s="2" t="s">
        <v>85</v>
      </c>
    </row>
    <row r="27" spans="1:16" ht="15" x14ac:dyDescent="0.25">
      <c r="A27" s="2" t="s">
        <v>1</v>
      </c>
      <c r="B27" s="2">
        <f>$B$24+$C$24*C27+$D$24*D27</f>
        <v>0.99982095964880346</v>
      </c>
      <c r="C27" s="5">
        <v>15</v>
      </c>
      <c r="D27" s="5"/>
      <c r="F27" s="15"/>
      <c r="G27" s="14"/>
      <c r="H27" s="14"/>
      <c r="I27" s="14"/>
      <c r="J27" s="22"/>
      <c r="M27" s="2" t="s">
        <v>86</v>
      </c>
      <c r="N27" s="2">
        <f>P23</f>
        <v>29901.341355858149</v>
      </c>
      <c r="O27" s="2">
        <v>2</v>
      </c>
      <c r="P27" s="2">
        <f>N27/O27</f>
        <v>14950.670677929074</v>
      </c>
    </row>
    <row r="28" spans="1:16" ht="15.75" thickBot="1" x14ac:dyDescent="0.3">
      <c r="F28" s="18"/>
      <c r="G28" s="19"/>
      <c r="H28" s="19" t="s">
        <v>14</v>
      </c>
      <c r="I28" s="19">
        <f>CORREL(B9:B22,F9:F22)</f>
        <v>0.98736177650875967</v>
      </c>
      <c r="J28" s="23"/>
      <c r="M28" s="2" t="s">
        <v>87</v>
      </c>
      <c r="N28" s="2">
        <f>O23</f>
        <v>770.37292985614624</v>
      </c>
      <c r="O28" s="2">
        <v>11</v>
      </c>
      <c r="P28" s="2">
        <f>N28/O28</f>
        <v>70.033902714195108</v>
      </c>
    </row>
    <row r="29" spans="1:16" x14ac:dyDescent="0.2">
      <c r="M29" s="2" t="s">
        <v>88</v>
      </c>
      <c r="N29" s="2">
        <f>M23</f>
        <v>30671.714285714286</v>
      </c>
      <c r="O29" s="2">
        <v>13</v>
      </c>
    </row>
    <row r="31" spans="1:16" x14ac:dyDescent="0.2">
      <c r="M31" s="2" t="s">
        <v>89</v>
      </c>
      <c r="N31" s="2">
        <f>P27/P28</f>
        <v>213.47761724692143</v>
      </c>
    </row>
    <row r="32" spans="1:16" x14ac:dyDescent="0.2">
      <c r="M32" s="2" t="s">
        <v>90</v>
      </c>
      <c r="N32" s="2">
        <f>FDIST(N31,O27,O28)</f>
        <v>1.5841499953299529E-9</v>
      </c>
    </row>
    <row r="33" spans="2:10" x14ac:dyDescent="0.2">
      <c r="B33" t="s">
        <v>41</v>
      </c>
      <c r="C33"/>
      <c r="D33"/>
      <c r="E33"/>
      <c r="F33"/>
      <c r="G33"/>
      <c r="H33"/>
      <c r="I33"/>
      <c r="J33"/>
    </row>
    <row r="34" spans="2:10" ht="15" thickBot="1" x14ac:dyDescent="0.25">
      <c r="B34"/>
      <c r="C34"/>
      <c r="D34"/>
      <c r="E34"/>
      <c r="F34"/>
      <c r="G34"/>
      <c r="H34"/>
      <c r="I34"/>
      <c r="J34"/>
    </row>
    <row r="35" spans="2:10" x14ac:dyDescent="0.2">
      <c r="B35" s="36" t="s">
        <v>42</v>
      </c>
      <c r="C35" s="36"/>
      <c r="D35"/>
      <c r="E35"/>
      <c r="F35"/>
      <c r="G35"/>
      <c r="H35"/>
      <c r="I35"/>
      <c r="J35"/>
    </row>
    <row r="36" spans="2:10" x14ac:dyDescent="0.2">
      <c r="B36" s="33" t="s">
        <v>43</v>
      </c>
      <c r="C36" s="33">
        <v>0.98736177650875945</v>
      </c>
      <c r="D36"/>
      <c r="E36"/>
      <c r="F36"/>
      <c r="G36"/>
      <c r="H36"/>
      <c r="I36"/>
      <c r="J36"/>
    </row>
    <row r="37" spans="2:10" x14ac:dyDescent="0.2">
      <c r="B37" s="33" t="s">
        <v>44</v>
      </c>
      <c r="C37" s="33">
        <v>0.97488327771053351</v>
      </c>
      <c r="D37"/>
      <c r="E37"/>
      <c r="F37"/>
      <c r="G37"/>
      <c r="H37"/>
      <c r="I37"/>
      <c r="J37"/>
    </row>
    <row r="38" spans="2:10" x14ac:dyDescent="0.2">
      <c r="B38" s="33" t="s">
        <v>45</v>
      </c>
      <c r="C38" s="33">
        <v>0.97031660093063055</v>
      </c>
      <c r="D38"/>
      <c r="E38"/>
      <c r="F38"/>
      <c r="G38"/>
      <c r="H38"/>
      <c r="I38"/>
      <c r="J38"/>
    </row>
    <row r="39" spans="2:10" x14ac:dyDescent="0.2">
      <c r="B39" s="33" t="s">
        <v>46</v>
      </c>
      <c r="C39" s="33">
        <v>8.368626094777758</v>
      </c>
      <c r="D39"/>
      <c r="E39"/>
      <c r="F39"/>
      <c r="G39"/>
      <c r="H39"/>
      <c r="I39"/>
      <c r="J39"/>
    </row>
    <row r="40" spans="2:10" ht="15" thickBot="1" x14ac:dyDescent="0.25">
      <c r="B40" s="34" t="s">
        <v>47</v>
      </c>
      <c r="C40" s="34">
        <v>14</v>
      </c>
      <c r="D40"/>
      <c r="E40"/>
      <c r="F40"/>
      <c r="G40"/>
      <c r="H40"/>
      <c r="I40"/>
      <c r="J40"/>
    </row>
    <row r="41" spans="2:10" x14ac:dyDescent="0.2">
      <c r="B41"/>
      <c r="C41"/>
      <c r="D41"/>
      <c r="E41"/>
      <c r="F41"/>
      <c r="G41"/>
      <c r="H41"/>
      <c r="I41"/>
      <c r="J41"/>
    </row>
    <row r="42" spans="2:10" ht="15" thickBot="1" x14ac:dyDescent="0.25">
      <c r="B42" t="s">
        <v>48</v>
      </c>
      <c r="C42"/>
      <c r="D42"/>
      <c r="E42"/>
      <c r="F42"/>
      <c r="G42"/>
      <c r="H42"/>
      <c r="I42"/>
      <c r="J42"/>
    </row>
    <row r="43" spans="2:10" x14ac:dyDescent="0.2">
      <c r="B43" s="35"/>
      <c r="C43" s="35" t="s">
        <v>51</v>
      </c>
      <c r="D43" s="35" t="s">
        <v>52</v>
      </c>
      <c r="E43" s="35" t="s">
        <v>53</v>
      </c>
      <c r="F43" s="35" t="s">
        <v>54</v>
      </c>
      <c r="G43" s="35" t="s">
        <v>55</v>
      </c>
      <c r="H43"/>
      <c r="I43"/>
      <c r="J43"/>
    </row>
    <row r="44" spans="2:10" x14ac:dyDescent="0.2">
      <c r="B44" s="33" t="s">
        <v>49</v>
      </c>
      <c r="C44" s="33">
        <v>2</v>
      </c>
      <c r="D44" s="33">
        <v>29901.341355858138</v>
      </c>
      <c r="E44" s="33">
        <v>14950.670677929069</v>
      </c>
      <c r="F44" s="33">
        <v>213.477617246921</v>
      </c>
      <c r="G44" s="33">
        <v>1.5841499953299696E-9</v>
      </c>
      <c r="H44"/>
      <c r="I44"/>
      <c r="J44"/>
    </row>
    <row r="45" spans="2:10" x14ac:dyDescent="0.2">
      <c r="B45" s="33" t="s">
        <v>50</v>
      </c>
      <c r="C45" s="33">
        <v>11</v>
      </c>
      <c r="D45" s="33">
        <v>770.37292985614738</v>
      </c>
      <c r="E45" s="33">
        <v>70.033902714195222</v>
      </c>
      <c r="F45" s="33"/>
      <c r="G45" s="33"/>
      <c r="H45"/>
      <c r="I45"/>
      <c r="J45"/>
    </row>
    <row r="46" spans="2:10" ht="15" thickBot="1" x14ac:dyDescent="0.25">
      <c r="B46" s="34" t="s">
        <v>7</v>
      </c>
      <c r="C46" s="34">
        <v>13</v>
      </c>
      <c r="D46" s="34">
        <v>30671.714285714286</v>
      </c>
      <c r="E46" s="34"/>
      <c r="F46" s="34"/>
      <c r="G46" s="34"/>
      <c r="H46"/>
      <c r="I46"/>
      <c r="J46"/>
    </row>
    <row r="47" spans="2:10" ht="15" thickBot="1" x14ac:dyDescent="0.25">
      <c r="B47"/>
      <c r="C47"/>
      <c r="D47"/>
      <c r="E47"/>
      <c r="F47"/>
      <c r="G47"/>
      <c r="H47"/>
      <c r="I47"/>
      <c r="J47"/>
    </row>
    <row r="48" spans="2:10" x14ac:dyDescent="0.2">
      <c r="B48" s="35"/>
      <c r="C48" s="35" t="s">
        <v>39</v>
      </c>
      <c r="D48" s="35" t="s">
        <v>46</v>
      </c>
      <c r="E48" s="35" t="s">
        <v>56</v>
      </c>
      <c r="F48" s="35" t="s">
        <v>57</v>
      </c>
      <c r="G48" s="35" t="s">
        <v>58</v>
      </c>
      <c r="H48" s="35" t="s">
        <v>59</v>
      </c>
      <c r="I48" s="35" t="s">
        <v>60</v>
      </c>
      <c r="J48" s="35" t="s">
        <v>61</v>
      </c>
    </row>
    <row r="49" spans="2:10" x14ac:dyDescent="0.2">
      <c r="B49" s="33" t="s">
        <v>6</v>
      </c>
      <c r="C49" s="33">
        <v>0.65389224019881453</v>
      </c>
      <c r="D49" s="33">
        <v>3.7564932209647246</v>
      </c>
      <c r="E49" s="33">
        <v>0.17406985763996269</v>
      </c>
      <c r="F49" s="33">
        <v>0.86497275496918169</v>
      </c>
      <c r="G49" s="33">
        <v>-7.6140935931293843</v>
      </c>
      <c r="H49" s="33">
        <v>8.9218780735270133</v>
      </c>
      <c r="I49" s="33">
        <v>-7.6140935931293843</v>
      </c>
      <c r="J49" s="33">
        <v>8.9218780735270133</v>
      </c>
    </row>
    <row r="50" spans="2:10" x14ac:dyDescent="0.2">
      <c r="B50" s="33" t="s">
        <v>65</v>
      </c>
      <c r="C50" s="33">
        <v>2.3061914629999267E-2</v>
      </c>
      <c r="D50" s="33">
        <v>4.5154421437861289E-2</v>
      </c>
      <c r="E50" s="33">
        <v>0.51073436212078682</v>
      </c>
      <c r="F50" s="33">
        <v>0.61963081498896733</v>
      </c>
      <c r="G50" s="33">
        <v>-7.6322296867257167E-2</v>
      </c>
      <c r="H50" s="33">
        <v>0.12244612612725569</v>
      </c>
      <c r="I50" s="33">
        <v>-7.6322296867257167E-2</v>
      </c>
      <c r="J50" s="33">
        <v>0.12244612612725569</v>
      </c>
    </row>
    <row r="51" spans="2:10" ht="15" thickBot="1" x14ac:dyDescent="0.25">
      <c r="B51" s="34" t="s">
        <v>64</v>
      </c>
      <c r="C51" s="34">
        <v>0.62297098055275546</v>
      </c>
      <c r="D51" s="34">
        <v>9.5006528171911908E-2</v>
      </c>
      <c r="E51" s="34">
        <v>6.5571386781496237</v>
      </c>
      <c r="F51" s="34">
        <v>4.0954792534132317E-5</v>
      </c>
      <c r="G51" s="34">
        <v>0.41386302193454916</v>
      </c>
      <c r="H51" s="34">
        <v>0.83207893917096176</v>
      </c>
      <c r="I51" s="34">
        <v>0.41386302193454916</v>
      </c>
      <c r="J51" s="34">
        <v>0.83207893917096176</v>
      </c>
    </row>
    <row r="52" spans="2:10" x14ac:dyDescent="0.2">
      <c r="B52"/>
      <c r="C52"/>
      <c r="D52"/>
      <c r="E52"/>
      <c r="F52"/>
      <c r="G52"/>
      <c r="H52"/>
      <c r="I52"/>
      <c r="J52"/>
    </row>
    <row r="53" spans="2:10" x14ac:dyDescent="0.2">
      <c r="B53"/>
      <c r="C53"/>
      <c r="D53"/>
      <c r="E53"/>
      <c r="F53"/>
      <c r="G53"/>
      <c r="H53"/>
      <c r="I53"/>
      <c r="J53"/>
    </row>
    <row r="54" spans="2:10" x14ac:dyDescent="0.2">
      <c r="B54"/>
      <c r="C54"/>
      <c r="D54"/>
      <c r="E54"/>
      <c r="F54"/>
      <c r="G54"/>
      <c r="H54"/>
      <c r="I54"/>
      <c r="J54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" sqref="F1:F19"/>
    </sheetView>
  </sheetViews>
  <sheetFormatPr defaultRowHeight="14.25" x14ac:dyDescent="0.2"/>
  <cols>
    <col min="1" max="1" width="11.625" customWidth="1"/>
    <col min="2" max="2" width="14.625" customWidth="1"/>
    <col min="3" max="3" width="11.625" customWidth="1"/>
    <col min="4" max="4" width="15.5" customWidth="1"/>
    <col min="5" max="5" width="11.75" customWidth="1"/>
    <col min="6" max="6" width="13.875" customWidth="1"/>
    <col min="7" max="7" width="12.375" customWidth="1"/>
  </cols>
  <sheetData>
    <row r="1" spans="1:6" x14ac:dyDescent="0.2">
      <c r="A1" t="s">
        <v>95</v>
      </c>
      <c r="D1" t="s">
        <v>98</v>
      </c>
      <c r="E1" t="s">
        <v>99</v>
      </c>
      <c r="F1" t="s">
        <v>95</v>
      </c>
    </row>
    <row r="2" spans="1:6" x14ac:dyDescent="0.2">
      <c r="A2" t="s">
        <v>96</v>
      </c>
      <c r="D2" s="38">
        <v>21700</v>
      </c>
      <c r="E2">
        <v>1990</v>
      </c>
      <c r="F2">
        <v>0</v>
      </c>
    </row>
    <row r="3" spans="1:6" x14ac:dyDescent="0.2">
      <c r="A3" t="s">
        <v>96</v>
      </c>
      <c r="D3" s="38">
        <v>15600</v>
      </c>
      <c r="E3">
        <v>1620</v>
      </c>
      <c r="F3">
        <v>0</v>
      </c>
    </row>
    <row r="4" spans="1:6" x14ac:dyDescent="0.2">
      <c r="A4" t="s">
        <v>96</v>
      </c>
      <c r="D4" s="38">
        <v>16900</v>
      </c>
      <c r="E4">
        <v>1810</v>
      </c>
      <c r="F4">
        <v>0</v>
      </c>
    </row>
    <row r="5" spans="1:6" x14ac:dyDescent="0.2">
      <c r="A5" t="s">
        <v>96</v>
      </c>
      <c r="D5" s="38">
        <v>15400</v>
      </c>
      <c r="E5">
        <v>1540</v>
      </c>
      <c r="F5">
        <v>0</v>
      </c>
    </row>
    <row r="6" spans="1:6" x14ac:dyDescent="0.2">
      <c r="A6" t="s">
        <v>96</v>
      </c>
      <c r="D6" s="38">
        <v>23100</v>
      </c>
      <c r="E6">
        <v>1540</v>
      </c>
      <c r="F6">
        <v>0</v>
      </c>
    </row>
    <row r="7" spans="1:6" x14ac:dyDescent="0.2">
      <c r="A7" t="s">
        <v>96</v>
      </c>
      <c r="D7" s="38">
        <v>21400</v>
      </c>
      <c r="E7">
        <v>1600</v>
      </c>
      <c r="F7">
        <v>0</v>
      </c>
    </row>
    <row r="8" spans="1:6" x14ac:dyDescent="0.2">
      <c r="A8" t="s">
        <v>96</v>
      </c>
      <c r="D8" s="38">
        <v>16500</v>
      </c>
      <c r="E8">
        <v>1560</v>
      </c>
      <c r="F8">
        <v>0</v>
      </c>
    </row>
    <row r="9" spans="1:6" x14ac:dyDescent="0.2">
      <c r="A9" t="s">
        <v>96</v>
      </c>
      <c r="D9" s="38">
        <v>23500</v>
      </c>
      <c r="E9">
        <v>1890</v>
      </c>
      <c r="F9">
        <v>0</v>
      </c>
    </row>
    <row r="10" spans="1:6" x14ac:dyDescent="0.2">
      <c r="A10" t="s">
        <v>96</v>
      </c>
      <c r="D10" s="38">
        <v>20200</v>
      </c>
      <c r="E10">
        <v>1620</v>
      </c>
      <c r="F10">
        <v>0</v>
      </c>
    </row>
    <row r="11" spans="1:6" x14ac:dyDescent="0.2">
      <c r="A11" t="s">
        <v>97</v>
      </c>
      <c r="D11" s="38">
        <v>30400</v>
      </c>
      <c r="E11">
        <v>1630</v>
      </c>
      <c r="F11">
        <v>1</v>
      </c>
    </row>
    <row r="12" spans="1:6" x14ac:dyDescent="0.2">
      <c r="A12" t="s">
        <v>97</v>
      </c>
      <c r="D12" s="38">
        <v>41500</v>
      </c>
      <c r="E12">
        <v>1840</v>
      </c>
      <c r="F12">
        <v>1</v>
      </c>
    </row>
    <row r="13" spans="1:6" x14ac:dyDescent="0.2">
      <c r="A13" t="s">
        <v>97</v>
      </c>
      <c r="D13" s="38">
        <v>36100</v>
      </c>
      <c r="E13">
        <v>1980</v>
      </c>
      <c r="F13">
        <v>1</v>
      </c>
    </row>
    <row r="14" spans="1:6" x14ac:dyDescent="0.2">
      <c r="A14" t="s">
        <v>97</v>
      </c>
      <c r="D14" s="38">
        <v>42100</v>
      </c>
      <c r="E14">
        <v>1930</v>
      </c>
      <c r="F14">
        <v>1</v>
      </c>
    </row>
    <row r="15" spans="1:6" x14ac:dyDescent="0.2">
      <c r="A15" t="s">
        <v>97</v>
      </c>
      <c r="D15" s="38">
        <v>27100</v>
      </c>
      <c r="E15">
        <v>2130</v>
      </c>
      <c r="F15">
        <v>1</v>
      </c>
    </row>
    <row r="16" spans="1:6" x14ac:dyDescent="0.2">
      <c r="A16" t="s">
        <v>97</v>
      </c>
      <c r="D16" s="38">
        <v>34800</v>
      </c>
      <c r="E16">
        <v>2010</v>
      </c>
      <c r="F16">
        <v>1</v>
      </c>
    </row>
    <row r="17" spans="1:6" x14ac:dyDescent="0.2">
      <c r="A17" t="s">
        <v>97</v>
      </c>
      <c r="D17" s="38">
        <v>32100</v>
      </c>
      <c r="E17">
        <v>1590</v>
      </c>
      <c r="F17">
        <v>1</v>
      </c>
    </row>
    <row r="18" spans="1:6" x14ac:dyDescent="0.2">
      <c r="A18" t="s">
        <v>97</v>
      </c>
      <c r="D18" s="38">
        <v>31800</v>
      </c>
      <c r="E18">
        <v>1720</v>
      </c>
      <c r="F18">
        <v>1</v>
      </c>
    </row>
    <row r="19" spans="1:6" x14ac:dyDescent="0.2">
      <c r="A19" t="s">
        <v>97</v>
      </c>
      <c r="D19" s="38">
        <v>32100</v>
      </c>
      <c r="E19">
        <v>1770</v>
      </c>
      <c r="F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8"/>
  <sheetViews>
    <sheetView topLeftCell="A30" workbookViewId="0">
      <selection activeCell="G49" sqref="G49"/>
    </sheetView>
  </sheetViews>
  <sheetFormatPr defaultRowHeight="14.25" x14ac:dyDescent="0.2"/>
  <cols>
    <col min="1" max="1" width="11.25" style="2" customWidth="1"/>
    <col min="2" max="2" width="17.875" style="2" customWidth="1"/>
    <col min="3" max="3" width="12.625" style="2" customWidth="1"/>
    <col min="4" max="16384" width="9" style="2"/>
  </cols>
  <sheetData>
    <row r="1" spans="1:15" ht="18" x14ac:dyDescent="0.25">
      <c r="A1" s="31" t="s">
        <v>118</v>
      </c>
    </row>
    <row r="3" spans="1:15" ht="16.5" x14ac:dyDescent="0.25">
      <c r="A3" s="3" t="s">
        <v>16</v>
      </c>
      <c r="B3" s="3"/>
      <c r="C3" s="3"/>
      <c r="D3" s="3"/>
      <c r="E3" s="3"/>
      <c r="F3" s="3"/>
      <c r="G3" s="3"/>
      <c r="H3" s="3"/>
    </row>
    <row r="4" spans="1:15" x14ac:dyDescent="0.2">
      <c r="A4" s="1"/>
      <c r="B4" s="1"/>
    </row>
    <row r="7" spans="1:15" ht="15.75" thickBot="1" x14ac:dyDescent="0.3">
      <c r="A7" s="4" t="s">
        <v>0</v>
      </c>
      <c r="E7" s="6" t="s">
        <v>15</v>
      </c>
      <c r="L7" s="2" t="s">
        <v>81</v>
      </c>
    </row>
    <row r="8" spans="1:15" x14ac:dyDescent="0.2">
      <c r="A8" s="24"/>
      <c r="B8" s="25" t="s">
        <v>120</v>
      </c>
      <c r="C8" s="25" t="s">
        <v>99</v>
      </c>
      <c r="E8" s="10" t="s">
        <v>1</v>
      </c>
      <c r="F8" s="11" t="s">
        <v>2</v>
      </c>
      <c r="G8" s="11" t="s">
        <v>3</v>
      </c>
      <c r="H8" s="11" t="s">
        <v>4</v>
      </c>
      <c r="I8" s="12" t="s">
        <v>5</v>
      </c>
      <c r="L8" s="37"/>
      <c r="M8"/>
      <c r="N8"/>
      <c r="O8"/>
    </row>
    <row r="9" spans="1:15" x14ac:dyDescent="0.2">
      <c r="A9" s="27" t="s">
        <v>100</v>
      </c>
      <c r="B9" s="5">
        <v>21700</v>
      </c>
      <c r="C9" s="5">
        <v>1990</v>
      </c>
      <c r="E9" s="9">
        <f>$B$28+$C$28*C9</f>
        <v>31658.921722815438</v>
      </c>
      <c r="F9" s="8">
        <f>B9-E9</f>
        <v>-9958.9217228154375</v>
      </c>
      <c r="G9" s="8">
        <f>ABS(F9)</f>
        <v>9958.9217228154375</v>
      </c>
      <c r="H9" s="8">
        <f>F9^2</f>
        <v>99180121.881165206</v>
      </c>
      <c r="I9" s="13">
        <f>G9/B9</f>
        <v>0.45893648492237038</v>
      </c>
      <c r="L9" s="2">
        <f>(B9-$B$27)^2</f>
        <v>25953364.197530873</v>
      </c>
      <c r="M9" s="2">
        <f>$B$28+$C$28*C9</f>
        <v>31658.921722815438</v>
      </c>
      <c r="N9" s="2">
        <f>(B9-M9)^2</f>
        <v>99180121.881165206</v>
      </c>
      <c r="O9" s="2">
        <f>(M9-$B$27)^2</f>
        <v>23663139.191787656</v>
      </c>
    </row>
    <row r="10" spans="1:15" x14ac:dyDescent="0.2">
      <c r="A10" s="27" t="s">
        <v>101</v>
      </c>
      <c r="B10" s="5">
        <v>15600</v>
      </c>
      <c r="C10" s="5">
        <v>1620</v>
      </c>
      <c r="E10" s="9">
        <f>$B$28+$C$28*C10</f>
        <v>23659.55908727202</v>
      </c>
      <c r="F10" s="8">
        <f>B10-E10</f>
        <v>-8059.5590872720204</v>
      </c>
      <c r="G10" s="8">
        <f>ABS(F10)</f>
        <v>8059.5590872720204</v>
      </c>
      <c r="H10" s="8">
        <f>F10^2</f>
        <v>64956492.681229003</v>
      </c>
      <c r="I10" s="13">
        <f>G10/B10</f>
        <v>0.51663840303025776</v>
      </c>
      <c r="L10" s="2">
        <f t="shared" ref="L10:L26" si="0">(B10-$B$27)^2</f>
        <v>125315586.4197531</v>
      </c>
      <c r="M10" s="2">
        <f t="shared" ref="M10:M26" si="1">$B$28+$C$28*C10</f>
        <v>23659.55908727202</v>
      </c>
      <c r="N10" s="2">
        <f t="shared" ref="N10:N26" si="2">(B10-M10)^2</f>
        <v>64956492.681229003</v>
      </c>
      <c r="O10" s="2">
        <f t="shared" ref="O10:O26" si="3">(M10-$B$27)^2</f>
        <v>9827506.202614082</v>
      </c>
    </row>
    <row r="11" spans="1:15" x14ac:dyDescent="0.2">
      <c r="A11" s="27" t="s">
        <v>102</v>
      </c>
      <c r="B11" s="5">
        <v>16900</v>
      </c>
      <c r="C11" s="5">
        <v>1810</v>
      </c>
      <c r="E11" s="9">
        <f>$B$28+$C$28*C11</f>
        <v>27767.339900118641</v>
      </c>
      <c r="F11" s="8">
        <f>B11-E11</f>
        <v>-10867.339900118641</v>
      </c>
      <c r="G11" s="8">
        <f>ABS(F11)</f>
        <v>10867.339900118641</v>
      </c>
      <c r="H11" s="8">
        <f>F11^2</f>
        <v>118099076.50471063</v>
      </c>
      <c r="I11" s="13">
        <f>G11/B11</f>
        <v>0.64303786391234563</v>
      </c>
      <c r="L11" s="2">
        <f t="shared" si="0"/>
        <v>97900030.864197552</v>
      </c>
      <c r="M11" s="2">
        <f t="shared" si="1"/>
        <v>27767.339900118641</v>
      </c>
      <c r="N11" s="2">
        <f t="shared" si="2"/>
        <v>118099076.50471063</v>
      </c>
      <c r="O11" s="2">
        <f t="shared" si="3"/>
        <v>946525.56767150061</v>
      </c>
    </row>
    <row r="12" spans="1:15" x14ac:dyDescent="0.2">
      <c r="A12" s="27" t="s">
        <v>103</v>
      </c>
      <c r="B12" s="5">
        <v>15400</v>
      </c>
      <c r="C12" s="5">
        <v>1540</v>
      </c>
      <c r="E12" s="9">
        <f>$B$28+$C$28*C12</f>
        <v>21929.967166073446</v>
      </c>
      <c r="F12" s="8">
        <f>B12-E12</f>
        <v>-6529.9671660734457</v>
      </c>
      <c r="G12" s="8">
        <f>ABS(F12)</f>
        <v>6529.9671660734457</v>
      </c>
      <c r="H12" s="8">
        <f>F12^2</f>
        <v>42640471.189997271</v>
      </c>
      <c r="I12" s="13">
        <f>G12/B12</f>
        <v>0.42402384195282117</v>
      </c>
      <c r="L12" s="2">
        <f t="shared" si="0"/>
        <v>129833364.19753088</v>
      </c>
      <c r="M12" s="2">
        <f t="shared" si="1"/>
        <v>21929.967166073446</v>
      </c>
      <c r="N12" s="2">
        <f t="shared" si="2"/>
        <v>42640471.189997271</v>
      </c>
      <c r="O12" s="2">
        <f t="shared" si="3"/>
        <v>23663139.191787727</v>
      </c>
    </row>
    <row r="13" spans="1:15" x14ac:dyDescent="0.2">
      <c r="A13" s="27" t="s">
        <v>104</v>
      </c>
      <c r="B13" s="5">
        <v>23100</v>
      </c>
      <c r="C13" s="5">
        <v>1540</v>
      </c>
      <c r="E13" s="9">
        <f>$B$28+$C$28*C13</f>
        <v>21929.967166073446</v>
      </c>
      <c r="F13" s="8">
        <f>B13-E13</f>
        <v>1170.0328339265543</v>
      </c>
      <c r="G13" s="8">
        <f>ABS(F13)</f>
        <v>1170.0328339265543</v>
      </c>
      <c r="H13" s="8">
        <f>F13^2</f>
        <v>1368976.8324662037</v>
      </c>
      <c r="I13" s="13">
        <f>G13/B13</f>
        <v>5.0650772031452566E-2</v>
      </c>
      <c r="L13" s="2">
        <f t="shared" si="0"/>
        <v>13648919.753086425</v>
      </c>
      <c r="M13" s="2">
        <f t="shared" si="1"/>
        <v>21929.967166073446</v>
      </c>
      <c r="N13" s="2">
        <f t="shared" si="2"/>
        <v>1368976.8324662037</v>
      </c>
      <c r="O13" s="2">
        <f t="shared" si="3"/>
        <v>23663139.191787727</v>
      </c>
    </row>
    <row r="14" spans="1:15" x14ac:dyDescent="0.2">
      <c r="A14" s="27" t="s">
        <v>105</v>
      </c>
      <c r="B14" s="5">
        <v>21400</v>
      </c>
      <c r="C14" s="5">
        <v>1600</v>
      </c>
      <c r="E14" s="9">
        <f>$B$28+$C$28*C14</f>
        <v>23227.16110697238</v>
      </c>
      <c r="F14" s="8">
        <f>B14-E14</f>
        <v>-1827.1611069723804</v>
      </c>
      <c r="G14" s="8">
        <f>ABS(F14)</f>
        <v>1827.1611069723804</v>
      </c>
      <c r="H14" s="8">
        <f>F14^2</f>
        <v>3338517.7108325344</v>
      </c>
      <c r="I14" s="13">
        <f>G14/B14</f>
        <v>8.5381360138896273E-2</v>
      </c>
      <c r="L14" s="2">
        <f t="shared" si="0"/>
        <v>29100030.864197541</v>
      </c>
      <c r="M14" s="2">
        <f t="shared" si="1"/>
        <v>23227.16110697238</v>
      </c>
      <c r="N14" s="2">
        <f t="shared" si="2"/>
        <v>3338517.7108325344</v>
      </c>
      <c r="O14" s="2">
        <f t="shared" si="3"/>
        <v>12725510.409805834</v>
      </c>
    </row>
    <row r="15" spans="1:15" x14ac:dyDescent="0.2">
      <c r="A15" s="27" t="s">
        <v>106</v>
      </c>
      <c r="B15" s="5">
        <v>16500</v>
      </c>
      <c r="C15" s="5">
        <v>1560</v>
      </c>
      <c r="E15" s="9">
        <f>$B$28+$C$28*C15</f>
        <v>22362.365146373086</v>
      </c>
      <c r="F15" s="8">
        <f>B15-E15</f>
        <v>-5862.3651463730857</v>
      </c>
      <c r="G15" s="8">
        <f>ABS(F15)</f>
        <v>5862.3651463730857</v>
      </c>
      <c r="H15" s="8">
        <f>F15^2</f>
        <v>34367325.109409928</v>
      </c>
      <c r="I15" s="13">
        <f>G15/B15</f>
        <v>0.35529485735594457</v>
      </c>
      <c r="L15" s="2">
        <f t="shared" si="0"/>
        <v>105975586.4197531</v>
      </c>
      <c r="M15" s="2">
        <f t="shared" si="1"/>
        <v>22362.365146373086</v>
      </c>
      <c r="N15" s="2">
        <f t="shared" si="2"/>
        <v>34367325.109409928</v>
      </c>
      <c r="O15" s="2">
        <f t="shared" si="3"/>
        <v>19643326.904392716</v>
      </c>
    </row>
    <row r="16" spans="1:15" x14ac:dyDescent="0.2">
      <c r="A16" s="27" t="s">
        <v>107</v>
      </c>
      <c r="B16" s="5">
        <v>23500</v>
      </c>
      <c r="C16" s="5">
        <v>1890</v>
      </c>
      <c r="E16" s="9">
        <f>$B$28+$C$28*C16</f>
        <v>29496.931821317216</v>
      </c>
      <c r="F16" s="8">
        <f>B16-E16</f>
        <v>-5996.9318213172155</v>
      </c>
      <c r="G16" s="8">
        <f>ABS(F16)</f>
        <v>5996.9318213172155</v>
      </c>
      <c r="H16" s="8">
        <f>F16^2</f>
        <v>35963191.269527018</v>
      </c>
      <c r="I16" s="13">
        <f>G16/B16</f>
        <v>0.25518858814115808</v>
      </c>
      <c r="L16" s="2">
        <f t="shared" si="0"/>
        <v>10853364.197530869</v>
      </c>
      <c r="M16" s="2">
        <f t="shared" si="1"/>
        <v>29496.931821317216</v>
      </c>
      <c r="N16" s="2">
        <f t="shared" si="2"/>
        <v>35963191.269527018</v>
      </c>
      <c r="O16" s="2">
        <f t="shared" si="3"/>
        <v>7303438.022156667</v>
      </c>
    </row>
    <row r="17" spans="1:15" x14ac:dyDescent="0.2">
      <c r="A17" s="27" t="s">
        <v>108</v>
      </c>
      <c r="B17" s="5">
        <v>20200</v>
      </c>
      <c r="C17" s="5">
        <v>1620</v>
      </c>
      <c r="E17" s="9">
        <f>$B$28+$C$28*C17</f>
        <v>23659.55908727202</v>
      </c>
      <c r="F17" s="8">
        <f>B17-E17</f>
        <v>-3459.5590872720204</v>
      </c>
      <c r="G17" s="8">
        <f>ABS(F17)</f>
        <v>3459.5590872720204</v>
      </c>
      <c r="H17" s="8">
        <f>F17^2</f>
        <v>11968549.078326415</v>
      </c>
      <c r="I17" s="13">
        <f>G17/B17</f>
        <v>0.17126530135010001</v>
      </c>
      <c r="L17" s="2">
        <f t="shared" si="0"/>
        <v>43486697.530864209</v>
      </c>
      <c r="M17" s="2">
        <f t="shared" si="1"/>
        <v>23659.55908727202</v>
      </c>
      <c r="N17" s="2">
        <f t="shared" si="2"/>
        <v>11968549.078326415</v>
      </c>
      <c r="O17" s="2">
        <f t="shared" si="3"/>
        <v>9827506.202614082</v>
      </c>
    </row>
    <row r="18" spans="1:15" x14ac:dyDescent="0.2">
      <c r="A18" s="27" t="s">
        <v>109</v>
      </c>
      <c r="B18" s="5">
        <v>30400</v>
      </c>
      <c r="C18" s="5">
        <v>1630</v>
      </c>
      <c r="E18" s="9">
        <f>$B$28+$C$28*C18</f>
        <v>23875.758077421844</v>
      </c>
      <c r="F18" s="8">
        <f>B18-E18</f>
        <v>6524.2419225781559</v>
      </c>
      <c r="G18" s="8">
        <f>ABS(F18)</f>
        <v>6524.2419225781559</v>
      </c>
      <c r="H18" s="8">
        <f>F18^2</f>
        <v>42565732.66432631</v>
      </c>
      <c r="I18" s="13">
        <f>G18/B18</f>
        <v>0.21461322113743933</v>
      </c>
      <c r="L18" s="2">
        <f t="shared" si="0"/>
        <v>13000030.864197524</v>
      </c>
      <c r="M18" s="2">
        <f t="shared" si="1"/>
        <v>23875.758077421844</v>
      </c>
      <c r="N18" s="2">
        <f t="shared" si="2"/>
        <v>42565732.66432631</v>
      </c>
      <c r="O18" s="2">
        <f t="shared" si="3"/>
        <v>8518730.1090435907</v>
      </c>
    </row>
    <row r="19" spans="1:15" x14ac:dyDescent="0.2">
      <c r="A19" s="27" t="s">
        <v>110</v>
      </c>
      <c r="B19" s="5">
        <v>41500</v>
      </c>
      <c r="C19" s="5">
        <v>1840</v>
      </c>
      <c r="E19" s="9">
        <f>$B$28+$C$28*C19</f>
        <v>28415.936870568104</v>
      </c>
      <c r="F19" s="8">
        <f>B19-E19</f>
        <v>13084.063129431896</v>
      </c>
      <c r="G19" s="8">
        <f>ABS(F19)</f>
        <v>13084.063129431896</v>
      </c>
      <c r="H19" s="8">
        <f>F19^2</f>
        <v>171192707.97495916</v>
      </c>
      <c r="I19" s="13">
        <f>G19/B19</f>
        <v>0.31527862962486497</v>
      </c>
      <c r="L19" s="2">
        <f t="shared" si="0"/>
        <v>216253364.19753084</v>
      </c>
      <c r="M19" s="2">
        <f t="shared" si="1"/>
        <v>28415.936870568104</v>
      </c>
      <c r="N19" s="2">
        <f t="shared" si="2"/>
        <v>171192707.97495916</v>
      </c>
      <c r="O19" s="2">
        <f t="shared" si="3"/>
        <v>2629237.6879763906</v>
      </c>
    </row>
    <row r="20" spans="1:15" x14ac:dyDescent="0.2">
      <c r="A20" s="27" t="s">
        <v>111</v>
      </c>
      <c r="B20" s="5">
        <v>36100</v>
      </c>
      <c r="C20" s="5">
        <v>1980</v>
      </c>
      <c r="E20" s="9">
        <f>$B$28+$C$28*C20</f>
        <v>31442.722732665614</v>
      </c>
      <c r="F20" s="8">
        <f>B20-E20</f>
        <v>4657.2772673343861</v>
      </c>
      <c r="G20" s="8">
        <f>ABS(F20)</f>
        <v>4657.2772673343861</v>
      </c>
      <c r="H20" s="8">
        <f>F20^2</f>
        <v>21690231.544829648</v>
      </c>
      <c r="I20" s="13">
        <f>G20/B20</f>
        <v>0.12901045061868105</v>
      </c>
      <c r="L20" s="2">
        <f t="shared" si="0"/>
        <v>86593364.197530851</v>
      </c>
      <c r="M20" s="2">
        <f t="shared" si="1"/>
        <v>31442.722732665614</v>
      </c>
      <c r="N20" s="2">
        <f t="shared" si="2"/>
        <v>21690231.544829648</v>
      </c>
      <c r="O20" s="2">
        <f t="shared" si="3"/>
        <v>21606491.044748317</v>
      </c>
    </row>
    <row r="21" spans="1:15" x14ac:dyDescent="0.2">
      <c r="A21" s="27" t="s">
        <v>112</v>
      </c>
      <c r="B21" s="5">
        <v>42100</v>
      </c>
      <c r="C21" s="5">
        <v>1930</v>
      </c>
      <c r="E21" s="9">
        <f>$B$28+$C$28*C21</f>
        <v>30361.72778191651</v>
      </c>
      <c r="F21" s="8">
        <f>B21-E21</f>
        <v>11738.27221808349</v>
      </c>
      <c r="G21" s="8">
        <f>ABS(F21)</f>
        <v>11738.27221808349</v>
      </c>
      <c r="H21" s="8">
        <f>F21^2</f>
        <v>137787034.6658307</v>
      </c>
      <c r="I21" s="13">
        <f>G21/B21</f>
        <v>0.27881881753167437</v>
      </c>
      <c r="L21" s="2">
        <f t="shared" si="0"/>
        <v>234260030.86419749</v>
      </c>
      <c r="M21" s="2">
        <f t="shared" si="1"/>
        <v>30361.72778191651</v>
      </c>
      <c r="N21" s="2">
        <f t="shared" si="2"/>
        <v>137787034.6658307</v>
      </c>
      <c r="O21" s="2">
        <f t="shared" si="3"/>
        <v>12725510.409805834</v>
      </c>
    </row>
    <row r="22" spans="1:15" x14ac:dyDescent="0.2">
      <c r="A22" s="27" t="s">
        <v>113</v>
      </c>
      <c r="B22" s="5">
        <v>27100</v>
      </c>
      <c r="C22" s="5">
        <v>2130</v>
      </c>
      <c r="E22" s="9">
        <f>$B$28+$C$28*C22</f>
        <v>34685.707584912947</v>
      </c>
      <c r="F22" s="8">
        <f>B22-E22</f>
        <v>-7585.7075849129469</v>
      </c>
      <c r="G22" s="8">
        <f>ABS(F22)</f>
        <v>7585.7075849129469</v>
      </c>
      <c r="H22" s="8">
        <f>F22^2</f>
        <v>57542959.563805811</v>
      </c>
      <c r="I22" s="13">
        <f>G22/B22</f>
        <v>0.2799154090373781</v>
      </c>
      <c r="L22" s="2">
        <f t="shared" si="0"/>
        <v>93364.197530863705</v>
      </c>
      <c r="M22" s="2">
        <f t="shared" si="1"/>
        <v>34685.707584912947</v>
      </c>
      <c r="N22" s="2">
        <f t="shared" si="2"/>
        <v>57542959.563805811</v>
      </c>
      <c r="O22" s="2">
        <f t="shared" si="3"/>
        <v>62272033.952116802</v>
      </c>
    </row>
    <row r="23" spans="1:15" x14ac:dyDescent="0.2">
      <c r="A23" s="27" t="s">
        <v>114</v>
      </c>
      <c r="B23" s="5">
        <v>34800</v>
      </c>
      <c r="C23" s="5">
        <v>2010</v>
      </c>
      <c r="E23" s="9">
        <f>$B$28+$C$28*C23</f>
        <v>32091.319703115085</v>
      </c>
      <c r="F23" s="8">
        <f>B23-E23</f>
        <v>2708.6802968849152</v>
      </c>
      <c r="G23" s="8">
        <f>ABS(F23)</f>
        <v>2708.6802968849152</v>
      </c>
      <c r="H23" s="8">
        <f>F23^2</f>
        <v>7336948.9507325524</v>
      </c>
      <c r="I23" s="13">
        <f>G23/B23</f>
        <v>7.7835640715083768E-2</v>
      </c>
      <c r="L23" s="2">
        <f t="shared" si="0"/>
        <v>64088919.75308641</v>
      </c>
      <c r="M23" s="2">
        <f t="shared" si="1"/>
        <v>32091.319703115085</v>
      </c>
      <c r="N23" s="2">
        <f t="shared" si="2"/>
        <v>7336948.9507325524</v>
      </c>
      <c r="O23" s="2">
        <f t="shared" si="3"/>
        <v>28056887.505917154</v>
      </c>
    </row>
    <row r="24" spans="1:15" x14ac:dyDescent="0.2">
      <c r="A24" s="27" t="s">
        <v>115</v>
      </c>
      <c r="B24" s="5">
        <v>32100</v>
      </c>
      <c r="C24" s="5">
        <v>1590</v>
      </c>
      <c r="E24" s="9">
        <f>$B$28+$C$28*C24</f>
        <v>23010.962116822557</v>
      </c>
      <c r="F24" s="8">
        <f>B24-E24</f>
        <v>9089.0378831774433</v>
      </c>
      <c r="G24" s="8">
        <f>ABS(F24)</f>
        <v>9089.0378831774433</v>
      </c>
      <c r="H24" s="8">
        <f>F24^2</f>
        <v>82610609.641834706</v>
      </c>
      <c r="I24" s="13">
        <f>G24/B24</f>
        <v>0.28314759760677394</v>
      </c>
      <c r="L24" s="2">
        <f t="shared" si="0"/>
        <v>28148919.75308641</v>
      </c>
      <c r="M24" s="2">
        <f t="shared" si="1"/>
        <v>23010.962116822557</v>
      </c>
      <c r="N24" s="2">
        <f t="shared" si="2"/>
        <v>82610609.641834706</v>
      </c>
      <c r="O24" s="2">
        <f t="shared" si="3"/>
        <v>14314738.523427144</v>
      </c>
    </row>
    <row r="25" spans="1:15" x14ac:dyDescent="0.2">
      <c r="A25" s="27" t="s">
        <v>116</v>
      </c>
      <c r="B25" s="5">
        <v>31800</v>
      </c>
      <c r="C25" s="5">
        <v>1720</v>
      </c>
      <c r="E25" s="9">
        <f>$B$28+$C$28*C25</f>
        <v>25821.548988770242</v>
      </c>
      <c r="F25" s="8">
        <f>B25-E25</f>
        <v>5978.4510112297576</v>
      </c>
      <c r="G25" s="8">
        <f>ABS(F25)</f>
        <v>5978.4510112297576</v>
      </c>
      <c r="H25" s="8">
        <f>F25^2</f>
        <v>35741876.493674114</v>
      </c>
      <c r="I25" s="13">
        <f>G25/B25</f>
        <v>0.18800160412672193</v>
      </c>
      <c r="L25" s="2">
        <f t="shared" si="0"/>
        <v>25055586.419753078</v>
      </c>
      <c r="M25" s="2">
        <f t="shared" si="1"/>
        <v>25821.548988770242</v>
      </c>
      <c r="N25" s="2">
        <f t="shared" si="2"/>
        <v>35741876.493674114</v>
      </c>
      <c r="O25" s="2">
        <f t="shared" si="3"/>
        <v>946525.5676715147</v>
      </c>
    </row>
    <row r="26" spans="1:15" ht="15" thickBot="1" x14ac:dyDescent="0.25">
      <c r="A26" s="28" t="s">
        <v>117</v>
      </c>
      <c r="B26" s="5">
        <v>32100</v>
      </c>
      <c r="C26" s="5">
        <v>1770</v>
      </c>
      <c r="E26" s="29">
        <f>$B$28+$C$28*C26</f>
        <v>26902.543939519353</v>
      </c>
      <c r="F26" s="7">
        <f>B26-E26</f>
        <v>5197.4560604806466</v>
      </c>
      <c r="G26" s="7">
        <f>ABS(F26)</f>
        <v>5197.4560604806466</v>
      </c>
      <c r="H26" s="7">
        <f>F26^2</f>
        <v>27013549.500627004</v>
      </c>
      <c r="I26" s="30">
        <f>G26/B26</f>
        <v>0.16191451901808868</v>
      </c>
      <c r="L26" s="2">
        <f t="shared" si="0"/>
        <v>28148919.75308641</v>
      </c>
      <c r="M26" s="2">
        <f t="shared" si="1"/>
        <v>26902.543939519353</v>
      </c>
      <c r="N26" s="2">
        <f t="shared" si="2"/>
        <v>27013549.500627004</v>
      </c>
      <c r="O26" s="2">
        <f t="shared" si="3"/>
        <v>11685.500835450101</v>
      </c>
    </row>
    <row r="27" spans="1:15" ht="15" x14ac:dyDescent="0.25">
      <c r="A27" s="2" t="s">
        <v>8</v>
      </c>
      <c r="B27" s="2">
        <f>AVERAGE(B9:B26)</f>
        <v>26794.444444444445</v>
      </c>
      <c r="E27" s="16" t="s">
        <v>7</v>
      </c>
      <c r="F27" s="17">
        <f>SUM(F9:F26)</f>
        <v>5.0931703299283981E-11</v>
      </c>
      <c r="G27" s="17">
        <f>SUM(G9:G26)</f>
        <v>120295.02524625443</v>
      </c>
      <c r="H27" s="17">
        <f>SUM(H9:H26)</f>
        <v>995364373.25828433</v>
      </c>
      <c r="I27" s="20">
        <f>SUM(I9:I26)</f>
        <v>4.8889533622520531</v>
      </c>
      <c r="K27" s="2" t="s">
        <v>7</v>
      </c>
      <c r="L27" s="2">
        <f>SUM(L9:L26)</f>
        <v>1277709444.4444442</v>
      </c>
      <c r="N27" s="2">
        <f>SUM(N9:N26)</f>
        <v>995364373.25828433</v>
      </c>
      <c r="O27" s="2">
        <f>SUM(O9:O26)</f>
        <v>282345071.18616027</v>
      </c>
    </row>
    <row r="28" spans="1:15" ht="15" x14ac:dyDescent="0.25">
      <c r="A28" s="2" t="s">
        <v>39</v>
      </c>
      <c r="B28" s="2">
        <f>INDEX(LINEST($B$9:$B$26,$C$9:$C$26),2)</f>
        <v>-11364.677316999157</v>
      </c>
      <c r="C28" s="2">
        <f>INDEX(LINEST($B$9:$B$26,$C$9:$C$26),1)</f>
        <v>21.619899014982209</v>
      </c>
      <c r="E28" s="15" t="s">
        <v>8</v>
      </c>
      <c r="F28" s="14">
        <f>AVERAGE(F9:F26)</f>
        <v>2.8295390721824435E-12</v>
      </c>
      <c r="G28" s="14">
        <f>AVERAGE(G9:G26)</f>
        <v>6683.0569581252457</v>
      </c>
      <c r="H28" s="14">
        <f>AVERAGE(H9:H26)</f>
        <v>55298020.736571349</v>
      </c>
      <c r="I28" s="21">
        <f>AVERAGE(I9:I26)</f>
        <v>0.27160852012511405</v>
      </c>
    </row>
    <row r="29" spans="1:15" ht="15" x14ac:dyDescent="0.25">
      <c r="E29" s="15"/>
      <c r="F29" s="14" t="s">
        <v>9</v>
      </c>
      <c r="G29" s="14" t="s">
        <v>10</v>
      </c>
      <c r="H29" s="14" t="s">
        <v>11</v>
      </c>
      <c r="I29" s="22" t="s">
        <v>12</v>
      </c>
      <c r="L29" s="2" t="s">
        <v>82</v>
      </c>
    </row>
    <row r="30" spans="1:15" ht="15" x14ac:dyDescent="0.25">
      <c r="E30" s="15"/>
      <c r="F30" s="14"/>
      <c r="G30" s="14" t="s">
        <v>13</v>
      </c>
      <c r="H30" s="14">
        <f>SQRT(H27/(COUNT(H9:H26)-2))</f>
        <v>7887.3489417321189</v>
      </c>
      <c r="I30" s="22"/>
      <c r="M30" s="2" t="s">
        <v>83</v>
      </c>
      <c r="N30" s="2" t="s">
        <v>84</v>
      </c>
      <c r="O30" s="2" t="s">
        <v>85</v>
      </c>
    </row>
    <row r="31" spans="1:15" ht="15" x14ac:dyDescent="0.25">
      <c r="A31" s="2" t="s">
        <v>1</v>
      </c>
      <c r="B31" s="2">
        <f>$B$28+$C$28*C31</f>
        <v>-10953.899235714496</v>
      </c>
      <c r="C31" s="5">
        <v>19</v>
      </c>
      <c r="E31" s="15"/>
      <c r="F31" s="14"/>
      <c r="G31" s="14"/>
      <c r="H31" s="14"/>
      <c r="I31" s="22"/>
      <c r="L31" s="2" t="s">
        <v>86</v>
      </c>
      <c r="M31" s="2">
        <f>O27</f>
        <v>282345071.18616027</v>
      </c>
      <c r="N31" s="2">
        <v>1</v>
      </c>
      <c r="O31" s="2">
        <f>M31/N31</f>
        <v>282345071.18616027</v>
      </c>
    </row>
    <row r="32" spans="1:15" ht="15.75" thickBot="1" x14ac:dyDescent="0.3">
      <c r="E32" s="18"/>
      <c r="F32" s="19"/>
      <c r="G32" s="19" t="s">
        <v>14</v>
      </c>
      <c r="H32" s="19">
        <f>CORREL(B9:B26,E9:E26)</f>
        <v>0.4700824665721639</v>
      </c>
      <c r="I32" s="23"/>
      <c r="L32" s="2" t="s">
        <v>87</v>
      </c>
      <c r="M32" s="2">
        <f>N27</f>
        <v>995364373.25828433</v>
      </c>
      <c r="N32" s="2">
        <v>16</v>
      </c>
      <c r="O32" s="2">
        <f>M32/N32</f>
        <v>62210273.328642771</v>
      </c>
    </row>
    <row r="33" spans="2:14" x14ac:dyDescent="0.2">
      <c r="L33" s="2" t="s">
        <v>88</v>
      </c>
      <c r="M33" s="2">
        <f>L27</f>
        <v>1277709444.4444442</v>
      </c>
      <c r="N33" s="2">
        <v>17</v>
      </c>
    </row>
    <row r="35" spans="2:14" x14ac:dyDescent="0.2">
      <c r="L35" s="2" t="s">
        <v>89</v>
      </c>
      <c r="M35" s="2">
        <f>O31/O32</f>
        <v>4.5385602100571925</v>
      </c>
    </row>
    <row r="36" spans="2:14" x14ac:dyDescent="0.2">
      <c r="L36" s="2" t="s">
        <v>90</v>
      </c>
      <c r="M36" s="2">
        <f>FDIST(M35,N31,N32)</f>
        <v>4.9004838622386485E-2</v>
      </c>
    </row>
    <row r="38" spans="2:14" x14ac:dyDescent="0.2">
      <c r="B38" t="s">
        <v>41</v>
      </c>
      <c r="C38"/>
      <c r="D38"/>
      <c r="E38"/>
      <c r="F38"/>
      <c r="G38"/>
      <c r="H38"/>
      <c r="I38"/>
      <c r="J38"/>
    </row>
    <row r="39" spans="2:14" ht="15" thickBot="1" x14ac:dyDescent="0.25">
      <c r="B39"/>
      <c r="C39"/>
      <c r="D39"/>
      <c r="E39"/>
      <c r="F39"/>
      <c r="G39"/>
      <c r="H39"/>
      <c r="I39"/>
      <c r="J39"/>
    </row>
    <row r="40" spans="2:14" x14ac:dyDescent="0.2">
      <c r="B40" s="36" t="s">
        <v>42</v>
      </c>
      <c r="C40" s="36"/>
      <c r="D40"/>
      <c r="E40"/>
      <c r="F40"/>
      <c r="G40"/>
      <c r="H40"/>
      <c r="I40"/>
      <c r="J40"/>
    </row>
    <row r="41" spans="2:14" x14ac:dyDescent="0.2">
      <c r="B41" s="33" t="s">
        <v>43</v>
      </c>
      <c r="C41" s="33">
        <v>0.47008246657216368</v>
      </c>
      <c r="D41"/>
      <c r="E41"/>
      <c r="F41"/>
      <c r="G41"/>
      <c r="H41"/>
      <c r="I41"/>
      <c r="J41"/>
    </row>
    <row r="42" spans="2:14" x14ac:dyDescent="0.2">
      <c r="B42" s="33" t="s">
        <v>44</v>
      </c>
      <c r="C42" s="33">
        <v>0.22097752537856941</v>
      </c>
      <c r="D42"/>
      <c r="E42"/>
      <c r="F42"/>
      <c r="G42"/>
      <c r="H42"/>
      <c r="I42"/>
      <c r="J42"/>
    </row>
    <row r="43" spans="2:14" x14ac:dyDescent="0.2">
      <c r="B43" s="33" t="s">
        <v>45</v>
      </c>
      <c r="C43" s="33">
        <v>0.17228862071473</v>
      </c>
      <c r="D43"/>
      <c r="E43"/>
      <c r="F43"/>
      <c r="G43"/>
      <c r="H43"/>
      <c r="I43"/>
      <c r="J43"/>
    </row>
    <row r="44" spans="2:14" x14ac:dyDescent="0.2">
      <c r="B44" s="33" t="s">
        <v>46</v>
      </c>
      <c r="C44" s="33">
        <v>7887.348941732118</v>
      </c>
      <c r="D44"/>
      <c r="E44"/>
      <c r="F44"/>
      <c r="G44"/>
      <c r="H44"/>
      <c r="I44"/>
      <c r="J44"/>
    </row>
    <row r="45" spans="2:14" ht="15" thickBot="1" x14ac:dyDescent="0.25">
      <c r="B45" s="34" t="s">
        <v>47</v>
      </c>
      <c r="C45" s="34">
        <v>18</v>
      </c>
      <c r="D45"/>
      <c r="E45"/>
      <c r="F45"/>
      <c r="G45"/>
      <c r="H45"/>
      <c r="I45"/>
      <c r="J45"/>
    </row>
    <row r="46" spans="2:14" x14ac:dyDescent="0.2">
      <c r="B46"/>
      <c r="C46"/>
      <c r="D46"/>
      <c r="E46"/>
      <c r="F46"/>
      <c r="G46"/>
      <c r="H46"/>
      <c r="I46"/>
      <c r="J46"/>
    </row>
    <row r="47" spans="2:14" ht="15" thickBot="1" x14ac:dyDescent="0.25">
      <c r="B47" t="s">
        <v>48</v>
      </c>
      <c r="C47"/>
      <c r="D47"/>
      <c r="E47"/>
      <c r="F47"/>
      <c r="G47"/>
      <c r="H47"/>
      <c r="I47"/>
      <c r="J47"/>
    </row>
    <row r="48" spans="2:14" x14ac:dyDescent="0.2">
      <c r="B48" s="35"/>
      <c r="C48" s="35" t="s">
        <v>51</v>
      </c>
      <c r="D48" s="35" t="s">
        <v>52</v>
      </c>
      <c r="E48" s="35" t="s">
        <v>53</v>
      </c>
      <c r="F48" s="35" t="s">
        <v>54</v>
      </c>
      <c r="G48" s="35" t="s">
        <v>55</v>
      </c>
      <c r="H48"/>
      <c r="I48"/>
      <c r="J48"/>
    </row>
    <row r="49" spans="2:10" x14ac:dyDescent="0.2">
      <c r="B49" s="33" t="s">
        <v>49</v>
      </c>
      <c r="C49" s="33">
        <v>1</v>
      </c>
      <c r="D49" s="33">
        <v>282345071.18615997</v>
      </c>
      <c r="E49" s="33">
        <v>282345071.18615997</v>
      </c>
      <c r="F49" s="33">
        <v>4.538560210057188</v>
      </c>
      <c r="G49" s="33">
        <v>4.9004838622386644E-2</v>
      </c>
      <c r="H49"/>
      <c r="I49"/>
      <c r="J49"/>
    </row>
    <row r="50" spans="2:10" x14ac:dyDescent="0.2">
      <c r="B50" s="33" t="s">
        <v>50</v>
      </c>
      <c r="C50" s="33">
        <v>16</v>
      </c>
      <c r="D50" s="33">
        <v>995364373.25828421</v>
      </c>
      <c r="E50" s="33">
        <v>62210273.328642763</v>
      </c>
      <c r="F50" s="33"/>
      <c r="G50" s="33"/>
      <c r="H50"/>
      <c r="I50"/>
      <c r="J50"/>
    </row>
    <row r="51" spans="2:10" ht="15" thickBot="1" x14ac:dyDescent="0.25">
      <c r="B51" s="34" t="s">
        <v>7</v>
      </c>
      <c r="C51" s="34">
        <v>17</v>
      </c>
      <c r="D51" s="34">
        <v>1277709444.4444442</v>
      </c>
      <c r="E51" s="34"/>
      <c r="F51" s="34"/>
      <c r="G51" s="34"/>
      <c r="H51"/>
      <c r="I51"/>
      <c r="J51"/>
    </row>
    <row r="52" spans="2:10" ht="15" thickBot="1" x14ac:dyDescent="0.25">
      <c r="B52"/>
      <c r="C52"/>
      <c r="D52"/>
      <c r="E52"/>
      <c r="F52"/>
      <c r="G52"/>
      <c r="H52"/>
      <c r="I52"/>
      <c r="J52"/>
    </row>
    <row r="53" spans="2:10" x14ac:dyDescent="0.2">
      <c r="B53" s="35"/>
      <c r="C53" s="35" t="s">
        <v>39</v>
      </c>
      <c r="D53" s="35" t="s">
        <v>46</v>
      </c>
      <c r="E53" s="35" t="s">
        <v>56</v>
      </c>
      <c r="F53" s="35" t="s">
        <v>57</v>
      </c>
      <c r="G53" s="35" t="s">
        <v>58</v>
      </c>
      <c r="H53" s="35" t="s">
        <v>59</v>
      </c>
      <c r="I53" s="35" t="s">
        <v>60</v>
      </c>
      <c r="J53" s="35" t="s">
        <v>61</v>
      </c>
    </row>
    <row r="54" spans="2:10" x14ac:dyDescent="0.2">
      <c r="B54" s="33" t="s">
        <v>6</v>
      </c>
      <c r="C54" s="33">
        <v>-11364.677316999157</v>
      </c>
      <c r="D54" s="33">
        <v>18008.021454832971</v>
      </c>
      <c r="E54" s="33">
        <v>-0.63108972551502152</v>
      </c>
      <c r="F54" s="33">
        <v>0.53689372993760631</v>
      </c>
      <c r="G54" s="33">
        <v>-49539.977427589627</v>
      </c>
      <c r="H54" s="33">
        <v>26810.622793591312</v>
      </c>
      <c r="I54" s="33">
        <v>-49539.977427589627</v>
      </c>
      <c r="J54" s="33">
        <v>26810.622793591312</v>
      </c>
    </row>
    <row r="55" spans="2:10" ht="15" thickBot="1" x14ac:dyDescent="0.25">
      <c r="B55" s="34" t="s">
        <v>99</v>
      </c>
      <c r="C55" s="34">
        <v>21.619899014982209</v>
      </c>
      <c r="D55" s="34">
        <v>10.14833068661679</v>
      </c>
      <c r="E55" s="34">
        <v>2.1303896850241255</v>
      </c>
      <c r="F55" s="34">
        <v>4.9004838622386485E-2</v>
      </c>
      <c r="G55" s="34">
        <v>0.10639901417360065</v>
      </c>
      <c r="H55" s="34">
        <v>43.133399015790815</v>
      </c>
      <c r="I55" s="34">
        <v>0.10639901417360065</v>
      </c>
      <c r="J55" s="34">
        <v>43.133399015790815</v>
      </c>
    </row>
    <row r="56" spans="2:10" x14ac:dyDescent="0.2">
      <c r="B56"/>
      <c r="C56"/>
      <c r="D56"/>
      <c r="E56"/>
      <c r="F56"/>
      <c r="G56"/>
      <c r="H56"/>
      <c r="I56"/>
      <c r="J56"/>
    </row>
    <row r="57" spans="2:10" x14ac:dyDescent="0.2">
      <c r="B57"/>
      <c r="C57"/>
      <c r="D57"/>
      <c r="E57"/>
      <c r="F57"/>
      <c r="G57"/>
      <c r="H57"/>
      <c r="I57"/>
      <c r="J57"/>
    </row>
    <row r="58" spans="2:10" x14ac:dyDescent="0.2">
      <c r="B58"/>
      <c r="C58"/>
      <c r="D58"/>
      <c r="E58"/>
      <c r="F58"/>
      <c r="G58"/>
      <c r="H58"/>
      <c r="I58"/>
      <c r="J58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9"/>
  <sheetViews>
    <sheetView tabSelected="1" topLeftCell="A32" workbookViewId="0">
      <selection activeCell="F55" sqref="F55"/>
    </sheetView>
  </sheetViews>
  <sheetFormatPr defaultRowHeight="14.25" x14ac:dyDescent="0.2"/>
  <cols>
    <col min="1" max="1" width="10.625" style="2" customWidth="1"/>
    <col min="2" max="2" width="17.875" style="2" customWidth="1"/>
    <col min="3" max="3" width="12.375" style="2" customWidth="1"/>
    <col min="4" max="4" width="11.125" style="2" customWidth="1"/>
    <col min="5" max="16384" width="9" style="2"/>
  </cols>
  <sheetData>
    <row r="1" spans="1:16" ht="18" x14ac:dyDescent="0.25">
      <c r="A1" s="31" t="s">
        <v>119</v>
      </c>
    </row>
    <row r="3" spans="1:16" ht="16.5" x14ac:dyDescent="0.25">
      <c r="A3" s="3" t="s">
        <v>16</v>
      </c>
      <c r="B3" s="3"/>
      <c r="C3" s="3"/>
      <c r="D3" s="3"/>
      <c r="E3" s="3"/>
      <c r="F3" s="3"/>
      <c r="G3" s="3"/>
      <c r="H3" s="3"/>
    </row>
    <row r="4" spans="1:16" x14ac:dyDescent="0.2">
      <c r="A4" s="1"/>
      <c r="B4" s="1"/>
    </row>
    <row r="7" spans="1:16" ht="15.75" thickBot="1" x14ac:dyDescent="0.3">
      <c r="A7" s="4" t="s">
        <v>0</v>
      </c>
      <c r="F7" s="6" t="s">
        <v>15</v>
      </c>
      <c r="M7" s="2" t="s">
        <v>81</v>
      </c>
    </row>
    <row r="8" spans="1:16" x14ac:dyDescent="0.2">
      <c r="A8" s="24"/>
      <c r="B8" s="25" t="s">
        <v>120</v>
      </c>
      <c r="C8" s="25" t="s">
        <v>99</v>
      </c>
      <c r="D8" s="25" t="s">
        <v>95</v>
      </c>
      <c r="F8" s="10" t="s">
        <v>1</v>
      </c>
      <c r="G8" s="11" t="s">
        <v>2</v>
      </c>
      <c r="H8" s="11" t="s">
        <v>3</v>
      </c>
      <c r="I8" s="11" t="s">
        <v>4</v>
      </c>
      <c r="J8" s="12" t="s">
        <v>5</v>
      </c>
      <c r="M8" s="37"/>
      <c r="N8"/>
      <c r="O8"/>
      <c r="P8"/>
    </row>
    <row r="9" spans="1:16" x14ac:dyDescent="0.2">
      <c r="A9" s="27" t="s">
        <v>100</v>
      </c>
      <c r="B9" s="5">
        <v>21700</v>
      </c>
      <c r="C9" s="5">
        <v>1990</v>
      </c>
      <c r="D9" s="5">
        <v>0</v>
      </c>
      <c r="F9" s="9">
        <f>$B$28+$C$28*C9+$D$28*D9</f>
        <v>20879.922468912053</v>
      </c>
      <c r="G9" s="8">
        <f>B9-F9</f>
        <v>820.07753108794714</v>
      </c>
      <c r="H9" s="8">
        <f>ABS(G9)</f>
        <v>820.07753108794714</v>
      </c>
      <c r="I9" s="8">
        <f>G9^2</f>
        <v>672527.15699530288</v>
      </c>
      <c r="J9" s="13">
        <f>H9/B9</f>
        <v>3.7791591294375447E-2</v>
      </c>
      <c r="M9" s="2">
        <f>(B9-$B$27)^2</f>
        <v>25953364.197530873</v>
      </c>
      <c r="N9" s="2">
        <f>$B$28+$C$28*C9+$D$28*D9</f>
        <v>20879.922468912053</v>
      </c>
      <c r="O9" s="2">
        <f>(B9-N9)^2</f>
        <v>672527.15699530288</v>
      </c>
      <c r="P9" s="2">
        <f>(N9-$B$27)^2</f>
        <v>34981570.199055597</v>
      </c>
    </row>
    <row r="10" spans="1:16" x14ac:dyDescent="0.2">
      <c r="A10" s="27" t="s">
        <v>101</v>
      </c>
      <c r="B10" s="5">
        <v>15600</v>
      </c>
      <c r="C10" s="5">
        <v>1620</v>
      </c>
      <c r="D10" s="5">
        <v>0</v>
      </c>
      <c r="F10" s="9">
        <f>$B$28+$C$28*C10+$D$28*D10</f>
        <v>19040.819614358352</v>
      </c>
      <c r="G10" s="8">
        <f>B10-F10</f>
        <v>-3440.8196143583518</v>
      </c>
      <c r="H10" s="8">
        <f>ABS(G10)</f>
        <v>3440.8196143583518</v>
      </c>
      <c r="I10" s="8">
        <f>G10^2</f>
        <v>11839239.618553158</v>
      </c>
      <c r="J10" s="13">
        <f>H10/B10</f>
        <v>0.22056535989476614</v>
      </c>
      <c r="M10" s="2">
        <f t="shared" ref="M10:M26" si="0">(B10-$B$27)^2</f>
        <v>125315586.4197531</v>
      </c>
      <c r="N10" s="2">
        <f t="shared" ref="N10:N26" si="1">$B$28+$C$28*C10+$D$28*D10</f>
        <v>19040.819614358352</v>
      </c>
      <c r="O10" s="2">
        <f t="shared" ref="O10:O26" si="2">(B10-N10)^2</f>
        <v>11839239.618553158</v>
      </c>
      <c r="P10" s="2">
        <f t="shared" ref="P10:P26" si="3">(N10-$B$27)^2</f>
        <v>60118698.005727604</v>
      </c>
    </row>
    <row r="11" spans="1:16" x14ac:dyDescent="0.2">
      <c r="A11" s="27" t="s">
        <v>102</v>
      </c>
      <c r="B11" s="5">
        <v>16900</v>
      </c>
      <c r="C11" s="5">
        <v>1810</v>
      </c>
      <c r="D11" s="5">
        <v>0</v>
      </c>
      <c r="F11" s="9">
        <f>$B$28+$C$28*C11+$D$28*D11</f>
        <v>19985.223782912952</v>
      </c>
      <c r="G11" s="8">
        <f>B11-F11</f>
        <v>-3085.2237829129517</v>
      </c>
      <c r="H11" s="8">
        <f>ABS(G11)</f>
        <v>3085.2237829129517</v>
      </c>
      <c r="I11" s="8">
        <f>G11^2</f>
        <v>9518605.7906517051</v>
      </c>
      <c r="J11" s="13">
        <f>H11/B11</f>
        <v>0.18255762029070721</v>
      </c>
      <c r="M11" s="2">
        <f t="shared" si="0"/>
        <v>97900030.864197552</v>
      </c>
      <c r="N11" s="2">
        <f t="shared" si="1"/>
        <v>19985.223782912952</v>
      </c>
      <c r="O11" s="2">
        <f t="shared" si="2"/>
        <v>9518605.7906517051</v>
      </c>
      <c r="P11" s="2">
        <f t="shared" si="3"/>
        <v>46365486.017427392</v>
      </c>
    </row>
    <row r="12" spans="1:16" x14ac:dyDescent="0.2">
      <c r="A12" s="27" t="s">
        <v>103</v>
      </c>
      <c r="B12" s="5">
        <v>15400</v>
      </c>
      <c r="C12" s="5">
        <v>1540</v>
      </c>
      <c r="D12" s="5">
        <v>0</v>
      </c>
      <c r="F12" s="9">
        <f>$B$28+$C$28*C12+$D$28*D12</f>
        <v>18643.175753914311</v>
      </c>
      <c r="G12" s="8">
        <f>B12-F12</f>
        <v>-3243.1757539143109</v>
      </c>
      <c r="H12" s="8">
        <f>ABS(G12)</f>
        <v>3243.1757539143109</v>
      </c>
      <c r="I12" s="8">
        <f>G12^2</f>
        <v>10518188.970777659</v>
      </c>
      <c r="J12" s="13">
        <f>H12/B12</f>
        <v>0.21059582817625397</v>
      </c>
      <c r="M12" s="2">
        <f t="shared" si="0"/>
        <v>129833364.19753088</v>
      </c>
      <c r="N12" s="2">
        <f t="shared" si="1"/>
        <v>18643.175753914311</v>
      </c>
      <c r="O12" s="2">
        <f t="shared" si="2"/>
        <v>10518188.970777659</v>
      </c>
      <c r="P12" s="2">
        <f t="shared" si="3"/>
        <v>66443181.26521685</v>
      </c>
    </row>
    <row r="13" spans="1:16" x14ac:dyDescent="0.2">
      <c r="A13" s="27" t="s">
        <v>104</v>
      </c>
      <c r="B13" s="5">
        <v>23100</v>
      </c>
      <c r="C13" s="5">
        <v>1540</v>
      </c>
      <c r="D13" s="5">
        <v>0</v>
      </c>
      <c r="F13" s="9">
        <f>$B$28+$C$28*C13+$D$28*D13</f>
        <v>18643.175753914311</v>
      </c>
      <c r="G13" s="8">
        <f>B13-F13</f>
        <v>4456.8242460856891</v>
      </c>
      <c r="H13" s="8">
        <f>ABS(G13)</f>
        <v>4456.8242460856891</v>
      </c>
      <c r="I13" s="8">
        <f>G13^2</f>
        <v>19863282.36049727</v>
      </c>
      <c r="J13" s="13">
        <f>H13/B13</f>
        <v>0.19293611454916404</v>
      </c>
      <c r="M13" s="2">
        <f t="shared" si="0"/>
        <v>13648919.753086425</v>
      </c>
      <c r="N13" s="2">
        <f t="shared" si="1"/>
        <v>18643.175753914311</v>
      </c>
      <c r="O13" s="2">
        <f t="shared" si="2"/>
        <v>19863282.36049727</v>
      </c>
      <c r="P13" s="2">
        <f t="shared" si="3"/>
        <v>66443181.26521685</v>
      </c>
    </row>
    <row r="14" spans="1:16" x14ac:dyDescent="0.2">
      <c r="A14" s="27" t="s">
        <v>105</v>
      </c>
      <c r="B14" s="5">
        <v>21400</v>
      </c>
      <c r="C14" s="5">
        <v>1600</v>
      </c>
      <c r="D14" s="5">
        <v>0</v>
      </c>
      <c r="F14" s="9">
        <f>$B$28+$C$28*C14+$D$28*D14</f>
        <v>18941.408649247343</v>
      </c>
      <c r="G14" s="8">
        <f>B14-F14</f>
        <v>2458.5913507526566</v>
      </c>
      <c r="H14" s="8">
        <f>ABS(G14)</f>
        <v>2458.5913507526566</v>
      </c>
      <c r="I14" s="8">
        <f>G14^2</f>
        <v>6044671.4299957724</v>
      </c>
      <c r="J14" s="13">
        <f>H14/B14</f>
        <v>0.11488744629685312</v>
      </c>
      <c r="M14" s="2">
        <f t="shared" si="0"/>
        <v>29100030.864197541</v>
      </c>
      <c r="N14" s="2">
        <f t="shared" si="1"/>
        <v>18941.408649247343</v>
      </c>
      <c r="O14" s="2">
        <f t="shared" si="2"/>
        <v>6044671.4299957724</v>
      </c>
      <c r="P14" s="2">
        <f t="shared" si="3"/>
        <v>61670171.200646974</v>
      </c>
    </row>
    <row r="15" spans="1:16" x14ac:dyDescent="0.2">
      <c r="A15" s="27" t="s">
        <v>106</v>
      </c>
      <c r="B15" s="5">
        <v>16500</v>
      </c>
      <c r="C15" s="5">
        <v>1560</v>
      </c>
      <c r="D15" s="5">
        <v>0</v>
      </c>
      <c r="F15" s="9">
        <f>$B$28+$C$28*C15+$D$28*D15</f>
        <v>18742.586719025319</v>
      </c>
      <c r="G15" s="8">
        <f>B15-F15</f>
        <v>-2242.5867190253193</v>
      </c>
      <c r="H15" s="8">
        <f>ABS(G15)</f>
        <v>2242.5867190253193</v>
      </c>
      <c r="I15" s="8">
        <f>G15^2</f>
        <v>5029195.1923487466</v>
      </c>
      <c r="J15" s="13">
        <f>H15/B15</f>
        <v>0.1359143466075951</v>
      </c>
      <c r="M15" s="2">
        <f t="shared" si="0"/>
        <v>105975586.4197531</v>
      </c>
      <c r="N15" s="2">
        <f t="shared" si="1"/>
        <v>18742.586719025319</v>
      </c>
      <c r="O15" s="2">
        <f t="shared" si="2"/>
        <v>5029195.1923487466</v>
      </c>
      <c r="P15" s="2">
        <f t="shared" si="3"/>
        <v>64832412.83039166</v>
      </c>
    </row>
    <row r="16" spans="1:16" x14ac:dyDescent="0.2">
      <c r="A16" s="27" t="s">
        <v>107</v>
      </c>
      <c r="B16" s="5">
        <v>23500</v>
      </c>
      <c r="C16" s="5">
        <v>1890</v>
      </c>
      <c r="D16" s="5">
        <v>0</v>
      </c>
      <c r="F16" s="9">
        <f>$B$28+$C$28*C16+$D$28*D16</f>
        <v>20382.867643356996</v>
      </c>
      <c r="G16" s="8">
        <f>B16-F16</f>
        <v>3117.1323566430037</v>
      </c>
      <c r="H16" s="8">
        <f>ABS(G16)</f>
        <v>3117.1323566430037</v>
      </c>
      <c r="I16" s="8">
        <f>G16^2</f>
        <v>9716514.1288307663</v>
      </c>
      <c r="J16" s="13">
        <f>H16/B16</f>
        <v>0.13264393006991504</v>
      </c>
      <c r="M16" s="2">
        <f t="shared" si="0"/>
        <v>10853364.197530869</v>
      </c>
      <c r="N16" s="2">
        <f t="shared" si="1"/>
        <v>20382.867643356996</v>
      </c>
      <c r="O16" s="2">
        <f t="shared" si="2"/>
        <v>9716514.1288307663</v>
      </c>
      <c r="P16" s="2">
        <f t="shared" si="3"/>
        <v>41108317.076242767</v>
      </c>
    </row>
    <row r="17" spans="1:16" x14ac:dyDescent="0.2">
      <c r="A17" s="27" t="s">
        <v>108</v>
      </c>
      <c r="B17" s="5">
        <v>20200</v>
      </c>
      <c r="C17" s="5">
        <v>1620</v>
      </c>
      <c r="D17" s="5">
        <v>0</v>
      </c>
      <c r="F17" s="9">
        <f>$B$28+$C$28*C17+$D$28*D17</f>
        <v>19040.819614358352</v>
      </c>
      <c r="G17" s="8">
        <f>B17-F17</f>
        <v>1159.1803856416482</v>
      </c>
      <c r="H17" s="8">
        <f>ABS(G17)</f>
        <v>1159.1803856416482</v>
      </c>
      <c r="I17" s="8">
        <f>G17^2</f>
        <v>1343699.1664563201</v>
      </c>
      <c r="J17" s="13">
        <f>H17/B17</f>
        <v>5.7385167606022185E-2</v>
      </c>
      <c r="M17" s="2">
        <f t="shared" si="0"/>
        <v>43486697.530864209</v>
      </c>
      <c r="N17" s="2">
        <f t="shared" si="1"/>
        <v>19040.819614358352</v>
      </c>
      <c r="O17" s="2">
        <f t="shared" si="2"/>
        <v>1343699.1664563201</v>
      </c>
      <c r="P17" s="2">
        <f t="shared" si="3"/>
        <v>60118698.005727604</v>
      </c>
    </row>
    <row r="18" spans="1:16" x14ac:dyDescent="0.2">
      <c r="A18" s="27" t="s">
        <v>109</v>
      </c>
      <c r="B18" s="5">
        <v>30400</v>
      </c>
      <c r="C18" s="5">
        <v>1630</v>
      </c>
      <c r="D18" s="5">
        <v>1</v>
      </c>
      <c r="F18" s="9">
        <f>$B$28+$C$28*C18+$D$28*D18</f>
        <v>33156.315762976388</v>
      </c>
      <c r="G18" s="8">
        <f>B18-F18</f>
        <v>-2756.3157629763882</v>
      </c>
      <c r="H18" s="8">
        <f>ABS(G18)</f>
        <v>2756.3157629763882</v>
      </c>
      <c r="I18" s="8">
        <f>G18^2</f>
        <v>7597276.5852321088</v>
      </c>
      <c r="J18" s="13">
        <f>H18/B18</f>
        <v>9.0668281676854881E-2</v>
      </c>
      <c r="M18" s="2">
        <f t="shared" si="0"/>
        <v>13000030.864197524</v>
      </c>
      <c r="N18" s="2">
        <f t="shared" si="1"/>
        <v>33156.315762976388</v>
      </c>
      <c r="O18" s="2">
        <f t="shared" si="2"/>
        <v>7597276.5852321088</v>
      </c>
      <c r="P18" s="2">
        <f t="shared" si="3"/>
        <v>40473406.67355936</v>
      </c>
    </row>
    <row r="19" spans="1:16" x14ac:dyDescent="0.2">
      <c r="A19" s="27" t="s">
        <v>110</v>
      </c>
      <c r="B19" s="5">
        <v>41500</v>
      </c>
      <c r="C19" s="5">
        <v>1840</v>
      </c>
      <c r="D19" s="5">
        <v>1</v>
      </c>
      <c r="F19" s="9">
        <f>$B$28+$C$28*C19+$D$28*D19</f>
        <v>34200.130896642004</v>
      </c>
      <c r="G19" s="8">
        <f>B19-F19</f>
        <v>7299.8691033579962</v>
      </c>
      <c r="H19" s="8">
        <f>ABS(G19)</f>
        <v>7299.8691033579962</v>
      </c>
      <c r="I19" s="8">
        <f>G19^2</f>
        <v>53288088.926160678</v>
      </c>
      <c r="J19" s="13">
        <f>H19/B19</f>
        <v>0.17590046032187942</v>
      </c>
      <c r="M19" s="2">
        <f t="shared" si="0"/>
        <v>216253364.19753084</v>
      </c>
      <c r="N19" s="2">
        <f t="shared" si="1"/>
        <v>34200.130896642004</v>
      </c>
      <c r="O19" s="2">
        <f t="shared" si="2"/>
        <v>53288088.926160678</v>
      </c>
      <c r="P19" s="2">
        <f t="shared" si="3"/>
        <v>54844191.828262463</v>
      </c>
    </row>
    <row r="20" spans="1:16" x14ac:dyDescent="0.2">
      <c r="A20" s="27" t="s">
        <v>111</v>
      </c>
      <c r="B20" s="5">
        <v>36100</v>
      </c>
      <c r="C20" s="5">
        <v>1980</v>
      </c>
      <c r="D20" s="5">
        <v>1</v>
      </c>
      <c r="F20" s="9">
        <f>$B$28+$C$28*C20+$D$28*D20</f>
        <v>34896.007652419074</v>
      </c>
      <c r="G20" s="8">
        <f>B20-F20</f>
        <v>1203.9923475809264</v>
      </c>
      <c r="H20" s="8">
        <f>ABS(G20)</f>
        <v>1203.9923475809264</v>
      </c>
      <c r="I20" s="8">
        <f>G20^2</f>
        <v>1449597.5730334304</v>
      </c>
      <c r="J20" s="13">
        <f>H20/B20</f>
        <v>3.3351588575648933E-2</v>
      </c>
      <c r="M20" s="2">
        <f t="shared" si="0"/>
        <v>86593364.197530851</v>
      </c>
      <c r="N20" s="2">
        <f t="shared" si="1"/>
        <v>34896.007652419074</v>
      </c>
      <c r="O20" s="2">
        <f t="shared" si="2"/>
        <v>1449597.5730334304</v>
      </c>
      <c r="P20" s="2">
        <f t="shared" si="3"/>
        <v>65635326.41280815</v>
      </c>
    </row>
    <row r="21" spans="1:16" x14ac:dyDescent="0.2">
      <c r="A21" s="27" t="s">
        <v>112</v>
      </c>
      <c r="B21" s="5">
        <v>42100</v>
      </c>
      <c r="C21" s="5">
        <v>1930</v>
      </c>
      <c r="D21" s="5">
        <v>1</v>
      </c>
      <c r="F21" s="9">
        <f>$B$28+$C$28*C21+$D$28*D21</f>
        <v>34647.480239641547</v>
      </c>
      <c r="G21" s="8">
        <f>B21-F21</f>
        <v>7452.5197603584529</v>
      </c>
      <c r="H21" s="8">
        <f>ABS(G21)</f>
        <v>7452.5197603584529</v>
      </c>
      <c r="I21" s="8">
        <f>G21^2</f>
        <v>55540050.778533213</v>
      </c>
      <c r="J21" s="13">
        <f>H21/B21</f>
        <v>0.17701947174248106</v>
      </c>
      <c r="M21" s="2">
        <f t="shared" si="0"/>
        <v>234260030.86419749</v>
      </c>
      <c r="N21" s="2">
        <f t="shared" si="1"/>
        <v>34647.480239641547</v>
      </c>
      <c r="O21" s="2">
        <f t="shared" si="2"/>
        <v>55540050.778533213</v>
      </c>
      <c r="P21" s="2">
        <f t="shared" si="3"/>
        <v>61670171.200646974</v>
      </c>
    </row>
    <row r="22" spans="1:16" x14ac:dyDescent="0.2">
      <c r="A22" s="27" t="s">
        <v>113</v>
      </c>
      <c r="B22" s="5">
        <v>27100</v>
      </c>
      <c r="C22" s="5">
        <v>2130</v>
      </c>
      <c r="D22" s="5">
        <v>1</v>
      </c>
      <c r="F22" s="9">
        <f>$B$28+$C$28*C22+$D$28*D22</f>
        <v>35641.589890751653</v>
      </c>
      <c r="G22" s="8">
        <f>B22-F22</f>
        <v>-8541.589890751653</v>
      </c>
      <c r="H22" s="8">
        <f>ABS(G22)</f>
        <v>8541.589890751653</v>
      </c>
      <c r="I22" s="8">
        <f>G22^2</f>
        <v>72958757.861790836</v>
      </c>
      <c r="J22" s="13">
        <f>H22/B22</f>
        <v>0.31518781884692448</v>
      </c>
      <c r="M22" s="2">
        <f t="shared" si="0"/>
        <v>93364.197530863705</v>
      </c>
      <c r="N22" s="2">
        <f t="shared" si="1"/>
        <v>35641.589890751653</v>
      </c>
      <c r="O22" s="2">
        <f t="shared" si="2"/>
        <v>72958757.861790836</v>
      </c>
      <c r="P22" s="2">
        <f t="shared" si="3"/>
        <v>78271982.548114359</v>
      </c>
    </row>
    <row r="23" spans="1:16" x14ac:dyDescent="0.2">
      <c r="A23" s="27" t="s">
        <v>114</v>
      </c>
      <c r="B23" s="5">
        <v>34800</v>
      </c>
      <c r="C23" s="5">
        <v>2010</v>
      </c>
      <c r="D23" s="5">
        <v>1</v>
      </c>
      <c r="F23" s="9">
        <f>$B$28+$C$28*C23+$D$28*D23</f>
        <v>35045.124100085595</v>
      </c>
      <c r="G23" s="8">
        <f>B23-F23</f>
        <v>-245.12410008559527</v>
      </c>
      <c r="H23" s="8">
        <f>ABS(G23)</f>
        <v>245.12410008559527</v>
      </c>
      <c r="I23" s="8">
        <f>G23^2</f>
        <v>60085.82444277293</v>
      </c>
      <c r="J23" s="13">
        <f>H23/B23</f>
        <v>7.0437959794711286E-3</v>
      </c>
      <c r="M23" s="2">
        <f t="shared" si="0"/>
        <v>64088919.75308641</v>
      </c>
      <c r="N23" s="2">
        <f t="shared" si="1"/>
        <v>35045.124100085595</v>
      </c>
      <c r="O23" s="2">
        <f t="shared" si="2"/>
        <v>60085.82444277293</v>
      </c>
      <c r="P23" s="2">
        <f t="shared" si="3"/>
        <v>68073714.78001076</v>
      </c>
    </row>
    <row r="24" spans="1:16" x14ac:dyDescent="0.2">
      <c r="A24" s="27" t="s">
        <v>115</v>
      </c>
      <c r="B24" s="5">
        <v>32100</v>
      </c>
      <c r="C24" s="5">
        <v>1590</v>
      </c>
      <c r="D24" s="5">
        <v>1</v>
      </c>
      <c r="F24" s="9">
        <f>$B$28+$C$28*C24+$D$28*D24</f>
        <v>32957.493832754364</v>
      </c>
      <c r="G24" s="8">
        <f>B24-F24</f>
        <v>-857.49383275436412</v>
      </c>
      <c r="H24" s="8">
        <f>ABS(G24)</f>
        <v>857.49383275436412</v>
      </c>
      <c r="I24" s="8">
        <f>G24^2</f>
        <v>735295.67321176943</v>
      </c>
      <c r="J24" s="13">
        <f>H24/B24</f>
        <v>2.6713203512597015E-2</v>
      </c>
      <c r="M24" s="2">
        <f t="shared" si="0"/>
        <v>28148919.75308641</v>
      </c>
      <c r="N24" s="2">
        <f t="shared" si="1"/>
        <v>32957.493832754364</v>
      </c>
      <c r="O24" s="2">
        <f t="shared" si="2"/>
        <v>735295.67321176943</v>
      </c>
      <c r="P24" s="2">
        <f t="shared" si="3"/>
        <v>37983177.762747265</v>
      </c>
    </row>
    <row r="25" spans="1:16" x14ac:dyDescent="0.2">
      <c r="A25" s="27" t="s">
        <v>116</v>
      </c>
      <c r="B25" s="5">
        <v>31800</v>
      </c>
      <c r="C25" s="5">
        <v>1720</v>
      </c>
      <c r="D25" s="5">
        <v>1</v>
      </c>
      <c r="F25" s="9">
        <f>$B$28+$C$28*C25+$D$28*D25</f>
        <v>33603.665105975939</v>
      </c>
      <c r="G25" s="8">
        <f>B25-F25</f>
        <v>-1803.6651059759388</v>
      </c>
      <c r="H25" s="8">
        <f>ABS(G25)</f>
        <v>1803.6651059759388</v>
      </c>
      <c r="I25" s="8">
        <f>G25^2</f>
        <v>3253207.8145151944</v>
      </c>
      <c r="J25" s="13">
        <f>H25/B25</f>
        <v>5.6719028489809399E-2</v>
      </c>
      <c r="M25" s="2">
        <f t="shared" si="0"/>
        <v>25055586.419753078</v>
      </c>
      <c r="N25" s="2">
        <f t="shared" si="1"/>
        <v>33603.665105975939</v>
      </c>
      <c r="O25" s="2">
        <f t="shared" si="2"/>
        <v>3253207.8145151944</v>
      </c>
      <c r="P25" s="2">
        <f t="shared" si="3"/>
        <v>46365486.017427392</v>
      </c>
    </row>
    <row r="26" spans="1:16" ht="15" thickBot="1" x14ac:dyDescent="0.25">
      <c r="A26" s="28" t="s">
        <v>117</v>
      </c>
      <c r="B26" s="5">
        <v>32100</v>
      </c>
      <c r="C26" s="5">
        <v>1770</v>
      </c>
      <c r="D26" s="5">
        <v>1</v>
      </c>
      <c r="F26" s="29">
        <f>$B$28+$C$28*C26+$D$28*D26</f>
        <v>33852.192518753465</v>
      </c>
      <c r="G26" s="7">
        <f>B26-F26</f>
        <v>-1752.1925187534653</v>
      </c>
      <c r="H26" s="7">
        <f>ABS(G26)</f>
        <v>1752.1925187534653</v>
      </c>
      <c r="I26" s="7">
        <f>G26^2</f>
        <v>3070178.6227756129</v>
      </c>
      <c r="J26" s="30">
        <f>H26/B26</f>
        <v>5.458543672129175E-2</v>
      </c>
      <c r="M26" s="2">
        <f t="shared" si="0"/>
        <v>28148919.75308641</v>
      </c>
      <c r="N26" s="2">
        <f t="shared" si="1"/>
        <v>33852.192518753465</v>
      </c>
      <c r="O26" s="2">
        <f t="shared" si="2"/>
        <v>3070178.6227756129</v>
      </c>
      <c r="P26" s="2">
        <f t="shared" si="3"/>
        <v>49811807.880412683</v>
      </c>
    </row>
    <row r="27" spans="1:16" ht="15" x14ac:dyDescent="0.25">
      <c r="A27" s="2" t="s">
        <v>8</v>
      </c>
      <c r="B27" s="2">
        <f>AVERAGE(B9:B26)</f>
        <v>26794.444444444445</v>
      </c>
      <c r="F27" s="16" t="s">
        <v>7</v>
      </c>
      <c r="G27" s="17">
        <f>SUM(G9:G26)</f>
        <v>-1.8189894035458565E-11</v>
      </c>
      <c r="H27" s="17">
        <f>SUM(H9:H26)</f>
        <v>55936.374163016662</v>
      </c>
      <c r="I27" s="17">
        <f>SUM(I9:I26)</f>
        <v>272498463.47480232</v>
      </c>
      <c r="J27" s="20">
        <f>SUM(J9:J26)</f>
        <v>2.2224664906526104</v>
      </c>
      <c r="L27" s="2" t="s">
        <v>7</v>
      </c>
      <c r="M27" s="2">
        <f>SUM(M9:M26)</f>
        <v>1277709444.4444442</v>
      </c>
      <c r="O27" s="2">
        <f>SUM(O9:O26)</f>
        <v>272498463.47480232</v>
      </c>
      <c r="P27" s="2">
        <f>SUM(P9:P26)</f>
        <v>1005210980.9696428</v>
      </c>
    </row>
    <row r="28" spans="1:16" ht="15" x14ac:dyDescent="0.25">
      <c r="A28" s="2" t="s">
        <v>39</v>
      </c>
      <c r="B28" s="2">
        <f>INDEX(LINEST($B$9:$B$26,$C$9:$D$26),3)</f>
        <v>10988.531440366485</v>
      </c>
      <c r="C28" s="2">
        <f>INDEX(LINEST($B$9:$B$26,$C$9:$D$26),2)</f>
        <v>4.9705482555505354</v>
      </c>
      <c r="D28" s="2">
        <f>INDEX(LINEST($B$9:$B$26,$C$9:$D$26),1)</f>
        <v>14065.79066606253</v>
      </c>
      <c r="F28" s="15" t="s">
        <v>8</v>
      </c>
      <c r="G28" s="14">
        <f>AVERAGE(G9:G26)</f>
        <v>-1.010549668636587E-12</v>
      </c>
      <c r="H28" s="14">
        <f>AVERAGE(H9:H26)</f>
        <v>3107.5763423898147</v>
      </c>
      <c r="I28" s="14">
        <f>AVERAGE(I9:I26)</f>
        <v>15138803.526377907</v>
      </c>
      <c r="J28" s="21">
        <f>AVERAGE(J9:J26)</f>
        <v>0.12347036059181168</v>
      </c>
    </row>
    <row r="29" spans="1:16" ht="15" x14ac:dyDescent="0.25">
      <c r="F29" s="15"/>
      <c r="G29" s="14" t="s">
        <v>9</v>
      </c>
      <c r="H29" s="14" t="s">
        <v>10</v>
      </c>
      <c r="I29" s="14" t="s">
        <v>11</v>
      </c>
      <c r="J29" s="22" t="s">
        <v>12</v>
      </c>
      <c r="M29" s="2" t="s">
        <v>82</v>
      </c>
    </row>
    <row r="30" spans="1:16" ht="15" x14ac:dyDescent="0.25">
      <c r="F30" s="15"/>
      <c r="G30" s="14"/>
      <c r="H30" s="14" t="s">
        <v>13</v>
      </c>
      <c r="I30" s="14">
        <f>SQRT(I27/(COUNT(I9:I26)-3))</f>
        <v>4262.2252675865793</v>
      </c>
      <c r="J30" s="22"/>
      <c r="N30" s="2" t="s">
        <v>83</v>
      </c>
      <c r="O30" s="2" t="s">
        <v>84</v>
      </c>
      <c r="P30" s="2" t="s">
        <v>85</v>
      </c>
    </row>
    <row r="31" spans="1:16" ht="15" x14ac:dyDescent="0.25">
      <c r="A31" s="2" t="s">
        <v>1</v>
      </c>
      <c r="B31" s="2">
        <f>$B$28+$C$28*C31+$D$28*D31</f>
        <v>11082.971857221946</v>
      </c>
      <c r="C31" s="5">
        <v>19</v>
      </c>
      <c r="D31" s="5"/>
      <c r="F31" s="15"/>
      <c r="G31" s="14"/>
      <c r="H31" s="14"/>
      <c r="I31" s="14"/>
      <c r="J31" s="22"/>
      <c r="M31" s="2" t="s">
        <v>86</v>
      </c>
      <c r="N31" s="2">
        <f>P27</f>
        <v>1005210980.9696428</v>
      </c>
      <c r="O31" s="2">
        <v>2</v>
      </c>
      <c r="P31" s="2">
        <f>N31/O31</f>
        <v>502605490.48482138</v>
      </c>
    </row>
    <row r="32" spans="1:16" ht="15.75" thickBot="1" x14ac:dyDescent="0.3">
      <c r="F32" s="18"/>
      <c r="G32" s="19"/>
      <c r="H32" s="19" t="s">
        <v>14</v>
      </c>
      <c r="I32" s="19">
        <f>CORREL(B9:B26,F9:F26)</f>
        <v>0.88697741096756033</v>
      </c>
      <c r="J32" s="23"/>
      <c r="M32" s="2" t="s">
        <v>87</v>
      </c>
      <c r="N32" s="2">
        <f>O27</f>
        <v>272498463.47480232</v>
      </c>
      <c r="O32" s="2">
        <v>15</v>
      </c>
      <c r="P32" s="2">
        <f>N32/O32</f>
        <v>18166564.231653489</v>
      </c>
    </row>
    <row r="33" spans="2:15" x14ac:dyDescent="0.2">
      <c r="M33" s="2" t="s">
        <v>88</v>
      </c>
      <c r="N33" s="2">
        <f>M27</f>
        <v>1277709444.4444442</v>
      </c>
      <c r="O33" s="2">
        <v>17</v>
      </c>
    </row>
    <row r="35" spans="2:15" x14ac:dyDescent="0.2">
      <c r="M35" s="2" t="s">
        <v>89</v>
      </c>
      <c r="N35" s="2">
        <f>P31/P32</f>
        <v>27.666513275475594</v>
      </c>
    </row>
    <row r="36" spans="2:15" x14ac:dyDescent="0.2">
      <c r="M36" s="2" t="s">
        <v>90</v>
      </c>
      <c r="N36" s="2">
        <f>FDIST(N35,O31,O32)</f>
        <v>9.2680772716559843E-6</v>
      </c>
    </row>
    <row r="38" spans="2:15" x14ac:dyDescent="0.2">
      <c r="B38" t="s">
        <v>41</v>
      </c>
      <c r="C38"/>
      <c r="D38"/>
      <c r="E38"/>
      <c r="F38"/>
      <c r="G38"/>
      <c r="H38"/>
      <c r="I38"/>
      <c r="J38"/>
    </row>
    <row r="39" spans="2:15" ht="15" thickBot="1" x14ac:dyDescent="0.25">
      <c r="B39"/>
      <c r="C39"/>
      <c r="D39"/>
      <c r="E39"/>
      <c r="F39"/>
      <c r="G39"/>
      <c r="H39"/>
      <c r="I39"/>
      <c r="J39"/>
    </row>
    <row r="40" spans="2:15" x14ac:dyDescent="0.2">
      <c r="B40" s="36" t="s">
        <v>42</v>
      </c>
      <c r="C40" s="36"/>
      <c r="D40"/>
      <c r="E40"/>
      <c r="F40"/>
      <c r="G40"/>
      <c r="H40"/>
      <c r="I40"/>
      <c r="J40"/>
    </row>
    <row r="41" spans="2:15" x14ac:dyDescent="0.2">
      <c r="B41" s="33" t="s">
        <v>43</v>
      </c>
      <c r="C41" s="33">
        <v>0.88697741096756</v>
      </c>
      <c r="D41"/>
      <c r="E41"/>
      <c r="F41"/>
      <c r="G41"/>
      <c r="H41"/>
      <c r="I41"/>
      <c r="J41"/>
    </row>
    <row r="42" spans="2:15" x14ac:dyDescent="0.2">
      <c r="B42" s="33" t="s">
        <v>44</v>
      </c>
      <c r="C42" s="33">
        <v>0.78672892756671575</v>
      </c>
      <c r="D42"/>
      <c r="E42"/>
      <c r="F42"/>
      <c r="G42"/>
      <c r="H42"/>
      <c r="I42"/>
      <c r="J42"/>
    </row>
    <row r="43" spans="2:15" x14ac:dyDescent="0.2">
      <c r="B43" s="33" t="s">
        <v>45</v>
      </c>
      <c r="C43" s="33">
        <v>0.75829278457561111</v>
      </c>
      <c r="D43"/>
      <c r="E43"/>
      <c r="F43"/>
      <c r="G43"/>
      <c r="H43"/>
      <c r="I43"/>
      <c r="J43"/>
    </row>
    <row r="44" spans="2:15" x14ac:dyDescent="0.2">
      <c r="B44" s="33" t="s">
        <v>46</v>
      </c>
      <c r="C44" s="33">
        <v>4262.2252675865811</v>
      </c>
      <c r="D44"/>
      <c r="E44"/>
      <c r="F44"/>
      <c r="G44"/>
      <c r="H44"/>
      <c r="I44"/>
      <c r="J44"/>
    </row>
    <row r="45" spans="2:15" ht="15" thickBot="1" x14ac:dyDescent="0.25">
      <c r="B45" s="34" t="s">
        <v>47</v>
      </c>
      <c r="C45" s="34">
        <v>18</v>
      </c>
      <c r="D45"/>
      <c r="E45"/>
      <c r="F45"/>
      <c r="G45"/>
      <c r="H45"/>
      <c r="I45"/>
      <c r="J45"/>
    </row>
    <row r="46" spans="2:15" x14ac:dyDescent="0.2">
      <c r="B46"/>
      <c r="C46"/>
      <c r="D46"/>
      <c r="E46"/>
      <c r="F46"/>
      <c r="G46"/>
      <c r="H46"/>
      <c r="I46"/>
      <c r="J46"/>
    </row>
    <row r="47" spans="2:15" ht="15" thickBot="1" x14ac:dyDescent="0.25">
      <c r="B47" t="s">
        <v>48</v>
      </c>
      <c r="C47"/>
      <c r="D47"/>
      <c r="E47"/>
      <c r="F47"/>
      <c r="G47"/>
      <c r="H47"/>
      <c r="I47"/>
      <c r="J47"/>
    </row>
    <row r="48" spans="2:15" x14ac:dyDescent="0.2">
      <c r="B48" s="35"/>
      <c r="C48" s="35" t="s">
        <v>51</v>
      </c>
      <c r="D48" s="35" t="s">
        <v>52</v>
      </c>
      <c r="E48" s="35" t="s">
        <v>53</v>
      </c>
      <c r="F48" s="35" t="s">
        <v>54</v>
      </c>
      <c r="G48" s="35" t="s">
        <v>55</v>
      </c>
      <c r="H48"/>
      <c r="I48"/>
      <c r="J48"/>
    </row>
    <row r="49" spans="2:10" x14ac:dyDescent="0.2">
      <c r="B49" s="33" t="s">
        <v>49</v>
      </c>
      <c r="C49" s="33">
        <v>2</v>
      </c>
      <c r="D49" s="33">
        <v>1005210980.9696417</v>
      </c>
      <c r="E49" s="33">
        <v>502605490.48482084</v>
      </c>
      <c r="F49" s="33">
        <v>27.666513275475548</v>
      </c>
      <c r="G49" s="33">
        <v>9.2680772716560656E-6</v>
      </c>
      <c r="H49"/>
      <c r="I49"/>
      <c r="J49"/>
    </row>
    <row r="50" spans="2:10" x14ac:dyDescent="0.2">
      <c r="B50" s="33" t="s">
        <v>50</v>
      </c>
      <c r="C50" s="33">
        <v>15</v>
      </c>
      <c r="D50" s="33">
        <v>272498463.47480249</v>
      </c>
      <c r="E50" s="33">
        <v>18166564.2316535</v>
      </c>
      <c r="F50" s="33"/>
      <c r="G50" s="33"/>
      <c r="H50"/>
      <c r="I50"/>
      <c r="J50"/>
    </row>
    <row r="51" spans="2:10" ht="15" thickBot="1" x14ac:dyDescent="0.25">
      <c r="B51" s="34" t="s">
        <v>7</v>
      </c>
      <c r="C51" s="34">
        <v>17</v>
      </c>
      <c r="D51" s="34">
        <v>1277709444.4444442</v>
      </c>
      <c r="E51" s="34"/>
      <c r="F51" s="34"/>
      <c r="G51" s="34"/>
      <c r="H51"/>
      <c r="I51"/>
      <c r="J51"/>
    </row>
    <row r="52" spans="2:10" ht="15" thickBot="1" x14ac:dyDescent="0.25">
      <c r="B52"/>
      <c r="C52"/>
      <c r="D52"/>
      <c r="E52"/>
      <c r="F52"/>
      <c r="G52"/>
      <c r="H52"/>
      <c r="I52"/>
      <c r="J52"/>
    </row>
    <row r="53" spans="2:10" x14ac:dyDescent="0.2">
      <c r="B53" s="35"/>
      <c r="C53" s="35" t="s">
        <v>39</v>
      </c>
      <c r="D53" s="35" t="s">
        <v>46</v>
      </c>
      <c r="E53" s="35" t="s">
        <v>56</v>
      </c>
      <c r="F53" s="35" t="s">
        <v>57</v>
      </c>
      <c r="G53" s="35" t="s">
        <v>58</v>
      </c>
      <c r="H53" s="35" t="s">
        <v>59</v>
      </c>
      <c r="I53" s="35" t="s">
        <v>60</v>
      </c>
      <c r="J53" s="35" t="s">
        <v>61</v>
      </c>
    </row>
    <row r="54" spans="2:10" x14ac:dyDescent="0.2">
      <c r="B54" s="33" t="s">
        <v>6</v>
      </c>
      <c r="C54" s="33">
        <v>10988.531440366485</v>
      </c>
      <c r="D54" s="33">
        <v>10356.431227621239</v>
      </c>
      <c r="E54" s="33">
        <v>1.0610345589955155</v>
      </c>
      <c r="F54" s="33">
        <v>0.30546015650447844</v>
      </c>
      <c r="G54" s="33">
        <v>-11085.679193367858</v>
      </c>
      <c r="H54" s="33">
        <v>33062.742074100825</v>
      </c>
      <c r="I54" s="33">
        <v>-11085.679193367858</v>
      </c>
      <c r="J54" s="33">
        <v>33062.742074100825</v>
      </c>
    </row>
    <row r="55" spans="2:10" x14ac:dyDescent="0.2">
      <c r="B55" s="33" t="s">
        <v>99</v>
      </c>
      <c r="C55" s="33">
        <v>4.9705482555505354</v>
      </c>
      <c r="D55" s="33">
        <v>6.086133713666305</v>
      </c>
      <c r="E55" s="33">
        <v>0.81670046854035716</v>
      </c>
      <c r="F55" s="33">
        <v>0.42688067405565233</v>
      </c>
      <c r="G55" s="33">
        <v>-8.001738682659532</v>
      </c>
      <c r="H55" s="33">
        <v>17.942835193760601</v>
      </c>
      <c r="I55" s="33">
        <v>-8.001738682659532</v>
      </c>
      <c r="J55" s="33">
        <v>17.942835193760601</v>
      </c>
    </row>
    <row r="56" spans="2:10" ht="15" thickBot="1" x14ac:dyDescent="0.25">
      <c r="B56" s="34" t="s">
        <v>95</v>
      </c>
      <c r="C56" s="34">
        <v>14065.79066606253</v>
      </c>
      <c r="D56" s="34">
        <v>2229.8296045451498</v>
      </c>
      <c r="E56" s="34">
        <v>6.3080114450860609</v>
      </c>
      <c r="F56" s="34">
        <v>1.4037452702110504E-5</v>
      </c>
      <c r="G56" s="34">
        <v>9313.0213687790401</v>
      </c>
      <c r="H56" s="34">
        <v>18818.559963346022</v>
      </c>
      <c r="I56" s="34">
        <v>9313.0213687790401</v>
      </c>
      <c r="J56" s="34">
        <v>18818.559963346022</v>
      </c>
    </row>
    <row r="57" spans="2:10" x14ac:dyDescent="0.2">
      <c r="B57"/>
      <c r="C57"/>
      <c r="D57"/>
      <c r="E57"/>
      <c r="F57"/>
      <c r="G57"/>
      <c r="H57"/>
      <c r="I57"/>
      <c r="J57"/>
    </row>
    <row r="58" spans="2:10" x14ac:dyDescent="0.2">
      <c r="B58"/>
      <c r="C58"/>
      <c r="D58"/>
      <c r="E58"/>
      <c r="F58"/>
      <c r="G58"/>
      <c r="H58"/>
      <c r="I58"/>
      <c r="J58"/>
    </row>
    <row r="59" spans="2:10" x14ac:dyDescent="0.2">
      <c r="B59"/>
      <c r="C59"/>
      <c r="D59"/>
      <c r="E59"/>
      <c r="F59"/>
      <c r="G59"/>
      <c r="H59"/>
      <c r="I59"/>
      <c r="J59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</vt:lpstr>
      <vt:lpstr>P2 Data</vt:lpstr>
      <vt:lpstr>P2 with no. of beds only</vt:lpstr>
      <vt:lpstr>P2 with Admissions only</vt:lpstr>
      <vt:lpstr>P2 with both Variables</vt:lpstr>
      <vt:lpstr>P3 Data</vt:lpstr>
      <vt:lpstr>P3 With MEDIAN SAT Only</vt:lpstr>
      <vt:lpstr>P3 With Two 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2021-05-27T15:05:53Z</dcterms:created>
  <dcterms:modified xsi:type="dcterms:W3CDTF">2021-05-28T14:16:39Z</dcterms:modified>
</cp:coreProperties>
</file>