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nahossam/Desktop/Home/fci/dss app 2021/"/>
    </mc:Choice>
  </mc:AlternateContent>
  <xr:revisionPtr revIDLastSave="0" documentId="13_ncr:1_{ADC66FB4-E5FB-D240-9D23-2BCCA0958D35}" xr6:coauthVersionLast="47" xr6:coauthVersionMax="47" xr10:uidLastSave="{00000000-0000-0000-0000-000000000000}"/>
  <bookViews>
    <workbookView xWindow="520" yWindow="660" windowWidth="19840" windowHeight="10900" firstSheet="4" activeTab="7" xr2:uid="{F9793E44-EF73-5F45-82C9-9626B627161E}"/>
  </bookViews>
  <sheets>
    <sheet name="ANOVA Example 1" sheetId="1" r:id="rId1"/>
    <sheet name="Cereal Example 3" sheetId="3" r:id="rId2"/>
    <sheet name="needed data from cereal" sheetId="2" r:id="rId3"/>
    <sheet name="Data transfromed qauli to qauni" sheetId="10" r:id="rId4"/>
    <sheet name="QM" sheetId="11" r:id="rId5"/>
    <sheet name="excel regression all 5" sheetId="13" r:id="rId6"/>
    <sheet name="old example" sheetId="15" r:id="rId7"/>
    <sheet name="excel regression old only x1" sheetId="17" r:id="rId8"/>
  </sheets>
  <definedNames>
    <definedName name="_xlnm._FilterDatabase" localSheetId="2" hidden="1">'needed data from cereal'!$A$1:$D$78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4" i="11" l="1"/>
  <c r="P81" i="11" s="1"/>
  <c r="P11" i="11" l="1"/>
  <c r="P15" i="11"/>
  <c r="P47" i="11"/>
  <c r="P58" i="11"/>
  <c r="P70" i="11"/>
  <c r="P26" i="11"/>
  <c r="P27" i="11"/>
  <c r="P59" i="11"/>
  <c r="P71" i="11"/>
  <c r="P36" i="11"/>
  <c r="P28" i="11"/>
  <c r="P74" i="11"/>
  <c r="P16" i="11"/>
  <c r="P48" i="11"/>
  <c r="P18" i="11"/>
  <c r="P50" i="11"/>
  <c r="P8" i="11"/>
  <c r="P30" i="11"/>
  <c r="P51" i="11"/>
  <c r="P62" i="11"/>
  <c r="P75" i="11"/>
  <c r="P22" i="11"/>
  <c r="P32" i="11"/>
  <c r="P43" i="11"/>
  <c r="P54" i="11"/>
  <c r="P64" i="11"/>
  <c r="P79" i="11"/>
  <c r="P38" i="11"/>
  <c r="P7" i="11"/>
  <c r="P39" i="11"/>
  <c r="P60" i="11"/>
  <c r="P20" i="11"/>
  <c r="P42" i="11"/>
  <c r="P63" i="11"/>
  <c r="P12" i="11"/>
  <c r="P23" i="11"/>
  <c r="P34" i="11"/>
  <c r="P44" i="11"/>
  <c r="P55" i="11"/>
  <c r="P66" i="11"/>
  <c r="P82" i="11"/>
  <c r="P19" i="11"/>
  <c r="P40" i="11"/>
  <c r="P10" i="11"/>
  <c r="P31" i="11"/>
  <c r="P52" i="11"/>
  <c r="P78" i="11"/>
  <c r="P14" i="11"/>
  <c r="P24" i="11"/>
  <c r="P35" i="11"/>
  <c r="P46" i="11"/>
  <c r="P56" i="11"/>
  <c r="P67" i="11"/>
  <c r="P83" i="11"/>
  <c r="P68" i="11"/>
  <c r="P72" i="11"/>
  <c r="P76" i="11"/>
  <c r="P80" i="11"/>
  <c r="P9" i="11"/>
  <c r="P13" i="11"/>
  <c r="P17" i="11"/>
  <c r="P21" i="11"/>
  <c r="P25" i="11"/>
  <c r="P29" i="11"/>
  <c r="P33" i="11"/>
  <c r="P37" i="11"/>
  <c r="P41" i="11"/>
  <c r="P45" i="11"/>
  <c r="P49" i="11"/>
  <c r="P53" i="11"/>
  <c r="P57" i="11"/>
  <c r="P61" i="11"/>
  <c r="P65" i="11"/>
  <c r="P69" i="11"/>
  <c r="P73" i="11"/>
  <c r="P77" i="11"/>
  <c r="P84" i="11" l="1"/>
  <c r="Q90" i="11" s="1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2" i="10"/>
  <c r="D3" i="1" l="1"/>
  <c r="B4" i="1"/>
  <c r="D4" i="1" s="1"/>
  <c r="B7" i="1" l="1"/>
  <c r="C85" i="11"/>
  <c r="D85" i="11"/>
  <c r="E85" i="11"/>
  <c r="F85" i="11"/>
  <c r="G85" i="11"/>
  <c r="B85" i="11"/>
  <c r="I64" i="11" s="1"/>
  <c r="J64" i="11" s="1"/>
  <c r="K64" i="11" l="1"/>
  <c r="M64" i="11" s="1"/>
  <c r="L64" i="11"/>
  <c r="I57" i="11"/>
  <c r="J57" i="11" s="1"/>
  <c r="I7" i="11"/>
  <c r="I78" i="11"/>
  <c r="J78" i="11" s="1"/>
  <c r="I67" i="11"/>
  <c r="J67" i="11" s="1"/>
  <c r="I77" i="11"/>
  <c r="J77" i="11" s="1"/>
  <c r="I62" i="11"/>
  <c r="J62" i="11" s="1"/>
  <c r="I49" i="11"/>
  <c r="J49" i="11" s="1"/>
  <c r="I43" i="11"/>
  <c r="J43" i="11" s="1"/>
  <c r="I35" i="11"/>
  <c r="J35" i="11" s="1"/>
  <c r="I19" i="11"/>
  <c r="J19" i="11" s="1"/>
  <c r="I11" i="11"/>
  <c r="J11" i="11" s="1"/>
  <c r="I41" i="11"/>
  <c r="J41" i="11" s="1"/>
  <c r="I27" i="11"/>
  <c r="J27" i="11" s="1"/>
  <c r="I73" i="11"/>
  <c r="J73" i="11" s="1"/>
  <c r="I14" i="11"/>
  <c r="J14" i="11" s="1"/>
  <c r="I75" i="11"/>
  <c r="J75" i="11" s="1"/>
  <c r="I65" i="11"/>
  <c r="J65" i="11" s="1"/>
  <c r="Q73" i="11"/>
  <c r="Q67" i="11"/>
  <c r="Q7" i="11"/>
  <c r="Q72" i="11"/>
  <c r="Q76" i="11"/>
  <c r="Q41" i="11"/>
  <c r="Q40" i="11"/>
  <c r="Q34" i="11"/>
  <c r="Q21" i="11"/>
  <c r="Q22" i="11"/>
  <c r="Q19" i="11"/>
  <c r="I52" i="11"/>
  <c r="J52" i="11" s="1"/>
  <c r="I31" i="11"/>
  <c r="J31" i="11" s="1"/>
  <c r="I18" i="11"/>
  <c r="J18" i="11" s="1"/>
  <c r="I82" i="11"/>
  <c r="J82" i="11" s="1"/>
  <c r="I69" i="11"/>
  <c r="J69" i="11" s="1"/>
  <c r="I56" i="11"/>
  <c r="J56" i="11" s="1"/>
  <c r="I17" i="11"/>
  <c r="J17" i="11" s="1"/>
  <c r="I30" i="11"/>
  <c r="J30" i="11" s="1"/>
  <c r="I38" i="11"/>
  <c r="J38" i="11" s="1"/>
  <c r="I51" i="11"/>
  <c r="J51" i="11" s="1"/>
  <c r="I59" i="11"/>
  <c r="J59" i="11" s="1"/>
  <c r="I81" i="11"/>
  <c r="J81" i="11" s="1"/>
  <c r="I83" i="11"/>
  <c r="J83" i="11" s="1"/>
  <c r="I9" i="11"/>
  <c r="J9" i="11" s="1"/>
  <c r="I22" i="11"/>
  <c r="J22" i="11" s="1"/>
  <c r="Q33" i="11"/>
  <c r="Q29" i="11"/>
  <c r="Q25" i="11"/>
  <c r="Q38" i="11"/>
  <c r="Q39" i="11"/>
  <c r="Q23" i="11"/>
  <c r="Q55" i="11"/>
  <c r="Q83" i="11"/>
  <c r="Q14" i="11"/>
  <c r="I28" i="11"/>
  <c r="J28" i="11" s="1"/>
  <c r="I71" i="11"/>
  <c r="J71" i="11" s="1"/>
  <c r="I58" i="11"/>
  <c r="J58" i="11" s="1"/>
  <c r="I45" i="11"/>
  <c r="J45" i="11" s="1"/>
  <c r="I8" i="11"/>
  <c r="J8" i="11" s="1"/>
  <c r="I32" i="11"/>
  <c r="J32" i="11" s="1"/>
  <c r="I72" i="11"/>
  <c r="J72" i="11" s="1"/>
  <c r="Q69" i="11"/>
  <c r="Q49" i="11"/>
  <c r="Q77" i="11"/>
  <c r="Q17" i="11"/>
  <c r="Q71" i="11"/>
  <c r="Q13" i="11"/>
  <c r="Q31" i="11"/>
  <c r="Q62" i="11"/>
  <c r="Q20" i="11"/>
  <c r="Q50" i="11"/>
  <c r="I68" i="11"/>
  <c r="J68" i="11" s="1"/>
  <c r="I47" i="11"/>
  <c r="J47" i="11" s="1"/>
  <c r="I34" i="11"/>
  <c r="J34" i="11" s="1"/>
  <c r="I21" i="11"/>
  <c r="J21" i="11" s="1"/>
  <c r="Q56" i="11"/>
  <c r="Q65" i="11"/>
  <c r="Q74" i="11"/>
  <c r="Q28" i="11"/>
  <c r="Q24" i="11"/>
  <c r="Q58" i="11"/>
  <c r="Q12" i="11"/>
  <c r="Q54" i="11"/>
  <c r="Q47" i="11"/>
  <c r="Q81" i="11"/>
  <c r="B88" i="11"/>
  <c r="I44" i="11"/>
  <c r="J44" i="11" s="1"/>
  <c r="I23" i="11"/>
  <c r="J23" i="11" s="1"/>
  <c r="I10" i="11"/>
  <c r="J10" i="11" s="1"/>
  <c r="I74" i="11"/>
  <c r="J74" i="11" s="1"/>
  <c r="I61" i="11"/>
  <c r="J61" i="11" s="1"/>
  <c r="I48" i="11"/>
  <c r="J48" i="11" s="1"/>
  <c r="Q48" i="11"/>
  <c r="Q8" i="11"/>
  <c r="Q9" i="11"/>
  <c r="Q59" i="11"/>
  <c r="Q46" i="11"/>
  <c r="Q64" i="11"/>
  <c r="Q51" i="11"/>
  <c r="Q43" i="11"/>
  <c r="I20" i="11"/>
  <c r="J20" i="11" s="1"/>
  <c r="I63" i="11"/>
  <c r="J63" i="11" s="1"/>
  <c r="I50" i="11"/>
  <c r="J50" i="11" s="1"/>
  <c r="I37" i="11"/>
  <c r="J37" i="11" s="1"/>
  <c r="I24" i="11"/>
  <c r="J24" i="11" s="1"/>
  <c r="Q53" i="11"/>
  <c r="Q68" i="11"/>
  <c r="Q61" i="11"/>
  <c r="Q44" i="11"/>
  <c r="Q27" i="11"/>
  <c r="Q10" i="11"/>
  <c r="Q66" i="11"/>
  <c r="Q30" i="11"/>
  <c r="Q26" i="11"/>
  <c r="Q18" i="11"/>
  <c r="I60" i="11"/>
  <c r="J60" i="11" s="1"/>
  <c r="I39" i="11"/>
  <c r="J39" i="11" s="1"/>
  <c r="I26" i="11"/>
  <c r="J26" i="11" s="1"/>
  <c r="I13" i="11"/>
  <c r="J13" i="11" s="1"/>
  <c r="Q42" i="11"/>
  <c r="Q37" i="11"/>
  <c r="Q57" i="11"/>
  <c r="Q70" i="11"/>
  <c r="Q60" i="11"/>
  <c r="Q15" i="11"/>
  <c r="Q75" i="11"/>
  <c r="Q63" i="11"/>
  <c r="Q52" i="11"/>
  <c r="Q78" i="11"/>
  <c r="I36" i="11"/>
  <c r="J36" i="11" s="1"/>
  <c r="I15" i="11"/>
  <c r="J15" i="11" s="1"/>
  <c r="I79" i="11"/>
  <c r="J79" i="11" s="1"/>
  <c r="I66" i="11"/>
  <c r="J66" i="11" s="1"/>
  <c r="I53" i="11"/>
  <c r="J53" i="11" s="1"/>
  <c r="I40" i="11"/>
  <c r="J40" i="11" s="1"/>
  <c r="I80" i="11"/>
  <c r="J80" i="11" s="1"/>
  <c r="I33" i="11"/>
  <c r="J33" i="11" s="1"/>
  <c r="I54" i="11"/>
  <c r="J54" i="11" s="1"/>
  <c r="Q45" i="11"/>
  <c r="Q16" i="11"/>
  <c r="Q80" i="11"/>
  <c r="Q35" i="11"/>
  <c r="Q36" i="11"/>
  <c r="Q79" i="11"/>
  <c r="Q32" i="11"/>
  <c r="Q11" i="11"/>
  <c r="Q82" i="11"/>
  <c r="I12" i="11"/>
  <c r="J12" i="11" s="1"/>
  <c r="I76" i="11"/>
  <c r="J76" i="11" s="1"/>
  <c r="I55" i="11"/>
  <c r="J55" i="11" s="1"/>
  <c r="I42" i="11"/>
  <c r="J42" i="11" s="1"/>
  <c r="I29" i="11"/>
  <c r="J29" i="11" s="1"/>
  <c r="I16" i="11"/>
  <c r="J16" i="11" s="1"/>
  <c r="I25" i="11"/>
  <c r="J25" i="11" s="1"/>
  <c r="I46" i="11"/>
  <c r="J46" i="11" s="1"/>
  <c r="I70" i="11"/>
  <c r="J70" i="11" s="1"/>
  <c r="S79" i="11" l="1"/>
  <c r="R79" i="11"/>
  <c r="R66" i="11"/>
  <c r="S66" i="11"/>
  <c r="K37" i="11"/>
  <c r="M37" i="11" s="1"/>
  <c r="L37" i="11"/>
  <c r="R59" i="11"/>
  <c r="S59" i="11"/>
  <c r="L23" i="11"/>
  <c r="K23" i="11"/>
  <c r="M23" i="11" s="1"/>
  <c r="R24" i="11"/>
  <c r="S24" i="11"/>
  <c r="K68" i="11"/>
  <c r="M68" i="11" s="1"/>
  <c r="L68" i="11"/>
  <c r="R77" i="11"/>
  <c r="S77" i="11"/>
  <c r="K71" i="11"/>
  <c r="M71" i="11" s="1"/>
  <c r="L71" i="11"/>
  <c r="R25" i="11"/>
  <c r="S25" i="11"/>
  <c r="K51" i="11"/>
  <c r="M51" i="11" s="1"/>
  <c r="L51" i="11"/>
  <c r="L31" i="11"/>
  <c r="K31" i="11"/>
  <c r="M31" i="11" s="1"/>
  <c r="S76" i="11"/>
  <c r="R76" i="11"/>
  <c r="K73" i="11"/>
  <c r="M73" i="11" s="1"/>
  <c r="L73" i="11"/>
  <c r="K62" i="11"/>
  <c r="M62" i="11" s="1"/>
  <c r="L62" i="11"/>
  <c r="S36" i="11"/>
  <c r="R36" i="11"/>
  <c r="R10" i="11"/>
  <c r="S10" i="11"/>
  <c r="K50" i="11"/>
  <c r="M50" i="11" s="1"/>
  <c r="L50" i="11"/>
  <c r="R9" i="11"/>
  <c r="S9" i="11"/>
  <c r="L44" i="11"/>
  <c r="K44" i="11"/>
  <c r="M44" i="11" s="1"/>
  <c r="R28" i="11"/>
  <c r="S28" i="11"/>
  <c r="R50" i="11"/>
  <c r="S50" i="11"/>
  <c r="R49" i="11"/>
  <c r="S49" i="11"/>
  <c r="L28" i="11"/>
  <c r="K28" i="11"/>
  <c r="M28" i="11" s="1"/>
  <c r="R29" i="11"/>
  <c r="S29" i="11"/>
  <c r="K38" i="11"/>
  <c r="M38" i="11" s="1"/>
  <c r="L38" i="11"/>
  <c r="K52" i="11"/>
  <c r="M52" i="11" s="1"/>
  <c r="L52" i="11"/>
  <c r="S72" i="11"/>
  <c r="R72" i="11"/>
  <c r="K27" i="11"/>
  <c r="M27" i="11" s="1"/>
  <c r="L27" i="11"/>
  <c r="K77" i="11"/>
  <c r="M77" i="11" s="1"/>
  <c r="L77" i="11"/>
  <c r="K42" i="11"/>
  <c r="M42" i="11" s="1"/>
  <c r="L42" i="11"/>
  <c r="L63" i="11"/>
  <c r="K63" i="11"/>
  <c r="M63" i="11" s="1"/>
  <c r="R74" i="11"/>
  <c r="S74" i="11"/>
  <c r="R20" i="11"/>
  <c r="S20" i="11"/>
  <c r="R69" i="11"/>
  <c r="S69" i="11"/>
  <c r="R14" i="11"/>
  <c r="S14" i="11"/>
  <c r="R33" i="11"/>
  <c r="S33" i="11"/>
  <c r="K30" i="11"/>
  <c r="M30" i="11" s="1"/>
  <c r="L30" i="11"/>
  <c r="S19" i="11"/>
  <c r="R19" i="11"/>
  <c r="S7" i="11"/>
  <c r="R7" i="11"/>
  <c r="K41" i="11"/>
  <c r="M41" i="11" s="1"/>
  <c r="L41" i="11"/>
  <c r="K67" i="11"/>
  <c r="M67" i="11" s="1"/>
  <c r="L67" i="11"/>
  <c r="K29" i="11"/>
  <c r="M29" i="11" s="1"/>
  <c r="L29" i="11"/>
  <c r="K13" i="11"/>
  <c r="M13" i="11" s="1"/>
  <c r="L13" i="11"/>
  <c r="R75" i="11"/>
  <c r="S75" i="11"/>
  <c r="K66" i="11"/>
  <c r="M66" i="11" s="1"/>
  <c r="L66" i="11"/>
  <c r="R15" i="11"/>
  <c r="S15" i="11"/>
  <c r="L39" i="11"/>
  <c r="K39" i="11"/>
  <c r="M39" i="11" s="1"/>
  <c r="R44" i="11"/>
  <c r="S44" i="11"/>
  <c r="L20" i="11"/>
  <c r="K20" i="11"/>
  <c r="M20" i="11" s="1"/>
  <c r="R48" i="11"/>
  <c r="S48" i="11"/>
  <c r="R81" i="11"/>
  <c r="S81" i="11"/>
  <c r="R65" i="11"/>
  <c r="S65" i="11"/>
  <c r="R62" i="11"/>
  <c r="S62" i="11"/>
  <c r="K72" i="11"/>
  <c r="M72" i="11" s="1"/>
  <c r="L72" i="11"/>
  <c r="R83" i="11"/>
  <c r="S83" i="11"/>
  <c r="K22" i="11"/>
  <c r="M22" i="11" s="1"/>
  <c r="L22" i="11"/>
  <c r="K17" i="11"/>
  <c r="M17" i="11" s="1"/>
  <c r="L17" i="11"/>
  <c r="S22" i="11"/>
  <c r="R22" i="11"/>
  <c r="S67" i="11"/>
  <c r="R67" i="11"/>
  <c r="L11" i="11"/>
  <c r="K11" i="11"/>
  <c r="M11" i="11" s="1"/>
  <c r="K78" i="11"/>
  <c r="M78" i="11" s="1"/>
  <c r="L78" i="11"/>
  <c r="R42" i="11"/>
  <c r="S42" i="11"/>
  <c r="L55" i="11"/>
  <c r="K55" i="11"/>
  <c r="M55" i="11" s="1"/>
  <c r="R27" i="11"/>
  <c r="S27" i="11"/>
  <c r="L70" i="11"/>
  <c r="K70" i="11"/>
  <c r="M70" i="11" s="1"/>
  <c r="K12" i="11"/>
  <c r="M12" i="11" s="1"/>
  <c r="L12" i="11"/>
  <c r="S16" i="11"/>
  <c r="R16" i="11"/>
  <c r="L79" i="11"/>
  <c r="K79" i="11"/>
  <c r="M79" i="11" s="1"/>
  <c r="R60" i="11"/>
  <c r="S60" i="11"/>
  <c r="L60" i="11"/>
  <c r="K60" i="11"/>
  <c r="M60" i="11" s="1"/>
  <c r="R61" i="11"/>
  <c r="S61" i="11"/>
  <c r="R43" i="11"/>
  <c r="S43" i="11"/>
  <c r="L48" i="11"/>
  <c r="K48" i="11"/>
  <c r="M48" i="11" s="1"/>
  <c r="R47" i="11"/>
  <c r="S47" i="11"/>
  <c r="R56" i="11"/>
  <c r="S56" i="11"/>
  <c r="R31" i="11"/>
  <c r="S31" i="11"/>
  <c r="L32" i="11"/>
  <c r="K32" i="11"/>
  <c r="M32" i="11" s="1"/>
  <c r="R55" i="11"/>
  <c r="S55" i="11"/>
  <c r="L9" i="11"/>
  <c r="K9" i="11"/>
  <c r="M9" i="11" s="1"/>
  <c r="K56" i="11"/>
  <c r="M56" i="11" s="1"/>
  <c r="L56" i="11"/>
  <c r="S21" i="11"/>
  <c r="R21" i="11"/>
  <c r="S73" i="11"/>
  <c r="R73" i="11"/>
  <c r="K19" i="11"/>
  <c r="M19" i="11" s="1"/>
  <c r="L19" i="11"/>
  <c r="L89" i="11"/>
  <c r="J7" i="11"/>
  <c r="R52" i="11"/>
  <c r="S52" i="11"/>
  <c r="S35" i="11"/>
  <c r="R35" i="11"/>
  <c r="R8" i="11"/>
  <c r="S8" i="11"/>
  <c r="S82" i="11"/>
  <c r="R82" i="11"/>
  <c r="L15" i="11"/>
  <c r="K15" i="11"/>
  <c r="M15" i="11" s="1"/>
  <c r="R70" i="11"/>
  <c r="S70" i="11"/>
  <c r="R18" i="11"/>
  <c r="S18" i="11"/>
  <c r="R68" i="11"/>
  <c r="S68" i="11"/>
  <c r="R51" i="11"/>
  <c r="S51" i="11"/>
  <c r="K61" i="11"/>
  <c r="M61" i="11" s="1"/>
  <c r="L61" i="11"/>
  <c r="R54" i="11"/>
  <c r="S54" i="11"/>
  <c r="K21" i="11"/>
  <c r="M21" i="11" s="1"/>
  <c r="L21" i="11"/>
  <c r="R13" i="11"/>
  <c r="S13" i="11"/>
  <c r="K8" i="11"/>
  <c r="M8" i="11" s="1"/>
  <c r="L8" i="11"/>
  <c r="R23" i="11"/>
  <c r="S23" i="11"/>
  <c r="L83" i="11"/>
  <c r="K83" i="11"/>
  <c r="M83" i="11" s="1"/>
  <c r="K69" i="11"/>
  <c r="M69" i="11" s="1"/>
  <c r="L69" i="11"/>
  <c r="S34" i="11"/>
  <c r="R34" i="11"/>
  <c r="K65" i="11"/>
  <c r="M65" i="11" s="1"/>
  <c r="L65" i="11"/>
  <c r="K35" i="11"/>
  <c r="M35" i="11" s="1"/>
  <c r="L35" i="11"/>
  <c r="L57" i="11"/>
  <c r="K57" i="11"/>
  <c r="M57" i="11" s="1"/>
  <c r="K80" i="11"/>
  <c r="M80" i="11" s="1"/>
  <c r="L80" i="11"/>
  <c r="R63" i="11"/>
  <c r="S63" i="11"/>
  <c r="K26" i="11"/>
  <c r="M26" i="11" s="1"/>
  <c r="L26" i="11"/>
  <c r="S80" i="11"/>
  <c r="R80" i="11"/>
  <c r="L25" i="11"/>
  <c r="K25" i="11"/>
  <c r="M25" i="11" s="1"/>
  <c r="S11" i="11"/>
  <c r="R11" i="11"/>
  <c r="K54" i="11"/>
  <c r="M54" i="11" s="1"/>
  <c r="L54" i="11"/>
  <c r="K36" i="11"/>
  <c r="M36" i="11" s="1"/>
  <c r="L36" i="11"/>
  <c r="R57" i="11"/>
  <c r="S57" i="11"/>
  <c r="R26" i="11"/>
  <c r="S26" i="11"/>
  <c r="R53" i="11"/>
  <c r="S53" i="11"/>
  <c r="R64" i="11"/>
  <c r="S64" i="11"/>
  <c r="L74" i="11"/>
  <c r="K74" i="11"/>
  <c r="M74" i="11" s="1"/>
  <c r="R12" i="11"/>
  <c r="S12" i="11"/>
  <c r="K34" i="11"/>
  <c r="M34" i="11" s="1"/>
  <c r="L34" i="11"/>
  <c r="R71" i="11"/>
  <c r="S71" i="11"/>
  <c r="L45" i="11"/>
  <c r="K45" i="11"/>
  <c r="M45" i="11" s="1"/>
  <c r="R39" i="11"/>
  <c r="S39" i="11"/>
  <c r="K81" i="11"/>
  <c r="M81" i="11" s="1"/>
  <c r="L81" i="11"/>
  <c r="L82" i="11"/>
  <c r="K82" i="11"/>
  <c r="M82" i="11" s="1"/>
  <c r="S40" i="11"/>
  <c r="R40" i="11"/>
  <c r="K75" i="11"/>
  <c r="M75" i="11" s="1"/>
  <c r="L75" i="11"/>
  <c r="K43" i="11"/>
  <c r="M43" i="11" s="1"/>
  <c r="L43" i="11"/>
  <c r="K40" i="11"/>
  <c r="M40" i="11" s="1"/>
  <c r="L40" i="11"/>
  <c r="L53" i="11"/>
  <c r="K53" i="11"/>
  <c r="M53" i="11" s="1"/>
  <c r="L76" i="11"/>
  <c r="K76" i="11"/>
  <c r="M76" i="11" s="1"/>
  <c r="K46" i="11"/>
  <c r="M46" i="11" s="1"/>
  <c r="L46" i="11"/>
  <c r="S45" i="11"/>
  <c r="R45" i="11"/>
  <c r="L16" i="11"/>
  <c r="K16" i="11"/>
  <c r="M16" i="11" s="1"/>
  <c r="S32" i="11"/>
  <c r="R32" i="11"/>
  <c r="K33" i="11"/>
  <c r="M33" i="11" s="1"/>
  <c r="L33" i="11"/>
  <c r="R78" i="11"/>
  <c r="S78" i="11"/>
  <c r="R37" i="11"/>
  <c r="S37" i="11"/>
  <c r="R30" i="11"/>
  <c r="S30" i="11"/>
  <c r="K24" i="11"/>
  <c r="M24" i="11" s="1"/>
  <c r="L24" i="11"/>
  <c r="R46" i="11"/>
  <c r="S46" i="11"/>
  <c r="L10" i="11"/>
  <c r="K10" i="11"/>
  <c r="M10" i="11" s="1"/>
  <c r="R58" i="11"/>
  <c r="S58" i="11"/>
  <c r="K47" i="11"/>
  <c r="M47" i="11" s="1"/>
  <c r="L47" i="11"/>
  <c r="R17" i="11"/>
  <c r="S17" i="11"/>
  <c r="L58" i="11"/>
  <c r="K58" i="11"/>
  <c r="M58" i="11" s="1"/>
  <c r="R38" i="11"/>
  <c r="S38" i="11"/>
  <c r="K59" i="11"/>
  <c r="M59" i="11" s="1"/>
  <c r="L59" i="11"/>
  <c r="L18" i="11"/>
  <c r="K18" i="11"/>
  <c r="M18" i="11" s="1"/>
  <c r="S41" i="11"/>
  <c r="R41" i="11"/>
  <c r="K14" i="11"/>
  <c r="M14" i="11" s="1"/>
  <c r="L14" i="11"/>
  <c r="K49" i="11"/>
  <c r="M49" i="11" s="1"/>
  <c r="L49" i="11"/>
  <c r="R84" i="11" l="1"/>
  <c r="Q89" i="11" s="1"/>
  <c r="S89" i="11" s="1"/>
  <c r="S84" i="11"/>
  <c r="Q88" i="11" s="1"/>
  <c r="S88" i="11" s="1"/>
  <c r="Q92" i="11" s="1"/>
  <c r="Q93" i="11" s="1"/>
  <c r="L7" i="11"/>
  <c r="J85" i="11"/>
  <c r="J84" i="11"/>
  <c r="K7" i="11"/>
  <c r="M7" i="11" l="1"/>
  <c r="K85" i="11"/>
  <c r="K84" i="11"/>
  <c r="L84" i="11"/>
  <c r="L87" i="11" s="1"/>
  <c r="L85" i="11"/>
  <c r="M84" i="11" l="1"/>
  <c r="M8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0703350-D53A-7F42-9135-DC920912EE72}">
      <text>
        <r>
          <rPr>
            <sz val="10"/>
            <color rgb="FF000000"/>
            <rFont val="Tahoma"/>
            <family val="2"/>
          </rPr>
          <t>Created by Excel OM/QM version 5.3.160</t>
        </r>
      </text>
    </comment>
    <comment ref="A5" authorId="0" shapeId="0" xr:uid="{CBF42516-9FF0-E244-9D8A-E862056884D0}">
      <text>
        <r>
          <rPr>
            <sz val="10"/>
            <color rgb="FF000000"/>
            <rFont val="Tahoma"/>
            <family val="2"/>
          </rPr>
          <t>Multiple Regression: Submodel =  0; Problem size @  77 by 5</t>
        </r>
      </text>
    </comment>
  </commentList>
</comments>
</file>

<file path=xl/sharedStrings.xml><?xml version="1.0" encoding="utf-8"?>
<sst xmlns="http://schemas.openxmlformats.org/spreadsheetml/2006/main" count="593" uniqueCount="242">
  <si>
    <t>ANOVA SUmmary</t>
  </si>
  <si>
    <t>Sum</t>
  </si>
  <si>
    <t>Degrees of Freedom</t>
  </si>
  <si>
    <t>Mean Square</t>
  </si>
  <si>
    <t>SSR (Regression)</t>
  </si>
  <si>
    <t>SSE (SQ Error)</t>
  </si>
  <si>
    <t>SST (Total)</t>
  </si>
  <si>
    <t>F Statistic (Calculated)</t>
  </si>
  <si>
    <t>Probability (significance )</t>
  </si>
  <si>
    <t>cereal</t>
  </si>
  <si>
    <t>name</t>
  </si>
  <si>
    <t>Manufacturer</t>
  </si>
  <si>
    <t>type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</si>
  <si>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</si>
  <si>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</si>
  <si>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</si>
  <si>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</si>
  <si>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</si>
  <si>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</si>
  <si>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</si>
  <si>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</si>
  <si>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(% of FDA recommendation)</t>
  </si>
  <si>
    <t>Display shelf</t>
  </si>
  <si>
    <t>Weight in ounces per one serving</t>
  </si>
  <si>
    <t>Number of cups in one serving</t>
  </si>
  <si>
    <t>Rating of cereal</t>
  </si>
  <si>
    <t>Apple Cinnamon Cheerios</t>
  </si>
  <si>
    <t>General Mills</t>
  </si>
  <si>
    <t>Cold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</si>
  <si>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</si>
  <si>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</si>
  <si>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</si>
  <si>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</si>
  <si>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</si>
  <si>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</si>
  <si>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</si>
  <si>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</si>
  <si>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</si>
  <si>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</si>
  <si>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</si>
  <si>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</si>
  <si>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</si>
  <si>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</si>
  <si>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</si>
  <si>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</si>
  <si>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</si>
  <si>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</si>
  <si>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</si>
  <si>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</si>
  <si>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</si>
  <si>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</si>
  <si>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Kelloggs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</si>
  <si>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</si>
  <si>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</si>
  <si>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</si>
  <si>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</si>
  <si>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</si>
  <si>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</si>
  <si>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</si>
  <si>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</si>
  <si>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</si>
  <si>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</si>
  <si>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</si>
  <si>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</si>
  <si>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</si>
  <si>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</si>
  <si>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</si>
  <si>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</si>
  <si>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</si>
  <si>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</si>
  <si>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</si>
  <si>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</si>
  <si>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</si>
  <si>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</si>
  <si>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</si>
  <si>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Shredded Wheat</t>
  </si>
  <si>
    <t>Shredded Wheat 'n'Bran</t>
  </si>
  <si>
    <t>Shredded Wheat spoon size</t>
  </si>
  <si>
    <t>Strawberry Fruit Wheats</t>
  </si>
  <si>
    <t>Bran Flakes</t>
  </si>
  <si>
    <t>Post</t>
  </si>
  <si>
    <t>Fruit &amp; Fibre Dates; Walnuts;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</si>
  <si>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</si>
  <si>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</si>
  <si>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</si>
  <si>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</si>
  <si>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</si>
  <si>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</si>
  <si>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</si>
  <si>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</si>
  <si>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Quaker Oats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</si>
  <si>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</si>
  <si>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</si>
  <si>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</si>
  <si>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</si>
  <si>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</si>
  <si>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</si>
  <si>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</si>
  <si>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Bran Chex</t>
  </si>
  <si>
    <t>Corn Chex</t>
  </si>
  <si>
    <t>Double Chex</t>
  </si>
  <si>
    <t>Muesli Raisins; Dates; &amp; Almonds</t>
  </si>
  <si>
    <t>Muesli Raisins; Peaches; &amp; Pecans</t>
  </si>
  <si>
    <t>Rice Chex</t>
  </si>
  <si>
    <t>Wheat Chex</t>
  </si>
  <si>
    <t>Maypo</t>
  </si>
  <si>
    <t>Hot</t>
  </si>
  <si>
    <t>Cream of Wheat (Quick)</t>
  </si>
  <si>
    <t>Quaker Oatmeal</t>
  </si>
  <si>
    <t>Total</t>
  </si>
  <si>
    <t>Coefficients</t>
  </si>
  <si>
    <t>Rating of cereal (Y)</t>
  </si>
  <si>
    <t>grams of sugars (X1)</t>
  </si>
  <si>
    <t>grams of fat (X2)</t>
  </si>
  <si>
    <t>Manufacturer (x3)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</si>
  <si>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</si>
  <si>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</si>
  <si>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</si>
  <si>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</si>
  <si>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</si>
  <si>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</si>
  <si>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</si>
  <si>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</si>
  <si>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</si>
  <si>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</si>
  <si>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</si>
  <si>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</si>
  <si>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</si>
  <si>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</si>
  <si>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</si>
  <si>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</si>
  <si>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</si>
  <si>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</si>
  <si>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</si>
  <si>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</si>
  <si>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</si>
  <si>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</si>
  <si>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Manufacturer </t>
  </si>
  <si>
    <t>Manufacturer  (X3)</t>
  </si>
  <si>
    <t>Manufacturer (x4)</t>
  </si>
  <si>
    <t>Manufacturer (x5)</t>
  </si>
  <si>
    <t>Multiple Regression</t>
  </si>
  <si>
    <t>Data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</si>
  <si>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</si>
  <si>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</si>
  <si>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</si>
  <si>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</si>
  <si>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</si>
  <si>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</si>
  <si>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</si>
  <si>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</si>
  <si>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</si>
  <si>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</si>
  <si>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</si>
  <si>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</si>
  <si>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</si>
  <si>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</si>
  <si>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</si>
  <si>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</si>
  <si>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</si>
  <si>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</si>
  <si>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</si>
  <si>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</si>
  <si>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</si>
  <si>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</si>
  <si>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</si>
  <si>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</si>
  <si>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</si>
  <si>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</si>
  <si>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</si>
  <si>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</si>
  <si>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</si>
  <si>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</si>
  <si>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</si>
  <si>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</si>
  <si>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</si>
  <si>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</si>
  <si>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</si>
  <si>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</si>
  <si>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</si>
  <si>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</si>
  <si>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</si>
  <si>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</si>
  <si>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</si>
  <si>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</si>
  <si>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</si>
  <si>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</si>
  <si>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</si>
  <si>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</si>
  <si>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</si>
  <si>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</si>
  <si>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Period 49</t>
  </si>
  <si>
    <t>Period 50</t>
  </si>
  <si>
    <t>Period 51</t>
  </si>
  <si>
    <t>Period 52</t>
  </si>
  <si>
    <t>Period 53</t>
  </si>
  <si>
    <t>Period 54</t>
  </si>
  <si>
    <t>Period 55</t>
  </si>
  <si>
    <t>Period 56</t>
  </si>
  <si>
    <t>Period 57</t>
  </si>
  <si>
    <t>Period 58</t>
  </si>
  <si>
    <t>Period 59</t>
  </si>
  <si>
    <t>Period 60</t>
  </si>
  <si>
    <t>Period 61</t>
  </si>
  <si>
    <t>Period 62</t>
  </si>
  <si>
    <t>Period 63</t>
  </si>
  <si>
    <t>Period 64</t>
  </si>
  <si>
    <t>Period 65</t>
  </si>
  <si>
    <t>Period 66</t>
  </si>
  <si>
    <t>Period 67</t>
  </si>
  <si>
    <t>Period 68</t>
  </si>
  <si>
    <t>Period 69</t>
  </si>
  <si>
    <t>Period 70</t>
  </si>
  <si>
    <t>Period 71</t>
  </si>
  <si>
    <t>Period 72</t>
  </si>
  <si>
    <t>Period 73</t>
  </si>
  <si>
    <t>Period 74</t>
  </si>
  <si>
    <t>Period 75</t>
  </si>
  <si>
    <t>Period 76</t>
  </si>
  <si>
    <t>Period 77</t>
  </si>
  <si>
    <t>Y</t>
  </si>
  <si>
    <t>x 1</t>
  </si>
  <si>
    <t>x 2</t>
  </si>
  <si>
    <t>x 3</t>
  </si>
  <si>
    <t>x 4</t>
  </si>
  <si>
    <t>x 5</t>
  </si>
  <si>
    <t>Forecast</t>
  </si>
  <si>
    <t>Error</t>
  </si>
  <si>
    <t>Absolute</t>
  </si>
  <si>
    <t>Squared</t>
  </si>
  <si>
    <t>Abs Pct Err</t>
  </si>
  <si>
    <t>Sum of Squares Computations</t>
  </si>
  <si>
    <t>Average</t>
  </si>
  <si>
    <t>F Statistic</t>
  </si>
  <si>
    <t>Probability</t>
  </si>
  <si>
    <t>Bias</t>
  </si>
  <si>
    <t>MAD</t>
  </si>
  <si>
    <t>MSE</t>
  </si>
  <si>
    <t>MAPE</t>
  </si>
  <si>
    <t>SE</t>
  </si>
  <si>
    <t>Correlation</t>
  </si>
  <si>
    <t>Forecasts and Error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</si>
</sst>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.00%"/>
    <numFmt numFmtId="165" formatCode="0.000000"/>
    <numFmt numFmtId="166" formatCode="0.00000000"/>
  </numFmts>
  <fonts count="2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4"/>
      <color indexed="13"/>
      <name val="Helvetica"/>
      <family val="2"/>
    </font>
    <font>
      <sz val="10"/>
      <name val="Arial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4"/>
      <color theme="1"/>
      <name val="Helvetica"/>
      <family val="2"/>
    </font>
    <font>
      <b/>
      <sz val="12"/>
      <color rgb="FF3F3F3F"/>
      <name val="Calibri"/>
      <family val="2"/>
      <scheme val="minor"/>
    </font>
    <font>
      <sz val="10"/>
      <color theme="1"/>
      <name val="Helvetica Neue"/>
      <family val="2"/>
    </font>
    <font>
      <sz val="11"/>
      <color theme="1"/>
      <name val="Helvetica Neue"/>
      <family val="2"/>
    </font>
    <font>
      <sz val="11"/>
      <color theme="1"/>
      <name val="Helvetica"/>
      <family val="2"/>
    </font>
    <font>
      <b/>
      <sz val="16"/>
      <color rgb="FF1F497D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FF6600"/>
      <name val="Calibri"/>
      <family val="2"/>
      <scheme val="minor"/>
    </font>
    <font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1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1"/>
      </bottom>
      <diagonal/>
    </border>
    <border>
      <left style="medium">
        <color indexed="64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1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00FF00"/>
      </bottom>
      <diagonal/>
    </border>
    <border>
      <left style="thin">
        <color rgb="FFFF0000"/>
      </left>
      <right style="medium">
        <color indexed="64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Protection="0">
      <alignment vertical="top" wrapText="1"/>
    </xf>
    <xf numFmtId="0" fontId="6" fillId="0" borderId="0"/>
  </cellStyleXfs>
  <cellXfs count="8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0" fillId="2" borderId="4" xfId="0" applyFill="1" applyBorder="1"/>
    <xf numFmtId="0" fontId="0" fillId="0" borderId="4" xfId="0" applyBorder="1"/>
    <xf numFmtId="0" fontId="0" fillId="0" borderId="4" xfId="0" applyFill="1" applyBorder="1"/>
    <xf numFmtId="0" fontId="2" fillId="0" borderId="0" xfId="1" applyNumberFormat="1" applyAlignment="1">
      <alignment vertical="top"/>
    </xf>
    <xf numFmtId="49" fontId="5" fillId="0" borderId="5" xfId="1" applyNumberFormat="1" applyFont="1" applyBorder="1" applyAlignment="1">
      <alignment horizontal="left" vertical="top" readingOrder="1"/>
    </xf>
    <xf numFmtId="49" fontId="2" fillId="0" borderId="6" xfId="1" applyNumberFormat="1" applyBorder="1" applyAlignment="1">
      <alignment vertical="top"/>
    </xf>
    <xf numFmtId="0" fontId="2" fillId="0" borderId="6" xfId="1" applyNumberFormat="1" applyBorder="1" applyAlignment="1">
      <alignment vertical="top"/>
    </xf>
    <xf numFmtId="49" fontId="5" fillId="0" borderId="7" xfId="1" applyNumberFormat="1" applyFont="1" applyBorder="1" applyAlignment="1">
      <alignment horizontal="left" vertical="top" readingOrder="1"/>
    </xf>
    <xf numFmtId="49" fontId="2" fillId="0" borderId="8" xfId="1" applyNumberFormat="1" applyBorder="1" applyAlignment="1">
      <alignment vertical="top"/>
    </xf>
    <xf numFmtId="0" fontId="2" fillId="0" borderId="8" xfId="1" applyNumberFormat="1" applyBorder="1" applyAlignment="1">
      <alignment vertical="top"/>
    </xf>
    <xf numFmtId="0" fontId="2" fillId="0" borderId="0" xfId="1">
      <alignment vertical="top" wrapText="1"/>
    </xf>
    <xf numFmtId="49" fontId="4" fillId="3" borderId="9" xfId="1" applyNumberFormat="1" applyFont="1" applyFill="1" applyBorder="1" applyAlignment="1">
      <alignment vertical="top"/>
    </xf>
    <xf numFmtId="49" fontId="4" fillId="3" borderId="10" xfId="1" applyNumberFormat="1" applyFont="1" applyFill="1" applyBorder="1" applyAlignment="1">
      <alignment vertical="top"/>
    </xf>
    <xf numFmtId="49" fontId="4" fillId="3" borderId="11" xfId="1" applyNumberFormat="1" applyFont="1" applyFill="1" applyBorder="1" applyAlignment="1">
      <alignment vertical="top"/>
    </xf>
    <xf numFmtId="49" fontId="4" fillId="0" borderId="12" xfId="1" applyNumberFormat="1" applyFont="1" applyFill="1" applyBorder="1" applyAlignment="1">
      <alignment vertical="top"/>
    </xf>
    <xf numFmtId="0" fontId="2" fillId="0" borderId="13" xfId="1" applyNumberFormat="1" applyBorder="1" applyAlignment="1">
      <alignment vertical="top"/>
    </xf>
    <xf numFmtId="49" fontId="4" fillId="0" borderId="14" xfId="1" applyNumberFormat="1" applyFont="1" applyFill="1" applyBorder="1" applyAlignment="1">
      <alignment vertical="top"/>
    </xf>
    <xf numFmtId="0" fontId="2" fillId="0" borderId="15" xfId="1" applyNumberFormat="1" applyBorder="1" applyAlignment="1">
      <alignment vertical="top"/>
    </xf>
    <xf numFmtId="49" fontId="4" fillId="0" borderId="16" xfId="1" applyNumberFormat="1" applyFont="1" applyFill="1" applyBorder="1" applyAlignment="1">
      <alignment vertical="top"/>
    </xf>
    <xf numFmtId="49" fontId="2" fillId="0" borderId="17" xfId="1" applyNumberFormat="1" applyBorder="1" applyAlignment="1">
      <alignment vertical="top"/>
    </xf>
    <xf numFmtId="0" fontId="2" fillId="0" borderId="17" xfId="1" applyNumberFormat="1" applyBorder="1" applyAlignment="1">
      <alignment vertical="top"/>
    </xf>
    <xf numFmtId="0" fontId="2" fillId="0" borderId="18" xfId="1" applyNumberFormat="1" applyBorder="1" applyAlignment="1">
      <alignment vertical="top"/>
    </xf>
    <xf numFmtId="49" fontId="7" fillId="4" borderId="19" xfId="0" applyNumberFormat="1" applyFont="1" applyFill="1" applyBorder="1" applyAlignment="1">
      <alignment vertical="top"/>
    </xf>
    <xf numFmtId="0" fontId="0" fillId="0" borderId="0" xfId="0" applyFill="1" applyBorder="1" applyAlignment="1"/>
    <xf numFmtId="0" fontId="0" fillId="0" borderId="22" xfId="0" applyFill="1" applyBorder="1" applyAlignment="1"/>
    <xf numFmtId="0" fontId="8" fillId="0" borderId="2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Continuous"/>
    </xf>
    <xf numFmtId="49" fontId="9" fillId="4" borderId="24" xfId="0" applyNumberFormat="1" applyFont="1" applyFill="1" applyBorder="1" applyAlignment="1">
      <alignment vertical="top"/>
    </xf>
    <xf numFmtId="49" fontId="10" fillId="0" borderId="25" xfId="0" applyNumberFormat="1" applyFont="1" applyBorder="1" applyAlignment="1">
      <alignment horizontal="left" vertical="top" readingOrder="1"/>
    </xf>
    <xf numFmtId="0" fontId="12" fillId="0" borderId="20" xfId="0" applyFont="1" applyBorder="1" applyAlignment="1">
      <alignment vertical="top"/>
    </xf>
    <xf numFmtId="0" fontId="13" fillId="0" borderId="6" xfId="1" applyNumberFormat="1" applyFont="1" applyBorder="1" applyAlignment="1">
      <alignment vertical="top"/>
    </xf>
    <xf numFmtId="2" fontId="14" fillId="0" borderId="5" xfId="1" applyNumberFormat="1" applyFont="1" applyBorder="1" applyAlignment="1">
      <alignment horizontal="left" vertical="top" readingOrder="1"/>
    </xf>
    <xf numFmtId="0" fontId="13" fillId="0" borderId="8" xfId="1" applyNumberFormat="1" applyFont="1" applyBorder="1" applyAlignment="1">
      <alignment vertical="top"/>
    </xf>
    <xf numFmtId="0" fontId="12" fillId="0" borderId="21" xfId="0" applyFont="1" applyBorder="1" applyAlignment="1">
      <alignment vertical="top"/>
    </xf>
    <xf numFmtId="0" fontId="13" fillId="0" borderId="17" xfId="1" applyNumberFormat="1" applyFont="1" applyBorder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0" xfId="0" applyFont="1"/>
    <xf numFmtId="0" fontId="19" fillId="0" borderId="0" xfId="0" applyFont="1"/>
    <xf numFmtId="0" fontId="0" fillId="5" borderId="27" xfId="0" applyFont="1" applyFill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3" xfId="0" applyFont="1" applyBorder="1"/>
    <xf numFmtId="0" fontId="6" fillId="0" borderId="0" xfId="2"/>
    <xf numFmtId="0" fontId="11" fillId="0" borderId="0" xfId="0" applyFont="1"/>
    <xf numFmtId="0" fontId="20" fillId="6" borderId="26" xfId="0" applyFont="1" applyFill="1" applyBorder="1"/>
    <xf numFmtId="0" fontId="20" fillId="6" borderId="27" xfId="0" applyFont="1" applyFill="1" applyBorder="1"/>
    <xf numFmtId="0" fontId="20" fillId="6" borderId="36" xfId="0" applyFont="1" applyFill="1" applyBorder="1"/>
    <xf numFmtId="0" fontId="20" fillId="6" borderId="37" xfId="0" applyFont="1" applyFill="1" applyBorder="1"/>
    <xf numFmtId="0" fontId="20" fillId="6" borderId="38" xfId="0" applyFont="1" applyFill="1" applyBorder="1"/>
    <xf numFmtId="164" fontId="20" fillId="6" borderId="40" xfId="0" applyNumberFormat="1" applyFont="1" applyFill="1" applyBorder="1"/>
    <xf numFmtId="164" fontId="20" fillId="6" borderId="32" xfId="0" applyNumberFormat="1" applyFont="1" applyFill="1" applyBorder="1"/>
    <xf numFmtId="0" fontId="11" fillId="6" borderId="37" xfId="0" applyFont="1" applyFill="1" applyBorder="1"/>
    <xf numFmtId="0" fontId="11" fillId="6" borderId="38" xfId="0" applyFont="1" applyFill="1" applyBorder="1"/>
    <xf numFmtId="164" fontId="11" fillId="6" borderId="40" xfId="0" applyNumberFormat="1" applyFont="1" applyFill="1" applyBorder="1"/>
    <xf numFmtId="0" fontId="11" fillId="6" borderId="36" xfId="0" applyFont="1" applyFill="1" applyBorder="1"/>
    <xf numFmtId="0" fontId="11" fillId="6" borderId="27" xfId="0" applyFont="1" applyFill="1" applyBorder="1"/>
    <xf numFmtId="164" fontId="11" fillId="6" borderId="32" xfId="0" applyNumberFormat="1" applyFont="1" applyFill="1" applyBorder="1"/>
    <xf numFmtId="0" fontId="11" fillId="6" borderId="32" xfId="0" applyFont="1" applyFill="1" applyBorder="1"/>
    <xf numFmtId="0" fontId="11" fillId="6" borderId="39" xfId="0" applyFont="1" applyFill="1" applyBorder="1"/>
    <xf numFmtId="0" fontId="11" fillId="6" borderId="34" xfId="0" applyFont="1" applyFill="1" applyBorder="1"/>
    <xf numFmtId="0" fontId="11" fillId="6" borderId="35" xfId="0" applyFont="1" applyFill="1" applyBorder="1"/>
    <xf numFmtId="0" fontId="20" fillId="6" borderId="41" xfId="0" applyFont="1" applyFill="1" applyBorder="1"/>
    <xf numFmtId="164" fontId="20" fillId="6" borderId="42" xfId="0" applyNumberFormat="1" applyFont="1" applyFill="1" applyBorder="1"/>
    <xf numFmtId="166" fontId="0" fillId="0" borderId="0" xfId="0" applyNumberFormat="1" applyFont="1"/>
    <xf numFmtId="49" fontId="9" fillId="4" borderId="19" xfId="0" applyNumberFormat="1" applyFont="1" applyFill="1" applyBorder="1" applyAlignment="1">
      <alignment vertical="top"/>
    </xf>
    <xf numFmtId="49" fontId="9" fillId="3" borderId="10" xfId="1" applyNumberFormat="1" applyFont="1" applyFill="1" applyBorder="1" applyAlignment="1">
      <alignment vertical="top"/>
    </xf>
    <xf numFmtId="0" fontId="12" fillId="0" borderId="6" xfId="1" applyNumberFormat="1" applyFont="1" applyBorder="1" applyAlignment="1">
      <alignment vertical="top"/>
    </xf>
    <xf numFmtId="49" fontId="10" fillId="0" borderId="5" xfId="1" applyNumberFormat="1" applyFont="1" applyBorder="1" applyAlignment="1">
      <alignment horizontal="left" vertical="top" readingOrder="1"/>
    </xf>
    <xf numFmtId="0" fontId="12" fillId="0" borderId="8" xfId="1" applyNumberFormat="1" applyFont="1" applyBorder="1" applyAlignment="1">
      <alignment vertical="top"/>
    </xf>
    <xf numFmtId="49" fontId="10" fillId="0" borderId="7" xfId="1" applyNumberFormat="1" applyFont="1" applyBorder="1" applyAlignment="1">
      <alignment horizontal="left" vertical="top" readingOrder="1"/>
    </xf>
    <xf numFmtId="0" fontId="12" fillId="0" borderId="17" xfId="1" applyNumberFormat="1" applyFont="1" applyBorder="1" applyAlignment="1">
      <alignment vertical="top"/>
    </xf>
    <xf numFmtId="165" fontId="0" fillId="0" borderId="0" xfId="0" applyNumberFormat="1" applyFill="1" applyBorder="1" applyAlignment="1"/>
    <xf numFmtId="0" fontId="3" fillId="0" borderId="0" xfId="1" applyFont="1" applyAlignment="1">
      <alignment horizontal="center" vertical="center"/>
    </xf>
  </cellXfs>
  <cellStyles count="3">
    <cellStyle name="Normal" xfId="0" builtinId="0"/>
    <cellStyle name="Normal 2" xfId="1" xr:uid="{0B79FB9E-36AA-1C4F-9986-DC00C964CE0C}"/>
    <cellStyle name="Normal 2 2" xfId="2" xr:uid="{28D22648-A063-A841-8640-1EB830EB9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4</xdr:col>
      <xdr:colOff>762000</xdr:colOff>
      <xdr:row>2</xdr:row>
      <xdr:rowOff>114300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9AE4C8EC-58AA-DD46-860A-40E79EEF8ADC}"/>
            </a:ext>
          </a:extLst>
        </xdr:cNvPr>
        <xdr:cNvSpPr txBox="1"/>
      </xdr:nvSpPr>
      <xdr:spPr>
        <a:xfrm>
          <a:off x="254000" y="266700"/>
          <a:ext cx="3810000" cy="3175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the data in the shaded area.. To get a forecast use the shaded data area at the bottom left of the sheet.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A5F7-1949-2D45-B277-850592AC3EA0}">
  <dimension ref="A1:D8"/>
  <sheetViews>
    <sheetView workbookViewId="0">
      <selection activeCell="D17" sqref="D17"/>
    </sheetView>
  </sheetViews>
  <sheetFormatPr baseColWidth="10" defaultRowHeight="16" x14ac:dyDescent="0.2"/>
  <cols>
    <col min="1" max="1" width="16.6640625" customWidth="1"/>
    <col min="2" max="2" width="21" customWidth="1"/>
    <col min="3" max="3" width="19.83203125" customWidth="1"/>
    <col min="4" max="4" width="22.6640625" customWidth="1"/>
  </cols>
  <sheetData>
    <row r="1" spans="1:4" ht="17" thickBot="1" x14ac:dyDescent="0.25">
      <c r="A1" s="1" t="s">
        <v>0</v>
      </c>
      <c r="B1" s="2"/>
      <c r="C1" s="2"/>
      <c r="D1" s="2"/>
    </row>
    <row r="2" spans="1:4" ht="17" thickBot="1" x14ac:dyDescent="0.25">
      <c r="A2" s="3"/>
      <c r="B2" s="4" t="s">
        <v>1</v>
      </c>
      <c r="C2" s="4" t="s">
        <v>2</v>
      </c>
      <c r="D2" s="4" t="s">
        <v>3</v>
      </c>
    </row>
    <row r="3" spans="1:4" ht="17" thickBot="1" x14ac:dyDescent="0.25">
      <c r="A3" s="5" t="s">
        <v>4</v>
      </c>
      <c r="B3" s="6">
        <v>4000</v>
      </c>
      <c r="C3" s="7">
        <v>1</v>
      </c>
      <c r="D3" s="7">
        <f>B3/C3</f>
        <v>4000</v>
      </c>
    </row>
    <row r="4" spans="1:4" ht="17" thickBot="1" x14ac:dyDescent="0.25">
      <c r="A4" s="5" t="s">
        <v>5</v>
      </c>
      <c r="B4" s="7">
        <f>B5-B3</f>
        <v>6000</v>
      </c>
      <c r="C4" s="7">
        <v>78</v>
      </c>
      <c r="D4" s="7">
        <f>B4/C4</f>
        <v>76.92307692307692</v>
      </c>
    </row>
    <row r="5" spans="1:4" ht="17" thickBot="1" x14ac:dyDescent="0.25">
      <c r="A5" s="5" t="s">
        <v>6</v>
      </c>
      <c r="B5" s="6">
        <v>10000</v>
      </c>
      <c r="C5" s="7">
        <v>79</v>
      </c>
      <c r="D5" s="9"/>
    </row>
    <row r="6" spans="1:4" ht="17" thickBot="1" x14ac:dyDescent="0.25">
      <c r="A6" s="3"/>
      <c r="B6" s="8"/>
      <c r="C6" s="8"/>
      <c r="D6" s="8"/>
    </row>
    <row r="7" spans="1:4" ht="17" thickBot="1" x14ac:dyDescent="0.25">
      <c r="A7" s="5" t="s">
        <v>7</v>
      </c>
      <c r="B7" s="7">
        <f>D3/D4</f>
        <v>52</v>
      </c>
      <c r="C7" s="8"/>
      <c r="D7" s="8"/>
    </row>
    <row r="8" spans="1:4" ht="17" thickBot="1" x14ac:dyDescent="0.25">
      <c r="A8" s="5" t="s">
        <v>8</v>
      </c>
      <c r="B8" s="6">
        <v>2.3E-2</v>
      </c>
      <c r="C8" s="8"/>
      <c r="D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9187-0968-4A42-A3E6-D693EFC2C0BC}">
  <sheetPr>
    <pageSetUpPr fitToPage="1"/>
  </sheetPr>
  <dimension ref="A1:IV79"/>
  <sheetViews>
    <sheetView showGridLines="0" topLeftCell="E1" zoomScale="68" workbookViewId="0">
      <selection activeCell="B3" sqref="B3:B79"/>
    </sheetView>
  </sheetViews>
  <sheetFormatPr baseColWidth="10" defaultColWidth="8.33203125" defaultRowHeight="20" customHeight="1" x14ac:dyDescent="0.2"/>
  <cols>
    <col min="1" max="1" width="36.33203125" style="10" bestFit="1" customWidth="1"/>
    <col min="2" max="2" width="40.5" style="10" bestFit="1" customWidth="1"/>
    <col min="3" max="3" width="4.83203125" style="10" customWidth="1"/>
    <col min="4" max="4" width="19.1640625" style="10" bestFit="1" customWidth="1"/>
    <col min="5" max="5" width="16" style="10" bestFit="1" customWidth="1"/>
    <col min="6" max="6" width="11.6640625" style="10" bestFit="1" customWidth="1"/>
    <col min="7" max="7" width="20.33203125" style="10" bestFit="1" customWidth="1"/>
    <col min="8" max="8" width="20.6640625" style="10" bestFit="1" customWidth="1"/>
    <col min="9" max="9" width="31.5" style="10" bestFit="1" customWidth="1"/>
    <col min="10" max="10" width="15.5" style="10" bestFit="1" customWidth="1"/>
    <col min="11" max="11" width="23" style="10" bestFit="1" customWidth="1"/>
    <col min="12" max="12" width="48" style="10" bestFit="1" customWidth="1"/>
    <col min="13" max="13" width="12.5" style="10" bestFit="1" customWidth="1"/>
    <col min="14" max="14" width="32.1640625" style="10" bestFit="1" customWidth="1"/>
    <col min="15" max="15" width="29.1640625" style="10" bestFit="1" customWidth="1"/>
    <col min="16" max="16" width="15.5" style="10" bestFit="1" customWidth="1"/>
    <col min="17" max="256" width="8.33203125" style="10" customWidth="1"/>
    <col min="257" max="16384" width="8.33203125" style="17"/>
  </cols>
  <sheetData>
    <row r="1" spans="1:16" ht="27.5" customHeight="1" thickBot="1" x14ac:dyDescent="0.25">
      <c r="A1" s="83" t="s">
        <v>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1:16" ht="20.25" customHeight="1" x14ac:dyDescent="0.2">
      <c r="A2" s="18" t="s">
        <v>10</v>
      </c>
      <c r="B2" s="19" t="s">
        <v>11</v>
      </c>
      <c r="C2" s="19" t="s">
        <v>12</v>
      </c>
      <c r="D2" s="19" t="s">
        <v>13</v>
      </c>
      <c r="E2" s="19" t="s">
        <v>14</v>
      </c>
      <c r="F2" s="19" t="s">
        <v>15</v>
      </c>
      <c r="G2" s="19" t="s">
        <v>16</v>
      </c>
      <c r="H2" s="19" t="s">
        <v>17</v>
      </c>
      <c r="I2" s="19" t="s">
        <v>18</v>
      </c>
      <c r="J2" s="19" t="s">
        <v>19</v>
      </c>
      <c r="K2" s="19" t="s">
        <v>20</v>
      </c>
      <c r="L2" s="19" t="s">
        <v>21</v>
      </c>
      <c r="M2" s="19" t="s">
        <v>22</v>
      </c>
      <c r="N2" s="19" t="s">
        <v>23</v>
      </c>
      <c r="O2" s="19" t="s">
        <v>24</v>
      </c>
      <c r="P2" s="20" t="s">
        <v>25</v>
      </c>
    </row>
    <row r="3" spans="1:16" ht="25.5" customHeight="1" x14ac:dyDescent="0.2">
      <c r="A3" s="21" t="s">
        <v>26</v>
      </c>
      <c r="B3" s="11" t="s">
        <v>27</v>
      </c>
      <c r="C3" s="12" t="s">
        <v>28</v>
      </c>
      <c r="D3" s="13">
        <v>110</v>
      </c>
      <c r="E3" s="13">
        <v>2</v>
      </c>
      <c r="F3" s="13">
        <v>2</v>
      </c>
      <c r="G3" s="13">
        <v>180</v>
      </c>
      <c r="H3" s="13">
        <v>1.5</v>
      </c>
      <c r="I3" s="13">
        <v>10.5</v>
      </c>
      <c r="J3" s="13">
        <v>10</v>
      </c>
      <c r="K3" s="13">
        <v>70</v>
      </c>
      <c r="L3" s="13">
        <v>25</v>
      </c>
      <c r="M3" s="13">
        <v>1</v>
      </c>
      <c r="N3" s="13">
        <v>1</v>
      </c>
      <c r="O3" s="13">
        <v>0.75</v>
      </c>
      <c r="P3" s="22">
        <v>29.509540999999999</v>
      </c>
    </row>
    <row r="4" spans="1:16" ht="25.25" customHeight="1" x14ac:dyDescent="0.2">
      <c r="A4" s="23" t="s">
        <v>29</v>
      </c>
      <c r="B4" s="14" t="s">
        <v>27</v>
      </c>
      <c r="C4" s="15" t="s">
        <v>28</v>
      </c>
      <c r="D4" s="16">
        <v>130</v>
      </c>
      <c r="E4" s="16">
        <v>3</v>
      </c>
      <c r="F4" s="16">
        <v>2</v>
      </c>
      <c r="G4" s="16">
        <v>210</v>
      </c>
      <c r="H4" s="16">
        <v>2</v>
      </c>
      <c r="I4" s="16">
        <v>18</v>
      </c>
      <c r="J4" s="16">
        <v>8</v>
      </c>
      <c r="K4" s="16">
        <v>100</v>
      </c>
      <c r="L4" s="16">
        <v>25</v>
      </c>
      <c r="M4" s="16">
        <v>3</v>
      </c>
      <c r="N4" s="16">
        <v>1.33</v>
      </c>
      <c r="O4" s="16">
        <v>0.75</v>
      </c>
      <c r="P4" s="24">
        <v>37.038561999999999</v>
      </c>
    </row>
    <row r="5" spans="1:16" ht="25.25" customHeight="1" x14ac:dyDescent="0.2">
      <c r="A5" s="23" t="s">
        <v>30</v>
      </c>
      <c r="B5" s="14" t="s">
        <v>27</v>
      </c>
      <c r="C5" s="15" t="s">
        <v>28</v>
      </c>
      <c r="D5" s="16">
        <v>110</v>
      </c>
      <c r="E5" s="16">
        <v>6</v>
      </c>
      <c r="F5" s="16">
        <v>2</v>
      </c>
      <c r="G5" s="16">
        <v>290</v>
      </c>
      <c r="H5" s="16">
        <v>2</v>
      </c>
      <c r="I5" s="16">
        <v>17</v>
      </c>
      <c r="J5" s="16">
        <v>1</v>
      </c>
      <c r="K5" s="16">
        <v>105</v>
      </c>
      <c r="L5" s="16">
        <v>25</v>
      </c>
      <c r="M5" s="16">
        <v>1</v>
      </c>
      <c r="N5" s="16">
        <v>1</v>
      </c>
      <c r="O5" s="16">
        <v>1.25</v>
      </c>
      <c r="P5" s="24">
        <v>50.764999000000003</v>
      </c>
    </row>
    <row r="6" spans="1:16" ht="25.25" customHeight="1" x14ac:dyDescent="0.2">
      <c r="A6" s="23" t="s">
        <v>31</v>
      </c>
      <c r="B6" s="14" t="s">
        <v>27</v>
      </c>
      <c r="C6" s="15" t="s">
        <v>28</v>
      </c>
      <c r="D6" s="16">
        <v>120</v>
      </c>
      <c r="E6" s="16">
        <v>1</v>
      </c>
      <c r="F6" s="16">
        <v>3</v>
      </c>
      <c r="G6" s="16">
        <v>210</v>
      </c>
      <c r="H6" s="16">
        <v>0</v>
      </c>
      <c r="I6" s="16">
        <v>13</v>
      </c>
      <c r="J6" s="16">
        <v>9</v>
      </c>
      <c r="K6" s="16">
        <v>45</v>
      </c>
      <c r="L6" s="16">
        <v>25</v>
      </c>
      <c r="M6" s="16">
        <v>2</v>
      </c>
      <c r="N6" s="16">
        <v>1</v>
      </c>
      <c r="O6" s="16">
        <v>0.75</v>
      </c>
      <c r="P6" s="24">
        <v>19.823573</v>
      </c>
    </row>
    <row r="7" spans="1:16" ht="25.25" customHeight="1" x14ac:dyDescent="0.2">
      <c r="A7" s="23" t="s">
        <v>32</v>
      </c>
      <c r="B7" s="14" t="s">
        <v>27</v>
      </c>
      <c r="C7" s="15" t="s">
        <v>28</v>
      </c>
      <c r="D7" s="16">
        <v>110</v>
      </c>
      <c r="E7" s="16">
        <v>3</v>
      </c>
      <c r="F7" s="16">
        <v>2</v>
      </c>
      <c r="G7" s="16">
        <v>140</v>
      </c>
      <c r="H7" s="16">
        <v>2</v>
      </c>
      <c r="I7" s="16">
        <v>13</v>
      </c>
      <c r="J7" s="16">
        <v>7</v>
      </c>
      <c r="K7" s="16">
        <v>105</v>
      </c>
      <c r="L7" s="16">
        <v>25</v>
      </c>
      <c r="M7" s="16">
        <v>3</v>
      </c>
      <c r="N7" s="16">
        <v>1</v>
      </c>
      <c r="O7" s="16">
        <v>0.5</v>
      </c>
      <c r="P7" s="24">
        <v>40.400207999999999</v>
      </c>
    </row>
    <row r="8" spans="1:16" ht="25.25" customHeight="1" x14ac:dyDescent="0.2">
      <c r="A8" s="23" t="s">
        <v>33</v>
      </c>
      <c r="B8" s="14" t="s">
        <v>27</v>
      </c>
      <c r="C8" s="15" t="s">
        <v>28</v>
      </c>
      <c r="D8" s="16">
        <v>110</v>
      </c>
      <c r="E8" s="16">
        <v>1</v>
      </c>
      <c r="F8" s="16">
        <v>1</v>
      </c>
      <c r="G8" s="16">
        <v>180</v>
      </c>
      <c r="H8" s="16">
        <v>0</v>
      </c>
      <c r="I8" s="16">
        <v>12</v>
      </c>
      <c r="J8" s="16">
        <v>13</v>
      </c>
      <c r="K8" s="16">
        <v>55</v>
      </c>
      <c r="L8" s="16">
        <v>25</v>
      </c>
      <c r="M8" s="16">
        <v>2</v>
      </c>
      <c r="N8" s="16">
        <v>1</v>
      </c>
      <c r="O8" s="16">
        <v>1</v>
      </c>
      <c r="P8" s="24">
        <v>22.736446000000001</v>
      </c>
    </row>
    <row r="9" spans="1:16" ht="25.25" customHeight="1" x14ac:dyDescent="0.2">
      <c r="A9" s="23" t="s">
        <v>34</v>
      </c>
      <c r="B9" s="14" t="s">
        <v>27</v>
      </c>
      <c r="C9" s="15" t="s">
        <v>28</v>
      </c>
      <c r="D9" s="16">
        <v>110</v>
      </c>
      <c r="E9" s="16">
        <v>1</v>
      </c>
      <c r="F9" s="16">
        <v>1</v>
      </c>
      <c r="G9" s="16">
        <v>180</v>
      </c>
      <c r="H9" s="16">
        <v>0</v>
      </c>
      <c r="I9" s="16">
        <v>12</v>
      </c>
      <c r="J9" s="16">
        <v>13</v>
      </c>
      <c r="K9" s="16">
        <v>65</v>
      </c>
      <c r="L9" s="16">
        <v>25</v>
      </c>
      <c r="M9" s="16">
        <v>2</v>
      </c>
      <c r="N9" s="16">
        <v>1</v>
      </c>
      <c r="O9" s="16">
        <v>1</v>
      </c>
      <c r="P9" s="24">
        <v>22.396512999999999</v>
      </c>
    </row>
    <row r="10" spans="1:16" ht="25.25" customHeight="1" x14ac:dyDescent="0.2">
      <c r="A10" s="23" t="s">
        <v>35</v>
      </c>
      <c r="B10" s="14" t="s">
        <v>27</v>
      </c>
      <c r="C10" s="15" t="s">
        <v>28</v>
      </c>
      <c r="D10" s="16">
        <v>100</v>
      </c>
      <c r="E10" s="16">
        <v>2</v>
      </c>
      <c r="F10" s="16">
        <v>1</v>
      </c>
      <c r="G10" s="16">
        <v>140</v>
      </c>
      <c r="H10" s="16">
        <v>2</v>
      </c>
      <c r="I10" s="16">
        <v>11</v>
      </c>
      <c r="J10" s="16">
        <v>10</v>
      </c>
      <c r="K10" s="16">
        <v>120</v>
      </c>
      <c r="L10" s="16">
        <v>25</v>
      </c>
      <c r="M10" s="16">
        <v>3</v>
      </c>
      <c r="N10" s="16">
        <v>1</v>
      </c>
      <c r="O10" s="16">
        <v>0.75</v>
      </c>
      <c r="P10" s="24">
        <v>36.176195999999997</v>
      </c>
    </row>
    <row r="11" spans="1:16" ht="25.25" customHeight="1" x14ac:dyDescent="0.2">
      <c r="A11" s="23" t="s">
        <v>36</v>
      </c>
      <c r="B11" s="14" t="s">
        <v>27</v>
      </c>
      <c r="C11" s="15" t="s">
        <v>28</v>
      </c>
      <c r="D11" s="16">
        <v>110</v>
      </c>
      <c r="E11" s="16">
        <v>1</v>
      </c>
      <c r="F11" s="16">
        <v>1</v>
      </c>
      <c r="G11" s="16">
        <v>280</v>
      </c>
      <c r="H11" s="16">
        <v>0</v>
      </c>
      <c r="I11" s="16">
        <v>15</v>
      </c>
      <c r="J11" s="16">
        <v>9</v>
      </c>
      <c r="K11" s="16">
        <v>45</v>
      </c>
      <c r="L11" s="16">
        <v>25</v>
      </c>
      <c r="M11" s="16">
        <v>2</v>
      </c>
      <c r="N11" s="16">
        <v>1</v>
      </c>
      <c r="O11" s="16">
        <v>0.75</v>
      </c>
      <c r="P11" s="24">
        <v>23.804043</v>
      </c>
    </row>
    <row r="12" spans="1:16" ht="25.25" customHeight="1" x14ac:dyDescent="0.2">
      <c r="A12" s="23" t="s">
        <v>37</v>
      </c>
      <c r="B12" s="14" t="s">
        <v>27</v>
      </c>
      <c r="C12" s="15" t="s">
        <v>28</v>
      </c>
      <c r="D12" s="16">
        <v>110</v>
      </c>
      <c r="E12" s="16">
        <v>3</v>
      </c>
      <c r="F12" s="16">
        <v>1</v>
      </c>
      <c r="G12" s="16">
        <v>250</v>
      </c>
      <c r="H12" s="16">
        <v>1.5</v>
      </c>
      <c r="I12" s="16">
        <v>11.5</v>
      </c>
      <c r="J12" s="16">
        <v>10</v>
      </c>
      <c r="K12" s="16">
        <v>90</v>
      </c>
      <c r="L12" s="16">
        <v>25</v>
      </c>
      <c r="M12" s="16">
        <v>1</v>
      </c>
      <c r="N12" s="16">
        <v>1</v>
      </c>
      <c r="O12" s="16">
        <v>0.75</v>
      </c>
      <c r="P12" s="24">
        <v>31.072216999999998</v>
      </c>
    </row>
    <row r="13" spans="1:16" ht="25.25" customHeight="1" x14ac:dyDescent="0.2">
      <c r="A13" s="23" t="s">
        <v>38</v>
      </c>
      <c r="B13" s="14" t="s">
        <v>27</v>
      </c>
      <c r="C13" s="15" t="s">
        <v>28</v>
      </c>
      <c r="D13" s="16">
        <v>110</v>
      </c>
      <c r="E13" s="16">
        <v>2</v>
      </c>
      <c r="F13" s="16">
        <v>1</v>
      </c>
      <c r="G13" s="16">
        <v>260</v>
      </c>
      <c r="H13" s="16">
        <v>0</v>
      </c>
      <c r="I13" s="16">
        <v>21</v>
      </c>
      <c r="J13" s="16">
        <v>3</v>
      </c>
      <c r="K13" s="16">
        <v>40</v>
      </c>
      <c r="L13" s="16">
        <v>25</v>
      </c>
      <c r="M13" s="16">
        <v>2</v>
      </c>
      <c r="N13" s="16">
        <v>1</v>
      </c>
      <c r="O13" s="16">
        <v>1.5</v>
      </c>
      <c r="P13" s="24">
        <v>39.241114000000003</v>
      </c>
    </row>
    <row r="14" spans="1:16" ht="25.25" customHeight="1" x14ac:dyDescent="0.2">
      <c r="A14" s="23" t="s">
        <v>39</v>
      </c>
      <c r="B14" s="14" t="s">
        <v>27</v>
      </c>
      <c r="C14" s="15" t="s">
        <v>28</v>
      </c>
      <c r="D14" s="16">
        <v>110</v>
      </c>
      <c r="E14" s="16">
        <v>2</v>
      </c>
      <c r="F14" s="16">
        <v>1</v>
      </c>
      <c r="G14" s="16">
        <v>180</v>
      </c>
      <c r="H14" s="16">
        <v>0</v>
      </c>
      <c r="I14" s="16">
        <v>12</v>
      </c>
      <c r="J14" s="16">
        <v>12</v>
      </c>
      <c r="K14" s="16">
        <v>55</v>
      </c>
      <c r="L14" s="16">
        <v>25</v>
      </c>
      <c r="M14" s="16">
        <v>2</v>
      </c>
      <c r="N14" s="16">
        <v>1</v>
      </c>
      <c r="O14" s="16">
        <v>1</v>
      </c>
      <c r="P14" s="24">
        <v>26.734514999999998</v>
      </c>
    </row>
    <row r="15" spans="1:16" ht="25.25" customHeight="1" x14ac:dyDescent="0.2">
      <c r="A15" s="23" t="s">
        <v>40</v>
      </c>
      <c r="B15" s="14" t="s">
        <v>27</v>
      </c>
      <c r="C15" s="15" t="s">
        <v>28</v>
      </c>
      <c r="D15" s="16">
        <v>100</v>
      </c>
      <c r="E15" s="16">
        <v>2</v>
      </c>
      <c r="F15" s="16">
        <v>1</v>
      </c>
      <c r="G15" s="16">
        <v>220</v>
      </c>
      <c r="H15" s="16">
        <v>2</v>
      </c>
      <c r="I15" s="16">
        <v>15</v>
      </c>
      <c r="J15" s="16">
        <v>6</v>
      </c>
      <c r="K15" s="16">
        <v>90</v>
      </c>
      <c r="L15" s="16">
        <v>25</v>
      </c>
      <c r="M15" s="16">
        <v>1</v>
      </c>
      <c r="N15" s="16">
        <v>1</v>
      </c>
      <c r="O15" s="16">
        <v>1</v>
      </c>
      <c r="P15" s="24">
        <v>40.105964999999998</v>
      </c>
    </row>
    <row r="16" spans="1:16" ht="25.25" customHeight="1" x14ac:dyDescent="0.2">
      <c r="A16" s="23" t="s">
        <v>41</v>
      </c>
      <c r="B16" s="14" t="s">
        <v>27</v>
      </c>
      <c r="C16" s="15" t="s">
        <v>28</v>
      </c>
      <c r="D16" s="16">
        <v>130</v>
      </c>
      <c r="E16" s="16">
        <v>3</v>
      </c>
      <c r="F16" s="16">
        <v>2</v>
      </c>
      <c r="G16" s="16">
        <v>170</v>
      </c>
      <c r="H16" s="16">
        <v>1.5</v>
      </c>
      <c r="I16" s="16">
        <v>13.5</v>
      </c>
      <c r="J16" s="16">
        <v>10</v>
      </c>
      <c r="K16" s="16">
        <v>120</v>
      </c>
      <c r="L16" s="16">
        <v>25</v>
      </c>
      <c r="M16" s="16">
        <v>3</v>
      </c>
      <c r="N16" s="16">
        <v>1.25</v>
      </c>
      <c r="O16" s="16">
        <v>0.5</v>
      </c>
      <c r="P16" s="24">
        <v>30.450842999999999</v>
      </c>
    </row>
    <row r="17" spans="1:16" ht="25.25" customHeight="1" x14ac:dyDescent="0.2">
      <c r="A17" s="23" t="s">
        <v>42</v>
      </c>
      <c r="B17" s="14" t="s">
        <v>27</v>
      </c>
      <c r="C17" s="15" t="s">
        <v>28</v>
      </c>
      <c r="D17" s="16">
        <v>100</v>
      </c>
      <c r="E17" s="16">
        <v>3</v>
      </c>
      <c r="F17" s="16">
        <v>2</v>
      </c>
      <c r="G17" s="16">
        <v>140</v>
      </c>
      <c r="H17" s="16">
        <v>2.5</v>
      </c>
      <c r="I17" s="16">
        <v>10.5</v>
      </c>
      <c r="J17" s="16">
        <v>8</v>
      </c>
      <c r="K17" s="16">
        <v>140</v>
      </c>
      <c r="L17" s="16">
        <v>25</v>
      </c>
      <c r="M17" s="16">
        <v>3</v>
      </c>
      <c r="N17" s="16">
        <v>1</v>
      </c>
      <c r="O17" s="16">
        <v>0.5</v>
      </c>
      <c r="P17" s="24">
        <v>39.703400000000002</v>
      </c>
    </row>
    <row r="18" spans="1:16" ht="25.25" customHeight="1" x14ac:dyDescent="0.2">
      <c r="A18" s="23" t="s">
        <v>43</v>
      </c>
      <c r="B18" s="14" t="s">
        <v>27</v>
      </c>
      <c r="C18" s="15" t="s">
        <v>28</v>
      </c>
      <c r="D18" s="16">
        <v>110</v>
      </c>
      <c r="E18" s="16">
        <v>2</v>
      </c>
      <c r="F18" s="16">
        <v>1</v>
      </c>
      <c r="G18" s="16">
        <v>200</v>
      </c>
      <c r="H18" s="16">
        <v>0</v>
      </c>
      <c r="I18" s="16">
        <v>21</v>
      </c>
      <c r="J18" s="16">
        <v>3</v>
      </c>
      <c r="K18" s="16">
        <v>35</v>
      </c>
      <c r="L18" s="16">
        <v>100</v>
      </c>
      <c r="M18" s="16">
        <v>3</v>
      </c>
      <c r="N18" s="16">
        <v>1</v>
      </c>
      <c r="O18" s="16">
        <v>1</v>
      </c>
      <c r="P18" s="24">
        <v>38.839745999999998</v>
      </c>
    </row>
    <row r="19" spans="1:16" ht="25.25" customHeight="1" x14ac:dyDescent="0.2">
      <c r="A19" s="23" t="s">
        <v>44</v>
      </c>
      <c r="B19" s="14" t="s">
        <v>27</v>
      </c>
      <c r="C19" s="15" t="s">
        <v>28</v>
      </c>
      <c r="D19" s="16">
        <v>140</v>
      </c>
      <c r="E19" s="16">
        <v>3</v>
      </c>
      <c r="F19" s="16">
        <v>1</v>
      </c>
      <c r="G19" s="16">
        <v>190</v>
      </c>
      <c r="H19" s="16">
        <v>4</v>
      </c>
      <c r="I19" s="16">
        <v>15</v>
      </c>
      <c r="J19" s="16">
        <v>14</v>
      </c>
      <c r="K19" s="16">
        <v>230</v>
      </c>
      <c r="L19" s="16">
        <v>100</v>
      </c>
      <c r="M19" s="16">
        <v>3</v>
      </c>
      <c r="N19" s="16">
        <v>1.5</v>
      </c>
      <c r="O19" s="16">
        <v>1</v>
      </c>
      <c r="P19" s="24">
        <v>28.592784999999999</v>
      </c>
    </row>
    <row r="20" spans="1:16" ht="25.25" customHeight="1" x14ac:dyDescent="0.2">
      <c r="A20" s="23" t="s">
        <v>45</v>
      </c>
      <c r="B20" s="14" t="s">
        <v>27</v>
      </c>
      <c r="C20" s="15" t="s">
        <v>28</v>
      </c>
      <c r="D20" s="16">
        <v>100</v>
      </c>
      <c r="E20" s="16">
        <v>3</v>
      </c>
      <c r="F20" s="16">
        <v>1</v>
      </c>
      <c r="G20" s="16">
        <v>200</v>
      </c>
      <c r="H20" s="16">
        <v>3</v>
      </c>
      <c r="I20" s="16">
        <v>16</v>
      </c>
      <c r="J20" s="16">
        <v>3</v>
      </c>
      <c r="K20" s="16">
        <v>110</v>
      </c>
      <c r="L20" s="16">
        <v>100</v>
      </c>
      <c r="M20" s="16">
        <v>3</v>
      </c>
      <c r="N20" s="16">
        <v>1</v>
      </c>
      <c r="O20" s="16">
        <v>1</v>
      </c>
      <c r="P20" s="24">
        <v>46.658844000000002</v>
      </c>
    </row>
    <row r="21" spans="1:16" ht="25.25" customHeight="1" x14ac:dyDescent="0.2">
      <c r="A21" s="23" t="s">
        <v>46</v>
      </c>
      <c r="B21" s="14" t="s">
        <v>27</v>
      </c>
      <c r="C21" s="15" t="s">
        <v>28</v>
      </c>
      <c r="D21" s="16">
        <v>110</v>
      </c>
      <c r="E21" s="16">
        <v>2</v>
      </c>
      <c r="F21" s="16">
        <v>1</v>
      </c>
      <c r="G21" s="16">
        <v>250</v>
      </c>
      <c r="H21" s="16">
        <v>0</v>
      </c>
      <c r="I21" s="16">
        <v>21</v>
      </c>
      <c r="J21" s="16">
        <v>3</v>
      </c>
      <c r="K21" s="16">
        <v>60</v>
      </c>
      <c r="L21" s="16">
        <v>25</v>
      </c>
      <c r="M21" s="16">
        <v>3</v>
      </c>
      <c r="N21" s="16">
        <v>1</v>
      </c>
      <c r="O21" s="16">
        <v>0.75</v>
      </c>
      <c r="P21" s="24">
        <v>39.106174000000003</v>
      </c>
    </row>
    <row r="22" spans="1:16" ht="25.25" customHeight="1" x14ac:dyDescent="0.2">
      <c r="A22" s="23" t="s">
        <v>47</v>
      </c>
      <c r="B22" s="14" t="s">
        <v>27</v>
      </c>
      <c r="C22" s="15" t="s">
        <v>28</v>
      </c>
      <c r="D22" s="16">
        <v>110</v>
      </c>
      <c r="E22" s="16">
        <v>1</v>
      </c>
      <c r="F22" s="16">
        <v>1</v>
      </c>
      <c r="G22" s="16">
        <v>140</v>
      </c>
      <c r="H22" s="16">
        <v>0</v>
      </c>
      <c r="I22" s="16">
        <v>13</v>
      </c>
      <c r="J22" s="16">
        <v>12</v>
      </c>
      <c r="K22" s="16">
        <v>25</v>
      </c>
      <c r="L22" s="16">
        <v>25</v>
      </c>
      <c r="M22" s="16">
        <v>2</v>
      </c>
      <c r="N22" s="16">
        <v>1</v>
      </c>
      <c r="O22" s="16">
        <v>1</v>
      </c>
      <c r="P22" s="24">
        <v>27.753301</v>
      </c>
    </row>
    <row r="23" spans="1:16" ht="25.25" customHeight="1" x14ac:dyDescent="0.2">
      <c r="A23" s="23" t="s">
        <v>48</v>
      </c>
      <c r="B23" s="14" t="s">
        <v>27</v>
      </c>
      <c r="C23" s="15" t="s">
        <v>28</v>
      </c>
      <c r="D23" s="16">
        <v>100</v>
      </c>
      <c r="E23" s="16">
        <v>3</v>
      </c>
      <c r="F23" s="16">
        <v>1</v>
      </c>
      <c r="G23" s="16">
        <v>200</v>
      </c>
      <c r="H23" s="16">
        <v>3</v>
      </c>
      <c r="I23" s="16">
        <v>17</v>
      </c>
      <c r="J23" s="16">
        <v>3</v>
      </c>
      <c r="K23" s="16">
        <v>110</v>
      </c>
      <c r="L23" s="16">
        <v>25</v>
      </c>
      <c r="M23" s="16">
        <v>1</v>
      </c>
      <c r="N23" s="16">
        <v>1</v>
      </c>
      <c r="O23" s="16">
        <v>1</v>
      </c>
      <c r="P23" s="24">
        <v>51.592193000000002</v>
      </c>
    </row>
    <row r="24" spans="1:16" ht="25.25" customHeight="1" x14ac:dyDescent="0.2">
      <c r="A24" s="23" t="s">
        <v>49</v>
      </c>
      <c r="B24" s="14" t="s">
        <v>27</v>
      </c>
      <c r="C24" s="15" t="s">
        <v>28</v>
      </c>
      <c r="D24" s="16">
        <v>110</v>
      </c>
      <c r="E24" s="16">
        <v>2</v>
      </c>
      <c r="F24" s="16">
        <v>1</v>
      </c>
      <c r="G24" s="16">
        <v>200</v>
      </c>
      <c r="H24" s="16">
        <v>1</v>
      </c>
      <c r="I24" s="16">
        <v>16</v>
      </c>
      <c r="J24" s="16">
        <v>8</v>
      </c>
      <c r="K24" s="16">
        <v>60</v>
      </c>
      <c r="L24" s="16">
        <v>25</v>
      </c>
      <c r="M24" s="16">
        <v>1</v>
      </c>
      <c r="N24" s="16">
        <v>1</v>
      </c>
      <c r="O24" s="16">
        <v>0.75</v>
      </c>
      <c r="P24" s="24">
        <v>36.187559</v>
      </c>
    </row>
    <row r="25" spans="1:16" ht="25.25" customHeight="1" x14ac:dyDescent="0.2">
      <c r="A25" s="23" t="s">
        <v>50</v>
      </c>
      <c r="B25" s="14" t="s">
        <v>51</v>
      </c>
      <c r="C25" s="15" t="s">
        <v>28</v>
      </c>
      <c r="D25" s="16">
        <v>70</v>
      </c>
      <c r="E25" s="16">
        <v>4</v>
      </c>
      <c r="F25" s="16">
        <v>1</v>
      </c>
      <c r="G25" s="16">
        <v>260</v>
      </c>
      <c r="H25" s="16">
        <v>9</v>
      </c>
      <c r="I25" s="16">
        <v>7</v>
      </c>
      <c r="J25" s="16">
        <v>5</v>
      </c>
      <c r="K25" s="16">
        <v>320</v>
      </c>
      <c r="L25" s="16">
        <v>25</v>
      </c>
      <c r="M25" s="16">
        <v>3</v>
      </c>
      <c r="N25" s="16">
        <v>1</v>
      </c>
      <c r="O25" s="16">
        <v>0.33</v>
      </c>
      <c r="P25" s="24">
        <v>59.425505000000001</v>
      </c>
    </row>
    <row r="26" spans="1:16" ht="25.25" customHeight="1" x14ac:dyDescent="0.2">
      <c r="A26" s="23" t="s">
        <v>52</v>
      </c>
      <c r="B26" s="14" t="s">
        <v>51</v>
      </c>
      <c r="C26" s="15" t="s">
        <v>28</v>
      </c>
      <c r="D26" s="16">
        <v>50</v>
      </c>
      <c r="E26" s="16">
        <v>4</v>
      </c>
      <c r="F26" s="16">
        <v>0</v>
      </c>
      <c r="G26" s="16">
        <v>140</v>
      </c>
      <c r="H26" s="16">
        <v>14</v>
      </c>
      <c r="I26" s="16">
        <v>8</v>
      </c>
      <c r="J26" s="16">
        <v>0</v>
      </c>
      <c r="K26" s="16">
        <v>330</v>
      </c>
      <c r="L26" s="16">
        <v>25</v>
      </c>
      <c r="M26" s="16">
        <v>3</v>
      </c>
      <c r="N26" s="16">
        <v>1</v>
      </c>
      <c r="O26" s="16">
        <v>0.5</v>
      </c>
      <c r="P26" s="24">
        <v>93.704911999999993</v>
      </c>
    </row>
    <row r="27" spans="1:16" ht="25.25" customHeight="1" x14ac:dyDescent="0.2">
      <c r="A27" s="23" t="s">
        <v>53</v>
      </c>
      <c r="B27" s="14" t="s">
        <v>51</v>
      </c>
      <c r="C27" s="15" t="s">
        <v>28</v>
      </c>
      <c r="D27" s="16">
        <v>110</v>
      </c>
      <c r="E27" s="16">
        <v>2</v>
      </c>
      <c r="F27" s="16">
        <v>0</v>
      </c>
      <c r="G27" s="16">
        <v>125</v>
      </c>
      <c r="H27" s="16">
        <v>1</v>
      </c>
      <c r="I27" s="16">
        <v>11</v>
      </c>
      <c r="J27" s="16">
        <v>14</v>
      </c>
      <c r="K27" s="16">
        <v>30</v>
      </c>
      <c r="L27" s="16">
        <v>25</v>
      </c>
      <c r="M27" s="16">
        <v>2</v>
      </c>
      <c r="N27" s="16">
        <v>1</v>
      </c>
      <c r="O27" s="16">
        <v>1</v>
      </c>
      <c r="P27" s="24">
        <v>33.174093999999997</v>
      </c>
    </row>
    <row r="28" spans="1:16" ht="25.25" customHeight="1" x14ac:dyDescent="0.2">
      <c r="A28" s="23" t="s">
        <v>54</v>
      </c>
      <c r="B28" s="14" t="s">
        <v>51</v>
      </c>
      <c r="C28" s="15" t="s">
        <v>28</v>
      </c>
      <c r="D28" s="16">
        <v>100</v>
      </c>
      <c r="E28" s="16">
        <v>2</v>
      </c>
      <c r="F28" s="16">
        <v>0</v>
      </c>
      <c r="G28" s="16">
        <v>290</v>
      </c>
      <c r="H28" s="16">
        <v>1</v>
      </c>
      <c r="I28" s="16">
        <v>21</v>
      </c>
      <c r="J28" s="16">
        <v>2</v>
      </c>
      <c r="K28" s="16">
        <v>35</v>
      </c>
      <c r="L28" s="16">
        <v>25</v>
      </c>
      <c r="M28" s="16">
        <v>1</v>
      </c>
      <c r="N28" s="16">
        <v>1</v>
      </c>
      <c r="O28" s="16">
        <v>1</v>
      </c>
      <c r="P28" s="24">
        <v>45.863323999999999</v>
      </c>
    </row>
    <row r="29" spans="1:16" ht="25.25" customHeight="1" x14ac:dyDescent="0.2">
      <c r="A29" s="23" t="s">
        <v>55</v>
      </c>
      <c r="B29" s="14" t="s">
        <v>51</v>
      </c>
      <c r="C29" s="15" t="s">
        <v>28</v>
      </c>
      <c r="D29" s="16">
        <v>110</v>
      </c>
      <c r="E29" s="16">
        <v>1</v>
      </c>
      <c r="F29" s="16">
        <v>0</v>
      </c>
      <c r="G29" s="16">
        <v>90</v>
      </c>
      <c r="H29" s="16">
        <v>1</v>
      </c>
      <c r="I29" s="16">
        <v>13</v>
      </c>
      <c r="J29" s="16">
        <v>12</v>
      </c>
      <c r="K29" s="16">
        <v>20</v>
      </c>
      <c r="L29" s="16">
        <v>25</v>
      </c>
      <c r="M29" s="16">
        <v>2</v>
      </c>
      <c r="N29" s="16">
        <v>1</v>
      </c>
      <c r="O29" s="16">
        <v>1</v>
      </c>
      <c r="P29" s="24">
        <v>35.782791000000003</v>
      </c>
    </row>
    <row r="30" spans="1:16" ht="25.25" customHeight="1" x14ac:dyDescent="0.2">
      <c r="A30" s="23" t="s">
        <v>56</v>
      </c>
      <c r="B30" s="14" t="s">
        <v>51</v>
      </c>
      <c r="C30" s="15" t="s">
        <v>28</v>
      </c>
      <c r="D30" s="16">
        <v>110</v>
      </c>
      <c r="E30" s="16">
        <v>3</v>
      </c>
      <c r="F30" s="16">
        <v>3</v>
      </c>
      <c r="G30" s="16">
        <v>140</v>
      </c>
      <c r="H30" s="16">
        <v>4</v>
      </c>
      <c r="I30" s="16">
        <v>10</v>
      </c>
      <c r="J30" s="16">
        <v>7</v>
      </c>
      <c r="K30" s="16">
        <v>160</v>
      </c>
      <c r="L30" s="16">
        <v>25</v>
      </c>
      <c r="M30" s="16">
        <v>3</v>
      </c>
      <c r="N30" s="16">
        <v>1</v>
      </c>
      <c r="O30" s="16">
        <v>0.5</v>
      </c>
      <c r="P30" s="24">
        <v>40.448771999999998</v>
      </c>
    </row>
    <row r="31" spans="1:16" ht="25.25" customHeight="1" x14ac:dyDescent="0.2">
      <c r="A31" s="23" t="s">
        <v>57</v>
      </c>
      <c r="B31" s="14" t="s">
        <v>51</v>
      </c>
      <c r="C31" s="15" t="s">
        <v>28</v>
      </c>
      <c r="D31" s="16">
        <v>110</v>
      </c>
      <c r="E31" s="16">
        <v>2</v>
      </c>
      <c r="F31" s="16">
        <v>0</v>
      </c>
      <c r="G31" s="16">
        <v>220</v>
      </c>
      <c r="H31" s="16">
        <v>1</v>
      </c>
      <c r="I31" s="16">
        <v>21</v>
      </c>
      <c r="J31" s="16">
        <v>3</v>
      </c>
      <c r="K31" s="16">
        <v>30</v>
      </c>
      <c r="L31" s="16">
        <v>25</v>
      </c>
      <c r="M31" s="16">
        <v>3</v>
      </c>
      <c r="N31" s="16">
        <v>1</v>
      </c>
      <c r="O31" s="16">
        <v>1</v>
      </c>
      <c r="P31" s="24">
        <v>46.895643999999997</v>
      </c>
    </row>
    <row r="32" spans="1:16" ht="25.25" customHeight="1" x14ac:dyDescent="0.2">
      <c r="A32" s="23" t="s">
        <v>58</v>
      </c>
      <c r="B32" s="14" t="s">
        <v>51</v>
      </c>
      <c r="C32" s="15" t="s">
        <v>28</v>
      </c>
      <c r="D32" s="16">
        <v>110</v>
      </c>
      <c r="E32" s="16">
        <v>2</v>
      </c>
      <c r="F32" s="16">
        <v>1</v>
      </c>
      <c r="G32" s="16">
        <v>125</v>
      </c>
      <c r="H32" s="16">
        <v>1</v>
      </c>
      <c r="I32" s="16">
        <v>11</v>
      </c>
      <c r="J32" s="16">
        <v>13</v>
      </c>
      <c r="K32" s="16">
        <v>30</v>
      </c>
      <c r="L32" s="16">
        <v>25</v>
      </c>
      <c r="M32" s="16">
        <v>2</v>
      </c>
      <c r="N32" s="16">
        <v>1</v>
      </c>
      <c r="O32" s="16">
        <v>1</v>
      </c>
      <c r="P32" s="24">
        <v>32.207582000000002</v>
      </c>
    </row>
    <row r="33" spans="1:16" ht="25.25" customHeight="1" x14ac:dyDescent="0.2">
      <c r="A33" s="23" t="s">
        <v>59</v>
      </c>
      <c r="B33" s="14" t="s">
        <v>51</v>
      </c>
      <c r="C33" s="15" t="s">
        <v>28</v>
      </c>
      <c r="D33" s="16">
        <v>110</v>
      </c>
      <c r="E33" s="16">
        <v>1</v>
      </c>
      <c r="F33" s="16">
        <v>0</v>
      </c>
      <c r="G33" s="16">
        <v>200</v>
      </c>
      <c r="H33" s="16">
        <v>1</v>
      </c>
      <c r="I33" s="16">
        <v>14</v>
      </c>
      <c r="J33" s="16">
        <v>11</v>
      </c>
      <c r="K33" s="16">
        <v>25</v>
      </c>
      <c r="L33" s="16">
        <v>25</v>
      </c>
      <c r="M33" s="16">
        <v>1</v>
      </c>
      <c r="N33" s="16">
        <v>1</v>
      </c>
      <c r="O33" s="16">
        <v>0.75</v>
      </c>
      <c r="P33" s="24">
        <v>31.435973000000001</v>
      </c>
    </row>
    <row r="34" spans="1:16" ht="25.25" customHeight="1" x14ac:dyDescent="0.2">
      <c r="A34" s="23" t="s">
        <v>60</v>
      </c>
      <c r="B34" s="14" t="s">
        <v>51</v>
      </c>
      <c r="C34" s="15" t="s">
        <v>28</v>
      </c>
      <c r="D34" s="16">
        <v>100</v>
      </c>
      <c r="E34" s="16">
        <v>3</v>
      </c>
      <c r="F34" s="16">
        <v>0</v>
      </c>
      <c r="G34" s="16">
        <v>0</v>
      </c>
      <c r="H34" s="16">
        <v>3</v>
      </c>
      <c r="I34" s="16">
        <v>14</v>
      </c>
      <c r="J34" s="16">
        <v>7</v>
      </c>
      <c r="K34" s="16">
        <v>100</v>
      </c>
      <c r="L34" s="16">
        <v>25</v>
      </c>
      <c r="M34" s="16">
        <v>2</v>
      </c>
      <c r="N34" s="16">
        <v>1</v>
      </c>
      <c r="O34" s="16">
        <v>0.8</v>
      </c>
      <c r="P34" s="24">
        <v>58.345140999999998</v>
      </c>
    </row>
    <row r="35" spans="1:16" ht="25.25" customHeight="1" x14ac:dyDescent="0.2">
      <c r="A35" s="23" t="s">
        <v>61</v>
      </c>
      <c r="B35" s="14" t="s">
        <v>51</v>
      </c>
      <c r="C35" s="15" t="s">
        <v>28</v>
      </c>
      <c r="D35" s="16">
        <v>120</v>
      </c>
      <c r="E35" s="16">
        <v>3</v>
      </c>
      <c r="F35" s="16">
        <v>0</v>
      </c>
      <c r="G35" s="16">
        <v>240</v>
      </c>
      <c r="H35" s="16">
        <v>5</v>
      </c>
      <c r="I35" s="16">
        <v>14</v>
      </c>
      <c r="J35" s="16">
        <v>12</v>
      </c>
      <c r="K35" s="16">
        <v>190</v>
      </c>
      <c r="L35" s="16">
        <v>25</v>
      </c>
      <c r="M35" s="16">
        <v>3</v>
      </c>
      <c r="N35" s="16">
        <v>1.33</v>
      </c>
      <c r="O35" s="16">
        <v>0.67</v>
      </c>
      <c r="P35" s="24">
        <v>41.015492000000002</v>
      </c>
    </row>
    <row r="36" spans="1:16" ht="25.25" customHeight="1" x14ac:dyDescent="0.2">
      <c r="A36" s="23" t="s">
        <v>62</v>
      </c>
      <c r="B36" s="14" t="s">
        <v>51</v>
      </c>
      <c r="C36" s="15" t="s">
        <v>28</v>
      </c>
      <c r="D36" s="16">
        <v>110</v>
      </c>
      <c r="E36" s="16">
        <v>2</v>
      </c>
      <c r="F36" s="16">
        <v>1</v>
      </c>
      <c r="G36" s="16">
        <v>170</v>
      </c>
      <c r="H36" s="16">
        <v>1</v>
      </c>
      <c r="I36" s="16">
        <v>17</v>
      </c>
      <c r="J36" s="16">
        <v>6</v>
      </c>
      <c r="K36" s="16">
        <v>60</v>
      </c>
      <c r="L36" s="16">
        <v>100</v>
      </c>
      <c r="M36" s="16">
        <v>3</v>
      </c>
      <c r="N36" s="16">
        <v>1</v>
      </c>
      <c r="O36" s="16">
        <v>1</v>
      </c>
      <c r="P36" s="24">
        <v>36.523682999999998</v>
      </c>
    </row>
    <row r="37" spans="1:16" ht="25.25" customHeight="1" x14ac:dyDescent="0.2">
      <c r="A37" s="23" t="s">
        <v>63</v>
      </c>
      <c r="B37" s="14" t="s">
        <v>51</v>
      </c>
      <c r="C37" s="15" t="s">
        <v>28</v>
      </c>
      <c r="D37" s="16">
        <v>140</v>
      </c>
      <c r="E37" s="16">
        <v>3</v>
      </c>
      <c r="F37" s="16">
        <v>1</v>
      </c>
      <c r="G37" s="16">
        <v>170</v>
      </c>
      <c r="H37" s="16">
        <v>2</v>
      </c>
      <c r="I37" s="16">
        <v>20</v>
      </c>
      <c r="J37" s="16">
        <v>9</v>
      </c>
      <c r="K37" s="16">
        <v>95</v>
      </c>
      <c r="L37" s="16">
        <v>100</v>
      </c>
      <c r="M37" s="16">
        <v>3</v>
      </c>
      <c r="N37" s="16">
        <v>1.3</v>
      </c>
      <c r="O37" s="16">
        <v>0.75</v>
      </c>
      <c r="P37" s="24">
        <v>36.471511999999997</v>
      </c>
    </row>
    <row r="38" spans="1:16" ht="25.25" customHeight="1" x14ac:dyDescent="0.2">
      <c r="A38" s="23" t="s">
        <v>64</v>
      </c>
      <c r="B38" s="14" t="s">
        <v>51</v>
      </c>
      <c r="C38" s="15" t="s">
        <v>28</v>
      </c>
      <c r="D38" s="16">
        <v>160</v>
      </c>
      <c r="E38" s="16">
        <v>3</v>
      </c>
      <c r="F38" s="16">
        <v>2</v>
      </c>
      <c r="G38" s="16">
        <v>150</v>
      </c>
      <c r="H38" s="16">
        <v>3</v>
      </c>
      <c r="I38" s="16">
        <v>17</v>
      </c>
      <c r="J38" s="16">
        <v>13</v>
      </c>
      <c r="K38" s="16">
        <v>160</v>
      </c>
      <c r="L38" s="16">
        <v>25</v>
      </c>
      <c r="M38" s="16">
        <v>3</v>
      </c>
      <c r="N38" s="16">
        <v>1.5</v>
      </c>
      <c r="O38" s="16">
        <v>0.67</v>
      </c>
      <c r="P38" s="24">
        <v>30.313351000000001</v>
      </c>
    </row>
    <row r="39" spans="1:16" ht="25.25" customHeight="1" x14ac:dyDescent="0.2">
      <c r="A39" s="23" t="s">
        <v>65</v>
      </c>
      <c r="B39" s="14" t="s">
        <v>51</v>
      </c>
      <c r="C39" s="15" t="s">
        <v>28</v>
      </c>
      <c r="D39" s="16">
        <v>120</v>
      </c>
      <c r="E39" s="16">
        <v>2</v>
      </c>
      <c r="F39" s="16">
        <v>1</v>
      </c>
      <c r="G39" s="16">
        <v>190</v>
      </c>
      <c r="H39" s="16">
        <v>0</v>
      </c>
      <c r="I39" s="16">
        <v>15</v>
      </c>
      <c r="J39" s="16">
        <v>9</v>
      </c>
      <c r="K39" s="16">
        <v>40</v>
      </c>
      <c r="L39" s="16">
        <v>25</v>
      </c>
      <c r="M39" s="16">
        <v>2</v>
      </c>
      <c r="N39" s="16">
        <v>1</v>
      </c>
      <c r="O39" s="16">
        <v>0.67</v>
      </c>
      <c r="P39" s="24">
        <v>29.924285000000001</v>
      </c>
    </row>
    <row r="40" spans="1:16" ht="25.25" customHeight="1" x14ac:dyDescent="0.2">
      <c r="A40" s="23" t="s">
        <v>66</v>
      </c>
      <c r="B40" s="14" t="s">
        <v>51</v>
      </c>
      <c r="C40" s="15" t="s">
        <v>28</v>
      </c>
      <c r="D40" s="16">
        <v>140</v>
      </c>
      <c r="E40" s="16">
        <v>3</v>
      </c>
      <c r="F40" s="16">
        <v>2</v>
      </c>
      <c r="G40" s="16">
        <v>220</v>
      </c>
      <c r="H40" s="16">
        <v>3</v>
      </c>
      <c r="I40" s="16">
        <v>21</v>
      </c>
      <c r="J40" s="16">
        <v>7</v>
      </c>
      <c r="K40" s="16">
        <v>130</v>
      </c>
      <c r="L40" s="16">
        <v>25</v>
      </c>
      <c r="M40" s="16">
        <v>3</v>
      </c>
      <c r="N40" s="16">
        <v>1.33</v>
      </c>
      <c r="O40" s="16">
        <v>0.67</v>
      </c>
      <c r="P40" s="24">
        <v>40.692320000000002</v>
      </c>
    </row>
    <row r="41" spans="1:16" ht="25.25" customHeight="1" x14ac:dyDescent="0.2">
      <c r="A41" s="23" t="s">
        <v>67</v>
      </c>
      <c r="B41" s="14" t="s">
        <v>51</v>
      </c>
      <c r="C41" s="15" t="s">
        <v>28</v>
      </c>
      <c r="D41" s="16">
        <v>90</v>
      </c>
      <c r="E41" s="16">
        <v>3</v>
      </c>
      <c r="F41" s="16">
        <v>0</v>
      </c>
      <c r="G41" s="16">
        <v>170</v>
      </c>
      <c r="H41" s="16">
        <v>3</v>
      </c>
      <c r="I41" s="16">
        <v>18</v>
      </c>
      <c r="J41" s="16">
        <v>2</v>
      </c>
      <c r="K41" s="16">
        <v>90</v>
      </c>
      <c r="L41" s="16">
        <v>25</v>
      </c>
      <c r="M41" s="16">
        <v>3</v>
      </c>
      <c r="N41" s="16">
        <v>1</v>
      </c>
      <c r="O41" s="16">
        <v>1</v>
      </c>
      <c r="P41" s="24">
        <v>59.642837</v>
      </c>
    </row>
    <row r="42" spans="1:16" ht="25.25" customHeight="1" x14ac:dyDescent="0.2">
      <c r="A42" s="23" t="s">
        <v>68</v>
      </c>
      <c r="B42" s="14" t="s">
        <v>51</v>
      </c>
      <c r="C42" s="15" t="s">
        <v>28</v>
      </c>
      <c r="D42" s="16">
        <v>100</v>
      </c>
      <c r="E42" s="16">
        <v>3</v>
      </c>
      <c r="F42" s="16">
        <v>0</v>
      </c>
      <c r="G42" s="16">
        <v>320</v>
      </c>
      <c r="H42" s="16">
        <v>1</v>
      </c>
      <c r="I42" s="16">
        <v>20</v>
      </c>
      <c r="J42" s="16">
        <v>3</v>
      </c>
      <c r="K42" s="16">
        <v>45</v>
      </c>
      <c r="L42" s="16">
        <v>100</v>
      </c>
      <c r="M42" s="16">
        <v>3</v>
      </c>
      <c r="N42" s="16">
        <v>1</v>
      </c>
      <c r="O42" s="16">
        <v>1</v>
      </c>
      <c r="P42" s="24">
        <v>41.503540000000001</v>
      </c>
    </row>
    <row r="43" spans="1:16" ht="25.25" customHeight="1" x14ac:dyDescent="0.2">
      <c r="A43" s="23" t="s">
        <v>69</v>
      </c>
      <c r="B43" s="14" t="s">
        <v>51</v>
      </c>
      <c r="C43" s="15" t="s">
        <v>28</v>
      </c>
      <c r="D43" s="16">
        <v>120</v>
      </c>
      <c r="E43" s="16">
        <v>3</v>
      </c>
      <c r="F43" s="16">
        <v>1</v>
      </c>
      <c r="G43" s="16">
        <v>210</v>
      </c>
      <c r="H43" s="16">
        <v>5</v>
      </c>
      <c r="I43" s="16">
        <v>14</v>
      </c>
      <c r="J43" s="16">
        <v>12</v>
      </c>
      <c r="K43" s="16">
        <v>240</v>
      </c>
      <c r="L43" s="16">
        <v>25</v>
      </c>
      <c r="M43" s="16">
        <v>2</v>
      </c>
      <c r="N43" s="16">
        <v>1.33</v>
      </c>
      <c r="O43" s="16">
        <v>0.75</v>
      </c>
      <c r="P43" s="24">
        <v>39.259197</v>
      </c>
    </row>
    <row r="44" spans="1:16" ht="25.25" customHeight="1" x14ac:dyDescent="0.2">
      <c r="A44" s="23" t="s">
        <v>70</v>
      </c>
      <c r="B44" s="14" t="s">
        <v>51</v>
      </c>
      <c r="C44" s="15" t="s">
        <v>28</v>
      </c>
      <c r="D44" s="16">
        <v>90</v>
      </c>
      <c r="E44" s="16">
        <v>2</v>
      </c>
      <c r="F44" s="16">
        <v>0</v>
      </c>
      <c r="G44" s="16">
        <v>0</v>
      </c>
      <c r="H44" s="16">
        <v>2</v>
      </c>
      <c r="I44" s="16">
        <v>15</v>
      </c>
      <c r="J44" s="16">
        <v>6</v>
      </c>
      <c r="K44" s="16">
        <v>110</v>
      </c>
      <c r="L44" s="16">
        <v>25</v>
      </c>
      <c r="M44" s="16">
        <v>3</v>
      </c>
      <c r="N44" s="16">
        <v>1</v>
      </c>
      <c r="O44" s="16">
        <v>0.5</v>
      </c>
      <c r="P44" s="24">
        <v>55.333142000000002</v>
      </c>
    </row>
    <row r="45" spans="1:16" ht="25.25" customHeight="1" x14ac:dyDescent="0.2">
      <c r="A45" s="23" t="s">
        <v>71</v>
      </c>
      <c r="B45" s="14" t="s">
        <v>51</v>
      </c>
      <c r="C45" s="15" t="s">
        <v>28</v>
      </c>
      <c r="D45" s="16">
        <v>110</v>
      </c>
      <c r="E45" s="16">
        <v>2</v>
      </c>
      <c r="F45" s="16">
        <v>0</v>
      </c>
      <c r="G45" s="16">
        <v>290</v>
      </c>
      <c r="H45" s="16">
        <v>0</v>
      </c>
      <c r="I45" s="16">
        <v>22</v>
      </c>
      <c r="J45" s="16">
        <v>3</v>
      </c>
      <c r="K45" s="16">
        <v>35</v>
      </c>
      <c r="L45" s="16">
        <v>25</v>
      </c>
      <c r="M45" s="16">
        <v>1</v>
      </c>
      <c r="N45" s="16">
        <v>1</v>
      </c>
      <c r="O45" s="16">
        <v>1</v>
      </c>
      <c r="P45" s="24">
        <v>40.560158999999999</v>
      </c>
    </row>
    <row r="46" spans="1:16" ht="25.25" customHeight="1" x14ac:dyDescent="0.2">
      <c r="A46" s="23" t="s">
        <v>72</v>
      </c>
      <c r="B46" s="14" t="s">
        <v>51</v>
      </c>
      <c r="C46" s="15" t="s">
        <v>28</v>
      </c>
      <c r="D46" s="16">
        <v>110</v>
      </c>
      <c r="E46" s="16">
        <v>2</v>
      </c>
      <c r="F46" s="16">
        <v>1</v>
      </c>
      <c r="G46" s="16">
        <v>70</v>
      </c>
      <c r="H46" s="16">
        <v>1</v>
      </c>
      <c r="I46" s="16">
        <v>9</v>
      </c>
      <c r="J46" s="16">
        <v>15</v>
      </c>
      <c r="K46" s="16">
        <v>40</v>
      </c>
      <c r="L46" s="16">
        <v>25</v>
      </c>
      <c r="M46" s="16">
        <v>2</v>
      </c>
      <c r="N46" s="16">
        <v>1</v>
      </c>
      <c r="O46" s="16">
        <v>0.75</v>
      </c>
      <c r="P46" s="24">
        <v>31.230053999999999</v>
      </c>
    </row>
    <row r="47" spans="1:16" ht="25.25" customHeight="1" x14ac:dyDescent="0.2">
      <c r="A47" s="23" t="s">
        <v>73</v>
      </c>
      <c r="B47" s="14" t="s">
        <v>51</v>
      </c>
      <c r="C47" s="15" t="s">
        <v>28</v>
      </c>
      <c r="D47" s="16">
        <v>110</v>
      </c>
      <c r="E47" s="16">
        <v>6</v>
      </c>
      <c r="F47" s="16">
        <v>0</v>
      </c>
      <c r="G47" s="16">
        <v>230</v>
      </c>
      <c r="H47" s="16">
        <v>1</v>
      </c>
      <c r="I47" s="16">
        <v>16</v>
      </c>
      <c r="J47" s="16">
        <v>3</v>
      </c>
      <c r="K47" s="16">
        <v>55</v>
      </c>
      <c r="L47" s="16">
        <v>25</v>
      </c>
      <c r="M47" s="16">
        <v>1</v>
      </c>
      <c r="N47" s="16">
        <v>1</v>
      </c>
      <c r="O47" s="16">
        <v>1</v>
      </c>
      <c r="P47" s="24">
        <v>53.131323999999999</v>
      </c>
    </row>
    <row r="48" spans="1:16" ht="25.25" customHeight="1" x14ac:dyDescent="0.2">
      <c r="A48" s="23" t="s">
        <v>74</v>
      </c>
      <c r="B48" s="14" t="s">
        <v>51</v>
      </c>
      <c r="C48" s="15" t="s">
        <v>28</v>
      </c>
      <c r="D48" s="16">
        <v>70</v>
      </c>
      <c r="E48" s="16">
        <v>4</v>
      </c>
      <c r="F48" s="16">
        <v>1</v>
      </c>
      <c r="G48" s="16">
        <v>130</v>
      </c>
      <c r="H48" s="16">
        <v>10</v>
      </c>
      <c r="I48" s="16">
        <v>5</v>
      </c>
      <c r="J48" s="16">
        <v>6</v>
      </c>
      <c r="K48" s="16">
        <v>280</v>
      </c>
      <c r="L48" s="16">
        <v>25</v>
      </c>
      <c r="M48" s="16">
        <v>3</v>
      </c>
      <c r="N48" s="16">
        <v>1</v>
      </c>
      <c r="O48" s="16">
        <v>0.33</v>
      </c>
      <c r="P48" s="24">
        <v>68.402973000000003</v>
      </c>
    </row>
    <row r="49" spans="1:16" ht="25.25" customHeight="1" x14ac:dyDescent="0.2">
      <c r="A49" s="23" t="s">
        <v>75</v>
      </c>
      <c r="B49" s="14" t="s">
        <v>51</v>
      </c>
      <c r="C49" s="15" t="s">
        <v>28</v>
      </c>
      <c r="D49" s="16">
        <v>80</v>
      </c>
      <c r="E49" s="16">
        <v>2</v>
      </c>
      <c r="F49" s="16">
        <v>0</v>
      </c>
      <c r="G49" s="16">
        <v>0</v>
      </c>
      <c r="H49" s="16">
        <v>3</v>
      </c>
      <c r="I49" s="16">
        <v>16</v>
      </c>
      <c r="J49" s="16">
        <v>0</v>
      </c>
      <c r="K49" s="16">
        <v>95</v>
      </c>
      <c r="L49" s="16">
        <v>0</v>
      </c>
      <c r="M49" s="16">
        <v>1</v>
      </c>
      <c r="N49" s="16">
        <v>0.83</v>
      </c>
      <c r="O49" s="16">
        <v>1</v>
      </c>
      <c r="P49" s="24">
        <v>68.235884999999996</v>
      </c>
    </row>
    <row r="50" spans="1:16" ht="25.25" customHeight="1" x14ac:dyDescent="0.2">
      <c r="A50" s="23" t="s">
        <v>76</v>
      </c>
      <c r="B50" s="14" t="s">
        <v>51</v>
      </c>
      <c r="C50" s="15" t="s">
        <v>28</v>
      </c>
      <c r="D50" s="16">
        <v>90</v>
      </c>
      <c r="E50" s="16">
        <v>3</v>
      </c>
      <c r="F50" s="16">
        <v>0</v>
      </c>
      <c r="G50" s="16">
        <v>0</v>
      </c>
      <c r="H50" s="16">
        <v>4</v>
      </c>
      <c r="I50" s="16">
        <v>19</v>
      </c>
      <c r="J50" s="16">
        <v>0</v>
      </c>
      <c r="K50" s="16">
        <v>140</v>
      </c>
      <c r="L50" s="16">
        <v>0</v>
      </c>
      <c r="M50" s="16">
        <v>1</v>
      </c>
      <c r="N50" s="16">
        <v>1</v>
      </c>
      <c r="O50" s="16">
        <v>0.67</v>
      </c>
      <c r="P50" s="24">
        <v>74.472949</v>
      </c>
    </row>
    <row r="51" spans="1:16" ht="25.25" customHeight="1" x14ac:dyDescent="0.2">
      <c r="A51" s="23" t="s">
        <v>77</v>
      </c>
      <c r="B51" s="14" t="s">
        <v>51</v>
      </c>
      <c r="C51" s="15" t="s">
        <v>28</v>
      </c>
      <c r="D51" s="16">
        <v>90</v>
      </c>
      <c r="E51" s="16">
        <v>3</v>
      </c>
      <c r="F51" s="16">
        <v>0</v>
      </c>
      <c r="G51" s="16">
        <v>0</v>
      </c>
      <c r="H51" s="16">
        <v>3</v>
      </c>
      <c r="I51" s="16">
        <v>20</v>
      </c>
      <c r="J51" s="16">
        <v>0</v>
      </c>
      <c r="K51" s="16">
        <v>120</v>
      </c>
      <c r="L51" s="16">
        <v>0</v>
      </c>
      <c r="M51" s="16">
        <v>1</v>
      </c>
      <c r="N51" s="16">
        <v>1</v>
      </c>
      <c r="O51" s="16">
        <v>0.67</v>
      </c>
      <c r="P51" s="24">
        <v>72.801787000000004</v>
      </c>
    </row>
    <row r="52" spans="1:16" ht="25.25" customHeight="1" x14ac:dyDescent="0.2">
      <c r="A52" s="23" t="s">
        <v>78</v>
      </c>
      <c r="B52" s="14" t="s">
        <v>51</v>
      </c>
      <c r="C52" s="15" t="s">
        <v>28</v>
      </c>
      <c r="D52" s="16">
        <v>90</v>
      </c>
      <c r="E52" s="16">
        <v>2</v>
      </c>
      <c r="F52" s="16">
        <v>0</v>
      </c>
      <c r="G52" s="16">
        <v>15</v>
      </c>
      <c r="H52" s="16">
        <v>3</v>
      </c>
      <c r="I52" s="16">
        <v>15</v>
      </c>
      <c r="J52" s="16">
        <v>5</v>
      </c>
      <c r="K52" s="16">
        <v>90</v>
      </c>
      <c r="L52" s="16">
        <v>25</v>
      </c>
      <c r="M52" s="16">
        <v>2</v>
      </c>
      <c r="N52" s="16">
        <v>1</v>
      </c>
      <c r="O52" s="16">
        <v>1</v>
      </c>
      <c r="P52" s="24">
        <v>59.363993000000001</v>
      </c>
    </row>
    <row r="53" spans="1:16" ht="25.25" customHeight="1" x14ac:dyDescent="0.2">
      <c r="A53" s="23" t="s">
        <v>79</v>
      </c>
      <c r="B53" s="14" t="s">
        <v>80</v>
      </c>
      <c r="C53" s="15" t="s">
        <v>28</v>
      </c>
      <c r="D53" s="16">
        <v>90</v>
      </c>
      <c r="E53" s="16">
        <v>3</v>
      </c>
      <c r="F53" s="16">
        <v>0</v>
      </c>
      <c r="G53" s="16">
        <v>210</v>
      </c>
      <c r="H53" s="16">
        <v>5</v>
      </c>
      <c r="I53" s="16">
        <v>13</v>
      </c>
      <c r="J53" s="16">
        <v>5</v>
      </c>
      <c r="K53" s="16">
        <v>190</v>
      </c>
      <c r="L53" s="16">
        <v>25</v>
      </c>
      <c r="M53" s="16">
        <v>3</v>
      </c>
      <c r="N53" s="16">
        <v>1</v>
      </c>
      <c r="O53" s="16">
        <v>0.67</v>
      </c>
      <c r="P53" s="24">
        <v>53.313813000000003</v>
      </c>
    </row>
    <row r="54" spans="1:16" ht="25.25" customHeight="1" x14ac:dyDescent="0.2">
      <c r="A54" s="23" t="s">
        <v>81</v>
      </c>
      <c r="B54" s="14" t="s">
        <v>80</v>
      </c>
      <c r="C54" s="15" t="s">
        <v>28</v>
      </c>
      <c r="D54" s="16">
        <v>120</v>
      </c>
      <c r="E54" s="16">
        <v>3</v>
      </c>
      <c r="F54" s="16">
        <v>2</v>
      </c>
      <c r="G54" s="16">
        <v>160</v>
      </c>
      <c r="H54" s="16">
        <v>5</v>
      </c>
      <c r="I54" s="16">
        <v>12</v>
      </c>
      <c r="J54" s="16">
        <v>10</v>
      </c>
      <c r="K54" s="16">
        <v>200</v>
      </c>
      <c r="L54" s="16">
        <v>25</v>
      </c>
      <c r="M54" s="16">
        <v>3</v>
      </c>
      <c r="N54" s="16">
        <v>1.25</v>
      </c>
      <c r="O54" s="16">
        <v>0.67</v>
      </c>
      <c r="P54" s="24">
        <v>40.917046999999997</v>
      </c>
    </row>
    <row r="55" spans="1:16" ht="25.25" customHeight="1" x14ac:dyDescent="0.2">
      <c r="A55" s="23" t="s">
        <v>82</v>
      </c>
      <c r="B55" s="14" t="s">
        <v>80</v>
      </c>
      <c r="C55" s="15" t="s">
        <v>28</v>
      </c>
      <c r="D55" s="16">
        <v>110</v>
      </c>
      <c r="E55" s="16">
        <v>1</v>
      </c>
      <c r="F55" s="16">
        <v>1</v>
      </c>
      <c r="G55" s="16">
        <v>135</v>
      </c>
      <c r="H55" s="16">
        <v>0</v>
      </c>
      <c r="I55" s="16">
        <v>13</v>
      </c>
      <c r="J55" s="16">
        <v>12</v>
      </c>
      <c r="K55" s="16">
        <v>25</v>
      </c>
      <c r="L55" s="16">
        <v>25</v>
      </c>
      <c r="M55" s="16">
        <v>2</v>
      </c>
      <c r="N55" s="16">
        <v>1</v>
      </c>
      <c r="O55" s="16">
        <v>0.75</v>
      </c>
      <c r="P55" s="24">
        <v>28.025765</v>
      </c>
    </row>
    <row r="56" spans="1:16" ht="25.25" customHeight="1" x14ac:dyDescent="0.2">
      <c r="A56" s="23" t="s">
        <v>83</v>
      </c>
      <c r="B56" s="14" t="s">
        <v>80</v>
      </c>
      <c r="C56" s="15" t="s">
        <v>28</v>
      </c>
      <c r="D56" s="16">
        <v>100</v>
      </c>
      <c r="E56" s="16">
        <v>2</v>
      </c>
      <c r="F56" s="16">
        <v>0</v>
      </c>
      <c r="G56" s="16">
        <v>45</v>
      </c>
      <c r="H56" s="16">
        <v>0</v>
      </c>
      <c r="I56" s="16">
        <v>11</v>
      </c>
      <c r="J56" s="16">
        <v>15</v>
      </c>
      <c r="K56" s="16">
        <v>40</v>
      </c>
      <c r="L56" s="16">
        <v>25</v>
      </c>
      <c r="M56" s="16">
        <v>1</v>
      </c>
      <c r="N56" s="16">
        <v>1</v>
      </c>
      <c r="O56" s="16">
        <v>0.88</v>
      </c>
      <c r="P56" s="24">
        <v>35.252443999999997</v>
      </c>
    </row>
    <row r="57" spans="1:16" ht="25.25" customHeight="1" x14ac:dyDescent="0.2">
      <c r="A57" s="23" t="s">
        <v>84</v>
      </c>
      <c r="B57" s="14" t="s">
        <v>80</v>
      </c>
      <c r="C57" s="15" t="s">
        <v>28</v>
      </c>
      <c r="D57" s="16">
        <v>100</v>
      </c>
      <c r="E57" s="16">
        <v>3</v>
      </c>
      <c r="F57" s="16">
        <v>1</v>
      </c>
      <c r="G57" s="16">
        <v>140</v>
      </c>
      <c r="H57" s="16">
        <v>3</v>
      </c>
      <c r="I57" s="16">
        <v>15</v>
      </c>
      <c r="J57" s="16">
        <v>5</v>
      </c>
      <c r="K57" s="16">
        <v>85</v>
      </c>
      <c r="L57" s="16">
        <v>25</v>
      </c>
      <c r="M57" s="16">
        <v>3</v>
      </c>
      <c r="N57" s="16">
        <v>1</v>
      </c>
      <c r="O57" s="16">
        <v>0.88</v>
      </c>
      <c r="P57" s="24">
        <v>52.076897000000002</v>
      </c>
    </row>
    <row r="58" spans="1:16" ht="25.25" customHeight="1" x14ac:dyDescent="0.2">
      <c r="A58" s="23" t="s">
        <v>85</v>
      </c>
      <c r="B58" s="14" t="s">
        <v>80</v>
      </c>
      <c r="C58" s="15" t="s">
        <v>28</v>
      </c>
      <c r="D58" s="16">
        <v>110</v>
      </c>
      <c r="E58" s="16">
        <v>3</v>
      </c>
      <c r="F58" s="16">
        <v>0</v>
      </c>
      <c r="G58" s="16">
        <v>170</v>
      </c>
      <c r="H58" s="16">
        <v>3</v>
      </c>
      <c r="I58" s="16">
        <v>17</v>
      </c>
      <c r="J58" s="16">
        <v>3</v>
      </c>
      <c r="K58" s="16">
        <v>90</v>
      </c>
      <c r="L58" s="16">
        <v>25</v>
      </c>
      <c r="M58" s="16">
        <v>3</v>
      </c>
      <c r="N58" s="16">
        <v>1</v>
      </c>
      <c r="O58" s="16">
        <v>0.25</v>
      </c>
      <c r="P58" s="24">
        <v>53.371006999999999</v>
      </c>
    </row>
    <row r="59" spans="1:16" ht="25.25" customHeight="1" x14ac:dyDescent="0.2">
      <c r="A59" s="23" t="s">
        <v>86</v>
      </c>
      <c r="B59" s="14" t="s">
        <v>80</v>
      </c>
      <c r="C59" s="15" t="s">
        <v>28</v>
      </c>
      <c r="D59" s="16">
        <v>120</v>
      </c>
      <c r="E59" s="16">
        <v>3</v>
      </c>
      <c r="F59" s="16">
        <v>3</v>
      </c>
      <c r="G59" s="16">
        <v>75</v>
      </c>
      <c r="H59" s="16">
        <v>3</v>
      </c>
      <c r="I59" s="16">
        <v>13</v>
      </c>
      <c r="J59" s="16">
        <v>4</v>
      </c>
      <c r="K59" s="16">
        <v>100</v>
      </c>
      <c r="L59" s="16">
        <v>25</v>
      </c>
      <c r="M59" s="16">
        <v>3</v>
      </c>
      <c r="N59" s="16">
        <v>1</v>
      </c>
      <c r="O59" s="16">
        <v>0.33</v>
      </c>
      <c r="P59" s="24">
        <v>45.811715999999997</v>
      </c>
    </row>
    <row r="60" spans="1:16" ht="25.25" customHeight="1" x14ac:dyDescent="0.2">
      <c r="A60" s="23" t="s">
        <v>87</v>
      </c>
      <c r="B60" s="14" t="s">
        <v>80</v>
      </c>
      <c r="C60" s="15" t="s">
        <v>28</v>
      </c>
      <c r="D60" s="16">
        <v>110</v>
      </c>
      <c r="E60" s="16">
        <v>1</v>
      </c>
      <c r="F60" s="16">
        <v>0</v>
      </c>
      <c r="G60" s="16">
        <v>180</v>
      </c>
      <c r="H60" s="16">
        <v>0</v>
      </c>
      <c r="I60" s="16">
        <v>14</v>
      </c>
      <c r="J60" s="16">
        <v>11</v>
      </c>
      <c r="K60" s="16">
        <v>35</v>
      </c>
      <c r="L60" s="16">
        <v>25</v>
      </c>
      <c r="M60" s="16">
        <v>1</v>
      </c>
      <c r="N60" s="16">
        <v>1</v>
      </c>
      <c r="O60" s="16">
        <v>1.33</v>
      </c>
      <c r="P60" s="24">
        <v>28.742414</v>
      </c>
    </row>
    <row r="61" spans="1:16" ht="25.25" customHeight="1" x14ac:dyDescent="0.2">
      <c r="A61" s="23" t="s">
        <v>88</v>
      </c>
      <c r="B61" s="14" t="s">
        <v>80</v>
      </c>
      <c r="C61" s="15" t="s">
        <v>28</v>
      </c>
      <c r="D61" s="16">
        <v>120</v>
      </c>
      <c r="E61" s="16">
        <v>3</v>
      </c>
      <c r="F61" s="16">
        <v>1</v>
      </c>
      <c r="G61" s="16">
        <v>200</v>
      </c>
      <c r="H61" s="16">
        <v>6</v>
      </c>
      <c r="I61" s="16">
        <v>11</v>
      </c>
      <c r="J61" s="16">
        <v>14</v>
      </c>
      <c r="K61" s="16">
        <v>260</v>
      </c>
      <c r="L61" s="16">
        <v>25</v>
      </c>
      <c r="M61" s="16">
        <v>3</v>
      </c>
      <c r="N61" s="16">
        <v>1.33</v>
      </c>
      <c r="O61" s="16">
        <v>0.67</v>
      </c>
      <c r="P61" s="24">
        <v>37.840594000000003</v>
      </c>
    </row>
    <row r="62" spans="1:16" ht="25.25" customHeight="1" x14ac:dyDescent="0.2">
      <c r="A62" s="23" t="s">
        <v>89</v>
      </c>
      <c r="B62" s="14" t="s">
        <v>90</v>
      </c>
      <c r="C62" s="15" t="s">
        <v>28</v>
      </c>
      <c r="D62" s="16">
        <v>120</v>
      </c>
      <c r="E62" s="16">
        <v>3</v>
      </c>
      <c r="F62" s="16">
        <v>5</v>
      </c>
      <c r="G62" s="16">
        <v>15</v>
      </c>
      <c r="H62" s="16">
        <v>2</v>
      </c>
      <c r="I62" s="16">
        <v>8</v>
      </c>
      <c r="J62" s="16">
        <v>8</v>
      </c>
      <c r="K62" s="16">
        <v>135</v>
      </c>
      <c r="L62" s="16">
        <v>0</v>
      </c>
      <c r="M62" s="16">
        <v>3</v>
      </c>
      <c r="N62" s="16">
        <v>1</v>
      </c>
      <c r="O62" s="16">
        <v>1</v>
      </c>
      <c r="P62" s="24">
        <v>33.983679000000002</v>
      </c>
    </row>
    <row r="63" spans="1:16" ht="25.25" customHeight="1" x14ac:dyDescent="0.2">
      <c r="A63" s="23" t="s">
        <v>91</v>
      </c>
      <c r="B63" s="14" t="s">
        <v>90</v>
      </c>
      <c r="C63" s="15" t="s">
        <v>28</v>
      </c>
      <c r="D63" s="16">
        <v>120</v>
      </c>
      <c r="E63" s="16">
        <v>1</v>
      </c>
      <c r="F63" s="16">
        <v>2</v>
      </c>
      <c r="G63" s="16">
        <v>220</v>
      </c>
      <c r="H63" s="16">
        <v>0</v>
      </c>
      <c r="I63" s="16">
        <v>12</v>
      </c>
      <c r="J63" s="16">
        <v>12</v>
      </c>
      <c r="K63" s="16">
        <v>35</v>
      </c>
      <c r="L63" s="16">
        <v>25</v>
      </c>
      <c r="M63" s="16">
        <v>2</v>
      </c>
      <c r="N63" s="16">
        <v>1</v>
      </c>
      <c r="O63" s="16">
        <v>0.75</v>
      </c>
      <c r="P63" s="24">
        <v>18.042850999999999</v>
      </c>
    </row>
    <row r="64" spans="1:16" ht="25.25" customHeight="1" x14ac:dyDescent="0.2">
      <c r="A64" s="23" t="s">
        <v>92</v>
      </c>
      <c r="B64" s="14" t="s">
        <v>90</v>
      </c>
      <c r="C64" s="15" t="s">
        <v>28</v>
      </c>
      <c r="D64" s="16">
        <v>120</v>
      </c>
      <c r="E64" s="16">
        <v>1</v>
      </c>
      <c r="F64" s="16">
        <v>2</v>
      </c>
      <c r="G64" s="16">
        <v>220</v>
      </c>
      <c r="H64" s="16">
        <v>1</v>
      </c>
      <c r="I64" s="16">
        <v>12</v>
      </c>
      <c r="J64" s="16">
        <v>11</v>
      </c>
      <c r="K64" s="16">
        <v>45</v>
      </c>
      <c r="L64" s="16">
        <v>25</v>
      </c>
      <c r="M64" s="16">
        <v>2</v>
      </c>
      <c r="N64" s="16">
        <v>1</v>
      </c>
      <c r="O64" s="16">
        <v>1</v>
      </c>
      <c r="P64" s="24">
        <v>21.871292</v>
      </c>
    </row>
    <row r="65" spans="1:16" ht="25.25" customHeight="1" x14ac:dyDescent="0.2">
      <c r="A65" s="23" t="s">
        <v>93</v>
      </c>
      <c r="B65" s="14" t="s">
        <v>90</v>
      </c>
      <c r="C65" s="15" t="s">
        <v>28</v>
      </c>
      <c r="D65" s="16">
        <v>100</v>
      </c>
      <c r="E65" s="16">
        <v>4</v>
      </c>
      <c r="F65" s="16">
        <v>2</v>
      </c>
      <c r="G65" s="16">
        <v>150</v>
      </c>
      <c r="H65" s="16">
        <v>2</v>
      </c>
      <c r="I65" s="16">
        <v>12</v>
      </c>
      <c r="J65" s="16">
        <v>6</v>
      </c>
      <c r="K65" s="16">
        <v>95</v>
      </c>
      <c r="L65" s="16">
        <v>25</v>
      </c>
      <c r="M65" s="16">
        <v>2</v>
      </c>
      <c r="N65" s="16">
        <v>1</v>
      </c>
      <c r="O65" s="16">
        <v>0.67</v>
      </c>
      <c r="P65" s="24">
        <v>45.328074000000001</v>
      </c>
    </row>
    <row r="66" spans="1:16" ht="25.25" customHeight="1" x14ac:dyDescent="0.2">
      <c r="A66" s="23" t="s">
        <v>94</v>
      </c>
      <c r="B66" s="14" t="s">
        <v>90</v>
      </c>
      <c r="C66" s="15" t="s">
        <v>28</v>
      </c>
      <c r="D66" s="16">
        <v>50</v>
      </c>
      <c r="E66" s="16">
        <v>1</v>
      </c>
      <c r="F66" s="16">
        <v>0</v>
      </c>
      <c r="G66" s="16">
        <v>0</v>
      </c>
      <c r="H66" s="16">
        <v>0</v>
      </c>
      <c r="I66" s="16">
        <v>13</v>
      </c>
      <c r="J66" s="16">
        <v>0</v>
      </c>
      <c r="K66" s="16">
        <v>15</v>
      </c>
      <c r="L66" s="16">
        <v>0</v>
      </c>
      <c r="M66" s="16">
        <v>3</v>
      </c>
      <c r="N66" s="16">
        <v>0.5</v>
      </c>
      <c r="O66" s="16">
        <v>1</v>
      </c>
      <c r="P66" s="24">
        <v>60.756112000000002</v>
      </c>
    </row>
    <row r="67" spans="1:16" ht="25.25" customHeight="1" x14ac:dyDescent="0.2">
      <c r="A67" s="23" t="s">
        <v>95</v>
      </c>
      <c r="B67" s="14" t="s">
        <v>90</v>
      </c>
      <c r="C67" s="15" t="s">
        <v>28</v>
      </c>
      <c r="D67" s="16">
        <v>50</v>
      </c>
      <c r="E67" s="16">
        <v>2</v>
      </c>
      <c r="F67" s="16">
        <v>0</v>
      </c>
      <c r="G67" s="16">
        <v>0</v>
      </c>
      <c r="H67" s="16">
        <v>1</v>
      </c>
      <c r="I67" s="16">
        <v>10</v>
      </c>
      <c r="J67" s="16">
        <v>0</v>
      </c>
      <c r="K67" s="16">
        <v>50</v>
      </c>
      <c r="L67" s="16">
        <v>0</v>
      </c>
      <c r="M67" s="16">
        <v>3</v>
      </c>
      <c r="N67" s="16">
        <v>0.5</v>
      </c>
      <c r="O67" s="16">
        <v>1</v>
      </c>
      <c r="P67" s="24">
        <v>63.005645000000001</v>
      </c>
    </row>
    <row r="68" spans="1:16" ht="25.25" customHeight="1" x14ac:dyDescent="0.2">
      <c r="A68" s="23" t="s">
        <v>96</v>
      </c>
      <c r="B68" s="14" t="s">
        <v>90</v>
      </c>
      <c r="C68" s="15" t="s">
        <v>28</v>
      </c>
      <c r="D68" s="16">
        <v>100</v>
      </c>
      <c r="E68" s="16">
        <v>4</v>
      </c>
      <c r="F68" s="16">
        <v>1</v>
      </c>
      <c r="G68" s="16">
        <v>135</v>
      </c>
      <c r="H68" s="16">
        <v>2</v>
      </c>
      <c r="I68" s="16">
        <v>14</v>
      </c>
      <c r="J68" s="16">
        <v>6</v>
      </c>
      <c r="K68" s="16">
        <v>110</v>
      </c>
      <c r="L68" s="16">
        <v>25</v>
      </c>
      <c r="M68" s="16">
        <v>3</v>
      </c>
      <c r="N68" s="16">
        <v>1</v>
      </c>
      <c r="O68" s="16">
        <v>0.5</v>
      </c>
      <c r="P68" s="24">
        <v>49.511873999999999</v>
      </c>
    </row>
    <row r="69" spans="1:16" ht="25.25" customHeight="1" x14ac:dyDescent="0.2">
      <c r="A69" s="23" t="s">
        <v>97</v>
      </c>
      <c r="B69" s="14" t="s">
        <v>90</v>
      </c>
      <c r="C69" s="15" t="s">
        <v>28</v>
      </c>
      <c r="D69" s="16">
        <v>110</v>
      </c>
      <c r="E69" s="16">
        <v>2</v>
      </c>
      <c r="F69" s="16">
        <v>2</v>
      </c>
      <c r="G69" s="16">
        <v>200</v>
      </c>
      <c r="H69" s="16">
        <v>1</v>
      </c>
      <c r="I69" s="16">
        <v>14</v>
      </c>
      <c r="J69" s="16">
        <v>8</v>
      </c>
      <c r="K69" s="16">
        <v>-1</v>
      </c>
      <c r="L69" s="16">
        <v>25</v>
      </c>
      <c r="M69" s="16">
        <v>3</v>
      </c>
      <c r="N69" s="16">
        <v>1</v>
      </c>
      <c r="O69" s="16">
        <v>0.75</v>
      </c>
      <c r="P69" s="24">
        <v>34.384842999999996</v>
      </c>
    </row>
    <row r="70" spans="1:16" ht="25.25" customHeight="1" x14ac:dyDescent="0.2">
      <c r="A70" s="23" t="s">
        <v>98</v>
      </c>
      <c r="B70" s="14" t="s">
        <v>90</v>
      </c>
      <c r="C70" s="15" t="s">
        <v>28</v>
      </c>
      <c r="D70" s="16">
        <v>90</v>
      </c>
      <c r="E70" s="16">
        <v>2</v>
      </c>
      <c r="F70" s="16">
        <v>1</v>
      </c>
      <c r="G70" s="16">
        <v>200</v>
      </c>
      <c r="H70" s="16">
        <v>4</v>
      </c>
      <c r="I70" s="16">
        <v>15</v>
      </c>
      <c r="J70" s="16">
        <v>6</v>
      </c>
      <c r="K70" s="16">
        <v>125</v>
      </c>
      <c r="L70" s="16">
        <v>25</v>
      </c>
      <c r="M70" s="16">
        <v>1</v>
      </c>
      <c r="N70" s="16">
        <v>1</v>
      </c>
      <c r="O70" s="16">
        <v>0.67</v>
      </c>
      <c r="P70" s="24">
        <v>49.120252999999998</v>
      </c>
    </row>
    <row r="71" spans="1:16" ht="25.25" customHeight="1" x14ac:dyDescent="0.2">
      <c r="A71" s="23" t="s">
        <v>99</v>
      </c>
      <c r="B71" s="14" t="s">
        <v>90</v>
      </c>
      <c r="C71" s="15" t="s">
        <v>28</v>
      </c>
      <c r="D71" s="16">
        <v>110</v>
      </c>
      <c r="E71" s="16">
        <v>2</v>
      </c>
      <c r="F71" s="16">
        <v>0</v>
      </c>
      <c r="G71" s="16">
        <v>280</v>
      </c>
      <c r="H71" s="16">
        <v>0</v>
      </c>
      <c r="I71" s="16">
        <v>22</v>
      </c>
      <c r="J71" s="16">
        <v>3</v>
      </c>
      <c r="K71" s="16">
        <v>25</v>
      </c>
      <c r="L71" s="16">
        <v>25</v>
      </c>
      <c r="M71" s="16">
        <v>1</v>
      </c>
      <c r="N71" s="16">
        <v>1</v>
      </c>
      <c r="O71" s="16">
        <v>1</v>
      </c>
      <c r="P71" s="24">
        <v>41.445019000000002</v>
      </c>
    </row>
    <row r="72" spans="1:16" ht="25.25" customHeight="1" x14ac:dyDescent="0.2">
      <c r="A72" s="23" t="s">
        <v>100</v>
      </c>
      <c r="B72" s="14" t="s">
        <v>90</v>
      </c>
      <c r="C72" s="15" t="s">
        <v>28</v>
      </c>
      <c r="D72" s="16">
        <v>100</v>
      </c>
      <c r="E72" s="16">
        <v>2</v>
      </c>
      <c r="F72" s="16">
        <v>0</v>
      </c>
      <c r="G72" s="16">
        <v>190</v>
      </c>
      <c r="H72" s="16">
        <v>1</v>
      </c>
      <c r="I72" s="16">
        <v>18</v>
      </c>
      <c r="J72" s="16">
        <v>5</v>
      </c>
      <c r="K72" s="16">
        <v>80</v>
      </c>
      <c r="L72" s="16">
        <v>25</v>
      </c>
      <c r="M72" s="16">
        <v>3</v>
      </c>
      <c r="N72" s="16">
        <v>1</v>
      </c>
      <c r="O72" s="16">
        <v>0.75</v>
      </c>
      <c r="P72" s="24">
        <v>44.330855999999997</v>
      </c>
    </row>
    <row r="73" spans="1:16" ht="25.25" customHeight="1" x14ac:dyDescent="0.2">
      <c r="A73" s="23" t="s">
        <v>101</v>
      </c>
      <c r="B73" s="14" t="s">
        <v>90</v>
      </c>
      <c r="C73" s="15" t="s">
        <v>28</v>
      </c>
      <c r="D73" s="16">
        <v>150</v>
      </c>
      <c r="E73" s="16">
        <v>4</v>
      </c>
      <c r="F73" s="16">
        <v>3</v>
      </c>
      <c r="G73" s="16">
        <v>95</v>
      </c>
      <c r="H73" s="16">
        <v>3</v>
      </c>
      <c r="I73" s="16">
        <v>16</v>
      </c>
      <c r="J73" s="16">
        <v>11</v>
      </c>
      <c r="K73" s="16">
        <v>170</v>
      </c>
      <c r="L73" s="16">
        <v>25</v>
      </c>
      <c r="M73" s="16">
        <v>3</v>
      </c>
      <c r="N73" s="16">
        <v>1</v>
      </c>
      <c r="O73" s="16">
        <v>1</v>
      </c>
      <c r="P73" s="24">
        <v>37.136862999999998</v>
      </c>
    </row>
    <row r="74" spans="1:16" ht="25.25" customHeight="1" x14ac:dyDescent="0.2">
      <c r="A74" s="23" t="s">
        <v>102</v>
      </c>
      <c r="B74" s="14" t="s">
        <v>90</v>
      </c>
      <c r="C74" s="15" t="s">
        <v>28</v>
      </c>
      <c r="D74" s="16">
        <v>150</v>
      </c>
      <c r="E74" s="16">
        <v>4</v>
      </c>
      <c r="F74" s="16">
        <v>3</v>
      </c>
      <c r="G74" s="16">
        <v>150</v>
      </c>
      <c r="H74" s="16">
        <v>3</v>
      </c>
      <c r="I74" s="16">
        <v>16</v>
      </c>
      <c r="J74" s="16">
        <v>11</v>
      </c>
      <c r="K74" s="16">
        <v>170</v>
      </c>
      <c r="L74" s="16">
        <v>25</v>
      </c>
      <c r="M74" s="16">
        <v>3</v>
      </c>
      <c r="N74" s="16">
        <v>1</v>
      </c>
      <c r="O74" s="16">
        <v>1</v>
      </c>
      <c r="P74" s="24">
        <v>34.139764999999997</v>
      </c>
    </row>
    <row r="75" spans="1:16" ht="25.25" customHeight="1" x14ac:dyDescent="0.2">
      <c r="A75" s="23" t="s">
        <v>103</v>
      </c>
      <c r="B75" s="14" t="s">
        <v>90</v>
      </c>
      <c r="C75" s="15" t="s">
        <v>28</v>
      </c>
      <c r="D75" s="16">
        <v>110</v>
      </c>
      <c r="E75" s="16">
        <v>1</v>
      </c>
      <c r="F75" s="16">
        <v>0</v>
      </c>
      <c r="G75" s="16">
        <v>240</v>
      </c>
      <c r="H75" s="16">
        <v>0</v>
      </c>
      <c r="I75" s="16">
        <v>23</v>
      </c>
      <c r="J75" s="16">
        <v>2</v>
      </c>
      <c r="K75" s="16">
        <v>30</v>
      </c>
      <c r="L75" s="16">
        <v>25</v>
      </c>
      <c r="M75" s="16">
        <v>1</v>
      </c>
      <c r="N75" s="16">
        <v>1</v>
      </c>
      <c r="O75" s="16">
        <v>1.1299999999999999</v>
      </c>
      <c r="P75" s="24">
        <v>41.998933000000001</v>
      </c>
    </row>
    <row r="76" spans="1:16" ht="25.25" customHeight="1" x14ac:dyDescent="0.2">
      <c r="A76" s="23" t="s">
        <v>104</v>
      </c>
      <c r="B76" s="14" t="s">
        <v>90</v>
      </c>
      <c r="C76" s="15" t="s">
        <v>28</v>
      </c>
      <c r="D76" s="16">
        <v>100</v>
      </c>
      <c r="E76" s="16">
        <v>3</v>
      </c>
      <c r="F76" s="16">
        <v>1</v>
      </c>
      <c r="G76" s="16">
        <v>230</v>
      </c>
      <c r="H76" s="16">
        <v>3</v>
      </c>
      <c r="I76" s="16">
        <v>17</v>
      </c>
      <c r="J76" s="16">
        <v>3</v>
      </c>
      <c r="K76" s="16">
        <v>115</v>
      </c>
      <c r="L76" s="16">
        <v>25</v>
      </c>
      <c r="M76" s="16">
        <v>1</v>
      </c>
      <c r="N76" s="16">
        <v>1</v>
      </c>
      <c r="O76" s="16">
        <v>0.67</v>
      </c>
      <c r="P76" s="24">
        <v>49.787444999999998</v>
      </c>
    </row>
    <row r="77" spans="1:16" ht="25.25" customHeight="1" x14ac:dyDescent="0.2">
      <c r="A77" s="23" t="s">
        <v>105</v>
      </c>
      <c r="B77" s="14" t="s">
        <v>80</v>
      </c>
      <c r="C77" s="15" t="s">
        <v>106</v>
      </c>
      <c r="D77" s="16">
        <v>100</v>
      </c>
      <c r="E77" s="16">
        <v>4</v>
      </c>
      <c r="F77" s="16">
        <v>1</v>
      </c>
      <c r="G77" s="16">
        <v>0</v>
      </c>
      <c r="H77" s="16">
        <v>0</v>
      </c>
      <c r="I77" s="16">
        <v>16</v>
      </c>
      <c r="J77" s="16">
        <v>3</v>
      </c>
      <c r="K77" s="16">
        <v>95</v>
      </c>
      <c r="L77" s="16">
        <v>25</v>
      </c>
      <c r="M77" s="16">
        <v>2</v>
      </c>
      <c r="N77" s="16">
        <v>1</v>
      </c>
      <c r="O77" s="16">
        <v>1</v>
      </c>
      <c r="P77" s="24">
        <v>54.850917000000003</v>
      </c>
    </row>
    <row r="78" spans="1:16" ht="25.25" customHeight="1" x14ac:dyDescent="0.2">
      <c r="A78" s="23" t="s">
        <v>107</v>
      </c>
      <c r="B78" s="14" t="s">
        <v>80</v>
      </c>
      <c r="C78" s="15" t="s">
        <v>106</v>
      </c>
      <c r="D78" s="16">
        <v>100</v>
      </c>
      <c r="E78" s="16">
        <v>3</v>
      </c>
      <c r="F78" s="16">
        <v>0</v>
      </c>
      <c r="G78" s="16">
        <v>80</v>
      </c>
      <c r="H78" s="16">
        <v>1</v>
      </c>
      <c r="I78" s="16">
        <v>21</v>
      </c>
      <c r="J78" s="16">
        <v>0</v>
      </c>
      <c r="K78" s="16">
        <v>-1</v>
      </c>
      <c r="L78" s="16">
        <v>0</v>
      </c>
      <c r="M78" s="16">
        <v>2</v>
      </c>
      <c r="N78" s="16">
        <v>1</v>
      </c>
      <c r="O78" s="16">
        <v>1</v>
      </c>
      <c r="P78" s="24">
        <v>64.533816000000002</v>
      </c>
    </row>
    <row r="79" spans="1:16" ht="25.25" customHeight="1" thickBot="1" x14ac:dyDescent="0.25">
      <c r="A79" s="25" t="s">
        <v>108</v>
      </c>
      <c r="B79" s="14" t="s">
        <v>80</v>
      </c>
      <c r="C79" s="26" t="s">
        <v>106</v>
      </c>
      <c r="D79" s="27">
        <v>100</v>
      </c>
      <c r="E79" s="27">
        <v>5</v>
      </c>
      <c r="F79" s="27">
        <v>2</v>
      </c>
      <c r="G79" s="27">
        <v>0</v>
      </c>
      <c r="H79" s="27">
        <v>2.7</v>
      </c>
      <c r="I79" s="27">
        <v>-1</v>
      </c>
      <c r="J79" s="27">
        <v>-1</v>
      </c>
      <c r="K79" s="27">
        <v>110</v>
      </c>
      <c r="L79" s="27">
        <v>0</v>
      </c>
      <c r="M79" s="27">
        <v>1</v>
      </c>
      <c r="N79" s="27">
        <v>1</v>
      </c>
      <c r="O79" s="27">
        <v>0.67</v>
      </c>
      <c r="P79" s="28">
        <v>50.828392000000001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A208-639E-A143-BC66-E06A95604AA8}">
  <dimension ref="A1:D78"/>
  <sheetViews>
    <sheetView workbookViewId="0">
      <selection activeCell="D5" sqref="D5"/>
    </sheetView>
  </sheetViews>
  <sheetFormatPr baseColWidth="10" defaultRowHeight="16" x14ac:dyDescent="0.2"/>
  <cols>
    <col min="1" max="2" width="10.83203125" style="44" customWidth="1"/>
    <col min="3" max="3" width="17.83203125" style="44" customWidth="1"/>
    <col min="4" max="4" width="26.1640625" style="44" customWidth="1"/>
    <col min="5" max="16384" width="10.83203125" style="44"/>
  </cols>
  <sheetData>
    <row r="1" spans="1:4" x14ac:dyDescent="0.2">
      <c r="A1" s="75" t="s">
        <v>111</v>
      </c>
      <c r="B1" s="76" t="s">
        <v>112</v>
      </c>
      <c r="C1" s="76" t="s">
        <v>113</v>
      </c>
      <c r="D1" s="76" t="s">
        <v>114</v>
      </c>
    </row>
    <row r="2" spans="1:4" ht="18" x14ac:dyDescent="0.2">
      <c r="A2" s="36">
        <v>29.509540999999999</v>
      </c>
      <c r="B2" s="77">
        <v>10</v>
      </c>
      <c r="C2" s="77">
        <v>2</v>
      </c>
      <c r="D2" s="78" t="s">
        <v>27</v>
      </c>
    </row>
    <row r="3" spans="1:4" ht="18" x14ac:dyDescent="0.2">
      <c r="A3" s="36">
        <v>37.038561999999999</v>
      </c>
      <c r="B3" s="79">
        <v>8</v>
      </c>
      <c r="C3" s="79">
        <v>2</v>
      </c>
      <c r="D3" s="80" t="s">
        <v>27</v>
      </c>
    </row>
    <row r="4" spans="1:4" ht="18" x14ac:dyDescent="0.2">
      <c r="A4" s="36">
        <v>50.764999000000003</v>
      </c>
      <c r="B4" s="79">
        <v>1</v>
      </c>
      <c r="C4" s="79">
        <v>2</v>
      </c>
      <c r="D4" s="80" t="s">
        <v>27</v>
      </c>
    </row>
    <row r="5" spans="1:4" ht="18" x14ac:dyDescent="0.2">
      <c r="A5" s="36">
        <v>19.823573</v>
      </c>
      <c r="B5" s="79">
        <v>9</v>
      </c>
      <c r="C5" s="79">
        <v>3</v>
      </c>
      <c r="D5" s="80" t="s">
        <v>27</v>
      </c>
    </row>
    <row r="6" spans="1:4" ht="18" x14ac:dyDescent="0.2">
      <c r="A6" s="36">
        <v>40.400207999999999</v>
      </c>
      <c r="B6" s="79">
        <v>7</v>
      </c>
      <c r="C6" s="79">
        <v>2</v>
      </c>
      <c r="D6" s="80" t="s">
        <v>27</v>
      </c>
    </row>
    <row r="7" spans="1:4" ht="18" x14ac:dyDescent="0.2">
      <c r="A7" s="36">
        <v>22.736446000000001</v>
      </c>
      <c r="B7" s="79">
        <v>13</v>
      </c>
      <c r="C7" s="79">
        <v>1</v>
      </c>
      <c r="D7" s="80" t="s">
        <v>27</v>
      </c>
    </row>
    <row r="8" spans="1:4" ht="18" x14ac:dyDescent="0.2">
      <c r="A8" s="36">
        <v>22.396512999999999</v>
      </c>
      <c r="B8" s="79">
        <v>13</v>
      </c>
      <c r="C8" s="79">
        <v>1</v>
      </c>
      <c r="D8" s="80" t="s">
        <v>27</v>
      </c>
    </row>
    <row r="9" spans="1:4" ht="18" x14ac:dyDescent="0.2">
      <c r="A9" s="36">
        <v>36.176195999999997</v>
      </c>
      <c r="B9" s="79">
        <v>10</v>
      </c>
      <c r="C9" s="79">
        <v>1</v>
      </c>
      <c r="D9" s="80" t="s">
        <v>27</v>
      </c>
    </row>
    <row r="10" spans="1:4" ht="18" x14ac:dyDescent="0.2">
      <c r="A10" s="36">
        <v>23.804043</v>
      </c>
      <c r="B10" s="79">
        <v>9</v>
      </c>
      <c r="C10" s="79">
        <v>1</v>
      </c>
      <c r="D10" s="80" t="s">
        <v>27</v>
      </c>
    </row>
    <row r="11" spans="1:4" ht="18" x14ac:dyDescent="0.2">
      <c r="A11" s="36">
        <v>31.072216999999998</v>
      </c>
      <c r="B11" s="79">
        <v>10</v>
      </c>
      <c r="C11" s="79">
        <v>1</v>
      </c>
      <c r="D11" s="80" t="s">
        <v>27</v>
      </c>
    </row>
    <row r="12" spans="1:4" ht="18" x14ac:dyDescent="0.2">
      <c r="A12" s="36">
        <v>39.241114000000003</v>
      </c>
      <c r="B12" s="79">
        <v>3</v>
      </c>
      <c r="C12" s="79">
        <v>1</v>
      </c>
      <c r="D12" s="80" t="s">
        <v>27</v>
      </c>
    </row>
    <row r="13" spans="1:4" ht="18" x14ac:dyDescent="0.2">
      <c r="A13" s="36">
        <v>26.734514999999998</v>
      </c>
      <c r="B13" s="79">
        <v>12</v>
      </c>
      <c r="C13" s="79">
        <v>1</v>
      </c>
      <c r="D13" s="80" t="s">
        <v>27</v>
      </c>
    </row>
    <row r="14" spans="1:4" ht="18" x14ac:dyDescent="0.2">
      <c r="A14" s="36">
        <v>40.105964999999998</v>
      </c>
      <c r="B14" s="79">
        <v>6</v>
      </c>
      <c r="C14" s="79">
        <v>1</v>
      </c>
      <c r="D14" s="80" t="s">
        <v>27</v>
      </c>
    </row>
    <row r="15" spans="1:4" ht="18" x14ac:dyDescent="0.2">
      <c r="A15" s="36">
        <v>30.450842999999999</v>
      </c>
      <c r="B15" s="79">
        <v>10</v>
      </c>
      <c r="C15" s="79">
        <v>2</v>
      </c>
      <c r="D15" s="80" t="s">
        <v>27</v>
      </c>
    </row>
    <row r="16" spans="1:4" ht="18" x14ac:dyDescent="0.2">
      <c r="A16" s="36">
        <v>39.703400000000002</v>
      </c>
      <c r="B16" s="79">
        <v>8</v>
      </c>
      <c r="C16" s="79">
        <v>2</v>
      </c>
      <c r="D16" s="80" t="s">
        <v>27</v>
      </c>
    </row>
    <row r="17" spans="1:4" ht="18" x14ac:dyDescent="0.2">
      <c r="A17" s="36">
        <v>38.839745999999998</v>
      </c>
      <c r="B17" s="79">
        <v>3</v>
      </c>
      <c r="C17" s="79">
        <v>1</v>
      </c>
      <c r="D17" s="80" t="s">
        <v>27</v>
      </c>
    </row>
    <row r="18" spans="1:4" ht="18" x14ac:dyDescent="0.2">
      <c r="A18" s="36">
        <v>28.592784999999999</v>
      </c>
      <c r="B18" s="79">
        <v>14</v>
      </c>
      <c r="C18" s="79">
        <v>1</v>
      </c>
      <c r="D18" s="80" t="s">
        <v>27</v>
      </c>
    </row>
    <row r="19" spans="1:4" ht="18" x14ac:dyDescent="0.2">
      <c r="A19" s="36">
        <v>46.658844000000002</v>
      </c>
      <c r="B19" s="79">
        <v>3</v>
      </c>
      <c r="C19" s="79">
        <v>1</v>
      </c>
      <c r="D19" s="80" t="s">
        <v>27</v>
      </c>
    </row>
    <row r="20" spans="1:4" ht="18" x14ac:dyDescent="0.2">
      <c r="A20" s="36">
        <v>39.106174000000003</v>
      </c>
      <c r="B20" s="79">
        <v>3</v>
      </c>
      <c r="C20" s="79">
        <v>1</v>
      </c>
      <c r="D20" s="80" t="s">
        <v>27</v>
      </c>
    </row>
    <row r="21" spans="1:4" ht="18" x14ac:dyDescent="0.2">
      <c r="A21" s="36">
        <v>27.753301</v>
      </c>
      <c r="B21" s="79">
        <v>12</v>
      </c>
      <c r="C21" s="79">
        <v>1</v>
      </c>
      <c r="D21" s="80" t="s">
        <v>27</v>
      </c>
    </row>
    <row r="22" spans="1:4" ht="18" x14ac:dyDescent="0.2">
      <c r="A22" s="36">
        <v>51.592193000000002</v>
      </c>
      <c r="B22" s="79">
        <v>3</v>
      </c>
      <c r="C22" s="79">
        <v>1</v>
      </c>
      <c r="D22" s="80" t="s">
        <v>27</v>
      </c>
    </row>
    <row r="23" spans="1:4" ht="18" x14ac:dyDescent="0.2">
      <c r="A23" s="36">
        <v>36.187559</v>
      </c>
      <c r="B23" s="79">
        <v>8</v>
      </c>
      <c r="C23" s="79">
        <v>1</v>
      </c>
      <c r="D23" s="80" t="s">
        <v>27</v>
      </c>
    </row>
    <row r="24" spans="1:4" ht="18" x14ac:dyDescent="0.2">
      <c r="A24" s="36">
        <v>59.425505000000001</v>
      </c>
      <c r="B24" s="79">
        <v>5</v>
      </c>
      <c r="C24" s="79">
        <v>1</v>
      </c>
      <c r="D24" s="80" t="s">
        <v>51</v>
      </c>
    </row>
    <row r="25" spans="1:4" ht="18" x14ac:dyDescent="0.2">
      <c r="A25" s="36">
        <v>93.704911999999993</v>
      </c>
      <c r="B25" s="79">
        <v>0</v>
      </c>
      <c r="C25" s="79">
        <v>0</v>
      </c>
      <c r="D25" s="80" t="s">
        <v>51</v>
      </c>
    </row>
    <row r="26" spans="1:4" ht="18" x14ac:dyDescent="0.2">
      <c r="A26" s="36">
        <v>33.174093999999997</v>
      </c>
      <c r="B26" s="79">
        <v>14</v>
      </c>
      <c r="C26" s="79">
        <v>0</v>
      </c>
      <c r="D26" s="80" t="s">
        <v>51</v>
      </c>
    </row>
    <row r="27" spans="1:4" ht="18" x14ac:dyDescent="0.2">
      <c r="A27" s="36">
        <v>45.863323999999999</v>
      </c>
      <c r="B27" s="79">
        <v>2</v>
      </c>
      <c r="C27" s="79">
        <v>0</v>
      </c>
      <c r="D27" s="80" t="s">
        <v>51</v>
      </c>
    </row>
    <row r="28" spans="1:4" ht="18" x14ac:dyDescent="0.2">
      <c r="A28" s="36">
        <v>35.782791000000003</v>
      </c>
      <c r="B28" s="79">
        <v>12</v>
      </c>
      <c r="C28" s="79">
        <v>0</v>
      </c>
      <c r="D28" s="80" t="s">
        <v>51</v>
      </c>
    </row>
    <row r="29" spans="1:4" ht="18" x14ac:dyDescent="0.2">
      <c r="A29" s="36">
        <v>40.448771999999998</v>
      </c>
      <c r="B29" s="79">
        <v>7</v>
      </c>
      <c r="C29" s="79">
        <v>3</v>
      </c>
      <c r="D29" s="80" t="s">
        <v>51</v>
      </c>
    </row>
    <row r="30" spans="1:4" ht="18" x14ac:dyDescent="0.2">
      <c r="A30" s="36">
        <v>46.895643999999997</v>
      </c>
      <c r="B30" s="79">
        <v>3</v>
      </c>
      <c r="C30" s="79">
        <v>0</v>
      </c>
      <c r="D30" s="80" t="s">
        <v>51</v>
      </c>
    </row>
    <row r="31" spans="1:4" ht="18" x14ac:dyDescent="0.2">
      <c r="A31" s="36">
        <v>32.207582000000002</v>
      </c>
      <c r="B31" s="79">
        <v>13</v>
      </c>
      <c r="C31" s="79">
        <v>1</v>
      </c>
      <c r="D31" s="80" t="s">
        <v>51</v>
      </c>
    </row>
    <row r="32" spans="1:4" ht="18" x14ac:dyDescent="0.2">
      <c r="A32" s="36">
        <v>31.435973000000001</v>
      </c>
      <c r="B32" s="79">
        <v>11</v>
      </c>
      <c r="C32" s="79">
        <v>0</v>
      </c>
      <c r="D32" s="80" t="s">
        <v>51</v>
      </c>
    </row>
    <row r="33" spans="1:4" ht="18" x14ac:dyDescent="0.2">
      <c r="A33" s="36">
        <v>58.345140999999998</v>
      </c>
      <c r="B33" s="79">
        <v>7</v>
      </c>
      <c r="C33" s="79">
        <v>0</v>
      </c>
      <c r="D33" s="80" t="s">
        <v>51</v>
      </c>
    </row>
    <row r="34" spans="1:4" ht="18" x14ac:dyDescent="0.2">
      <c r="A34" s="36">
        <v>41.015492000000002</v>
      </c>
      <c r="B34" s="79">
        <v>12</v>
      </c>
      <c r="C34" s="79">
        <v>0</v>
      </c>
      <c r="D34" s="80" t="s">
        <v>51</v>
      </c>
    </row>
    <row r="35" spans="1:4" ht="18" x14ac:dyDescent="0.2">
      <c r="A35" s="36">
        <v>36.523682999999998</v>
      </c>
      <c r="B35" s="79">
        <v>6</v>
      </c>
      <c r="C35" s="79">
        <v>1</v>
      </c>
      <c r="D35" s="80" t="s">
        <v>51</v>
      </c>
    </row>
    <row r="36" spans="1:4" ht="18" x14ac:dyDescent="0.2">
      <c r="A36" s="36">
        <v>36.471511999999997</v>
      </c>
      <c r="B36" s="79">
        <v>9</v>
      </c>
      <c r="C36" s="79">
        <v>1</v>
      </c>
      <c r="D36" s="80" t="s">
        <v>51</v>
      </c>
    </row>
    <row r="37" spans="1:4" ht="18" x14ac:dyDescent="0.2">
      <c r="A37" s="36">
        <v>30.313351000000001</v>
      </c>
      <c r="B37" s="79">
        <v>13</v>
      </c>
      <c r="C37" s="79">
        <v>2</v>
      </c>
      <c r="D37" s="80" t="s">
        <v>51</v>
      </c>
    </row>
    <row r="38" spans="1:4" ht="18" x14ac:dyDescent="0.2">
      <c r="A38" s="36">
        <v>29.924285000000001</v>
      </c>
      <c r="B38" s="79">
        <v>9</v>
      </c>
      <c r="C38" s="79">
        <v>1</v>
      </c>
      <c r="D38" s="80" t="s">
        <v>51</v>
      </c>
    </row>
    <row r="39" spans="1:4" ht="18" x14ac:dyDescent="0.2">
      <c r="A39" s="36">
        <v>40.692320000000002</v>
      </c>
      <c r="B39" s="79">
        <v>7</v>
      </c>
      <c r="C39" s="79">
        <v>2</v>
      </c>
      <c r="D39" s="80" t="s">
        <v>51</v>
      </c>
    </row>
    <row r="40" spans="1:4" ht="18" x14ac:dyDescent="0.2">
      <c r="A40" s="36">
        <v>59.642837</v>
      </c>
      <c r="B40" s="79">
        <v>2</v>
      </c>
      <c r="C40" s="79">
        <v>0</v>
      </c>
      <c r="D40" s="80" t="s">
        <v>51</v>
      </c>
    </row>
    <row r="41" spans="1:4" ht="18" x14ac:dyDescent="0.2">
      <c r="A41" s="36">
        <v>41.503540000000001</v>
      </c>
      <c r="B41" s="79">
        <v>3</v>
      </c>
      <c r="C41" s="79">
        <v>0</v>
      </c>
      <c r="D41" s="80" t="s">
        <v>51</v>
      </c>
    </row>
    <row r="42" spans="1:4" ht="18" x14ac:dyDescent="0.2">
      <c r="A42" s="36">
        <v>39.259197</v>
      </c>
      <c r="B42" s="79">
        <v>12</v>
      </c>
      <c r="C42" s="79">
        <v>1</v>
      </c>
      <c r="D42" s="80" t="s">
        <v>51</v>
      </c>
    </row>
    <row r="43" spans="1:4" ht="18" x14ac:dyDescent="0.2">
      <c r="A43" s="36">
        <v>55.333142000000002</v>
      </c>
      <c r="B43" s="79">
        <v>6</v>
      </c>
      <c r="C43" s="79">
        <v>0</v>
      </c>
      <c r="D43" s="80" t="s">
        <v>51</v>
      </c>
    </row>
    <row r="44" spans="1:4" ht="18" x14ac:dyDescent="0.2">
      <c r="A44" s="36">
        <v>40.560158999999999</v>
      </c>
      <c r="B44" s="79">
        <v>3</v>
      </c>
      <c r="C44" s="79">
        <v>0</v>
      </c>
      <c r="D44" s="80" t="s">
        <v>51</v>
      </c>
    </row>
    <row r="45" spans="1:4" ht="18" x14ac:dyDescent="0.2">
      <c r="A45" s="36">
        <v>31.230053999999999</v>
      </c>
      <c r="B45" s="79">
        <v>15</v>
      </c>
      <c r="C45" s="79">
        <v>1</v>
      </c>
      <c r="D45" s="80" t="s">
        <v>51</v>
      </c>
    </row>
    <row r="46" spans="1:4" ht="18" x14ac:dyDescent="0.2">
      <c r="A46" s="36">
        <v>53.131323999999999</v>
      </c>
      <c r="B46" s="79">
        <v>3</v>
      </c>
      <c r="C46" s="79">
        <v>0</v>
      </c>
      <c r="D46" s="80" t="s">
        <v>51</v>
      </c>
    </row>
    <row r="47" spans="1:4" ht="18" x14ac:dyDescent="0.2">
      <c r="A47" s="36">
        <v>68.402973000000003</v>
      </c>
      <c r="B47" s="79">
        <v>6</v>
      </c>
      <c r="C47" s="79">
        <v>1</v>
      </c>
      <c r="D47" s="80" t="s">
        <v>51</v>
      </c>
    </row>
    <row r="48" spans="1:4" ht="18" x14ac:dyDescent="0.2">
      <c r="A48" s="36">
        <v>68.235884999999996</v>
      </c>
      <c r="B48" s="79">
        <v>0</v>
      </c>
      <c r="C48" s="79">
        <v>0</v>
      </c>
      <c r="D48" s="80" t="s">
        <v>51</v>
      </c>
    </row>
    <row r="49" spans="1:4" ht="18" x14ac:dyDescent="0.2">
      <c r="A49" s="36">
        <v>74.472949</v>
      </c>
      <c r="B49" s="79">
        <v>0</v>
      </c>
      <c r="C49" s="79">
        <v>0</v>
      </c>
      <c r="D49" s="80" t="s">
        <v>51</v>
      </c>
    </row>
    <row r="50" spans="1:4" ht="18" x14ac:dyDescent="0.2">
      <c r="A50" s="36">
        <v>72.801787000000004</v>
      </c>
      <c r="B50" s="79">
        <v>0</v>
      </c>
      <c r="C50" s="79">
        <v>0</v>
      </c>
      <c r="D50" s="80" t="s">
        <v>51</v>
      </c>
    </row>
    <row r="51" spans="1:4" ht="18" x14ac:dyDescent="0.2">
      <c r="A51" s="36">
        <v>59.363993000000001</v>
      </c>
      <c r="B51" s="79">
        <v>5</v>
      </c>
      <c r="C51" s="79">
        <v>0</v>
      </c>
      <c r="D51" s="80" t="s">
        <v>51</v>
      </c>
    </row>
    <row r="52" spans="1:4" ht="18" x14ac:dyDescent="0.2">
      <c r="A52" s="36">
        <v>53.313813000000003</v>
      </c>
      <c r="B52" s="79">
        <v>5</v>
      </c>
      <c r="C52" s="79">
        <v>0</v>
      </c>
      <c r="D52" s="80" t="s">
        <v>80</v>
      </c>
    </row>
    <row r="53" spans="1:4" ht="18" x14ac:dyDescent="0.2">
      <c r="A53" s="36">
        <v>40.917046999999997</v>
      </c>
      <c r="B53" s="79">
        <v>10</v>
      </c>
      <c r="C53" s="79">
        <v>2</v>
      </c>
      <c r="D53" s="80" t="s">
        <v>80</v>
      </c>
    </row>
    <row r="54" spans="1:4" ht="18" x14ac:dyDescent="0.2">
      <c r="A54" s="36">
        <v>28.025765</v>
      </c>
      <c r="B54" s="79">
        <v>12</v>
      </c>
      <c r="C54" s="79">
        <v>1</v>
      </c>
      <c r="D54" s="80" t="s">
        <v>80</v>
      </c>
    </row>
    <row r="55" spans="1:4" ht="18" x14ac:dyDescent="0.2">
      <c r="A55" s="36">
        <v>35.252443999999997</v>
      </c>
      <c r="B55" s="79">
        <v>15</v>
      </c>
      <c r="C55" s="79">
        <v>0</v>
      </c>
      <c r="D55" s="80" t="s">
        <v>80</v>
      </c>
    </row>
    <row r="56" spans="1:4" ht="18" x14ac:dyDescent="0.2">
      <c r="A56" s="36">
        <v>52.076897000000002</v>
      </c>
      <c r="B56" s="79">
        <v>5</v>
      </c>
      <c r="C56" s="79">
        <v>1</v>
      </c>
      <c r="D56" s="80" t="s">
        <v>80</v>
      </c>
    </row>
    <row r="57" spans="1:4" ht="18" x14ac:dyDescent="0.2">
      <c r="A57" s="36">
        <v>53.371006999999999</v>
      </c>
      <c r="B57" s="79">
        <v>3</v>
      </c>
      <c r="C57" s="79">
        <v>0</v>
      </c>
      <c r="D57" s="80" t="s">
        <v>80</v>
      </c>
    </row>
    <row r="58" spans="1:4" ht="18" x14ac:dyDescent="0.2">
      <c r="A58" s="36">
        <v>45.811715999999997</v>
      </c>
      <c r="B58" s="79">
        <v>4</v>
      </c>
      <c r="C58" s="79">
        <v>3</v>
      </c>
      <c r="D58" s="80" t="s">
        <v>80</v>
      </c>
    </row>
    <row r="59" spans="1:4" ht="18" x14ac:dyDescent="0.2">
      <c r="A59" s="36">
        <v>28.742414</v>
      </c>
      <c r="B59" s="79">
        <v>11</v>
      </c>
      <c r="C59" s="79">
        <v>0</v>
      </c>
      <c r="D59" s="80" t="s">
        <v>80</v>
      </c>
    </row>
    <row r="60" spans="1:4" ht="18" x14ac:dyDescent="0.2">
      <c r="A60" s="36">
        <v>37.840594000000003</v>
      </c>
      <c r="B60" s="79">
        <v>14</v>
      </c>
      <c r="C60" s="79">
        <v>1</v>
      </c>
      <c r="D60" s="80" t="s">
        <v>80</v>
      </c>
    </row>
    <row r="61" spans="1:4" ht="18" x14ac:dyDescent="0.2">
      <c r="A61" s="36">
        <v>33.983679000000002</v>
      </c>
      <c r="B61" s="79">
        <v>8</v>
      </c>
      <c r="C61" s="79">
        <v>5</v>
      </c>
      <c r="D61" s="80" t="s">
        <v>90</v>
      </c>
    </row>
    <row r="62" spans="1:4" ht="18" x14ac:dyDescent="0.2">
      <c r="A62" s="36">
        <v>18.042850999999999</v>
      </c>
      <c r="B62" s="79">
        <v>12</v>
      </c>
      <c r="C62" s="79">
        <v>2</v>
      </c>
      <c r="D62" s="80" t="s">
        <v>90</v>
      </c>
    </row>
    <row r="63" spans="1:4" ht="18" x14ac:dyDescent="0.2">
      <c r="A63" s="36">
        <v>21.871292</v>
      </c>
      <c r="B63" s="79">
        <v>11</v>
      </c>
      <c r="C63" s="79">
        <v>2</v>
      </c>
      <c r="D63" s="80" t="s">
        <v>90</v>
      </c>
    </row>
    <row r="64" spans="1:4" ht="18" x14ac:dyDescent="0.2">
      <c r="A64" s="36">
        <v>45.328074000000001</v>
      </c>
      <c r="B64" s="79">
        <v>6</v>
      </c>
      <c r="C64" s="79">
        <v>2</v>
      </c>
      <c r="D64" s="80" t="s">
        <v>90</v>
      </c>
    </row>
    <row r="65" spans="1:4" ht="18" x14ac:dyDescent="0.2">
      <c r="A65" s="36">
        <v>60.756112000000002</v>
      </c>
      <c r="B65" s="79">
        <v>0</v>
      </c>
      <c r="C65" s="79">
        <v>0</v>
      </c>
      <c r="D65" s="80" t="s">
        <v>90</v>
      </c>
    </row>
    <row r="66" spans="1:4" ht="18" x14ac:dyDescent="0.2">
      <c r="A66" s="36">
        <v>63.005645000000001</v>
      </c>
      <c r="B66" s="79">
        <v>0</v>
      </c>
      <c r="C66" s="79">
        <v>0</v>
      </c>
      <c r="D66" s="80" t="s">
        <v>90</v>
      </c>
    </row>
    <row r="67" spans="1:4" ht="18" x14ac:dyDescent="0.2">
      <c r="A67" s="36">
        <v>49.511873999999999</v>
      </c>
      <c r="B67" s="79">
        <v>6</v>
      </c>
      <c r="C67" s="79">
        <v>1</v>
      </c>
      <c r="D67" s="80" t="s">
        <v>90</v>
      </c>
    </row>
    <row r="68" spans="1:4" ht="18" x14ac:dyDescent="0.2">
      <c r="A68" s="36">
        <v>34.384842999999996</v>
      </c>
      <c r="B68" s="79">
        <v>8</v>
      </c>
      <c r="C68" s="79">
        <v>2</v>
      </c>
      <c r="D68" s="80" t="s">
        <v>90</v>
      </c>
    </row>
    <row r="69" spans="1:4" ht="18" x14ac:dyDescent="0.2">
      <c r="A69" s="36">
        <v>49.120252999999998</v>
      </c>
      <c r="B69" s="79">
        <v>6</v>
      </c>
      <c r="C69" s="79">
        <v>1</v>
      </c>
      <c r="D69" s="80" t="s">
        <v>90</v>
      </c>
    </row>
    <row r="70" spans="1:4" ht="18" x14ac:dyDescent="0.2">
      <c r="A70" s="36">
        <v>41.445019000000002</v>
      </c>
      <c r="B70" s="79">
        <v>3</v>
      </c>
      <c r="C70" s="79">
        <v>0</v>
      </c>
      <c r="D70" s="80" t="s">
        <v>90</v>
      </c>
    </row>
    <row r="71" spans="1:4" ht="18" x14ac:dyDescent="0.2">
      <c r="A71" s="36">
        <v>44.330855999999997</v>
      </c>
      <c r="B71" s="79">
        <v>5</v>
      </c>
      <c r="C71" s="79">
        <v>0</v>
      </c>
      <c r="D71" s="80" t="s">
        <v>90</v>
      </c>
    </row>
    <row r="72" spans="1:4" ht="18" x14ac:dyDescent="0.2">
      <c r="A72" s="36">
        <v>37.136862999999998</v>
      </c>
      <c r="B72" s="79">
        <v>11</v>
      </c>
      <c r="C72" s="79">
        <v>3</v>
      </c>
      <c r="D72" s="80" t="s">
        <v>90</v>
      </c>
    </row>
    <row r="73" spans="1:4" ht="18" x14ac:dyDescent="0.2">
      <c r="A73" s="36">
        <v>34.139764999999997</v>
      </c>
      <c r="B73" s="79">
        <v>11</v>
      </c>
      <c r="C73" s="79">
        <v>3</v>
      </c>
      <c r="D73" s="80" t="s">
        <v>90</v>
      </c>
    </row>
    <row r="74" spans="1:4" ht="18" x14ac:dyDescent="0.2">
      <c r="A74" s="36">
        <v>41.998933000000001</v>
      </c>
      <c r="B74" s="79">
        <v>2</v>
      </c>
      <c r="C74" s="79">
        <v>0</v>
      </c>
      <c r="D74" s="80" t="s">
        <v>90</v>
      </c>
    </row>
    <row r="75" spans="1:4" ht="18" x14ac:dyDescent="0.2">
      <c r="A75" s="36">
        <v>49.787444999999998</v>
      </c>
      <c r="B75" s="79">
        <v>3</v>
      </c>
      <c r="C75" s="79">
        <v>1</v>
      </c>
      <c r="D75" s="80" t="s">
        <v>90</v>
      </c>
    </row>
    <row r="76" spans="1:4" ht="18" x14ac:dyDescent="0.2">
      <c r="A76" s="36">
        <v>54.850917000000003</v>
      </c>
      <c r="B76" s="79">
        <v>3</v>
      </c>
      <c r="C76" s="79">
        <v>1</v>
      </c>
      <c r="D76" s="80" t="s">
        <v>80</v>
      </c>
    </row>
    <row r="77" spans="1:4" ht="18" x14ac:dyDescent="0.2">
      <c r="A77" s="36">
        <v>64.533816000000002</v>
      </c>
      <c r="B77" s="79">
        <v>0</v>
      </c>
      <c r="C77" s="79">
        <v>0</v>
      </c>
      <c r="D77" s="80" t="s">
        <v>80</v>
      </c>
    </row>
    <row r="78" spans="1:4" ht="19" thickBot="1" x14ac:dyDescent="0.25">
      <c r="A78" s="40">
        <v>50.828392000000001</v>
      </c>
      <c r="B78" s="81">
        <v>-1</v>
      </c>
      <c r="C78" s="81">
        <v>2</v>
      </c>
      <c r="D78" s="80" t="s">
        <v>80</v>
      </c>
    </row>
  </sheetData>
  <autoFilter ref="A1:D78" xr:uid="{546BC1FC-8152-C84C-8789-69C49F1483B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F9B7-BE3C-7941-AF3B-8F0D32B7A48E}">
  <dimension ref="A1:I78"/>
  <sheetViews>
    <sheetView topLeftCell="A62" workbookViewId="0"/>
  </sheetViews>
  <sheetFormatPr baseColWidth="10" defaultRowHeight="16" x14ac:dyDescent="0.2"/>
  <cols>
    <col min="1" max="1" width="23.83203125" customWidth="1"/>
    <col min="4" max="4" width="21.5" customWidth="1"/>
    <col min="5" max="5" width="14.33203125" customWidth="1"/>
    <col min="6" max="6" width="20.6640625" customWidth="1"/>
    <col min="7" max="7" width="18.5" customWidth="1"/>
    <col min="9" max="9" width="27.5" customWidth="1"/>
  </cols>
  <sheetData>
    <row r="1" spans="1:9" x14ac:dyDescent="0.2">
      <c r="A1" s="29" t="s">
        <v>111</v>
      </c>
      <c r="B1" s="19" t="s">
        <v>112</v>
      </c>
      <c r="C1" s="19" t="s">
        <v>113</v>
      </c>
      <c r="D1" s="19" t="s">
        <v>138</v>
      </c>
      <c r="E1" s="19" t="s">
        <v>139</v>
      </c>
      <c r="F1" s="19" t="s">
        <v>140</v>
      </c>
      <c r="I1" s="34" t="s">
        <v>137</v>
      </c>
    </row>
    <row r="2" spans="1:9" ht="18" x14ac:dyDescent="0.2">
      <c r="A2" s="36">
        <v>29.509540999999999</v>
      </c>
      <c r="B2" s="37">
        <v>10</v>
      </c>
      <c r="C2" s="37">
        <v>2</v>
      </c>
      <c r="D2" s="38">
        <f>IF(I2="General Mills",1,0)</f>
        <v>1</v>
      </c>
      <c r="E2" s="38">
        <f>IF(I2="kelloggs",1,0)</f>
        <v>0</v>
      </c>
      <c r="F2" s="38">
        <f>IF(I2="Post",1,0)</f>
        <v>0</v>
      </c>
      <c r="I2" s="35" t="s">
        <v>27</v>
      </c>
    </row>
    <row r="3" spans="1:9" ht="18" x14ac:dyDescent="0.2">
      <c r="A3" s="36">
        <v>37.038561999999999</v>
      </c>
      <c r="B3" s="39">
        <v>8</v>
      </c>
      <c r="C3" s="39">
        <v>2</v>
      </c>
      <c r="D3" s="38">
        <f t="shared" ref="D3:D66" si="0">IF(I3="General Mills",1,0)</f>
        <v>1</v>
      </c>
      <c r="E3" s="38">
        <f t="shared" ref="E3:E66" si="1">IF(I3="kelloggs",1,0)</f>
        <v>0</v>
      </c>
      <c r="F3" s="38">
        <f t="shared" ref="F3:F66" si="2">IF(I3="Post",1,0)</f>
        <v>0</v>
      </c>
      <c r="I3" s="35" t="s">
        <v>27</v>
      </c>
    </row>
    <row r="4" spans="1:9" ht="18" x14ac:dyDescent="0.2">
      <c r="A4" s="36">
        <v>50.764999000000003</v>
      </c>
      <c r="B4" s="39">
        <v>1</v>
      </c>
      <c r="C4" s="39">
        <v>2</v>
      </c>
      <c r="D4" s="38">
        <f t="shared" si="0"/>
        <v>1</v>
      </c>
      <c r="E4" s="38">
        <f t="shared" si="1"/>
        <v>0</v>
      </c>
      <c r="F4" s="38">
        <f t="shared" si="2"/>
        <v>0</v>
      </c>
      <c r="I4" s="35" t="s">
        <v>27</v>
      </c>
    </row>
    <row r="5" spans="1:9" ht="18" x14ac:dyDescent="0.2">
      <c r="A5" s="36">
        <v>19.823573</v>
      </c>
      <c r="B5" s="39">
        <v>9</v>
      </c>
      <c r="C5" s="39">
        <v>3</v>
      </c>
      <c r="D5" s="38">
        <f t="shared" si="0"/>
        <v>1</v>
      </c>
      <c r="E5" s="38">
        <f t="shared" si="1"/>
        <v>0</v>
      </c>
      <c r="F5" s="38">
        <f t="shared" si="2"/>
        <v>0</v>
      </c>
      <c r="I5" s="35" t="s">
        <v>27</v>
      </c>
    </row>
    <row r="6" spans="1:9" ht="18" x14ac:dyDescent="0.2">
      <c r="A6" s="36">
        <v>40.400207999999999</v>
      </c>
      <c r="B6" s="39">
        <v>7</v>
      </c>
      <c r="C6" s="39">
        <v>2</v>
      </c>
      <c r="D6" s="38">
        <f t="shared" si="0"/>
        <v>1</v>
      </c>
      <c r="E6" s="38">
        <f t="shared" si="1"/>
        <v>0</v>
      </c>
      <c r="F6" s="38">
        <f t="shared" si="2"/>
        <v>0</v>
      </c>
      <c r="I6" s="35" t="s">
        <v>27</v>
      </c>
    </row>
    <row r="7" spans="1:9" ht="18" x14ac:dyDescent="0.2">
      <c r="A7" s="36">
        <v>22.736446000000001</v>
      </c>
      <c r="B7" s="39">
        <v>13</v>
      </c>
      <c r="C7" s="39">
        <v>1</v>
      </c>
      <c r="D7" s="38">
        <f t="shared" si="0"/>
        <v>1</v>
      </c>
      <c r="E7" s="38">
        <f t="shared" si="1"/>
        <v>0</v>
      </c>
      <c r="F7" s="38">
        <f t="shared" si="2"/>
        <v>0</v>
      </c>
      <c r="I7" s="35" t="s">
        <v>27</v>
      </c>
    </row>
    <row r="8" spans="1:9" ht="18" x14ac:dyDescent="0.2">
      <c r="A8" s="36">
        <v>22.396512999999999</v>
      </c>
      <c r="B8" s="39">
        <v>13</v>
      </c>
      <c r="C8" s="39">
        <v>1</v>
      </c>
      <c r="D8" s="38">
        <f t="shared" si="0"/>
        <v>1</v>
      </c>
      <c r="E8" s="38">
        <f t="shared" si="1"/>
        <v>0</v>
      </c>
      <c r="F8" s="38">
        <f t="shared" si="2"/>
        <v>0</v>
      </c>
      <c r="I8" s="35" t="s">
        <v>27</v>
      </c>
    </row>
    <row r="9" spans="1:9" ht="18" x14ac:dyDescent="0.2">
      <c r="A9" s="36">
        <v>36.176195999999997</v>
      </c>
      <c r="B9" s="39">
        <v>10</v>
      </c>
      <c r="C9" s="39">
        <v>1</v>
      </c>
      <c r="D9" s="38">
        <f t="shared" si="0"/>
        <v>1</v>
      </c>
      <c r="E9" s="38">
        <f t="shared" si="1"/>
        <v>0</v>
      </c>
      <c r="F9" s="38">
        <f t="shared" si="2"/>
        <v>0</v>
      </c>
      <c r="I9" s="35" t="s">
        <v>27</v>
      </c>
    </row>
    <row r="10" spans="1:9" ht="18" x14ac:dyDescent="0.2">
      <c r="A10" s="36">
        <v>23.804043</v>
      </c>
      <c r="B10" s="39">
        <v>9</v>
      </c>
      <c r="C10" s="39">
        <v>1</v>
      </c>
      <c r="D10" s="38">
        <f t="shared" si="0"/>
        <v>1</v>
      </c>
      <c r="E10" s="38">
        <f t="shared" si="1"/>
        <v>0</v>
      </c>
      <c r="F10" s="38">
        <f t="shared" si="2"/>
        <v>0</v>
      </c>
      <c r="I10" s="35" t="s">
        <v>27</v>
      </c>
    </row>
    <row r="11" spans="1:9" ht="18" x14ac:dyDescent="0.2">
      <c r="A11" s="36">
        <v>31.072216999999998</v>
      </c>
      <c r="B11" s="39">
        <v>10</v>
      </c>
      <c r="C11" s="39">
        <v>1</v>
      </c>
      <c r="D11" s="38">
        <f t="shared" si="0"/>
        <v>1</v>
      </c>
      <c r="E11" s="38">
        <f t="shared" si="1"/>
        <v>0</v>
      </c>
      <c r="F11" s="38">
        <f t="shared" si="2"/>
        <v>0</v>
      </c>
      <c r="I11" s="35" t="s">
        <v>27</v>
      </c>
    </row>
    <row r="12" spans="1:9" ht="18" x14ac:dyDescent="0.2">
      <c r="A12" s="36">
        <v>39.241114000000003</v>
      </c>
      <c r="B12" s="39">
        <v>3</v>
      </c>
      <c r="C12" s="39">
        <v>1</v>
      </c>
      <c r="D12" s="38">
        <f t="shared" si="0"/>
        <v>1</v>
      </c>
      <c r="E12" s="38">
        <f t="shared" si="1"/>
        <v>0</v>
      </c>
      <c r="F12" s="38">
        <f t="shared" si="2"/>
        <v>0</v>
      </c>
      <c r="I12" s="35" t="s">
        <v>27</v>
      </c>
    </row>
    <row r="13" spans="1:9" ht="18" x14ac:dyDescent="0.2">
      <c r="A13" s="36">
        <v>26.734514999999998</v>
      </c>
      <c r="B13" s="39">
        <v>12</v>
      </c>
      <c r="C13" s="39">
        <v>1</v>
      </c>
      <c r="D13" s="38">
        <f t="shared" si="0"/>
        <v>1</v>
      </c>
      <c r="E13" s="38">
        <f t="shared" si="1"/>
        <v>0</v>
      </c>
      <c r="F13" s="38">
        <f t="shared" si="2"/>
        <v>0</v>
      </c>
      <c r="I13" s="35" t="s">
        <v>27</v>
      </c>
    </row>
    <row r="14" spans="1:9" ht="18" x14ac:dyDescent="0.2">
      <c r="A14" s="36">
        <v>40.105964999999998</v>
      </c>
      <c r="B14" s="39">
        <v>6</v>
      </c>
      <c r="C14" s="39">
        <v>1</v>
      </c>
      <c r="D14" s="38">
        <f t="shared" si="0"/>
        <v>1</v>
      </c>
      <c r="E14" s="38">
        <f t="shared" si="1"/>
        <v>0</v>
      </c>
      <c r="F14" s="38">
        <f t="shared" si="2"/>
        <v>0</v>
      </c>
      <c r="I14" s="35" t="s">
        <v>27</v>
      </c>
    </row>
    <row r="15" spans="1:9" ht="18" x14ac:dyDescent="0.2">
      <c r="A15" s="36">
        <v>30.450842999999999</v>
      </c>
      <c r="B15" s="39">
        <v>10</v>
      </c>
      <c r="C15" s="39">
        <v>2</v>
      </c>
      <c r="D15" s="38">
        <f t="shared" si="0"/>
        <v>1</v>
      </c>
      <c r="E15" s="38">
        <f t="shared" si="1"/>
        <v>0</v>
      </c>
      <c r="F15" s="38">
        <f t="shared" si="2"/>
        <v>0</v>
      </c>
      <c r="I15" s="35" t="s">
        <v>27</v>
      </c>
    </row>
    <row r="16" spans="1:9" ht="18" x14ac:dyDescent="0.2">
      <c r="A16" s="36">
        <v>39.703400000000002</v>
      </c>
      <c r="B16" s="39">
        <v>8</v>
      </c>
      <c r="C16" s="39">
        <v>2</v>
      </c>
      <c r="D16" s="38">
        <f t="shared" si="0"/>
        <v>1</v>
      </c>
      <c r="E16" s="38">
        <f t="shared" si="1"/>
        <v>0</v>
      </c>
      <c r="F16" s="38">
        <f t="shared" si="2"/>
        <v>0</v>
      </c>
      <c r="I16" s="35" t="s">
        <v>27</v>
      </c>
    </row>
    <row r="17" spans="1:9" ht="18" x14ac:dyDescent="0.2">
      <c r="A17" s="36">
        <v>38.839745999999998</v>
      </c>
      <c r="B17" s="39">
        <v>3</v>
      </c>
      <c r="C17" s="39">
        <v>1</v>
      </c>
      <c r="D17" s="38">
        <f t="shared" si="0"/>
        <v>1</v>
      </c>
      <c r="E17" s="38">
        <f t="shared" si="1"/>
        <v>0</v>
      </c>
      <c r="F17" s="38">
        <f t="shared" si="2"/>
        <v>0</v>
      </c>
      <c r="I17" s="35" t="s">
        <v>27</v>
      </c>
    </row>
    <row r="18" spans="1:9" ht="18" x14ac:dyDescent="0.2">
      <c r="A18" s="36">
        <v>28.592784999999999</v>
      </c>
      <c r="B18" s="39">
        <v>14</v>
      </c>
      <c r="C18" s="39">
        <v>1</v>
      </c>
      <c r="D18" s="38">
        <f t="shared" si="0"/>
        <v>1</v>
      </c>
      <c r="E18" s="38">
        <f t="shared" si="1"/>
        <v>0</v>
      </c>
      <c r="F18" s="38">
        <f t="shared" si="2"/>
        <v>0</v>
      </c>
      <c r="I18" s="35" t="s">
        <v>27</v>
      </c>
    </row>
    <row r="19" spans="1:9" ht="18" x14ac:dyDescent="0.2">
      <c r="A19" s="36">
        <v>46.658844000000002</v>
      </c>
      <c r="B19" s="39">
        <v>3</v>
      </c>
      <c r="C19" s="39">
        <v>1</v>
      </c>
      <c r="D19" s="38">
        <f t="shared" si="0"/>
        <v>1</v>
      </c>
      <c r="E19" s="38">
        <f t="shared" si="1"/>
        <v>0</v>
      </c>
      <c r="F19" s="38">
        <f t="shared" si="2"/>
        <v>0</v>
      </c>
      <c r="I19" s="35" t="s">
        <v>27</v>
      </c>
    </row>
    <row r="20" spans="1:9" ht="18" x14ac:dyDescent="0.2">
      <c r="A20" s="36">
        <v>39.106174000000003</v>
      </c>
      <c r="B20" s="39">
        <v>3</v>
      </c>
      <c r="C20" s="39">
        <v>1</v>
      </c>
      <c r="D20" s="38">
        <f t="shared" si="0"/>
        <v>1</v>
      </c>
      <c r="E20" s="38">
        <f t="shared" si="1"/>
        <v>0</v>
      </c>
      <c r="F20" s="38">
        <f t="shared" si="2"/>
        <v>0</v>
      </c>
      <c r="I20" s="35" t="s">
        <v>27</v>
      </c>
    </row>
    <row r="21" spans="1:9" ht="18" x14ac:dyDescent="0.2">
      <c r="A21" s="36">
        <v>27.753301</v>
      </c>
      <c r="B21" s="39">
        <v>12</v>
      </c>
      <c r="C21" s="39">
        <v>1</v>
      </c>
      <c r="D21" s="38">
        <f t="shared" si="0"/>
        <v>1</v>
      </c>
      <c r="E21" s="38">
        <f t="shared" si="1"/>
        <v>0</v>
      </c>
      <c r="F21" s="38">
        <f t="shared" si="2"/>
        <v>0</v>
      </c>
      <c r="I21" s="35" t="s">
        <v>27</v>
      </c>
    </row>
    <row r="22" spans="1:9" ht="18" x14ac:dyDescent="0.2">
      <c r="A22" s="36">
        <v>51.592193000000002</v>
      </c>
      <c r="B22" s="39">
        <v>3</v>
      </c>
      <c r="C22" s="39">
        <v>1</v>
      </c>
      <c r="D22" s="38">
        <f t="shared" si="0"/>
        <v>1</v>
      </c>
      <c r="E22" s="38">
        <f t="shared" si="1"/>
        <v>0</v>
      </c>
      <c r="F22" s="38">
        <f t="shared" si="2"/>
        <v>0</v>
      </c>
      <c r="I22" s="35" t="s">
        <v>27</v>
      </c>
    </row>
    <row r="23" spans="1:9" ht="18" x14ac:dyDescent="0.2">
      <c r="A23" s="36">
        <v>36.187559</v>
      </c>
      <c r="B23" s="39">
        <v>8</v>
      </c>
      <c r="C23" s="39">
        <v>1</v>
      </c>
      <c r="D23" s="38">
        <f t="shared" si="0"/>
        <v>1</v>
      </c>
      <c r="E23" s="38">
        <f t="shared" si="1"/>
        <v>0</v>
      </c>
      <c r="F23" s="38">
        <f t="shared" si="2"/>
        <v>0</v>
      </c>
      <c r="I23" s="35" t="s">
        <v>27</v>
      </c>
    </row>
    <row r="24" spans="1:9" ht="18" x14ac:dyDescent="0.2">
      <c r="A24" s="36">
        <v>59.425505000000001</v>
      </c>
      <c r="B24" s="39">
        <v>5</v>
      </c>
      <c r="C24" s="39">
        <v>1</v>
      </c>
      <c r="D24" s="38">
        <f t="shared" si="0"/>
        <v>0</v>
      </c>
      <c r="E24" s="38">
        <f t="shared" si="1"/>
        <v>1</v>
      </c>
      <c r="F24" s="38">
        <f t="shared" si="2"/>
        <v>0</v>
      </c>
      <c r="I24" s="35" t="s">
        <v>51</v>
      </c>
    </row>
    <row r="25" spans="1:9" ht="18" x14ac:dyDescent="0.2">
      <c r="A25" s="36">
        <v>93.704911999999993</v>
      </c>
      <c r="B25" s="39">
        <v>0</v>
      </c>
      <c r="C25" s="39">
        <v>0</v>
      </c>
      <c r="D25" s="38">
        <f t="shared" si="0"/>
        <v>0</v>
      </c>
      <c r="E25" s="38">
        <f t="shared" si="1"/>
        <v>1</v>
      </c>
      <c r="F25" s="38">
        <f t="shared" si="2"/>
        <v>0</v>
      </c>
      <c r="I25" s="35" t="s">
        <v>51</v>
      </c>
    </row>
    <row r="26" spans="1:9" ht="18" x14ac:dyDescent="0.2">
      <c r="A26" s="36">
        <v>33.174093999999997</v>
      </c>
      <c r="B26" s="39">
        <v>14</v>
      </c>
      <c r="C26" s="39">
        <v>0</v>
      </c>
      <c r="D26" s="38">
        <f t="shared" si="0"/>
        <v>0</v>
      </c>
      <c r="E26" s="38">
        <f t="shared" si="1"/>
        <v>1</v>
      </c>
      <c r="F26" s="38">
        <f t="shared" si="2"/>
        <v>0</v>
      </c>
      <c r="I26" s="35" t="s">
        <v>51</v>
      </c>
    </row>
    <row r="27" spans="1:9" ht="18" x14ac:dyDescent="0.2">
      <c r="A27" s="36">
        <v>45.863323999999999</v>
      </c>
      <c r="B27" s="39">
        <v>2</v>
      </c>
      <c r="C27" s="39">
        <v>0</v>
      </c>
      <c r="D27" s="38">
        <f t="shared" si="0"/>
        <v>0</v>
      </c>
      <c r="E27" s="38">
        <f t="shared" si="1"/>
        <v>1</v>
      </c>
      <c r="F27" s="38">
        <f t="shared" si="2"/>
        <v>0</v>
      </c>
      <c r="I27" s="35" t="s">
        <v>51</v>
      </c>
    </row>
    <row r="28" spans="1:9" ht="18" x14ac:dyDescent="0.2">
      <c r="A28" s="36">
        <v>35.782791000000003</v>
      </c>
      <c r="B28" s="39">
        <v>12</v>
      </c>
      <c r="C28" s="39">
        <v>0</v>
      </c>
      <c r="D28" s="38">
        <f t="shared" si="0"/>
        <v>0</v>
      </c>
      <c r="E28" s="38">
        <f t="shared" si="1"/>
        <v>1</v>
      </c>
      <c r="F28" s="38">
        <f t="shared" si="2"/>
        <v>0</v>
      </c>
      <c r="I28" s="35" t="s">
        <v>51</v>
      </c>
    </row>
    <row r="29" spans="1:9" ht="18" x14ac:dyDescent="0.2">
      <c r="A29" s="36">
        <v>40.448771999999998</v>
      </c>
      <c r="B29" s="39">
        <v>7</v>
      </c>
      <c r="C29" s="39">
        <v>3</v>
      </c>
      <c r="D29" s="38">
        <f t="shared" si="0"/>
        <v>0</v>
      </c>
      <c r="E29" s="38">
        <f t="shared" si="1"/>
        <v>1</v>
      </c>
      <c r="F29" s="38">
        <f t="shared" si="2"/>
        <v>0</v>
      </c>
      <c r="I29" s="35" t="s">
        <v>51</v>
      </c>
    </row>
    <row r="30" spans="1:9" ht="18" x14ac:dyDescent="0.2">
      <c r="A30" s="36">
        <v>46.895643999999997</v>
      </c>
      <c r="B30" s="39">
        <v>3</v>
      </c>
      <c r="C30" s="39">
        <v>0</v>
      </c>
      <c r="D30" s="38">
        <f t="shared" si="0"/>
        <v>0</v>
      </c>
      <c r="E30" s="38">
        <f t="shared" si="1"/>
        <v>1</v>
      </c>
      <c r="F30" s="38">
        <f t="shared" si="2"/>
        <v>0</v>
      </c>
      <c r="I30" s="35" t="s">
        <v>51</v>
      </c>
    </row>
    <row r="31" spans="1:9" ht="18" x14ac:dyDescent="0.2">
      <c r="A31" s="36">
        <v>32.207582000000002</v>
      </c>
      <c r="B31" s="39">
        <v>13</v>
      </c>
      <c r="C31" s="39">
        <v>1</v>
      </c>
      <c r="D31" s="38">
        <f t="shared" si="0"/>
        <v>0</v>
      </c>
      <c r="E31" s="38">
        <f t="shared" si="1"/>
        <v>1</v>
      </c>
      <c r="F31" s="38">
        <f t="shared" si="2"/>
        <v>0</v>
      </c>
      <c r="I31" s="35" t="s">
        <v>51</v>
      </c>
    </row>
    <row r="32" spans="1:9" ht="18" x14ac:dyDescent="0.2">
      <c r="A32" s="36">
        <v>31.435973000000001</v>
      </c>
      <c r="B32" s="39">
        <v>11</v>
      </c>
      <c r="C32" s="39">
        <v>0</v>
      </c>
      <c r="D32" s="38">
        <f t="shared" si="0"/>
        <v>0</v>
      </c>
      <c r="E32" s="38">
        <f t="shared" si="1"/>
        <v>1</v>
      </c>
      <c r="F32" s="38">
        <f t="shared" si="2"/>
        <v>0</v>
      </c>
      <c r="I32" s="35" t="s">
        <v>51</v>
      </c>
    </row>
    <row r="33" spans="1:9" ht="18" x14ac:dyDescent="0.2">
      <c r="A33" s="36">
        <v>58.345140999999998</v>
      </c>
      <c r="B33" s="39">
        <v>7</v>
      </c>
      <c r="C33" s="39">
        <v>0</v>
      </c>
      <c r="D33" s="38">
        <f t="shared" si="0"/>
        <v>0</v>
      </c>
      <c r="E33" s="38">
        <f t="shared" si="1"/>
        <v>1</v>
      </c>
      <c r="F33" s="38">
        <f t="shared" si="2"/>
        <v>0</v>
      </c>
      <c r="I33" s="35" t="s">
        <v>51</v>
      </c>
    </row>
    <row r="34" spans="1:9" ht="18" x14ac:dyDescent="0.2">
      <c r="A34" s="36">
        <v>41.015492000000002</v>
      </c>
      <c r="B34" s="39">
        <v>12</v>
      </c>
      <c r="C34" s="39">
        <v>0</v>
      </c>
      <c r="D34" s="38">
        <f t="shared" si="0"/>
        <v>0</v>
      </c>
      <c r="E34" s="38">
        <f t="shared" si="1"/>
        <v>1</v>
      </c>
      <c r="F34" s="38">
        <f t="shared" si="2"/>
        <v>0</v>
      </c>
      <c r="I34" s="35" t="s">
        <v>51</v>
      </c>
    </row>
    <row r="35" spans="1:9" ht="18" x14ac:dyDescent="0.2">
      <c r="A35" s="36">
        <v>36.523682999999998</v>
      </c>
      <c r="B35" s="39">
        <v>6</v>
      </c>
      <c r="C35" s="39">
        <v>1</v>
      </c>
      <c r="D35" s="38">
        <f t="shared" si="0"/>
        <v>0</v>
      </c>
      <c r="E35" s="38">
        <f t="shared" si="1"/>
        <v>1</v>
      </c>
      <c r="F35" s="38">
        <f t="shared" si="2"/>
        <v>0</v>
      </c>
      <c r="I35" s="35" t="s">
        <v>51</v>
      </c>
    </row>
    <row r="36" spans="1:9" ht="18" x14ac:dyDescent="0.2">
      <c r="A36" s="36">
        <v>36.471511999999997</v>
      </c>
      <c r="B36" s="39">
        <v>9</v>
      </c>
      <c r="C36" s="39">
        <v>1</v>
      </c>
      <c r="D36" s="38">
        <f t="shared" si="0"/>
        <v>0</v>
      </c>
      <c r="E36" s="38">
        <f t="shared" si="1"/>
        <v>1</v>
      </c>
      <c r="F36" s="38">
        <f t="shared" si="2"/>
        <v>0</v>
      </c>
      <c r="I36" s="35" t="s">
        <v>51</v>
      </c>
    </row>
    <row r="37" spans="1:9" ht="18" x14ac:dyDescent="0.2">
      <c r="A37" s="36">
        <v>30.313351000000001</v>
      </c>
      <c r="B37" s="39">
        <v>13</v>
      </c>
      <c r="C37" s="39">
        <v>2</v>
      </c>
      <c r="D37" s="38">
        <f t="shared" si="0"/>
        <v>0</v>
      </c>
      <c r="E37" s="38">
        <f t="shared" si="1"/>
        <v>1</v>
      </c>
      <c r="F37" s="38">
        <f t="shared" si="2"/>
        <v>0</v>
      </c>
      <c r="I37" s="35" t="s">
        <v>51</v>
      </c>
    </row>
    <row r="38" spans="1:9" ht="18" x14ac:dyDescent="0.2">
      <c r="A38" s="36">
        <v>29.924285000000001</v>
      </c>
      <c r="B38" s="39">
        <v>9</v>
      </c>
      <c r="C38" s="39">
        <v>1</v>
      </c>
      <c r="D38" s="38">
        <f t="shared" si="0"/>
        <v>0</v>
      </c>
      <c r="E38" s="38">
        <f t="shared" si="1"/>
        <v>1</v>
      </c>
      <c r="F38" s="38">
        <f t="shared" si="2"/>
        <v>0</v>
      </c>
      <c r="I38" s="35" t="s">
        <v>51</v>
      </c>
    </row>
    <row r="39" spans="1:9" ht="18" x14ac:dyDescent="0.2">
      <c r="A39" s="36">
        <v>40.692320000000002</v>
      </c>
      <c r="B39" s="39">
        <v>7</v>
      </c>
      <c r="C39" s="39">
        <v>2</v>
      </c>
      <c r="D39" s="38">
        <f t="shared" si="0"/>
        <v>0</v>
      </c>
      <c r="E39" s="38">
        <f t="shared" si="1"/>
        <v>1</v>
      </c>
      <c r="F39" s="38">
        <f t="shared" si="2"/>
        <v>0</v>
      </c>
      <c r="I39" s="35" t="s">
        <v>51</v>
      </c>
    </row>
    <row r="40" spans="1:9" ht="18" x14ac:dyDescent="0.2">
      <c r="A40" s="36">
        <v>59.642837</v>
      </c>
      <c r="B40" s="39">
        <v>2</v>
      </c>
      <c r="C40" s="39">
        <v>0</v>
      </c>
      <c r="D40" s="38">
        <f t="shared" si="0"/>
        <v>0</v>
      </c>
      <c r="E40" s="38">
        <f t="shared" si="1"/>
        <v>1</v>
      </c>
      <c r="F40" s="38">
        <f t="shared" si="2"/>
        <v>0</v>
      </c>
      <c r="I40" s="35" t="s">
        <v>51</v>
      </c>
    </row>
    <row r="41" spans="1:9" ht="18" x14ac:dyDescent="0.2">
      <c r="A41" s="36">
        <v>41.503540000000001</v>
      </c>
      <c r="B41" s="39">
        <v>3</v>
      </c>
      <c r="C41" s="39">
        <v>0</v>
      </c>
      <c r="D41" s="38">
        <f t="shared" si="0"/>
        <v>0</v>
      </c>
      <c r="E41" s="38">
        <f t="shared" si="1"/>
        <v>1</v>
      </c>
      <c r="F41" s="38">
        <f t="shared" si="2"/>
        <v>0</v>
      </c>
      <c r="I41" s="35" t="s">
        <v>51</v>
      </c>
    </row>
    <row r="42" spans="1:9" ht="18" x14ac:dyDescent="0.2">
      <c r="A42" s="36">
        <v>39.259197</v>
      </c>
      <c r="B42" s="39">
        <v>12</v>
      </c>
      <c r="C42" s="39">
        <v>1</v>
      </c>
      <c r="D42" s="38">
        <f t="shared" si="0"/>
        <v>0</v>
      </c>
      <c r="E42" s="38">
        <f t="shared" si="1"/>
        <v>1</v>
      </c>
      <c r="F42" s="38">
        <f t="shared" si="2"/>
        <v>0</v>
      </c>
      <c r="I42" s="35" t="s">
        <v>51</v>
      </c>
    </row>
    <row r="43" spans="1:9" ht="18" x14ac:dyDescent="0.2">
      <c r="A43" s="36">
        <v>55.333142000000002</v>
      </c>
      <c r="B43" s="39">
        <v>6</v>
      </c>
      <c r="C43" s="39">
        <v>0</v>
      </c>
      <c r="D43" s="38">
        <f t="shared" si="0"/>
        <v>0</v>
      </c>
      <c r="E43" s="38">
        <f t="shared" si="1"/>
        <v>1</v>
      </c>
      <c r="F43" s="38">
        <f t="shared" si="2"/>
        <v>0</v>
      </c>
      <c r="I43" s="35" t="s">
        <v>51</v>
      </c>
    </row>
    <row r="44" spans="1:9" ht="18" x14ac:dyDescent="0.2">
      <c r="A44" s="36">
        <v>40.560158999999999</v>
      </c>
      <c r="B44" s="39">
        <v>3</v>
      </c>
      <c r="C44" s="39">
        <v>0</v>
      </c>
      <c r="D44" s="38">
        <f t="shared" si="0"/>
        <v>0</v>
      </c>
      <c r="E44" s="38">
        <f t="shared" si="1"/>
        <v>1</v>
      </c>
      <c r="F44" s="38">
        <f t="shared" si="2"/>
        <v>0</v>
      </c>
      <c r="I44" s="35" t="s">
        <v>51</v>
      </c>
    </row>
    <row r="45" spans="1:9" ht="18" x14ac:dyDescent="0.2">
      <c r="A45" s="36">
        <v>31.230053999999999</v>
      </c>
      <c r="B45" s="39">
        <v>15</v>
      </c>
      <c r="C45" s="39">
        <v>1</v>
      </c>
      <c r="D45" s="38">
        <f t="shared" si="0"/>
        <v>0</v>
      </c>
      <c r="E45" s="38">
        <f t="shared" si="1"/>
        <v>1</v>
      </c>
      <c r="F45" s="38">
        <f t="shared" si="2"/>
        <v>0</v>
      </c>
      <c r="I45" s="35" t="s">
        <v>51</v>
      </c>
    </row>
    <row r="46" spans="1:9" ht="18" x14ac:dyDescent="0.2">
      <c r="A46" s="36">
        <v>53.131323999999999</v>
      </c>
      <c r="B46" s="39">
        <v>3</v>
      </c>
      <c r="C46" s="39">
        <v>0</v>
      </c>
      <c r="D46" s="38">
        <f t="shared" si="0"/>
        <v>0</v>
      </c>
      <c r="E46" s="38">
        <f t="shared" si="1"/>
        <v>1</v>
      </c>
      <c r="F46" s="38">
        <f t="shared" si="2"/>
        <v>0</v>
      </c>
      <c r="I46" s="35" t="s">
        <v>51</v>
      </c>
    </row>
    <row r="47" spans="1:9" ht="18" x14ac:dyDescent="0.2">
      <c r="A47" s="36">
        <v>68.402973000000003</v>
      </c>
      <c r="B47" s="39">
        <v>6</v>
      </c>
      <c r="C47" s="39">
        <v>1</v>
      </c>
      <c r="D47" s="38">
        <f t="shared" si="0"/>
        <v>0</v>
      </c>
      <c r="E47" s="38">
        <f t="shared" si="1"/>
        <v>1</v>
      </c>
      <c r="F47" s="38">
        <f t="shared" si="2"/>
        <v>0</v>
      </c>
      <c r="I47" s="35" t="s">
        <v>51</v>
      </c>
    </row>
    <row r="48" spans="1:9" ht="18" x14ac:dyDescent="0.2">
      <c r="A48" s="36">
        <v>68.235884999999996</v>
      </c>
      <c r="B48" s="39">
        <v>0</v>
      </c>
      <c r="C48" s="39">
        <v>0</v>
      </c>
      <c r="D48" s="38">
        <f t="shared" si="0"/>
        <v>0</v>
      </c>
      <c r="E48" s="38">
        <f t="shared" si="1"/>
        <v>1</v>
      </c>
      <c r="F48" s="38">
        <f t="shared" si="2"/>
        <v>0</v>
      </c>
      <c r="I48" s="35" t="s">
        <v>51</v>
      </c>
    </row>
    <row r="49" spans="1:9" ht="18" x14ac:dyDescent="0.2">
      <c r="A49" s="36">
        <v>74.472949</v>
      </c>
      <c r="B49" s="39">
        <v>0</v>
      </c>
      <c r="C49" s="39">
        <v>0</v>
      </c>
      <c r="D49" s="38">
        <f t="shared" si="0"/>
        <v>0</v>
      </c>
      <c r="E49" s="38">
        <f t="shared" si="1"/>
        <v>1</v>
      </c>
      <c r="F49" s="38">
        <f t="shared" si="2"/>
        <v>0</v>
      </c>
      <c r="I49" s="35" t="s">
        <v>51</v>
      </c>
    </row>
    <row r="50" spans="1:9" ht="18" x14ac:dyDescent="0.2">
      <c r="A50" s="36">
        <v>72.801787000000004</v>
      </c>
      <c r="B50" s="39">
        <v>0</v>
      </c>
      <c r="C50" s="39">
        <v>0</v>
      </c>
      <c r="D50" s="38">
        <f t="shared" si="0"/>
        <v>0</v>
      </c>
      <c r="E50" s="38">
        <f t="shared" si="1"/>
        <v>1</v>
      </c>
      <c r="F50" s="38">
        <f t="shared" si="2"/>
        <v>0</v>
      </c>
      <c r="I50" s="35" t="s">
        <v>51</v>
      </c>
    </row>
    <row r="51" spans="1:9" ht="18" x14ac:dyDescent="0.2">
      <c r="A51" s="36">
        <v>59.363993000000001</v>
      </c>
      <c r="B51" s="39">
        <v>5</v>
      </c>
      <c r="C51" s="39">
        <v>0</v>
      </c>
      <c r="D51" s="38">
        <f t="shared" si="0"/>
        <v>0</v>
      </c>
      <c r="E51" s="38">
        <f t="shared" si="1"/>
        <v>1</v>
      </c>
      <c r="F51" s="38">
        <f t="shared" si="2"/>
        <v>0</v>
      </c>
      <c r="I51" s="35" t="s">
        <v>51</v>
      </c>
    </row>
    <row r="52" spans="1:9" ht="18" x14ac:dyDescent="0.2">
      <c r="A52" s="36">
        <v>53.313813000000003</v>
      </c>
      <c r="B52" s="39">
        <v>5</v>
      </c>
      <c r="C52" s="39">
        <v>0</v>
      </c>
      <c r="D52" s="38">
        <f t="shared" si="0"/>
        <v>0</v>
      </c>
      <c r="E52" s="38">
        <f t="shared" si="1"/>
        <v>0</v>
      </c>
      <c r="F52" s="38">
        <f t="shared" si="2"/>
        <v>1</v>
      </c>
      <c r="I52" s="35" t="s">
        <v>80</v>
      </c>
    </row>
    <row r="53" spans="1:9" ht="18" x14ac:dyDescent="0.2">
      <c r="A53" s="36">
        <v>40.917046999999997</v>
      </c>
      <c r="B53" s="39">
        <v>10</v>
      </c>
      <c r="C53" s="39">
        <v>2</v>
      </c>
      <c r="D53" s="38">
        <f t="shared" si="0"/>
        <v>0</v>
      </c>
      <c r="E53" s="38">
        <f t="shared" si="1"/>
        <v>0</v>
      </c>
      <c r="F53" s="38">
        <f t="shared" si="2"/>
        <v>1</v>
      </c>
      <c r="I53" s="35" t="s">
        <v>80</v>
      </c>
    </row>
    <row r="54" spans="1:9" ht="18" x14ac:dyDescent="0.2">
      <c r="A54" s="36">
        <v>28.025765</v>
      </c>
      <c r="B54" s="39">
        <v>12</v>
      </c>
      <c r="C54" s="39">
        <v>1</v>
      </c>
      <c r="D54" s="38">
        <f t="shared" si="0"/>
        <v>0</v>
      </c>
      <c r="E54" s="38">
        <f t="shared" si="1"/>
        <v>0</v>
      </c>
      <c r="F54" s="38">
        <f t="shared" si="2"/>
        <v>1</v>
      </c>
      <c r="I54" s="35" t="s">
        <v>80</v>
      </c>
    </row>
    <row r="55" spans="1:9" ht="18" x14ac:dyDescent="0.2">
      <c r="A55" s="36">
        <v>35.252443999999997</v>
      </c>
      <c r="B55" s="39">
        <v>15</v>
      </c>
      <c r="C55" s="39">
        <v>0</v>
      </c>
      <c r="D55" s="38">
        <f t="shared" si="0"/>
        <v>0</v>
      </c>
      <c r="E55" s="38">
        <f t="shared" si="1"/>
        <v>0</v>
      </c>
      <c r="F55" s="38">
        <f t="shared" si="2"/>
        <v>1</v>
      </c>
      <c r="I55" s="35" t="s">
        <v>80</v>
      </c>
    </row>
    <row r="56" spans="1:9" ht="18" x14ac:dyDescent="0.2">
      <c r="A56" s="36">
        <v>52.076897000000002</v>
      </c>
      <c r="B56" s="39">
        <v>5</v>
      </c>
      <c r="C56" s="39">
        <v>1</v>
      </c>
      <c r="D56" s="38">
        <f t="shared" si="0"/>
        <v>0</v>
      </c>
      <c r="E56" s="38">
        <f t="shared" si="1"/>
        <v>0</v>
      </c>
      <c r="F56" s="38">
        <f t="shared" si="2"/>
        <v>1</v>
      </c>
      <c r="I56" s="35" t="s">
        <v>80</v>
      </c>
    </row>
    <row r="57" spans="1:9" ht="18" x14ac:dyDescent="0.2">
      <c r="A57" s="36">
        <v>53.371006999999999</v>
      </c>
      <c r="B57" s="39">
        <v>3</v>
      </c>
      <c r="C57" s="39">
        <v>0</v>
      </c>
      <c r="D57" s="38">
        <f t="shared" si="0"/>
        <v>0</v>
      </c>
      <c r="E57" s="38">
        <f t="shared" si="1"/>
        <v>0</v>
      </c>
      <c r="F57" s="38">
        <f t="shared" si="2"/>
        <v>1</v>
      </c>
      <c r="I57" s="35" t="s">
        <v>80</v>
      </c>
    </row>
    <row r="58" spans="1:9" ht="18" x14ac:dyDescent="0.2">
      <c r="A58" s="36">
        <v>45.811715999999997</v>
      </c>
      <c r="B58" s="39">
        <v>4</v>
      </c>
      <c r="C58" s="39">
        <v>3</v>
      </c>
      <c r="D58" s="38">
        <f t="shared" si="0"/>
        <v>0</v>
      </c>
      <c r="E58" s="38">
        <f t="shared" si="1"/>
        <v>0</v>
      </c>
      <c r="F58" s="38">
        <f t="shared" si="2"/>
        <v>1</v>
      </c>
      <c r="I58" s="35" t="s">
        <v>80</v>
      </c>
    </row>
    <row r="59" spans="1:9" ht="18" x14ac:dyDescent="0.2">
      <c r="A59" s="36">
        <v>28.742414</v>
      </c>
      <c r="B59" s="39">
        <v>11</v>
      </c>
      <c r="C59" s="39">
        <v>0</v>
      </c>
      <c r="D59" s="38">
        <f t="shared" si="0"/>
        <v>0</v>
      </c>
      <c r="E59" s="38">
        <f t="shared" si="1"/>
        <v>0</v>
      </c>
      <c r="F59" s="38">
        <f t="shared" si="2"/>
        <v>1</v>
      </c>
      <c r="I59" s="35" t="s">
        <v>80</v>
      </c>
    </row>
    <row r="60" spans="1:9" ht="18" x14ac:dyDescent="0.2">
      <c r="A60" s="36">
        <v>37.840594000000003</v>
      </c>
      <c r="B60" s="39">
        <v>14</v>
      </c>
      <c r="C60" s="39">
        <v>1</v>
      </c>
      <c r="D60" s="38">
        <f t="shared" si="0"/>
        <v>0</v>
      </c>
      <c r="E60" s="38">
        <f t="shared" si="1"/>
        <v>0</v>
      </c>
      <c r="F60" s="38">
        <f t="shared" si="2"/>
        <v>1</v>
      </c>
      <c r="I60" s="35" t="s">
        <v>80</v>
      </c>
    </row>
    <row r="61" spans="1:9" ht="18" x14ac:dyDescent="0.2">
      <c r="A61" s="36">
        <v>33.983679000000002</v>
      </c>
      <c r="B61" s="39">
        <v>8</v>
      </c>
      <c r="C61" s="39">
        <v>5</v>
      </c>
      <c r="D61" s="38">
        <f t="shared" si="0"/>
        <v>0</v>
      </c>
      <c r="E61" s="38">
        <f t="shared" si="1"/>
        <v>0</v>
      </c>
      <c r="F61" s="38">
        <f t="shared" si="2"/>
        <v>0</v>
      </c>
      <c r="I61" s="35" t="s">
        <v>90</v>
      </c>
    </row>
    <row r="62" spans="1:9" ht="18" x14ac:dyDescent="0.2">
      <c r="A62" s="36">
        <v>18.042850999999999</v>
      </c>
      <c r="B62" s="39">
        <v>12</v>
      </c>
      <c r="C62" s="39">
        <v>2</v>
      </c>
      <c r="D62" s="38">
        <f t="shared" si="0"/>
        <v>0</v>
      </c>
      <c r="E62" s="38">
        <f t="shared" si="1"/>
        <v>0</v>
      </c>
      <c r="F62" s="38">
        <f t="shared" si="2"/>
        <v>0</v>
      </c>
      <c r="I62" s="35" t="s">
        <v>90</v>
      </c>
    </row>
    <row r="63" spans="1:9" ht="18" x14ac:dyDescent="0.2">
      <c r="A63" s="36">
        <v>21.871292</v>
      </c>
      <c r="B63" s="39">
        <v>11</v>
      </c>
      <c r="C63" s="39">
        <v>2</v>
      </c>
      <c r="D63" s="38">
        <f t="shared" si="0"/>
        <v>0</v>
      </c>
      <c r="E63" s="38">
        <f t="shared" si="1"/>
        <v>0</v>
      </c>
      <c r="F63" s="38">
        <f t="shared" si="2"/>
        <v>0</v>
      </c>
      <c r="I63" s="35" t="s">
        <v>90</v>
      </c>
    </row>
    <row r="64" spans="1:9" ht="18" x14ac:dyDescent="0.2">
      <c r="A64" s="36">
        <v>45.328074000000001</v>
      </c>
      <c r="B64" s="39">
        <v>6</v>
      </c>
      <c r="C64" s="39">
        <v>2</v>
      </c>
      <c r="D64" s="38">
        <f t="shared" si="0"/>
        <v>0</v>
      </c>
      <c r="E64" s="38">
        <f t="shared" si="1"/>
        <v>0</v>
      </c>
      <c r="F64" s="38">
        <f t="shared" si="2"/>
        <v>0</v>
      </c>
      <c r="I64" s="35" t="s">
        <v>90</v>
      </c>
    </row>
    <row r="65" spans="1:9" ht="18" x14ac:dyDescent="0.2">
      <c r="A65" s="36">
        <v>60.756112000000002</v>
      </c>
      <c r="B65" s="39">
        <v>0</v>
      </c>
      <c r="C65" s="39">
        <v>0</v>
      </c>
      <c r="D65" s="38">
        <f t="shared" si="0"/>
        <v>0</v>
      </c>
      <c r="E65" s="38">
        <f t="shared" si="1"/>
        <v>0</v>
      </c>
      <c r="F65" s="38">
        <f t="shared" si="2"/>
        <v>0</v>
      </c>
      <c r="I65" s="35" t="s">
        <v>90</v>
      </c>
    </row>
    <row r="66" spans="1:9" ht="18" x14ac:dyDescent="0.2">
      <c r="A66" s="36">
        <v>63.005645000000001</v>
      </c>
      <c r="B66" s="39">
        <v>0</v>
      </c>
      <c r="C66" s="39">
        <v>0</v>
      </c>
      <c r="D66" s="38">
        <f t="shared" si="0"/>
        <v>0</v>
      </c>
      <c r="E66" s="38">
        <f t="shared" si="1"/>
        <v>0</v>
      </c>
      <c r="F66" s="38">
        <f t="shared" si="2"/>
        <v>0</v>
      </c>
      <c r="I66" s="35" t="s">
        <v>90</v>
      </c>
    </row>
    <row r="67" spans="1:9" ht="18" x14ac:dyDescent="0.2">
      <c r="A67" s="36">
        <v>49.511873999999999</v>
      </c>
      <c r="B67" s="39">
        <v>6</v>
      </c>
      <c r="C67" s="39">
        <v>1</v>
      </c>
      <c r="D67" s="38">
        <f t="shared" ref="D67:D78" si="3">IF(I67="General Mills",1,0)</f>
        <v>0</v>
      </c>
      <c r="E67" s="38">
        <f t="shared" ref="E67:E78" si="4">IF(I67="kelloggs",1,0)</f>
        <v>0</v>
      </c>
      <c r="F67" s="38">
        <f t="shared" ref="F67:F78" si="5">IF(I67="Post",1,0)</f>
        <v>0</v>
      </c>
      <c r="I67" s="35" t="s">
        <v>90</v>
      </c>
    </row>
    <row r="68" spans="1:9" ht="18" x14ac:dyDescent="0.2">
      <c r="A68" s="36">
        <v>34.384842999999996</v>
      </c>
      <c r="B68" s="39">
        <v>8</v>
      </c>
      <c r="C68" s="39">
        <v>2</v>
      </c>
      <c r="D68" s="38">
        <f t="shared" si="3"/>
        <v>0</v>
      </c>
      <c r="E68" s="38">
        <f t="shared" si="4"/>
        <v>0</v>
      </c>
      <c r="F68" s="38">
        <f t="shared" si="5"/>
        <v>0</v>
      </c>
      <c r="I68" s="35" t="s">
        <v>90</v>
      </c>
    </row>
    <row r="69" spans="1:9" ht="18" x14ac:dyDescent="0.2">
      <c r="A69" s="36">
        <v>49.120252999999998</v>
      </c>
      <c r="B69" s="39">
        <v>6</v>
      </c>
      <c r="C69" s="39">
        <v>1</v>
      </c>
      <c r="D69" s="38">
        <f t="shared" si="3"/>
        <v>0</v>
      </c>
      <c r="E69" s="38">
        <f t="shared" si="4"/>
        <v>0</v>
      </c>
      <c r="F69" s="38">
        <f t="shared" si="5"/>
        <v>0</v>
      </c>
      <c r="I69" s="35" t="s">
        <v>90</v>
      </c>
    </row>
    <row r="70" spans="1:9" ht="18" x14ac:dyDescent="0.2">
      <c r="A70" s="36">
        <v>41.445019000000002</v>
      </c>
      <c r="B70" s="39">
        <v>3</v>
      </c>
      <c r="C70" s="39">
        <v>0</v>
      </c>
      <c r="D70" s="38">
        <f t="shared" si="3"/>
        <v>0</v>
      </c>
      <c r="E70" s="38">
        <f t="shared" si="4"/>
        <v>0</v>
      </c>
      <c r="F70" s="38">
        <f t="shared" si="5"/>
        <v>0</v>
      </c>
      <c r="I70" s="35" t="s">
        <v>90</v>
      </c>
    </row>
    <row r="71" spans="1:9" ht="18" x14ac:dyDescent="0.2">
      <c r="A71" s="36">
        <v>44.330855999999997</v>
      </c>
      <c r="B71" s="39">
        <v>5</v>
      </c>
      <c r="C71" s="39">
        <v>0</v>
      </c>
      <c r="D71" s="38">
        <f t="shared" si="3"/>
        <v>0</v>
      </c>
      <c r="E71" s="38">
        <f t="shared" si="4"/>
        <v>0</v>
      </c>
      <c r="F71" s="38">
        <f t="shared" si="5"/>
        <v>0</v>
      </c>
      <c r="I71" s="35" t="s">
        <v>90</v>
      </c>
    </row>
    <row r="72" spans="1:9" ht="18" x14ac:dyDescent="0.2">
      <c r="A72" s="36">
        <v>37.136862999999998</v>
      </c>
      <c r="B72" s="39">
        <v>11</v>
      </c>
      <c r="C72" s="39">
        <v>3</v>
      </c>
      <c r="D72" s="38">
        <f t="shared" si="3"/>
        <v>0</v>
      </c>
      <c r="E72" s="38">
        <f t="shared" si="4"/>
        <v>0</v>
      </c>
      <c r="F72" s="38">
        <f t="shared" si="5"/>
        <v>0</v>
      </c>
      <c r="I72" s="35" t="s">
        <v>90</v>
      </c>
    </row>
    <row r="73" spans="1:9" ht="18" x14ac:dyDescent="0.2">
      <c r="A73" s="36">
        <v>34.139764999999997</v>
      </c>
      <c r="B73" s="39">
        <v>11</v>
      </c>
      <c r="C73" s="39">
        <v>3</v>
      </c>
      <c r="D73" s="38">
        <f t="shared" si="3"/>
        <v>0</v>
      </c>
      <c r="E73" s="38">
        <f t="shared" si="4"/>
        <v>0</v>
      </c>
      <c r="F73" s="38">
        <f t="shared" si="5"/>
        <v>0</v>
      </c>
      <c r="I73" s="35" t="s">
        <v>90</v>
      </c>
    </row>
    <row r="74" spans="1:9" ht="18" x14ac:dyDescent="0.2">
      <c r="A74" s="36">
        <v>41.998933000000001</v>
      </c>
      <c r="B74" s="39">
        <v>2</v>
      </c>
      <c r="C74" s="39">
        <v>0</v>
      </c>
      <c r="D74" s="38">
        <f t="shared" si="3"/>
        <v>0</v>
      </c>
      <c r="E74" s="38">
        <f t="shared" si="4"/>
        <v>0</v>
      </c>
      <c r="F74" s="38">
        <f t="shared" si="5"/>
        <v>0</v>
      </c>
      <c r="I74" s="35" t="s">
        <v>90</v>
      </c>
    </row>
    <row r="75" spans="1:9" ht="18" x14ac:dyDescent="0.2">
      <c r="A75" s="36">
        <v>49.787444999999998</v>
      </c>
      <c r="B75" s="39">
        <v>3</v>
      </c>
      <c r="C75" s="39">
        <v>1</v>
      </c>
      <c r="D75" s="38">
        <f t="shared" si="3"/>
        <v>0</v>
      </c>
      <c r="E75" s="38">
        <f t="shared" si="4"/>
        <v>0</v>
      </c>
      <c r="F75" s="38">
        <f t="shared" si="5"/>
        <v>0</v>
      </c>
      <c r="I75" s="35" t="s">
        <v>90</v>
      </c>
    </row>
    <row r="76" spans="1:9" ht="18" x14ac:dyDescent="0.2">
      <c r="A76" s="36">
        <v>54.850917000000003</v>
      </c>
      <c r="B76" s="39">
        <v>3</v>
      </c>
      <c r="C76" s="39">
        <v>1</v>
      </c>
      <c r="D76" s="38">
        <f t="shared" si="3"/>
        <v>0</v>
      </c>
      <c r="E76" s="38">
        <f t="shared" si="4"/>
        <v>0</v>
      </c>
      <c r="F76" s="38">
        <f t="shared" si="5"/>
        <v>1</v>
      </c>
      <c r="I76" s="35" t="s">
        <v>80</v>
      </c>
    </row>
    <row r="77" spans="1:9" ht="18" x14ac:dyDescent="0.2">
      <c r="A77" s="36">
        <v>64.533816000000002</v>
      </c>
      <c r="B77" s="39">
        <v>0</v>
      </c>
      <c r="C77" s="39">
        <v>0</v>
      </c>
      <c r="D77" s="38">
        <f t="shared" si="3"/>
        <v>0</v>
      </c>
      <c r="E77" s="38">
        <f t="shared" si="4"/>
        <v>0</v>
      </c>
      <c r="F77" s="38">
        <f t="shared" si="5"/>
        <v>1</v>
      </c>
      <c r="I77" s="35" t="s">
        <v>80</v>
      </c>
    </row>
    <row r="78" spans="1:9" ht="19" thickBot="1" x14ac:dyDescent="0.25">
      <c r="A78" s="40">
        <v>50.828392000000001</v>
      </c>
      <c r="B78" s="41">
        <v>-1</v>
      </c>
      <c r="C78" s="41">
        <v>2</v>
      </c>
      <c r="D78" s="38">
        <f t="shared" si="3"/>
        <v>0</v>
      </c>
      <c r="E78" s="38">
        <f t="shared" si="4"/>
        <v>0</v>
      </c>
      <c r="F78" s="38">
        <f t="shared" si="5"/>
        <v>1</v>
      </c>
      <c r="I78" s="3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C3E7-31FC-DF4F-A26B-8F3B7B144E33}">
  <dimension ref="A1:S93"/>
  <sheetViews>
    <sheetView topLeftCell="A83" zoomScale="143" workbookViewId="0">
      <selection activeCell="P86" sqref="P86:S93"/>
    </sheetView>
  </sheetViews>
  <sheetFormatPr baseColWidth="10" defaultRowHeight="16" x14ac:dyDescent="0.2"/>
  <cols>
    <col min="1" max="1" width="10.83203125" style="44"/>
    <col min="2" max="7" width="11" style="44" bestFit="1" customWidth="1"/>
    <col min="8" max="8" width="10.83203125" style="44"/>
    <col min="9" max="9" width="11" style="44" bestFit="1" customWidth="1"/>
    <col min="10" max="10" width="12.83203125" style="44" bestFit="1" customWidth="1"/>
    <col min="11" max="13" width="11" style="44" bestFit="1" customWidth="1"/>
    <col min="14" max="15" width="10.83203125" style="44"/>
    <col min="16" max="16" width="11" style="44" bestFit="1" customWidth="1"/>
    <col min="17" max="17" width="20" style="44" customWidth="1"/>
    <col min="18" max="19" width="11" style="44" bestFit="1" customWidth="1"/>
    <col min="20" max="16384" width="10.83203125" style="44"/>
  </cols>
  <sheetData>
    <row r="1" spans="1:19" ht="21" x14ac:dyDescent="0.25">
      <c r="A1" s="42" t="s">
        <v>141</v>
      </c>
      <c r="B1" s="45"/>
      <c r="C1" s="45"/>
      <c r="D1" s="45"/>
      <c r="E1" s="45"/>
      <c r="F1" s="45"/>
      <c r="G1" s="45"/>
      <c r="H1" s="45"/>
    </row>
    <row r="2" spans="1:19" x14ac:dyDescent="0.2">
      <c r="A2" s="43"/>
      <c r="B2" s="43"/>
    </row>
    <row r="5" spans="1:19" ht="17" thickBot="1" x14ac:dyDescent="0.25">
      <c r="A5" s="46" t="s">
        <v>142</v>
      </c>
      <c r="I5" s="54" t="s">
        <v>241</v>
      </c>
      <c r="P5" s="44" t="s">
        <v>231</v>
      </c>
    </row>
    <row r="6" spans="1:19" x14ac:dyDescent="0.2">
      <c r="A6" s="48"/>
      <c r="B6" s="49" t="s">
        <v>220</v>
      </c>
      <c r="C6" s="49" t="s">
        <v>221</v>
      </c>
      <c r="D6" s="49" t="s">
        <v>222</v>
      </c>
      <c r="E6" s="49" t="s">
        <v>223</v>
      </c>
      <c r="F6" s="49" t="s">
        <v>224</v>
      </c>
      <c r="G6" s="50" t="s">
        <v>225</v>
      </c>
      <c r="I6" s="58" t="s">
        <v>226</v>
      </c>
      <c r="J6" s="59" t="s">
        <v>227</v>
      </c>
      <c r="K6" s="59" t="s">
        <v>228</v>
      </c>
      <c r="L6" s="59" t="s">
        <v>229</v>
      </c>
      <c r="M6" s="60" t="s">
        <v>230</v>
      </c>
      <c r="P6" s="53"/>
      <c r="Q6"/>
      <c r="R6"/>
      <c r="S6"/>
    </row>
    <row r="7" spans="1:19" x14ac:dyDescent="0.2">
      <c r="A7" s="51" t="s">
        <v>143</v>
      </c>
      <c r="B7" s="36">
        <v>29.509540999999999</v>
      </c>
      <c r="C7" s="37">
        <v>10</v>
      </c>
      <c r="D7" s="37">
        <v>2</v>
      </c>
      <c r="E7" s="38">
        <v>1</v>
      </c>
      <c r="F7" s="38">
        <v>0</v>
      </c>
      <c r="G7" s="38">
        <v>0</v>
      </c>
      <c r="I7" s="57">
        <f t="shared" ref="I7:I38" si="0">$B$85+$C$85*C7+$D$85*D7+$E$85*E7+$F$85*F7+$G$85*G7</f>
        <v>28.965692302111712</v>
      </c>
      <c r="J7" s="56">
        <f t="shared" ref="J7:J38" si="1">B7-I7</f>
        <v>0.54384869788828638</v>
      </c>
      <c r="K7" s="56">
        <f t="shared" ref="K7:K38" si="2">ABS(J7)</f>
        <v>0.54384869788828638</v>
      </c>
      <c r="L7" s="56">
        <f t="shared" ref="L7:L38" si="3">J7^2</f>
        <v>0.29577140619478459</v>
      </c>
      <c r="M7" s="61">
        <f t="shared" ref="M7:M38" si="4">K7/B7</f>
        <v>1.8429588514720929E-2</v>
      </c>
      <c r="P7" s="44">
        <f>(B7-$B$84)^2</f>
        <v>173.08465085317766</v>
      </c>
      <c r="Q7" s="44">
        <f>$B$85+$C$85*C7+$D$85*D7+$E$85*E7+$F$85*F7+$G$85*G7</f>
        <v>28.965692302111712</v>
      </c>
      <c r="R7" s="44">
        <f>(B7-Q7)^2</f>
        <v>0.29577140619478459</v>
      </c>
      <c r="S7" s="44">
        <f>(Q7-$B$84)^2</f>
        <v>187.69034756645601</v>
      </c>
    </row>
    <row r="8" spans="1:19" x14ac:dyDescent="0.2">
      <c r="A8" s="51" t="s">
        <v>144</v>
      </c>
      <c r="B8" s="36">
        <v>37.038561999999999</v>
      </c>
      <c r="C8" s="39">
        <v>8</v>
      </c>
      <c r="D8" s="39">
        <v>2</v>
      </c>
      <c r="E8" s="38">
        <v>1</v>
      </c>
      <c r="F8" s="38">
        <v>0</v>
      </c>
      <c r="G8" s="38">
        <v>0</v>
      </c>
      <c r="I8" s="57">
        <f t="shared" si="0"/>
        <v>33.388622407917083</v>
      </c>
      <c r="J8" s="56">
        <f t="shared" si="1"/>
        <v>3.6499395920829159</v>
      </c>
      <c r="K8" s="56">
        <f t="shared" si="2"/>
        <v>3.6499395920829159</v>
      </c>
      <c r="L8" s="56">
        <f t="shared" si="3"/>
        <v>13.322059025854402</v>
      </c>
      <c r="M8" s="61">
        <f t="shared" si="4"/>
        <v>9.8544311522756098E-2</v>
      </c>
      <c r="P8" s="44">
        <f t="shared" ref="P8:P71" si="5">(B8-$B$84)^2</f>
        <v>31.66473819628953</v>
      </c>
      <c r="Q8" s="44">
        <f t="shared" ref="Q8:Q71" si="6">$B$85+$C$85*C8+$D$85*D8+$E$85*E8+$F$85*F8+$G$85*G8</f>
        <v>33.388622407917083</v>
      </c>
      <c r="R8" s="44">
        <f t="shared" ref="R8:R71" si="7">(B8-Q8)^2</f>
        <v>13.322059025854402</v>
      </c>
      <c r="S8" s="44">
        <f t="shared" ref="S8:S71" si="8">(Q8-$B$84)^2</f>
        <v>86.064261179364834</v>
      </c>
    </row>
    <row r="9" spans="1:19" x14ac:dyDescent="0.2">
      <c r="A9" s="51" t="s">
        <v>145</v>
      </c>
      <c r="B9" s="36">
        <v>50.764999000000003</v>
      </c>
      <c r="C9" s="39">
        <v>1</v>
      </c>
      <c r="D9" s="39">
        <v>2</v>
      </c>
      <c r="E9" s="38">
        <v>1</v>
      </c>
      <c r="F9" s="38">
        <v>0</v>
      </c>
      <c r="G9" s="38">
        <v>0</v>
      </c>
      <c r="I9" s="57">
        <f t="shared" si="0"/>
        <v>48.868877778235877</v>
      </c>
      <c r="J9" s="56">
        <f t="shared" si="1"/>
        <v>1.8961212217641261</v>
      </c>
      <c r="K9" s="56">
        <f t="shared" si="2"/>
        <v>1.8961212217641261</v>
      </c>
      <c r="L9" s="56">
        <f t="shared" si="3"/>
        <v>3.5952756876242824</v>
      </c>
      <c r="M9" s="61">
        <f t="shared" si="4"/>
        <v>3.7350955562199972E-2</v>
      </c>
      <c r="P9" s="44">
        <f t="shared" si="5"/>
        <v>65.598563508807217</v>
      </c>
      <c r="Q9" s="44">
        <f t="shared" si="6"/>
        <v>48.868877778235877</v>
      </c>
      <c r="R9" s="44">
        <f t="shared" si="7"/>
        <v>3.5952756876242824</v>
      </c>
      <c r="S9" s="44">
        <f t="shared" si="8"/>
        <v>38.479352677767892</v>
      </c>
    </row>
    <row r="10" spans="1:19" x14ac:dyDescent="0.2">
      <c r="A10" s="51" t="s">
        <v>146</v>
      </c>
      <c r="B10" s="36">
        <v>19.823573</v>
      </c>
      <c r="C10" s="39">
        <v>9</v>
      </c>
      <c r="D10" s="39">
        <v>3</v>
      </c>
      <c r="E10" s="38">
        <v>1</v>
      </c>
      <c r="F10" s="38">
        <v>0</v>
      </c>
      <c r="G10" s="38">
        <v>0</v>
      </c>
      <c r="I10" s="57">
        <f t="shared" si="0"/>
        <v>29.610901714091412</v>
      </c>
      <c r="J10" s="56">
        <f t="shared" si="1"/>
        <v>-9.7873287140914123</v>
      </c>
      <c r="K10" s="56">
        <f t="shared" si="2"/>
        <v>9.7873287140914123</v>
      </c>
      <c r="L10" s="56">
        <f t="shared" si="3"/>
        <v>95.791803357678262</v>
      </c>
      <c r="M10" s="61">
        <f t="shared" si="4"/>
        <v>0.49372172786870522</v>
      </c>
      <c r="P10" s="44">
        <f t="shared" si="5"/>
        <v>521.76299371212224</v>
      </c>
      <c r="Q10" s="44">
        <f t="shared" si="6"/>
        <v>29.610901714091412</v>
      </c>
      <c r="R10" s="44">
        <f t="shared" si="7"/>
        <v>95.791803357678262</v>
      </c>
      <c r="S10" s="44">
        <f t="shared" si="8"/>
        <v>170.42788849468405</v>
      </c>
    </row>
    <row r="11" spans="1:19" x14ac:dyDescent="0.2">
      <c r="A11" s="51" t="s">
        <v>147</v>
      </c>
      <c r="B11" s="36">
        <v>40.400207999999999</v>
      </c>
      <c r="C11" s="39">
        <v>7</v>
      </c>
      <c r="D11" s="39">
        <v>2</v>
      </c>
      <c r="E11" s="38">
        <v>1</v>
      </c>
      <c r="F11" s="38">
        <v>0</v>
      </c>
      <c r="G11" s="38">
        <v>0</v>
      </c>
      <c r="I11" s="57">
        <f t="shared" si="0"/>
        <v>35.600087460819765</v>
      </c>
      <c r="J11" s="56">
        <f t="shared" si="1"/>
        <v>4.8001205391802344</v>
      </c>
      <c r="K11" s="56">
        <f t="shared" si="2"/>
        <v>4.8001205391802344</v>
      </c>
      <c r="L11" s="56">
        <f t="shared" si="3"/>
        <v>23.041157190659945</v>
      </c>
      <c r="M11" s="61">
        <f t="shared" si="4"/>
        <v>0.11881425311424719</v>
      </c>
      <c r="P11" s="44">
        <f t="shared" si="5"/>
        <v>5.1324765981649572</v>
      </c>
      <c r="Q11" s="44">
        <f t="shared" si="6"/>
        <v>35.600087460819765</v>
      </c>
      <c r="R11" s="44">
        <f t="shared" si="7"/>
        <v>23.041157190659945</v>
      </c>
      <c r="S11" s="44">
        <f t="shared" si="8"/>
        <v>49.922951026448928</v>
      </c>
    </row>
    <row r="12" spans="1:19" x14ac:dyDescent="0.2">
      <c r="A12" s="51" t="s">
        <v>148</v>
      </c>
      <c r="B12" s="36">
        <v>22.736446000000001</v>
      </c>
      <c r="C12" s="39">
        <v>13</v>
      </c>
      <c r="D12" s="39">
        <v>1</v>
      </c>
      <c r="E12" s="38">
        <v>1</v>
      </c>
      <c r="F12" s="38">
        <v>0</v>
      </c>
      <c r="G12" s="38">
        <v>0</v>
      </c>
      <c r="I12" s="57">
        <f t="shared" si="0"/>
        <v>23.897552784326642</v>
      </c>
      <c r="J12" s="56">
        <f t="shared" si="1"/>
        <v>-1.1611067843266412</v>
      </c>
      <c r="K12" s="56">
        <f t="shared" si="2"/>
        <v>1.1611067843266412</v>
      </c>
      <c r="L12" s="56">
        <f t="shared" si="3"/>
        <v>1.3481689646093531</v>
      </c>
      <c r="M12" s="61">
        <f t="shared" si="4"/>
        <v>5.1068086205145746E-2</v>
      </c>
      <c r="P12" s="44">
        <f t="shared" si="5"/>
        <v>397.17536377143813</v>
      </c>
      <c r="Q12" s="44">
        <f t="shared" si="6"/>
        <v>23.897552784326642</v>
      </c>
      <c r="R12" s="44">
        <f t="shared" si="7"/>
        <v>1.3481689646093531</v>
      </c>
      <c r="S12" s="44">
        <f t="shared" si="8"/>
        <v>352.24353710320054</v>
      </c>
    </row>
    <row r="13" spans="1:19" x14ac:dyDescent="0.2">
      <c r="A13" s="51" t="s">
        <v>149</v>
      </c>
      <c r="B13" s="36">
        <v>22.396512999999999</v>
      </c>
      <c r="C13" s="39">
        <v>13</v>
      </c>
      <c r="D13" s="39">
        <v>1</v>
      </c>
      <c r="E13" s="38">
        <v>1</v>
      </c>
      <c r="F13" s="38">
        <v>0</v>
      </c>
      <c r="G13" s="38">
        <v>0</v>
      </c>
      <c r="I13" s="57">
        <f t="shared" si="0"/>
        <v>23.897552784326642</v>
      </c>
      <c r="J13" s="56">
        <f t="shared" si="1"/>
        <v>-1.5010397843266432</v>
      </c>
      <c r="K13" s="56">
        <f t="shared" si="2"/>
        <v>1.5010397843266432</v>
      </c>
      <c r="L13" s="56">
        <f t="shared" si="3"/>
        <v>2.2531204341313757</v>
      </c>
      <c r="M13" s="61">
        <f t="shared" si="4"/>
        <v>6.7021137814026827E-2</v>
      </c>
      <c r="P13" s="44">
        <f t="shared" si="5"/>
        <v>410.84014380639178</v>
      </c>
      <c r="Q13" s="44">
        <f t="shared" si="6"/>
        <v>23.897552784326642</v>
      </c>
      <c r="R13" s="44">
        <f t="shared" si="7"/>
        <v>2.2531204341313757</v>
      </c>
      <c r="S13" s="44">
        <f t="shared" si="8"/>
        <v>352.24353710320054</v>
      </c>
    </row>
    <row r="14" spans="1:19" x14ac:dyDescent="0.2">
      <c r="A14" s="51" t="s">
        <v>150</v>
      </c>
      <c r="B14" s="36">
        <v>36.176195999999997</v>
      </c>
      <c r="C14" s="39">
        <v>10</v>
      </c>
      <c r="D14" s="39">
        <v>1</v>
      </c>
      <c r="E14" s="38">
        <v>1</v>
      </c>
      <c r="F14" s="38">
        <v>0</v>
      </c>
      <c r="G14" s="38">
        <v>0</v>
      </c>
      <c r="I14" s="57">
        <f t="shared" si="0"/>
        <v>30.531947943034695</v>
      </c>
      <c r="J14" s="56">
        <f t="shared" si="1"/>
        <v>5.6442480569653029</v>
      </c>
      <c r="K14" s="56">
        <f t="shared" si="2"/>
        <v>5.6442480569653029</v>
      </c>
      <c r="L14" s="56">
        <f t="shared" si="3"/>
        <v>31.857536128556596</v>
      </c>
      <c r="M14" s="61">
        <f t="shared" si="4"/>
        <v>0.15602104922710236</v>
      </c>
      <c r="P14" s="44">
        <f t="shared" si="5"/>
        <v>42.11372689252245</v>
      </c>
      <c r="Q14" s="44">
        <f t="shared" si="6"/>
        <v>30.531947943034695</v>
      </c>
      <c r="R14" s="44">
        <f t="shared" si="7"/>
        <v>31.857536128556596</v>
      </c>
      <c r="S14" s="44">
        <f t="shared" si="8"/>
        <v>147.22806000229301</v>
      </c>
    </row>
    <row r="15" spans="1:19" x14ac:dyDescent="0.2">
      <c r="A15" s="51" t="s">
        <v>151</v>
      </c>
      <c r="B15" s="36">
        <v>23.804043</v>
      </c>
      <c r="C15" s="39">
        <v>9</v>
      </c>
      <c r="D15" s="39">
        <v>1</v>
      </c>
      <c r="E15" s="38">
        <v>1</v>
      </c>
      <c r="F15" s="38">
        <v>0</v>
      </c>
      <c r="G15" s="38">
        <v>0</v>
      </c>
      <c r="I15" s="57">
        <f t="shared" si="0"/>
        <v>32.743412995937383</v>
      </c>
      <c r="J15" s="56">
        <f t="shared" si="1"/>
        <v>-8.9393699959373834</v>
      </c>
      <c r="K15" s="56">
        <f t="shared" si="2"/>
        <v>8.9393699959373834</v>
      </c>
      <c r="L15" s="56">
        <f t="shared" si="3"/>
        <v>79.912335924265534</v>
      </c>
      <c r="M15" s="61">
        <f t="shared" si="4"/>
        <v>0.37553998688111023</v>
      </c>
      <c r="P15" s="44">
        <f t="shared" si="5"/>
        <v>355.76229291233096</v>
      </c>
      <c r="Q15" s="44">
        <f t="shared" si="6"/>
        <v>32.743412995937383</v>
      </c>
      <c r="R15" s="44">
        <f t="shared" si="7"/>
        <v>79.912335924265534</v>
      </c>
      <c r="S15" s="44">
        <f t="shared" si="8"/>
        <v>98.451878356163206</v>
      </c>
    </row>
    <row r="16" spans="1:19" x14ac:dyDescent="0.2">
      <c r="A16" s="51" t="s">
        <v>152</v>
      </c>
      <c r="B16" s="36">
        <v>31.072216999999998</v>
      </c>
      <c r="C16" s="39">
        <v>10</v>
      </c>
      <c r="D16" s="39">
        <v>1</v>
      </c>
      <c r="E16" s="38">
        <v>1</v>
      </c>
      <c r="F16" s="38">
        <v>0</v>
      </c>
      <c r="G16" s="38">
        <v>0</v>
      </c>
      <c r="I16" s="57">
        <f t="shared" si="0"/>
        <v>30.531947943034695</v>
      </c>
      <c r="J16" s="56">
        <f t="shared" si="1"/>
        <v>0.54026905696530392</v>
      </c>
      <c r="K16" s="56">
        <f t="shared" si="2"/>
        <v>0.54026905696530392</v>
      </c>
      <c r="L16" s="56">
        <f t="shared" si="3"/>
        <v>0.29189065391417879</v>
      </c>
      <c r="M16" s="61">
        <f t="shared" si="4"/>
        <v>1.7387528445920158E-2</v>
      </c>
      <c r="P16" s="44">
        <f t="shared" si="5"/>
        <v>134.40896370501463</v>
      </c>
      <c r="Q16" s="44">
        <f t="shared" si="6"/>
        <v>30.531947943034695</v>
      </c>
      <c r="R16" s="44">
        <f t="shared" si="7"/>
        <v>0.29189065391417879</v>
      </c>
      <c r="S16" s="44">
        <f t="shared" si="8"/>
        <v>147.22806000229301</v>
      </c>
    </row>
    <row r="17" spans="1:19" x14ac:dyDescent="0.2">
      <c r="A17" s="51" t="s">
        <v>153</v>
      </c>
      <c r="B17" s="36">
        <v>39.241114000000003</v>
      </c>
      <c r="C17" s="39">
        <v>3</v>
      </c>
      <c r="D17" s="39">
        <v>1</v>
      </c>
      <c r="E17" s="38">
        <v>1</v>
      </c>
      <c r="F17" s="38">
        <v>0</v>
      </c>
      <c r="G17" s="38">
        <v>0</v>
      </c>
      <c r="I17" s="57">
        <f t="shared" si="0"/>
        <v>46.012203313353488</v>
      </c>
      <c r="J17" s="56">
        <f t="shared" si="1"/>
        <v>-6.7710893133534853</v>
      </c>
      <c r="K17" s="56">
        <f t="shared" si="2"/>
        <v>6.7710893133534853</v>
      </c>
      <c r="L17" s="56">
        <f t="shared" si="3"/>
        <v>45.847650489409773</v>
      </c>
      <c r="M17" s="61">
        <f t="shared" si="4"/>
        <v>0.17255089428280462</v>
      </c>
      <c r="P17" s="44">
        <f t="shared" si="5"/>
        <v>11.727823428330609</v>
      </c>
      <c r="Q17" s="44">
        <f t="shared" si="6"/>
        <v>46.012203313353488</v>
      </c>
      <c r="R17" s="44">
        <f t="shared" si="7"/>
        <v>45.847650489409773</v>
      </c>
      <c r="S17" s="44">
        <f t="shared" si="8"/>
        <v>11.199051048199731</v>
      </c>
    </row>
    <row r="18" spans="1:19" x14ac:dyDescent="0.2">
      <c r="A18" s="51" t="s">
        <v>154</v>
      </c>
      <c r="B18" s="36">
        <v>26.734514999999998</v>
      </c>
      <c r="C18" s="39">
        <v>12</v>
      </c>
      <c r="D18" s="39">
        <v>1</v>
      </c>
      <c r="E18" s="38">
        <v>1</v>
      </c>
      <c r="F18" s="38">
        <v>0</v>
      </c>
      <c r="G18" s="38">
        <v>0</v>
      </c>
      <c r="I18" s="57">
        <f t="shared" si="0"/>
        <v>26.109017837229327</v>
      </c>
      <c r="J18" s="56">
        <f t="shared" si="1"/>
        <v>0.62549716277067091</v>
      </c>
      <c r="K18" s="56">
        <f t="shared" si="2"/>
        <v>0.62549716277067091</v>
      </c>
      <c r="L18" s="56">
        <f t="shared" si="3"/>
        <v>0.39124670063415917</v>
      </c>
      <c r="M18" s="61">
        <f t="shared" si="4"/>
        <v>2.3396615303126724E-2</v>
      </c>
      <c r="P18" s="44">
        <f t="shared" si="5"/>
        <v>253.80281440230314</v>
      </c>
      <c r="Q18" s="44">
        <f t="shared" si="6"/>
        <v>26.109017837229327</v>
      </c>
      <c r="R18" s="44">
        <f t="shared" si="7"/>
        <v>0.39124670063415917</v>
      </c>
      <c r="S18" s="44">
        <f t="shared" si="8"/>
        <v>274.12388937581159</v>
      </c>
    </row>
    <row r="19" spans="1:19" x14ac:dyDescent="0.2">
      <c r="A19" s="51" t="s">
        <v>155</v>
      </c>
      <c r="B19" s="36">
        <v>40.105964999999998</v>
      </c>
      <c r="C19" s="39">
        <v>6</v>
      </c>
      <c r="D19" s="39">
        <v>1</v>
      </c>
      <c r="E19" s="38">
        <v>1</v>
      </c>
      <c r="F19" s="38">
        <v>0</v>
      </c>
      <c r="G19" s="38">
        <v>0</v>
      </c>
      <c r="I19" s="57">
        <f t="shared" si="0"/>
        <v>39.377808154645436</v>
      </c>
      <c r="J19" s="56">
        <f t="shared" si="1"/>
        <v>0.72815684535456171</v>
      </c>
      <c r="K19" s="56">
        <f t="shared" si="2"/>
        <v>0.72815684535456171</v>
      </c>
      <c r="L19" s="56">
        <f t="shared" si="3"/>
        <v>0.53021239143670706</v>
      </c>
      <c r="M19" s="61">
        <f t="shared" si="4"/>
        <v>1.8155824086381209E-2</v>
      </c>
      <c r="P19" s="44">
        <f t="shared" si="5"/>
        <v>6.5522688011132937</v>
      </c>
      <c r="Q19" s="44">
        <f t="shared" si="6"/>
        <v>39.377808154645436</v>
      </c>
      <c r="R19" s="44">
        <f t="shared" si="7"/>
        <v>0.53021239143670706</v>
      </c>
      <c r="S19" s="44">
        <f t="shared" si="8"/>
        <v>10.81026558029262</v>
      </c>
    </row>
    <row r="20" spans="1:19" x14ac:dyDescent="0.2">
      <c r="A20" s="51" t="s">
        <v>156</v>
      </c>
      <c r="B20" s="36">
        <v>30.450842999999999</v>
      </c>
      <c r="C20" s="39">
        <v>10</v>
      </c>
      <c r="D20" s="39">
        <v>2</v>
      </c>
      <c r="E20" s="38">
        <v>1</v>
      </c>
      <c r="F20" s="38">
        <v>0</v>
      </c>
      <c r="G20" s="38">
        <v>0</v>
      </c>
      <c r="I20" s="57">
        <f t="shared" si="0"/>
        <v>28.965692302111712</v>
      </c>
      <c r="J20" s="56">
        <f t="shared" si="1"/>
        <v>1.4851506978882867</v>
      </c>
      <c r="K20" s="56">
        <f t="shared" si="2"/>
        <v>1.4851506978882867</v>
      </c>
      <c r="L20" s="56">
        <f t="shared" si="3"/>
        <v>2.2056725954380649</v>
      </c>
      <c r="M20" s="61">
        <f t="shared" si="4"/>
        <v>4.877207169234319E-2</v>
      </c>
      <c r="P20" s="44">
        <f t="shared" si="5"/>
        <v>149.20285336177506</v>
      </c>
      <c r="Q20" s="44">
        <f t="shared" si="6"/>
        <v>28.965692302111712</v>
      </c>
      <c r="R20" s="44">
        <f t="shared" si="7"/>
        <v>2.2056725954380649</v>
      </c>
      <c r="S20" s="44">
        <f t="shared" si="8"/>
        <v>187.69034756645601</v>
      </c>
    </row>
    <row r="21" spans="1:19" x14ac:dyDescent="0.2">
      <c r="A21" s="51" t="s">
        <v>157</v>
      </c>
      <c r="B21" s="36">
        <v>39.703400000000002</v>
      </c>
      <c r="C21" s="39">
        <v>8</v>
      </c>
      <c r="D21" s="39">
        <v>2</v>
      </c>
      <c r="E21" s="38">
        <v>1</v>
      </c>
      <c r="F21" s="38">
        <v>0</v>
      </c>
      <c r="G21" s="38">
        <v>0</v>
      </c>
      <c r="I21" s="57">
        <f t="shared" si="0"/>
        <v>33.388622407917083</v>
      </c>
      <c r="J21" s="56">
        <f t="shared" si="1"/>
        <v>6.314777592082919</v>
      </c>
      <c r="K21" s="56">
        <f t="shared" si="2"/>
        <v>6.314777592082919</v>
      </c>
      <c r="L21" s="56">
        <f t="shared" si="3"/>
        <v>39.876416037472552</v>
      </c>
      <c r="M21" s="61">
        <f t="shared" si="4"/>
        <v>0.15904878655437366</v>
      </c>
      <c r="P21" s="44">
        <f t="shared" si="5"/>
        <v>8.7752508360820425</v>
      </c>
      <c r="Q21" s="44">
        <f t="shared" si="6"/>
        <v>33.388622407917083</v>
      </c>
      <c r="R21" s="44">
        <f t="shared" si="7"/>
        <v>39.876416037472552</v>
      </c>
      <c r="S21" s="44">
        <f t="shared" si="8"/>
        <v>86.064261179364834</v>
      </c>
    </row>
    <row r="22" spans="1:19" x14ac:dyDescent="0.2">
      <c r="A22" s="51" t="s">
        <v>158</v>
      </c>
      <c r="B22" s="36">
        <v>38.839745999999998</v>
      </c>
      <c r="C22" s="39">
        <v>3</v>
      </c>
      <c r="D22" s="39">
        <v>1</v>
      </c>
      <c r="E22" s="38">
        <v>1</v>
      </c>
      <c r="F22" s="38">
        <v>0</v>
      </c>
      <c r="G22" s="38">
        <v>0</v>
      </c>
      <c r="I22" s="57">
        <f t="shared" si="0"/>
        <v>46.012203313353488</v>
      </c>
      <c r="J22" s="56">
        <f t="shared" si="1"/>
        <v>-7.1724573133534903</v>
      </c>
      <c r="K22" s="56">
        <f t="shared" si="2"/>
        <v>7.1724573133534903</v>
      </c>
      <c r="L22" s="56">
        <f t="shared" si="3"/>
        <v>51.444143911877966</v>
      </c>
      <c r="M22" s="61">
        <f t="shared" si="4"/>
        <v>0.18466797680277031</v>
      </c>
      <c r="P22" s="44">
        <f t="shared" si="5"/>
        <v>14.637962170305508</v>
      </c>
      <c r="Q22" s="44">
        <f t="shared" si="6"/>
        <v>46.012203313353488</v>
      </c>
      <c r="R22" s="44">
        <f t="shared" si="7"/>
        <v>51.444143911877966</v>
      </c>
      <c r="S22" s="44">
        <f t="shared" si="8"/>
        <v>11.199051048199731</v>
      </c>
    </row>
    <row r="23" spans="1:19" x14ac:dyDescent="0.2">
      <c r="A23" s="51" t="s">
        <v>159</v>
      </c>
      <c r="B23" s="36">
        <v>28.592784999999999</v>
      </c>
      <c r="C23" s="39">
        <v>14</v>
      </c>
      <c r="D23" s="39">
        <v>1</v>
      </c>
      <c r="E23" s="38">
        <v>1</v>
      </c>
      <c r="F23" s="38">
        <v>0</v>
      </c>
      <c r="G23" s="38">
        <v>0</v>
      </c>
      <c r="I23" s="57">
        <f t="shared" si="0"/>
        <v>21.68608773142396</v>
      </c>
      <c r="J23" s="56">
        <f t="shared" si="1"/>
        <v>6.9066972685760391</v>
      </c>
      <c r="K23" s="56">
        <f t="shared" si="2"/>
        <v>6.9066972685760391</v>
      </c>
      <c r="L23" s="56">
        <f t="shared" si="3"/>
        <v>47.70246715975572</v>
      </c>
      <c r="M23" s="61">
        <f t="shared" si="4"/>
        <v>0.24155384893692725</v>
      </c>
      <c r="P23" s="44">
        <f t="shared" si="5"/>
        <v>198.04707696086982</v>
      </c>
      <c r="Q23" s="44">
        <f t="shared" si="6"/>
        <v>21.68608773142396</v>
      </c>
      <c r="R23" s="44">
        <f t="shared" si="7"/>
        <v>47.70246715975572</v>
      </c>
      <c r="S23" s="44">
        <f t="shared" si="8"/>
        <v>440.14434019100912</v>
      </c>
    </row>
    <row r="24" spans="1:19" x14ac:dyDescent="0.2">
      <c r="A24" s="51" t="s">
        <v>160</v>
      </c>
      <c r="B24" s="36">
        <v>46.658844000000002</v>
      </c>
      <c r="C24" s="39">
        <v>3</v>
      </c>
      <c r="D24" s="39">
        <v>1</v>
      </c>
      <c r="E24" s="38">
        <v>1</v>
      </c>
      <c r="F24" s="38">
        <v>0</v>
      </c>
      <c r="G24" s="38">
        <v>0</v>
      </c>
      <c r="I24" s="57">
        <f t="shared" si="0"/>
        <v>46.012203313353488</v>
      </c>
      <c r="J24" s="56">
        <f t="shared" si="1"/>
        <v>0.64664068664651353</v>
      </c>
      <c r="K24" s="56">
        <f t="shared" si="2"/>
        <v>0.64664068664651353</v>
      </c>
      <c r="L24" s="56">
        <f t="shared" si="3"/>
        <v>0.4181441776266745</v>
      </c>
      <c r="M24" s="61">
        <f t="shared" si="4"/>
        <v>1.3858909291591398E-2</v>
      </c>
      <c r="P24" s="44">
        <f t="shared" si="5"/>
        <v>15.945159177038857</v>
      </c>
      <c r="Q24" s="44">
        <f t="shared" si="6"/>
        <v>46.012203313353488</v>
      </c>
      <c r="R24" s="44">
        <f t="shared" si="7"/>
        <v>0.4181441776266745</v>
      </c>
      <c r="S24" s="44">
        <f t="shared" si="8"/>
        <v>11.199051048199731</v>
      </c>
    </row>
    <row r="25" spans="1:19" x14ac:dyDescent="0.2">
      <c r="A25" s="51" t="s">
        <v>161</v>
      </c>
      <c r="B25" s="36">
        <v>39.106174000000003</v>
      </c>
      <c r="C25" s="39">
        <v>3</v>
      </c>
      <c r="D25" s="39">
        <v>1</v>
      </c>
      <c r="E25" s="38">
        <v>1</v>
      </c>
      <c r="F25" s="38">
        <v>0</v>
      </c>
      <c r="G25" s="38">
        <v>0</v>
      </c>
      <c r="I25" s="57">
        <f t="shared" si="0"/>
        <v>46.012203313353488</v>
      </c>
      <c r="J25" s="56">
        <f t="shared" si="1"/>
        <v>-6.9060293133534856</v>
      </c>
      <c r="K25" s="56">
        <f t="shared" si="2"/>
        <v>6.9060293133534856</v>
      </c>
      <c r="L25" s="56">
        <f t="shared" si="3"/>
        <v>47.693240876897619</v>
      </c>
      <c r="M25" s="61">
        <f t="shared" si="4"/>
        <v>0.1765969054746569</v>
      </c>
      <c r="P25" s="44">
        <f t="shared" si="5"/>
        <v>12.670260847505677</v>
      </c>
      <c r="Q25" s="44">
        <f t="shared" si="6"/>
        <v>46.012203313353488</v>
      </c>
      <c r="R25" s="44">
        <f t="shared" si="7"/>
        <v>47.693240876897619</v>
      </c>
      <c r="S25" s="44">
        <f t="shared" si="8"/>
        <v>11.199051048199731</v>
      </c>
    </row>
    <row r="26" spans="1:19" x14ac:dyDescent="0.2">
      <c r="A26" s="51" t="s">
        <v>162</v>
      </c>
      <c r="B26" s="36">
        <v>27.753301</v>
      </c>
      <c r="C26" s="39">
        <v>12</v>
      </c>
      <c r="D26" s="39">
        <v>1</v>
      </c>
      <c r="E26" s="38">
        <v>1</v>
      </c>
      <c r="F26" s="38">
        <v>0</v>
      </c>
      <c r="G26" s="38">
        <v>0</v>
      </c>
      <c r="I26" s="57">
        <f t="shared" si="0"/>
        <v>26.109017837229327</v>
      </c>
      <c r="J26" s="56">
        <f t="shared" si="1"/>
        <v>1.6442831627706731</v>
      </c>
      <c r="K26" s="56">
        <f t="shared" si="2"/>
        <v>1.6442831627706731</v>
      </c>
      <c r="L26" s="56">
        <f t="shared" si="3"/>
        <v>2.7036671193711279</v>
      </c>
      <c r="M26" s="61">
        <f t="shared" si="4"/>
        <v>5.9246399654249167E-2</v>
      </c>
      <c r="P26" s="44">
        <f t="shared" si="5"/>
        <v>222.37979267188103</v>
      </c>
      <c r="Q26" s="44">
        <f t="shared" si="6"/>
        <v>26.109017837229327</v>
      </c>
      <c r="R26" s="44">
        <f t="shared" si="7"/>
        <v>2.7036671193711279</v>
      </c>
      <c r="S26" s="44">
        <f t="shared" si="8"/>
        <v>274.12388937581159</v>
      </c>
    </row>
    <row r="27" spans="1:19" x14ac:dyDescent="0.2">
      <c r="A27" s="51" t="s">
        <v>163</v>
      </c>
      <c r="B27" s="36">
        <v>51.592193000000002</v>
      </c>
      <c r="C27" s="39">
        <v>3</v>
      </c>
      <c r="D27" s="39">
        <v>1</v>
      </c>
      <c r="E27" s="38">
        <v>1</v>
      </c>
      <c r="F27" s="38">
        <v>0</v>
      </c>
      <c r="G27" s="38">
        <v>0</v>
      </c>
      <c r="I27" s="57">
        <f t="shared" si="0"/>
        <v>46.012203313353488</v>
      </c>
      <c r="J27" s="56">
        <f t="shared" si="1"/>
        <v>5.5799896866465133</v>
      </c>
      <c r="K27" s="56">
        <f t="shared" si="2"/>
        <v>5.5799896866465133</v>
      </c>
      <c r="L27" s="56">
        <f t="shared" si="3"/>
        <v>31.136284903081453</v>
      </c>
      <c r="M27" s="61">
        <f t="shared" si="4"/>
        <v>0.10815569880207482</v>
      </c>
      <c r="P27" s="44">
        <f t="shared" si="5"/>
        <v>79.682188246000734</v>
      </c>
      <c r="Q27" s="44">
        <f t="shared" si="6"/>
        <v>46.012203313353488</v>
      </c>
      <c r="R27" s="44">
        <f t="shared" si="7"/>
        <v>31.136284903081453</v>
      </c>
      <c r="S27" s="44">
        <f t="shared" si="8"/>
        <v>11.199051048199731</v>
      </c>
    </row>
    <row r="28" spans="1:19" x14ac:dyDescent="0.2">
      <c r="A28" s="51" t="s">
        <v>164</v>
      </c>
      <c r="B28" s="36">
        <v>36.187559</v>
      </c>
      <c r="C28" s="39">
        <v>8</v>
      </c>
      <c r="D28" s="39">
        <v>1</v>
      </c>
      <c r="E28" s="38">
        <v>1</v>
      </c>
      <c r="F28" s="38">
        <v>0</v>
      </c>
      <c r="G28" s="38">
        <v>0</v>
      </c>
      <c r="I28" s="57">
        <f t="shared" si="0"/>
        <v>34.954878048840065</v>
      </c>
      <c r="J28" s="56">
        <f t="shared" si="1"/>
        <v>1.232680951159935</v>
      </c>
      <c r="K28" s="56">
        <f t="shared" si="2"/>
        <v>1.232680951159935</v>
      </c>
      <c r="L28" s="56">
        <f t="shared" si="3"/>
        <v>1.5195023273525621</v>
      </c>
      <c r="M28" s="61">
        <f t="shared" si="4"/>
        <v>3.4063666774538037E-2</v>
      </c>
      <c r="P28" s="44">
        <f t="shared" si="5"/>
        <v>41.966375429052555</v>
      </c>
      <c r="Q28" s="44">
        <f t="shared" si="6"/>
        <v>34.954878048840065</v>
      </c>
      <c r="R28" s="44">
        <f t="shared" si="7"/>
        <v>1.5195023273525621</v>
      </c>
      <c r="S28" s="44">
        <f t="shared" si="8"/>
        <v>59.456852070453301</v>
      </c>
    </row>
    <row r="29" spans="1:19" x14ac:dyDescent="0.2">
      <c r="A29" s="51" t="s">
        <v>165</v>
      </c>
      <c r="B29" s="36">
        <v>59.425505000000001</v>
      </c>
      <c r="C29" s="39">
        <v>5</v>
      </c>
      <c r="D29" s="39">
        <v>1</v>
      </c>
      <c r="E29" s="38">
        <v>0</v>
      </c>
      <c r="F29" s="38">
        <v>1</v>
      </c>
      <c r="G29" s="38">
        <v>0</v>
      </c>
      <c r="I29" s="57">
        <f t="shared" si="0"/>
        <v>51.261315180307939</v>
      </c>
      <c r="J29" s="56">
        <f t="shared" si="1"/>
        <v>8.1641898196920621</v>
      </c>
      <c r="K29" s="56">
        <f t="shared" si="2"/>
        <v>8.1641898196920621</v>
      </c>
      <c r="L29" s="56">
        <f t="shared" si="3"/>
        <v>66.653995411963507</v>
      </c>
      <c r="M29" s="61">
        <f t="shared" si="4"/>
        <v>0.13738528296380589</v>
      </c>
      <c r="P29" s="44">
        <f t="shared" si="5"/>
        <v>280.89089647531927</v>
      </c>
      <c r="Q29" s="44">
        <f t="shared" si="6"/>
        <v>51.261315180307939</v>
      </c>
      <c r="R29" s="44">
        <f t="shared" si="7"/>
        <v>66.653995411963507</v>
      </c>
      <c r="S29" s="44">
        <f t="shared" si="8"/>
        <v>73.88451459507597</v>
      </c>
    </row>
    <row r="30" spans="1:19" x14ac:dyDescent="0.2">
      <c r="A30" s="51" t="s">
        <v>166</v>
      </c>
      <c r="B30" s="36">
        <v>93.704911999999993</v>
      </c>
      <c r="C30" s="39">
        <v>0</v>
      </c>
      <c r="D30" s="39">
        <v>0</v>
      </c>
      <c r="E30" s="38">
        <v>0</v>
      </c>
      <c r="F30" s="38">
        <v>1</v>
      </c>
      <c r="G30" s="38">
        <v>0</v>
      </c>
      <c r="I30" s="57">
        <f t="shared" si="0"/>
        <v>63.884896085744344</v>
      </c>
      <c r="J30" s="56">
        <f t="shared" si="1"/>
        <v>29.820015914255649</v>
      </c>
      <c r="K30" s="56">
        <f t="shared" si="2"/>
        <v>29.820015914255649</v>
      </c>
      <c r="L30" s="56">
        <f t="shared" si="3"/>
        <v>889.2333491264601</v>
      </c>
      <c r="M30" s="61">
        <f t="shared" si="4"/>
        <v>0.31823322041277463</v>
      </c>
      <c r="P30" s="44">
        <f t="shared" si="5"/>
        <v>2605.0006525145413</v>
      </c>
      <c r="Q30" s="44">
        <f t="shared" si="6"/>
        <v>63.884896085744344</v>
      </c>
      <c r="R30" s="44">
        <f t="shared" si="7"/>
        <v>889.2333491264601</v>
      </c>
      <c r="S30" s="44">
        <f t="shared" si="8"/>
        <v>450.2540708844798</v>
      </c>
    </row>
    <row r="31" spans="1:19" x14ac:dyDescent="0.2">
      <c r="A31" s="51" t="s">
        <v>167</v>
      </c>
      <c r="B31" s="36">
        <v>33.174093999999997</v>
      </c>
      <c r="C31" s="39">
        <v>14</v>
      </c>
      <c r="D31" s="39">
        <v>0</v>
      </c>
      <c r="E31" s="38">
        <v>0</v>
      </c>
      <c r="F31" s="38">
        <v>1</v>
      </c>
      <c r="G31" s="38">
        <v>0</v>
      </c>
      <c r="I31" s="57">
        <f t="shared" si="0"/>
        <v>32.924385345106764</v>
      </c>
      <c r="J31" s="56">
        <f t="shared" si="1"/>
        <v>0.24970865489323302</v>
      </c>
      <c r="K31" s="56">
        <f t="shared" si="2"/>
        <v>0.24970865489323302</v>
      </c>
      <c r="L31" s="56">
        <f t="shared" si="3"/>
        <v>6.2354412328587745E-2</v>
      </c>
      <c r="M31" s="61">
        <f t="shared" si="4"/>
        <v>7.5272185245882839E-3</v>
      </c>
      <c r="P31" s="44">
        <f t="shared" si="5"/>
        <v>90.090679128785837</v>
      </c>
      <c r="Q31" s="44">
        <f t="shared" si="6"/>
        <v>32.924385345106764</v>
      </c>
      <c r="R31" s="44">
        <f t="shared" si="7"/>
        <v>6.2354412328587745E-2</v>
      </c>
      <c r="S31" s="44">
        <f t="shared" si="8"/>
        <v>94.89330836578813</v>
      </c>
    </row>
    <row r="32" spans="1:19" x14ac:dyDescent="0.2">
      <c r="A32" s="51" t="s">
        <v>168</v>
      </c>
      <c r="B32" s="36">
        <v>45.863323999999999</v>
      </c>
      <c r="C32" s="39">
        <v>2</v>
      </c>
      <c r="D32" s="39">
        <v>0</v>
      </c>
      <c r="E32" s="38">
        <v>0</v>
      </c>
      <c r="F32" s="38">
        <v>1</v>
      </c>
      <c r="G32" s="38">
        <v>0</v>
      </c>
      <c r="I32" s="57">
        <f t="shared" si="0"/>
        <v>59.461965979938974</v>
      </c>
      <c r="J32" s="56">
        <f t="shared" si="1"/>
        <v>-13.598641979938975</v>
      </c>
      <c r="K32" s="56">
        <f t="shared" si="2"/>
        <v>13.598641979938975</v>
      </c>
      <c r="L32" s="56">
        <f t="shared" si="3"/>
        <v>184.92306369855862</v>
      </c>
      <c r="M32" s="61">
        <f t="shared" si="4"/>
        <v>0.29650362847531453</v>
      </c>
      <c r="P32" s="44">
        <f t="shared" si="5"/>
        <v>10.224767352215986</v>
      </c>
      <c r="Q32" s="44">
        <f t="shared" si="6"/>
        <v>59.461965979938974</v>
      </c>
      <c r="R32" s="44">
        <f t="shared" si="7"/>
        <v>184.92306369855862</v>
      </c>
      <c r="S32" s="44">
        <f t="shared" si="8"/>
        <v>282.1143833424868</v>
      </c>
    </row>
    <row r="33" spans="1:19" x14ac:dyDescent="0.2">
      <c r="A33" s="51" t="s">
        <v>169</v>
      </c>
      <c r="B33" s="36">
        <v>35.782791000000003</v>
      </c>
      <c r="C33" s="39">
        <v>12</v>
      </c>
      <c r="D33" s="39">
        <v>0</v>
      </c>
      <c r="E33" s="38">
        <v>0</v>
      </c>
      <c r="F33" s="38">
        <v>1</v>
      </c>
      <c r="G33" s="38">
        <v>0</v>
      </c>
      <c r="I33" s="57">
        <f t="shared" si="0"/>
        <v>37.347315450912134</v>
      </c>
      <c r="J33" s="56">
        <f t="shared" si="1"/>
        <v>-1.5645244509121312</v>
      </c>
      <c r="K33" s="56">
        <f t="shared" si="2"/>
        <v>1.5645244509121312</v>
      </c>
      <c r="L33" s="56">
        <f t="shared" si="3"/>
        <v>2.4477367575019056</v>
      </c>
      <c r="M33" s="61">
        <f t="shared" si="4"/>
        <v>4.3722817790041335E-2</v>
      </c>
      <c r="P33" s="44">
        <f t="shared" si="5"/>
        <v>47.374504952619063</v>
      </c>
      <c r="Q33" s="44">
        <f t="shared" si="6"/>
        <v>37.347315450912134</v>
      </c>
      <c r="R33" s="44">
        <f t="shared" si="7"/>
        <v>2.4477367575019056</v>
      </c>
      <c r="S33" s="44">
        <f t="shared" si="8"/>
        <v>28.285267257707115</v>
      </c>
    </row>
    <row r="34" spans="1:19" x14ac:dyDescent="0.2">
      <c r="A34" s="51" t="s">
        <v>170</v>
      </c>
      <c r="B34" s="36">
        <v>40.448771999999998</v>
      </c>
      <c r="C34" s="39">
        <v>7</v>
      </c>
      <c r="D34" s="39">
        <v>3</v>
      </c>
      <c r="E34" s="38">
        <v>0</v>
      </c>
      <c r="F34" s="38">
        <v>1</v>
      </c>
      <c r="G34" s="38">
        <v>0</v>
      </c>
      <c r="I34" s="57">
        <f t="shared" si="0"/>
        <v>43.705873792656597</v>
      </c>
      <c r="J34" s="56">
        <f t="shared" si="1"/>
        <v>-3.2571017926565986</v>
      </c>
      <c r="K34" s="56">
        <f t="shared" si="2"/>
        <v>3.2571017926565986</v>
      </c>
      <c r="L34" s="56">
        <f t="shared" si="3"/>
        <v>10.608712087726829</v>
      </c>
      <c r="M34" s="61">
        <f t="shared" si="4"/>
        <v>8.052412055072028E-2</v>
      </c>
      <c r="P34" s="44">
        <f t="shared" si="5"/>
        <v>4.914791868906363</v>
      </c>
      <c r="Q34" s="44">
        <f t="shared" si="6"/>
        <v>43.705873792656597</v>
      </c>
      <c r="R34" s="44">
        <f t="shared" si="7"/>
        <v>10.608712087726829</v>
      </c>
      <c r="S34" s="44">
        <f t="shared" si="8"/>
        <v>1.0819511442340395</v>
      </c>
    </row>
    <row r="35" spans="1:19" x14ac:dyDescent="0.2">
      <c r="A35" s="51" t="s">
        <v>171</v>
      </c>
      <c r="B35" s="36">
        <v>46.895643999999997</v>
      </c>
      <c r="C35" s="39">
        <v>3</v>
      </c>
      <c r="D35" s="39">
        <v>0</v>
      </c>
      <c r="E35" s="38">
        <v>0</v>
      </c>
      <c r="F35" s="38">
        <v>1</v>
      </c>
      <c r="G35" s="38">
        <v>0</v>
      </c>
      <c r="I35" s="57">
        <f t="shared" si="0"/>
        <v>57.250500927036292</v>
      </c>
      <c r="J35" s="56">
        <f t="shared" si="1"/>
        <v>-10.354856927036295</v>
      </c>
      <c r="K35" s="56">
        <f t="shared" si="2"/>
        <v>10.354856927036295</v>
      </c>
      <c r="L35" s="56">
        <f t="shared" si="3"/>
        <v>107.22306197939153</v>
      </c>
      <c r="M35" s="61">
        <f t="shared" si="4"/>
        <v>0.22080637014039717</v>
      </c>
      <c r="P35" s="44">
        <f t="shared" si="5"/>
        <v>17.892384053589463</v>
      </c>
      <c r="Q35" s="44">
        <f t="shared" si="6"/>
        <v>57.250500927036292</v>
      </c>
      <c r="R35" s="44">
        <f t="shared" si="7"/>
        <v>107.22306197939153</v>
      </c>
      <c r="S35" s="44">
        <f t="shared" si="8"/>
        <v>212.71627261212006</v>
      </c>
    </row>
    <row r="36" spans="1:19" x14ac:dyDescent="0.2">
      <c r="A36" s="51" t="s">
        <v>172</v>
      </c>
      <c r="B36" s="36">
        <v>32.207582000000002</v>
      </c>
      <c r="C36" s="39">
        <v>13</v>
      </c>
      <c r="D36" s="39">
        <v>1</v>
      </c>
      <c r="E36" s="38">
        <v>0</v>
      </c>
      <c r="F36" s="38">
        <v>1</v>
      </c>
      <c r="G36" s="38">
        <v>0</v>
      </c>
      <c r="I36" s="57">
        <f t="shared" si="0"/>
        <v>33.569594757086463</v>
      </c>
      <c r="J36" s="56">
        <f t="shared" si="1"/>
        <v>-1.3620127570864611</v>
      </c>
      <c r="K36" s="56">
        <f t="shared" si="2"/>
        <v>1.3620127570864611</v>
      </c>
      <c r="L36" s="56">
        <f t="shared" si="3"/>
        <v>1.8550787504662631</v>
      </c>
      <c r="M36" s="61">
        <f t="shared" si="4"/>
        <v>4.2288575313926421E-2</v>
      </c>
      <c r="P36" s="44">
        <f t="shared" si="5"/>
        <v>109.37233641148954</v>
      </c>
      <c r="Q36" s="44">
        <f t="shared" si="6"/>
        <v>33.569594757086463</v>
      </c>
      <c r="R36" s="44">
        <f t="shared" si="7"/>
        <v>1.8550787504662631</v>
      </c>
      <c r="S36" s="44">
        <f t="shared" si="8"/>
        <v>82.739221314974088</v>
      </c>
    </row>
    <row r="37" spans="1:19" x14ac:dyDescent="0.2">
      <c r="A37" s="51" t="s">
        <v>173</v>
      </c>
      <c r="B37" s="36">
        <v>31.435973000000001</v>
      </c>
      <c r="C37" s="39">
        <v>11</v>
      </c>
      <c r="D37" s="39">
        <v>0</v>
      </c>
      <c r="E37" s="38">
        <v>0</v>
      </c>
      <c r="F37" s="38">
        <v>1</v>
      </c>
      <c r="G37" s="38">
        <v>0</v>
      </c>
      <c r="I37" s="57">
        <f t="shared" si="0"/>
        <v>39.558780503814816</v>
      </c>
      <c r="J37" s="56">
        <f t="shared" si="1"/>
        <v>-8.1228075038148155</v>
      </c>
      <c r="K37" s="56">
        <f t="shared" si="2"/>
        <v>8.1228075038148155</v>
      </c>
      <c r="L37" s="56">
        <f t="shared" si="3"/>
        <v>65.980001744030275</v>
      </c>
      <c r="M37" s="61">
        <f t="shared" si="4"/>
        <v>0.25839211351322944</v>
      </c>
      <c r="P37" s="44">
        <f t="shared" si="5"/>
        <v>126.10688050014279</v>
      </c>
      <c r="Q37" s="44">
        <f t="shared" si="6"/>
        <v>39.558780503814816</v>
      </c>
      <c r="R37" s="44">
        <f t="shared" si="7"/>
        <v>65.980001744030275</v>
      </c>
      <c r="S37" s="44">
        <f t="shared" si="8"/>
        <v>9.6529797442962639</v>
      </c>
    </row>
    <row r="38" spans="1:19" x14ac:dyDescent="0.2">
      <c r="A38" s="51" t="s">
        <v>174</v>
      </c>
      <c r="B38" s="36">
        <v>58.345140999999998</v>
      </c>
      <c r="C38" s="39">
        <v>7</v>
      </c>
      <c r="D38" s="39">
        <v>0</v>
      </c>
      <c r="E38" s="38">
        <v>0</v>
      </c>
      <c r="F38" s="38">
        <v>1</v>
      </c>
      <c r="G38" s="38">
        <v>0</v>
      </c>
      <c r="I38" s="57">
        <f t="shared" si="0"/>
        <v>48.40464071542555</v>
      </c>
      <c r="J38" s="56">
        <f t="shared" si="1"/>
        <v>9.9405002845744477</v>
      </c>
      <c r="K38" s="56">
        <f t="shared" si="2"/>
        <v>9.9405002845744477</v>
      </c>
      <c r="L38" s="56">
        <f t="shared" si="3"/>
        <v>98.813545907624672</v>
      </c>
      <c r="M38" s="61">
        <f t="shared" si="4"/>
        <v>0.17037408967054254</v>
      </c>
      <c r="P38" s="44">
        <f t="shared" si="5"/>
        <v>245.84471368535381</v>
      </c>
      <c r="Q38" s="44">
        <f t="shared" si="6"/>
        <v>48.40464071542555</v>
      </c>
      <c r="R38" s="44">
        <f t="shared" si="7"/>
        <v>98.813545907624672</v>
      </c>
      <c r="S38" s="44">
        <f t="shared" si="8"/>
        <v>32.935383294850162</v>
      </c>
    </row>
    <row r="39" spans="1:19" x14ac:dyDescent="0.2">
      <c r="A39" s="51" t="s">
        <v>175</v>
      </c>
      <c r="B39" s="36">
        <v>41.015492000000002</v>
      </c>
      <c r="C39" s="39">
        <v>12</v>
      </c>
      <c r="D39" s="39">
        <v>0</v>
      </c>
      <c r="E39" s="38">
        <v>0</v>
      </c>
      <c r="F39" s="38">
        <v>1</v>
      </c>
      <c r="G39" s="38">
        <v>0</v>
      </c>
      <c r="I39" s="57">
        <f t="shared" ref="I39:I70" si="9">$B$85+$C$85*C39+$D$85*D39+$E$85*E39+$F$85*F39+$G$85*G39</f>
        <v>37.347315450912134</v>
      </c>
      <c r="J39" s="56">
        <f t="shared" ref="J39:J70" si="10">B39-I39</f>
        <v>3.6681765490878675</v>
      </c>
      <c r="K39" s="56">
        <f t="shared" ref="K39:K70" si="11">ABS(J39)</f>
        <v>3.6681765490878675</v>
      </c>
      <c r="L39" s="56">
        <f t="shared" ref="L39:L70" si="12">J39^2</f>
        <v>13.455519195278177</v>
      </c>
      <c r="M39" s="61">
        <f t="shared" ref="M39:M70" si="13">K39/B39</f>
        <v>8.9433927772653979E-2</v>
      </c>
      <c r="P39" s="44">
        <f t="shared" si="5"/>
        <v>2.7232029025063413</v>
      </c>
      <c r="Q39" s="44">
        <f t="shared" si="6"/>
        <v>37.347315450912134</v>
      </c>
      <c r="R39" s="44">
        <f t="shared" si="7"/>
        <v>13.455519195278177</v>
      </c>
      <c r="S39" s="44">
        <f t="shared" si="8"/>
        <v>28.285267257707115</v>
      </c>
    </row>
    <row r="40" spans="1:19" x14ac:dyDescent="0.2">
      <c r="A40" s="51" t="s">
        <v>176</v>
      </c>
      <c r="B40" s="36">
        <v>36.523682999999998</v>
      </c>
      <c r="C40" s="39">
        <v>6</v>
      </c>
      <c r="D40" s="39">
        <v>1</v>
      </c>
      <c r="E40" s="38">
        <v>0</v>
      </c>
      <c r="F40" s="38">
        <v>1</v>
      </c>
      <c r="G40" s="38">
        <v>0</v>
      </c>
      <c r="I40" s="57">
        <f t="shared" si="9"/>
        <v>49.049850127405257</v>
      </c>
      <c r="J40" s="56">
        <f t="shared" si="10"/>
        <v>-12.526167127405259</v>
      </c>
      <c r="K40" s="56">
        <f t="shared" si="11"/>
        <v>12.526167127405259</v>
      </c>
      <c r="L40" s="56">
        <f t="shared" si="12"/>
        <v>156.90486290368813</v>
      </c>
      <c r="M40" s="61">
        <f t="shared" si="13"/>
        <v>0.34296013157833122</v>
      </c>
      <c r="P40" s="44">
        <f t="shared" si="5"/>
        <v>37.724434088951064</v>
      </c>
      <c r="Q40" s="44">
        <f t="shared" si="6"/>
        <v>49.049850127405257</v>
      </c>
      <c r="R40" s="44">
        <f t="shared" si="7"/>
        <v>156.90486290368813</v>
      </c>
      <c r="S40" s="44">
        <f t="shared" si="8"/>
        <v>40.757309173594152</v>
      </c>
    </row>
    <row r="41" spans="1:19" x14ac:dyDescent="0.2">
      <c r="A41" s="51" t="s">
        <v>177</v>
      </c>
      <c r="B41" s="36">
        <v>36.471511999999997</v>
      </c>
      <c r="C41" s="39">
        <v>9</v>
      </c>
      <c r="D41" s="39">
        <v>1</v>
      </c>
      <c r="E41" s="38">
        <v>0</v>
      </c>
      <c r="F41" s="38">
        <v>1</v>
      </c>
      <c r="G41" s="38">
        <v>0</v>
      </c>
      <c r="I41" s="57">
        <f t="shared" si="9"/>
        <v>42.415454968697205</v>
      </c>
      <c r="J41" s="56">
        <f t="shared" si="10"/>
        <v>-5.9439429686972076</v>
      </c>
      <c r="K41" s="56">
        <f t="shared" si="11"/>
        <v>5.9439429686972076</v>
      </c>
      <c r="L41" s="56">
        <f t="shared" si="12"/>
        <v>35.330458015124975</v>
      </c>
      <c r="M41" s="61">
        <f t="shared" si="13"/>
        <v>0.16297495340191018</v>
      </c>
      <c r="P41" s="44">
        <f t="shared" si="5"/>
        <v>38.368026760360991</v>
      </c>
      <c r="Q41" s="44">
        <f t="shared" si="6"/>
        <v>42.415454968697205</v>
      </c>
      <c r="R41" s="44">
        <f t="shared" si="7"/>
        <v>35.330458015124975</v>
      </c>
      <c r="S41" s="44">
        <f t="shared" si="8"/>
        <v>6.262507166705282E-2</v>
      </c>
    </row>
    <row r="42" spans="1:19" x14ac:dyDescent="0.2">
      <c r="A42" s="51" t="s">
        <v>178</v>
      </c>
      <c r="B42" s="36">
        <v>30.313351000000001</v>
      </c>
      <c r="C42" s="39">
        <v>13</v>
      </c>
      <c r="D42" s="39">
        <v>2</v>
      </c>
      <c r="E42" s="38">
        <v>0</v>
      </c>
      <c r="F42" s="38">
        <v>1</v>
      </c>
      <c r="G42" s="38">
        <v>0</v>
      </c>
      <c r="I42" s="57">
        <f t="shared" si="9"/>
        <v>32.003339116163474</v>
      </c>
      <c r="J42" s="56">
        <f t="shared" si="10"/>
        <v>-1.6899881161634731</v>
      </c>
      <c r="K42" s="56">
        <f t="shared" si="11"/>
        <v>1.6899881161634731</v>
      </c>
      <c r="L42" s="56">
        <f t="shared" si="12"/>
        <v>2.8560598327737647</v>
      </c>
      <c r="M42" s="61">
        <f t="shared" si="13"/>
        <v>5.57506201199423E-2</v>
      </c>
      <c r="P42" s="44">
        <f t="shared" si="5"/>
        <v>152.58064902047579</v>
      </c>
      <c r="Q42" s="44">
        <f t="shared" si="6"/>
        <v>32.003339116163474</v>
      </c>
      <c r="R42" s="44">
        <f t="shared" si="7"/>
        <v>2.8560598327737647</v>
      </c>
      <c r="S42" s="44">
        <f t="shared" si="8"/>
        <v>113.68604596385664</v>
      </c>
    </row>
    <row r="43" spans="1:19" x14ac:dyDescent="0.2">
      <c r="A43" s="51" t="s">
        <v>179</v>
      </c>
      <c r="B43" s="36">
        <v>29.924285000000001</v>
      </c>
      <c r="C43" s="39">
        <v>9</v>
      </c>
      <c r="D43" s="39">
        <v>1</v>
      </c>
      <c r="E43" s="38">
        <v>0</v>
      </c>
      <c r="F43" s="38">
        <v>1</v>
      </c>
      <c r="G43" s="38">
        <v>0</v>
      </c>
      <c r="I43" s="57">
        <f t="shared" si="9"/>
        <v>42.415454968697205</v>
      </c>
      <c r="J43" s="56">
        <f t="shared" si="10"/>
        <v>-12.491169968697204</v>
      </c>
      <c r="K43" s="56">
        <f t="shared" si="11"/>
        <v>12.491169968697204</v>
      </c>
      <c r="L43" s="56">
        <f t="shared" si="12"/>
        <v>156.02932718688291</v>
      </c>
      <c r="M43" s="61">
        <f t="shared" si="13"/>
        <v>0.41742584555310858</v>
      </c>
      <c r="P43" s="44">
        <f t="shared" si="5"/>
        <v>162.34378328545418</v>
      </c>
      <c r="Q43" s="44">
        <f t="shared" si="6"/>
        <v>42.415454968697205</v>
      </c>
      <c r="R43" s="44">
        <f t="shared" si="7"/>
        <v>156.02932718688291</v>
      </c>
      <c r="S43" s="44">
        <f t="shared" si="8"/>
        <v>6.262507166705282E-2</v>
      </c>
    </row>
    <row r="44" spans="1:19" x14ac:dyDescent="0.2">
      <c r="A44" s="51" t="s">
        <v>180</v>
      </c>
      <c r="B44" s="36">
        <v>40.692320000000002</v>
      </c>
      <c r="C44" s="39">
        <v>7</v>
      </c>
      <c r="D44" s="39">
        <v>2</v>
      </c>
      <c r="E44" s="38">
        <v>0</v>
      </c>
      <c r="F44" s="38">
        <v>1</v>
      </c>
      <c r="G44" s="38">
        <v>0</v>
      </c>
      <c r="I44" s="57">
        <f t="shared" si="9"/>
        <v>45.272129433579586</v>
      </c>
      <c r="J44" s="56">
        <f t="shared" si="10"/>
        <v>-4.5798094335795838</v>
      </c>
      <c r="K44" s="56">
        <f t="shared" si="11"/>
        <v>4.5798094335795838</v>
      </c>
      <c r="L44" s="56">
        <f t="shared" si="12"/>
        <v>20.974654447904548</v>
      </c>
      <c r="M44" s="61">
        <f t="shared" si="13"/>
        <v>0.11254726772962524</v>
      </c>
      <c r="P44" s="44">
        <f t="shared" si="5"/>
        <v>3.8942483069682652</v>
      </c>
      <c r="Q44" s="44">
        <f t="shared" si="6"/>
        <v>45.272129433579586</v>
      </c>
      <c r="R44" s="44">
        <f t="shared" si="7"/>
        <v>20.974654447904548</v>
      </c>
      <c r="S44" s="44">
        <f t="shared" si="8"/>
        <v>6.7934483956599667</v>
      </c>
    </row>
    <row r="45" spans="1:19" x14ac:dyDescent="0.2">
      <c r="A45" s="51" t="s">
        <v>181</v>
      </c>
      <c r="B45" s="36">
        <v>59.642837</v>
      </c>
      <c r="C45" s="39">
        <v>2</v>
      </c>
      <c r="D45" s="39">
        <v>0</v>
      </c>
      <c r="E45" s="38">
        <v>0</v>
      </c>
      <c r="F45" s="38">
        <v>1</v>
      </c>
      <c r="G45" s="38">
        <v>0</v>
      </c>
      <c r="I45" s="57">
        <f t="shared" si="9"/>
        <v>59.461965979938974</v>
      </c>
      <c r="J45" s="56">
        <f t="shared" si="10"/>
        <v>0.1808710200610264</v>
      </c>
      <c r="K45" s="56">
        <f t="shared" si="11"/>
        <v>0.1808710200610264</v>
      </c>
      <c r="L45" s="56">
        <f t="shared" si="12"/>
        <v>3.2714325897916216E-2</v>
      </c>
      <c r="M45" s="61">
        <f t="shared" si="13"/>
        <v>3.0325690251962094E-3</v>
      </c>
      <c r="P45" s="44">
        <f t="shared" si="5"/>
        <v>288.22301138638824</v>
      </c>
      <c r="Q45" s="44">
        <f t="shared" si="6"/>
        <v>59.461965979938974</v>
      </c>
      <c r="R45" s="44">
        <f t="shared" si="7"/>
        <v>3.2714325897916216E-2</v>
      </c>
      <c r="S45" s="44">
        <f t="shared" si="8"/>
        <v>282.1143833424868</v>
      </c>
    </row>
    <row r="46" spans="1:19" x14ac:dyDescent="0.2">
      <c r="A46" s="51" t="s">
        <v>182</v>
      </c>
      <c r="B46" s="36">
        <v>41.503540000000001</v>
      </c>
      <c r="C46" s="39">
        <v>3</v>
      </c>
      <c r="D46" s="39">
        <v>0</v>
      </c>
      <c r="E46" s="38">
        <v>0</v>
      </c>
      <c r="F46" s="38">
        <v>1</v>
      </c>
      <c r="G46" s="38">
        <v>0</v>
      </c>
      <c r="I46" s="57">
        <f t="shared" si="9"/>
        <v>57.250500927036292</v>
      </c>
      <c r="J46" s="56">
        <f t="shared" si="10"/>
        <v>-15.746960927036291</v>
      </c>
      <c r="K46" s="56">
        <f t="shared" si="11"/>
        <v>15.746960927036291</v>
      </c>
      <c r="L46" s="56">
        <f t="shared" si="12"/>
        <v>247.96677843760764</v>
      </c>
      <c r="M46" s="61">
        <f t="shared" si="13"/>
        <v>0.37941247727389737</v>
      </c>
      <c r="P46" s="44">
        <f t="shared" si="5"/>
        <v>1.3506274570389099</v>
      </c>
      <c r="Q46" s="44">
        <f t="shared" si="6"/>
        <v>57.250500927036292</v>
      </c>
      <c r="R46" s="44">
        <f t="shared" si="7"/>
        <v>247.96677843760764</v>
      </c>
      <c r="S46" s="44">
        <f t="shared" si="8"/>
        <v>212.71627261212006</v>
      </c>
    </row>
    <row r="47" spans="1:19" x14ac:dyDescent="0.2">
      <c r="A47" s="51" t="s">
        <v>183</v>
      </c>
      <c r="B47" s="36">
        <v>39.259197</v>
      </c>
      <c r="C47" s="39">
        <v>12</v>
      </c>
      <c r="D47" s="39">
        <v>1</v>
      </c>
      <c r="E47" s="38">
        <v>0</v>
      </c>
      <c r="F47" s="38">
        <v>1</v>
      </c>
      <c r="G47" s="38">
        <v>0</v>
      </c>
      <c r="I47" s="57">
        <f t="shared" si="9"/>
        <v>35.781059809989145</v>
      </c>
      <c r="J47" s="56">
        <f t="shared" si="10"/>
        <v>3.4781371900108553</v>
      </c>
      <c r="K47" s="56">
        <f t="shared" si="11"/>
        <v>3.4781371900108553</v>
      </c>
      <c r="L47" s="56">
        <f t="shared" si="12"/>
        <v>12.097438312536609</v>
      </c>
      <c r="M47" s="61">
        <f t="shared" si="13"/>
        <v>8.8594200997306569E-2</v>
      </c>
      <c r="P47" s="44">
        <f t="shared" si="5"/>
        <v>11.604296665583318</v>
      </c>
      <c r="Q47" s="44">
        <f t="shared" si="6"/>
        <v>35.781059809989145</v>
      </c>
      <c r="R47" s="44">
        <f t="shared" si="7"/>
        <v>12.097438312536609</v>
      </c>
      <c r="S47" s="44">
        <f t="shared" si="8"/>
        <v>47.398339213517744</v>
      </c>
    </row>
    <row r="48" spans="1:19" x14ac:dyDescent="0.2">
      <c r="A48" s="51" t="s">
        <v>184</v>
      </c>
      <c r="B48" s="36">
        <v>55.333142000000002</v>
      </c>
      <c r="C48" s="39">
        <v>6</v>
      </c>
      <c r="D48" s="39">
        <v>0</v>
      </c>
      <c r="E48" s="38">
        <v>0</v>
      </c>
      <c r="F48" s="38">
        <v>1</v>
      </c>
      <c r="G48" s="38">
        <v>0</v>
      </c>
      <c r="I48" s="57">
        <f t="shared" si="9"/>
        <v>50.616105768328239</v>
      </c>
      <c r="J48" s="56">
        <f t="shared" si="10"/>
        <v>4.7170362316717629</v>
      </c>
      <c r="K48" s="56">
        <f t="shared" si="11"/>
        <v>4.7170362316717629</v>
      </c>
      <c r="L48" s="56">
        <f t="shared" si="12"/>
        <v>22.250430810904145</v>
      </c>
      <c r="M48" s="61">
        <f t="shared" si="13"/>
        <v>8.5247937514044705E-2</v>
      </c>
      <c r="P48" s="44">
        <f t="shared" si="5"/>
        <v>160.46396047799323</v>
      </c>
      <c r="Q48" s="44">
        <f t="shared" si="6"/>
        <v>50.616105768328239</v>
      </c>
      <c r="R48" s="44">
        <f t="shared" si="7"/>
        <v>22.250430810904145</v>
      </c>
      <c r="S48" s="44">
        <f t="shared" si="8"/>
        <v>63.208872583538067</v>
      </c>
    </row>
    <row r="49" spans="1:19" x14ac:dyDescent="0.2">
      <c r="A49" s="51" t="s">
        <v>185</v>
      </c>
      <c r="B49" s="36">
        <v>40.560158999999999</v>
      </c>
      <c r="C49" s="39">
        <v>3</v>
      </c>
      <c r="D49" s="39">
        <v>0</v>
      </c>
      <c r="E49" s="38">
        <v>0</v>
      </c>
      <c r="F49" s="38">
        <v>1</v>
      </c>
      <c r="G49" s="38">
        <v>0</v>
      </c>
      <c r="I49" s="57">
        <f t="shared" si="9"/>
        <v>57.250500927036292</v>
      </c>
      <c r="J49" s="56">
        <f t="shared" si="10"/>
        <v>-16.690341927036293</v>
      </c>
      <c r="K49" s="56">
        <f t="shared" si="11"/>
        <v>16.690341927036293</v>
      </c>
      <c r="L49" s="56">
        <f t="shared" si="12"/>
        <v>278.56751364138557</v>
      </c>
      <c r="M49" s="61">
        <f t="shared" si="13"/>
        <v>0.41149596891462614</v>
      </c>
      <c r="P49" s="44">
        <f t="shared" si="5"/>
        <v>4.4333239034265279</v>
      </c>
      <c r="Q49" s="44">
        <f t="shared" si="6"/>
        <v>57.250500927036292</v>
      </c>
      <c r="R49" s="44">
        <f t="shared" si="7"/>
        <v>278.56751364138557</v>
      </c>
      <c r="S49" s="44">
        <f t="shared" si="8"/>
        <v>212.71627261212006</v>
      </c>
    </row>
    <row r="50" spans="1:19" x14ac:dyDescent="0.2">
      <c r="A50" s="51" t="s">
        <v>186</v>
      </c>
      <c r="B50" s="36">
        <v>31.230053999999999</v>
      </c>
      <c r="C50" s="39">
        <v>15</v>
      </c>
      <c r="D50" s="39">
        <v>1</v>
      </c>
      <c r="E50" s="38">
        <v>0</v>
      </c>
      <c r="F50" s="38">
        <v>1</v>
      </c>
      <c r="G50" s="38">
        <v>0</v>
      </c>
      <c r="I50" s="57">
        <f t="shared" si="9"/>
        <v>29.146664651281093</v>
      </c>
      <c r="J50" s="56">
        <f t="shared" si="10"/>
        <v>2.0833893487189066</v>
      </c>
      <c r="K50" s="56">
        <f t="shared" si="11"/>
        <v>2.0833893487189066</v>
      </c>
      <c r="L50" s="56">
        <f t="shared" si="12"/>
        <v>4.3405111783553894</v>
      </c>
      <c r="M50" s="61">
        <f t="shared" si="13"/>
        <v>6.6711038947255955E-2</v>
      </c>
      <c r="P50" s="44">
        <f t="shared" si="5"/>
        <v>130.77411349677129</v>
      </c>
      <c r="Q50" s="44">
        <f t="shared" si="6"/>
        <v>29.146664651281093</v>
      </c>
      <c r="R50" s="44">
        <f t="shared" si="7"/>
        <v>4.3405111783553894</v>
      </c>
      <c r="S50" s="44">
        <f t="shared" si="8"/>
        <v>182.76445159914613</v>
      </c>
    </row>
    <row r="51" spans="1:19" x14ac:dyDescent="0.2">
      <c r="A51" s="51" t="s">
        <v>187</v>
      </c>
      <c r="B51" s="36">
        <v>53.131323999999999</v>
      </c>
      <c r="C51" s="39">
        <v>3</v>
      </c>
      <c r="D51" s="39">
        <v>0</v>
      </c>
      <c r="E51" s="38">
        <v>0</v>
      </c>
      <c r="F51" s="38">
        <v>1</v>
      </c>
      <c r="G51" s="38">
        <v>0</v>
      </c>
      <c r="I51" s="57">
        <f t="shared" si="9"/>
        <v>57.250500927036292</v>
      </c>
      <c r="J51" s="56">
        <f t="shared" si="10"/>
        <v>-4.1191769270362926</v>
      </c>
      <c r="K51" s="56">
        <f t="shared" si="11"/>
        <v>4.1191769270362926</v>
      </c>
      <c r="L51" s="56">
        <f t="shared" si="12"/>
        <v>16.967618556228153</v>
      </c>
      <c r="M51" s="61">
        <f t="shared" si="13"/>
        <v>7.7528219079131031E-2</v>
      </c>
      <c r="P51" s="44">
        <f t="shared" si="5"/>
        <v>109.52918132499511</v>
      </c>
      <c r="Q51" s="44">
        <f t="shared" si="6"/>
        <v>57.250500927036292</v>
      </c>
      <c r="R51" s="44">
        <f t="shared" si="7"/>
        <v>16.967618556228153</v>
      </c>
      <c r="S51" s="44">
        <f t="shared" si="8"/>
        <v>212.71627261212006</v>
      </c>
    </row>
    <row r="52" spans="1:19" x14ac:dyDescent="0.2">
      <c r="A52" s="51" t="s">
        <v>188</v>
      </c>
      <c r="B52" s="36">
        <v>68.402973000000003</v>
      </c>
      <c r="C52" s="39">
        <v>6</v>
      </c>
      <c r="D52" s="39">
        <v>1</v>
      </c>
      <c r="E52" s="38">
        <v>0</v>
      </c>
      <c r="F52" s="38">
        <v>1</v>
      </c>
      <c r="G52" s="38">
        <v>0</v>
      </c>
      <c r="I52" s="57">
        <f t="shared" si="9"/>
        <v>49.049850127405257</v>
      </c>
      <c r="J52" s="56">
        <f t="shared" si="10"/>
        <v>19.353122872594746</v>
      </c>
      <c r="K52" s="56">
        <f t="shared" si="11"/>
        <v>19.353122872594746</v>
      </c>
      <c r="L52" s="56">
        <f t="shared" si="12"/>
        <v>374.54336492174991</v>
      </c>
      <c r="M52" s="61">
        <f t="shared" si="13"/>
        <v>0.28292809542934261</v>
      </c>
      <c r="P52" s="44">
        <f t="shared" si="5"/>
        <v>662.40696477232427</v>
      </c>
      <c r="Q52" s="44">
        <f t="shared" si="6"/>
        <v>49.049850127405257</v>
      </c>
      <c r="R52" s="44">
        <f t="shared" si="7"/>
        <v>374.54336492174991</v>
      </c>
      <c r="S52" s="44">
        <f t="shared" si="8"/>
        <v>40.757309173594152</v>
      </c>
    </row>
    <row r="53" spans="1:19" x14ac:dyDescent="0.2">
      <c r="A53" s="51" t="s">
        <v>189</v>
      </c>
      <c r="B53" s="36">
        <v>68.235884999999996</v>
      </c>
      <c r="C53" s="39">
        <v>0</v>
      </c>
      <c r="D53" s="39">
        <v>0</v>
      </c>
      <c r="E53" s="38">
        <v>0</v>
      </c>
      <c r="F53" s="38">
        <v>1</v>
      </c>
      <c r="G53" s="38">
        <v>0</v>
      </c>
      <c r="I53" s="57">
        <f t="shared" si="9"/>
        <v>63.884896085744344</v>
      </c>
      <c r="J53" s="56">
        <f t="shared" si="10"/>
        <v>4.3509889142556517</v>
      </c>
      <c r="K53" s="56">
        <f t="shared" si="11"/>
        <v>4.3509889142556517</v>
      </c>
      <c r="L53" s="56">
        <f t="shared" si="12"/>
        <v>18.931104531975574</v>
      </c>
      <c r="M53" s="61">
        <f t="shared" si="13"/>
        <v>6.3763940546175263E-2</v>
      </c>
      <c r="P53" s="44">
        <f t="shared" si="5"/>
        <v>653.83410589656</v>
      </c>
      <c r="Q53" s="44">
        <f t="shared" si="6"/>
        <v>63.884896085744344</v>
      </c>
      <c r="R53" s="44">
        <f t="shared" si="7"/>
        <v>18.931104531975574</v>
      </c>
      <c r="S53" s="44">
        <f t="shared" si="8"/>
        <v>450.2540708844798</v>
      </c>
    </row>
    <row r="54" spans="1:19" x14ac:dyDescent="0.2">
      <c r="A54" s="51" t="s">
        <v>190</v>
      </c>
      <c r="B54" s="36">
        <v>74.472949</v>
      </c>
      <c r="C54" s="39">
        <v>0</v>
      </c>
      <c r="D54" s="39">
        <v>0</v>
      </c>
      <c r="E54" s="38">
        <v>0</v>
      </c>
      <c r="F54" s="38">
        <v>1</v>
      </c>
      <c r="G54" s="38">
        <v>0</v>
      </c>
      <c r="I54" s="57">
        <f t="shared" si="9"/>
        <v>63.884896085744344</v>
      </c>
      <c r="J54" s="56">
        <f t="shared" si="10"/>
        <v>10.588052914255655</v>
      </c>
      <c r="K54" s="56">
        <f t="shared" si="11"/>
        <v>10.588052914255655</v>
      </c>
      <c r="L54" s="56">
        <f t="shared" si="12"/>
        <v>112.10686451507767</v>
      </c>
      <c r="M54" s="61">
        <f t="shared" si="13"/>
        <v>0.14217313878970544</v>
      </c>
      <c r="P54" s="44">
        <f t="shared" si="5"/>
        <v>1011.7007717016977</v>
      </c>
      <c r="Q54" s="44">
        <f t="shared" si="6"/>
        <v>63.884896085744344</v>
      </c>
      <c r="R54" s="44">
        <f t="shared" si="7"/>
        <v>112.10686451507767</v>
      </c>
      <c r="S54" s="44">
        <f t="shared" si="8"/>
        <v>450.2540708844798</v>
      </c>
    </row>
    <row r="55" spans="1:19" x14ac:dyDescent="0.2">
      <c r="A55" s="51" t="s">
        <v>191</v>
      </c>
      <c r="B55" s="36">
        <v>72.801787000000004</v>
      </c>
      <c r="C55" s="39">
        <v>0</v>
      </c>
      <c r="D55" s="39">
        <v>0</v>
      </c>
      <c r="E55" s="38">
        <v>0</v>
      </c>
      <c r="F55" s="38">
        <v>1</v>
      </c>
      <c r="G55" s="38">
        <v>0</v>
      </c>
      <c r="I55" s="57">
        <f t="shared" si="9"/>
        <v>63.884896085744344</v>
      </c>
      <c r="J55" s="56">
        <f t="shared" si="10"/>
        <v>8.9168909142556601</v>
      </c>
      <c r="K55" s="56">
        <f t="shared" si="11"/>
        <v>8.9168909142556601</v>
      </c>
      <c r="L55" s="56">
        <f t="shared" si="12"/>
        <v>79.510943576735144</v>
      </c>
      <c r="M55" s="61">
        <f t="shared" si="13"/>
        <v>0.12248175878231753</v>
      </c>
      <c r="P55" s="44">
        <f t="shared" si="5"/>
        <v>908.18343909347925</v>
      </c>
      <c r="Q55" s="44">
        <f t="shared" si="6"/>
        <v>63.884896085744344</v>
      </c>
      <c r="R55" s="44">
        <f t="shared" si="7"/>
        <v>79.510943576735144</v>
      </c>
      <c r="S55" s="44">
        <f t="shared" si="8"/>
        <v>450.2540708844798</v>
      </c>
    </row>
    <row r="56" spans="1:19" x14ac:dyDescent="0.2">
      <c r="A56" s="51" t="s">
        <v>192</v>
      </c>
      <c r="B56" s="36">
        <v>59.363993000000001</v>
      </c>
      <c r="C56" s="39">
        <v>5</v>
      </c>
      <c r="D56" s="39">
        <v>0</v>
      </c>
      <c r="E56" s="38">
        <v>0</v>
      </c>
      <c r="F56" s="38">
        <v>1</v>
      </c>
      <c r="G56" s="38">
        <v>0</v>
      </c>
      <c r="I56" s="57">
        <f t="shared" si="9"/>
        <v>52.827570821230921</v>
      </c>
      <c r="J56" s="56">
        <f t="shared" si="10"/>
        <v>6.5364221787690795</v>
      </c>
      <c r="K56" s="56">
        <f t="shared" si="11"/>
        <v>6.5364221787690795</v>
      </c>
      <c r="L56" s="56">
        <f t="shared" si="12"/>
        <v>42.724814899104324</v>
      </c>
      <c r="M56" s="61">
        <f t="shared" si="13"/>
        <v>0.11010752222764192</v>
      </c>
      <c r="P56" s="44">
        <f t="shared" si="5"/>
        <v>278.83282256466555</v>
      </c>
      <c r="Q56" s="44">
        <f t="shared" si="6"/>
        <v>52.827570821230921</v>
      </c>
      <c r="R56" s="44">
        <f t="shared" si="7"/>
        <v>42.724814899104324</v>
      </c>
      <c r="S56" s="44">
        <f t="shared" si="8"/>
        <v>103.26351723264561</v>
      </c>
    </row>
    <row r="57" spans="1:19" x14ac:dyDescent="0.2">
      <c r="A57" s="51" t="s">
        <v>193</v>
      </c>
      <c r="B57" s="36">
        <v>53.313813000000003</v>
      </c>
      <c r="C57" s="39">
        <v>5</v>
      </c>
      <c r="D57" s="39">
        <v>0</v>
      </c>
      <c r="E57" s="38">
        <v>0</v>
      </c>
      <c r="F57" s="38">
        <v>0</v>
      </c>
      <c r="G57" s="38">
        <v>1</v>
      </c>
      <c r="I57" s="57">
        <f t="shared" si="9"/>
        <v>50.769533346759111</v>
      </c>
      <c r="J57" s="56">
        <f t="shared" si="10"/>
        <v>2.544279653240892</v>
      </c>
      <c r="K57" s="56">
        <f t="shared" si="11"/>
        <v>2.544279653240892</v>
      </c>
      <c r="L57" s="56">
        <f t="shared" si="12"/>
        <v>6.4733589538955938</v>
      </c>
      <c r="M57" s="61">
        <f t="shared" si="13"/>
        <v>4.7722710308506576E-2</v>
      </c>
      <c r="P57" s="44">
        <f t="shared" si="5"/>
        <v>113.38220425623815</v>
      </c>
      <c r="Q57" s="44">
        <f t="shared" si="6"/>
        <v>50.769533346759111</v>
      </c>
      <c r="R57" s="44">
        <f t="shared" si="7"/>
        <v>6.4733589538955938</v>
      </c>
      <c r="S57" s="44">
        <f t="shared" si="8"/>
        <v>65.672034084225444</v>
      </c>
    </row>
    <row r="58" spans="1:19" x14ac:dyDescent="0.2">
      <c r="A58" s="51" t="s">
        <v>194</v>
      </c>
      <c r="B58" s="36">
        <v>40.917046999999997</v>
      </c>
      <c r="C58" s="39">
        <v>10</v>
      </c>
      <c r="D58" s="39">
        <v>2</v>
      </c>
      <c r="E58" s="38">
        <v>0</v>
      </c>
      <c r="F58" s="38">
        <v>0</v>
      </c>
      <c r="G58" s="38">
        <v>1</v>
      </c>
      <c r="I58" s="57">
        <f t="shared" si="9"/>
        <v>36.579696800399724</v>
      </c>
      <c r="J58" s="56">
        <f t="shared" si="10"/>
        <v>4.337350199600273</v>
      </c>
      <c r="K58" s="56">
        <f t="shared" si="11"/>
        <v>4.337350199600273</v>
      </c>
      <c r="L58" s="56">
        <f t="shared" si="12"/>
        <v>18.812606753972528</v>
      </c>
      <c r="M58" s="61">
        <f t="shared" si="13"/>
        <v>0.10600350019394786</v>
      </c>
      <c r="P58" s="44">
        <f t="shared" si="5"/>
        <v>3.0578047555443475</v>
      </c>
      <c r="Q58" s="44">
        <f t="shared" si="6"/>
        <v>36.579696800399724</v>
      </c>
      <c r="R58" s="44">
        <f t="shared" si="7"/>
        <v>18.812606753972528</v>
      </c>
      <c r="S58" s="44">
        <f t="shared" si="8"/>
        <v>37.039495647523744</v>
      </c>
    </row>
    <row r="59" spans="1:19" x14ac:dyDescent="0.2">
      <c r="A59" s="51" t="s">
        <v>195</v>
      </c>
      <c r="B59" s="36">
        <v>28.025765</v>
      </c>
      <c r="C59" s="39">
        <v>12</v>
      </c>
      <c r="D59" s="39">
        <v>1</v>
      </c>
      <c r="E59" s="38">
        <v>0</v>
      </c>
      <c r="F59" s="38">
        <v>0</v>
      </c>
      <c r="G59" s="38">
        <v>1</v>
      </c>
      <c r="I59" s="57">
        <f t="shared" si="9"/>
        <v>33.723022335517342</v>
      </c>
      <c r="J59" s="56">
        <f t="shared" si="10"/>
        <v>-5.6972573355173424</v>
      </c>
      <c r="K59" s="56">
        <f t="shared" si="11"/>
        <v>5.6972573355173424</v>
      </c>
      <c r="L59" s="56">
        <f t="shared" si="12"/>
        <v>32.458741147106167</v>
      </c>
      <c r="M59" s="61">
        <f t="shared" si="13"/>
        <v>0.20328641646418366</v>
      </c>
      <c r="P59" s="44">
        <f t="shared" si="5"/>
        <v>214.32784282334202</v>
      </c>
      <c r="Q59" s="44">
        <f t="shared" si="6"/>
        <v>33.723022335517342</v>
      </c>
      <c r="R59" s="44">
        <f t="shared" si="7"/>
        <v>32.458741147106167</v>
      </c>
      <c r="S59" s="44">
        <f t="shared" si="8"/>
        <v>79.971573005361293</v>
      </c>
    </row>
    <row r="60" spans="1:19" x14ac:dyDescent="0.2">
      <c r="A60" s="51" t="s">
        <v>196</v>
      </c>
      <c r="B60" s="36">
        <v>35.252443999999997</v>
      </c>
      <c r="C60" s="39">
        <v>15</v>
      </c>
      <c r="D60" s="39">
        <v>0</v>
      </c>
      <c r="E60" s="38">
        <v>0</v>
      </c>
      <c r="F60" s="38">
        <v>0</v>
      </c>
      <c r="G60" s="38">
        <v>1</v>
      </c>
      <c r="I60" s="57">
        <f t="shared" si="9"/>
        <v>28.654882817732265</v>
      </c>
      <c r="J60" s="56">
        <f t="shared" si="10"/>
        <v>6.5975611822677322</v>
      </c>
      <c r="K60" s="56">
        <f t="shared" si="11"/>
        <v>6.5975611822677322</v>
      </c>
      <c r="L60" s="56">
        <f t="shared" si="12"/>
        <v>43.527813553765995</v>
      </c>
      <c r="M60" s="61">
        <f t="shared" si="13"/>
        <v>0.18715188037083991</v>
      </c>
      <c r="P60" s="44">
        <f t="shared" si="5"/>
        <v>54.956438461568915</v>
      </c>
      <c r="Q60" s="44">
        <f t="shared" si="6"/>
        <v>28.654882817732265</v>
      </c>
      <c r="R60" s="44">
        <f t="shared" si="7"/>
        <v>43.527813553765995</v>
      </c>
      <c r="S60" s="44">
        <f t="shared" si="8"/>
        <v>196.30313785920836</v>
      </c>
    </row>
    <row r="61" spans="1:19" x14ac:dyDescent="0.2">
      <c r="A61" s="51" t="s">
        <v>197</v>
      </c>
      <c r="B61" s="36">
        <v>52.076897000000002</v>
      </c>
      <c r="C61" s="39">
        <v>5</v>
      </c>
      <c r="D61" s="39">
        <v>1</v>
      </c>
      <c r="E61" s="38">
        <v>0</v>
      </c>
      <c r="F61" s="38">
        <v>0</v>
      </c>
      <c r="G61" s="38">
        <v>1</v>
      </c>
      <c r="I61" s="57">
        <f t="shared" si="9"/>
        <v>49.203277705836129</v>
      </c>
      <c r="J61" s="56">
        <f t="shared" si="10"/>
        <v>2.8736192941638734</v>
      </c>
      <c r="K61" s="56">
        <f t="shared" si="11"/>
        <v>2.8736192941638734</v>
      </c>
      <c r="L61" s="56">
        <f t="shared" si="12"/>
        <v>8.2576878477908782</v>
      </c>
      <c r="M61" s="61">
        <f t="shared" si="13"/>
        <v>5.5180309498161405E-2</v>
      </c>
      <c r="P61" s="44">
        <f t="shared" si="5"/>
        <v>88.570535105310469</v>
      </c>
      <c r="Q61" s="44">
        <f t="shared" si="6"/>
        <v>49.203277705836129</v>
      </c>
      <c r="R61" s="44">
        <f t="shared" si="7"/>
        <v>8.2576878477908782</v>
      </c>
      <c r="S61" s="44">
        <f t="shared" si="8"/>
        <v>42.739857053900522</v>
      </c>
    </row>
    <row r="62" spans="1:19" x14ac:dyDescent="0.2">
      <c r="A62" s="51" t="s">
        <v>198</v>
      </c>
      <c r="B62" s="36">
        <v>53.371006999999999</v>
      </c>
      <c r="C62" s="39">
        <v>3</v>
      </c>
      <c r="D62" s="39">
        <v>0</v>
      </c>
      <c r="E62" s="38">
        <v>0</v>
      </c>
      <c r="F62" s="38">
        <v>0</v>
      </c>
      <c r="G62" s="38">
        <v>1</v>
      </c>
      <c r="I62" s="57">
        <f t="shared" si="9"/>
        <v>55.192463452564482</v>
      </c>
      <c r="J62" s="56">
        <f t="shared" si="10"/>
        <v>-1.8214564525644832</v>
      </c>
      <c r="K62" s="56">
        <f t="shared" si="11"/>
        <v>1.8214564525644832</v>
      </c>
      <c r="L62" s="56">
        <f t="shared" si="12"/>
        <v>3.3177036085887912</v>
      </c>
      <c r="M62" s="61">
        <f t="shared" si="13"/>
        <v>3.412820096432663E-2</v>
      </c>
      <c r="P62" s="44">
        <f t="shared" si="5"/>
        <v>114.60349118926362</v>
      </c>
      <c r="Q62" s="44">
        <f t="shared" si="6"/>
        <v>55.192463452564482</v>
      </c>
      <c r="R62" s="44">
        <f t="shared" si="7"/>
        <v>3.3177036085887912</v>
      </c>
      <c r="S62" s="44">
        <f t="shared" si="8"/>
        <v>156.91967765426588</v>
      </c>
    </row>
    <row r="63" spans="1:19" x14ac:dyDescent="0.2">
      <c r="A63" s="51" t="s">
        <v>199</v>
      </c>
      <c r="B63" s="36">
        <v>45.811715999999997</v>
      </c>
      <c r="C63" s="39">
        <v>4</v>
      </c>
      <c r="D63" s="39">
        <v>3</v>
      </c>
      <c r="E63" s="38">
        <v>0</v>
      </c>
      <c r="F63" s="38">
        <v>0</v>
      </c>
      <c r="G63" s="38">
        <v>1</v>
      </c>
      <c r="I63" s="57">
        <f t="shared" si="9"/>
        <v>48.282231476892846</v>
      </c>
      <c r="J63" s="56">
        <f t="shared" si="10"/>
        <v>-2.4705154768928494</v>
      </c>
      <c r="K63" s="56">
        <f t="shared" si="11"/>
        <v>2.4705154768928494</v>
      </c>
      <c r="L63" s="56">
        <f t="shared" si="12"/>
        <v>6.1034467215671038</v>
      </c>
      <c r="M63" s="61">
        <f t="shared" si="13"/>
        <v>5.3927590856733015E-2</v>
      </c>
      <c r="P63" s="44">
        <f t="shared" si="5"/>
        <v>9.8973852938355105</v>
      </c>
      <c r="Q63" s="44">
        <f t="shared" si="6"/>
        <v>48.282231476892846</v>
      </c>
      <c r="R63" s="44">
        <f t="shared" si="7"/>
        <v>6.1034467215671038</v>
      </c>
      <c r="S63" s="44">
        <f t="shared" si="8"/>
        <v>31.545369811522097</v>
      </c>
    </row>
    <row r="64" spans="1:19" x14ac:dyDescent="0.2">
      <c r="A64" s="51" t="s">
        <v>200</v>
      </c>
      <c r="B64" s="36">
        <v>28.742414</v>
      </c>
      <c r="C64" s="39">
        <v>11</v>
      </c>
      <c r="D64" s="39">
        <v>0</v>
      </c>
      <c r="E64" s="38">
        <v>0</v>
      </c>
      <c r="F64" s="38">
        <v>0</v>
      </c>
      <c r="G64" s="38">
        <v>1</v>
      </c>
      <c r="I64" s="57">
        <f t="shared" si="9"/>
        <v>37.500743029343006</v>
      </c>
      <c r="J64" s="56">
        <f t="shared" si="10"/>
        <v>-8.7583290293430061</v>
      </c>
      <c r="K64" s="56">
        <f t="shared" si="11"/>
        <v>8.7583290293430061</v>
      </c>
      <c r="L64" s="56">
        <f t="shared" si="12"/>
        <v>76.708327386232398</v>
      </c>
      <c r="M64" s="61">
        <f t="shared" si="13"/>
        <v>0.30471793459460317</v>
      </c>
      <c r="P64" s="44">
        <f t="shared" si="5"/>
        <v>193.85803190903727</v>
      </c>
      <c r="Q64" s="44">
        <f t="shared" si="6"/>
        <v>37.500743029343006</v>
      </c>
      <c r="R64" s="44">
        <f t="shared" si="7"/>
        <v>76.708327386232398</v>
      </c>
      <c r="S64" s="44">
        <f t="shared" si="8"/>
        <v>26.676832024178193</v>
      </c>
    </row>
    <row r="65" spans="1:19" x14ac:dyDescent="0.2">
      <c r="A65" s="51" t="s">
        <v>201</v>
      </c>
      <c r="B65" s="36">
        <v>37.840594000000003</v>
      </c>
      <c r="C65" s="39">
        <v>14</v>
      </c>
      <c r="D65" s="39">
        <v>1</v>
      </c>
      <c r="E65" s="38">
        <v>0</v>
      </c>
      <c r="F65" s="38">
        <v>0</v>
      </c>
      <c r="G65" s="38">
        <v>1</v>
      </c>
      <c r="I65" s="57">
        <f t="shared" si="9"/>
        <v>29.300092229711971</v>
      </c>
      <c r="J65" s="56">
        <f t="shared" si="10"/>
        <v>8.5405017702880315</v>
      </c>
      <c r="K65" s="56">
        <f t="shared" si="11"/>
        <v>8.5405017702880315</v>
      </c>
      <c r="L65" s="56">
        <f t="shared" si="12"/>
        <v>72.940170488293006</v>
      </c>
      <c r="M65" s="61">
        <f t="shared" si="13"/>
        <v>0.22569682099303279</v>
      </c>
      <c r="P65" s="44">
        <f t="shared" si="5"/>
        <v>23.28169603699348</v>
      </c>
      <c r="Q65" s="44">
        <f t="shared" si="6"/>
        <v>29.300092229711971</v>
      </c>
      <c r="R65" s="44">
        <f t="shared" si="7"/>
        <v>72.940170488293006</v>
      </c>
      <c r="S65" s="44">
        <f t="shared" si="8"/>
        <v>178.63960437812784</v>
      </c>
    </row>
    <row r="66" spans="1:19" x14ac:dyDescent="0.2">
      <c r="A66" s="51" t="s">
        <v>202</v>
      </c>
      <c r="B66" s="36">
        <v>33.983679000000002</v>
      </c>
      <c r="C66" s="39">
        <v>8</v>
      </c>
      <c r="D66" s="39">
        <v>5</v>
      </c>
      <c r="E66" s="38">
        <v>0</v>
      </c>
      <c r="F66" s="38">
        <v>0</v>
      </c>
      <c r="G66" s="38">
        <v>0</v>
      </c>
      <c r="I66" s="57">
        <f t="shared" si="9"/>
        <v>31.994062236653789</v>
      </c>
      <c r="J66" s="56">
        <f t="shared" si="10"/>
        <v>1.9896167633462127</v>
      </c>
      <c r="K66" s="56">
        <f t="shared" si="11"/>
        <v>1.9896167633462127</v>
      </c>
      <c r="L66" s="56">
        <f t="shared" si="12"/>
        <v>3.9585748649882593</v>
      </c>
      <c r="M66" s="61">
        <f t="shared" si="13"/>
        <v>5.8546244017494767E-2</v>
      </c>
      <c r="P66" s="44">
        <f t="shared" si="5"/>
        <v>75.377575239168905</v>
      </c>
      <c r="Q66" s="44">
        <f t="shared" si="6"/>
        <v>31.994062236653789</v>
      </c>
      <c r="R66" s="44">
        <f t="shared" si="7"/>
        <v>3.9585748649882593</v>
      </c>
      <c r="S66" s="44">
        <f t="shared" si="8"/>
        <v>113.88395899129416</v>
      </c>
    </row>
    <row r="67" spans="1:19" x14ac:dyDescent="0.2">
      <c r="A67" s="51" t="s">
        <v>203</v>
      </c>
      <c r="B67" s="36">
        <v>18.042850999999999</v>
      </c>
      <c r="C67" s="39">
        <v>12</v>
      </c>
      <c r="D67" s="39">
        <v>2</v>
      </c>
      <c r="E67" s="38">
        <v>0</v>
      </c>
      <c r="F67" s="38">
        <v>0</v>
      </c>
      <c r="G67" s="38">
        <v>0</v>
      </c>
      <c r="I67" s="57">
        <f t="shared" si="9"/>
        <v>27.846968947812002</v>
      </c>
      <c r="J67" s="56">
        <f t="shared" si="10"/>
        <v>-9.8041179478120029</v>
      </c>
      <c r="K67" s="56">
        <f t="shared" si="11"/>
        <v>9.8041179478120029</v>
      </c>
      <c r="L67" s="56">
        <f t="shared" si="12"/>
        <v>96.120728734609443</v>
      </c>
      <c r="M67" s="61">
        <f t="shared" si="13"/>
        <v>0.54337964370553204</v>
      </c>
      <c r="P67" s="44">
        <f t="shared" si="5"/>
        <v>606.2849384657618</v>
      </c>
      <c r="Q67" s="44">
        <f t="shared" si="6"/>
        <v>27.846968947812002</v>
      </c>
      <c r="R67" s="44">
        <f t="shared" si="7"/>
        <v>96.120728734609443</v>
      </c>
      <c r="S67" s="44">
        <f t="shared" si="8"/>
        <v>219.5949377995143</v>
      </c>
    </row>
    <row r="68" spans="1:19" x14ac:dyDescent="0.2">
      <c r="A68" s="51" t="s">
        <v>204</v>
      </c>
      <c r="B68" s="36">
        <v>21.871292</v>
      </c>
      <c r="C68" s="39">
        <v>11</v>
      </c>
      <c r="D68" s="39">
        <v>2</v>
      </c>
      <c r="E68" s="38">
        <v>0</v>
      </c>
      <c r="F68" s="38">
        <v>0</v>
      </c>
      <c r="G68" s="38">
        <v>0</v>
      </c>
      <c r="I68" s="57">
        <f t="shared" si="9"/>
        <v>30.058434000714687</v>
      </c>
      <c r="J68" s="56">
        <f t="shared" si="10"/>
        <v>-8.1871420007146867</v>
      </c>
      <c r="K68" s="56">
        <f t="shared" si="11"/>
        <v>8.1871420007146867</v>
      </c>
      <c r="L68" s="56">
        <f t="shared" si="12"/>
        <v>67.029294139866479</v>
      </c>
      <c r="M68" s="61">
        <f t="shared" si="13"/>
        <v>0.37433280122247403</v>
      </c>
      <c r="P68" s="44">
        <f t="shared" si="5"/>
        <v>432.40761147445465</v>
      </c>
      <c r="Q68" s="44">
        <f t="shared" si="6"/>
        <v>30.058434000714687</v>
      </c>
      <c r="R68" s="44">
        <f t="shared" si="7"/>
        <v>67.029294139866479</v>
      </c>
      <c r="S68" s="44">
        <f t="shared" si="8"/>
        <v>158.94328172195907</v>
      </c>
    </row>
    <row r="69" spans="1:19" x14ac:dyDescent="0.2">
      <c r="A69" s="51" t="s">
        <v>205</v>
      </c>
      <c r="B69" s="36">
        <v>45.328074000000001</v>
      </c>
      <c r="C69" s="39">
        <v>6</v>
      </c>
      <c r="D69" s="39">
        <v>2</v>
      </c>
      <c r="E69" s="38">
        <v>0</v>
      </c>
      <c r="F69" s="38">
        <v>0</v>
      </c>
      <c r="G69" s="38">
        <v>0</v>
      </c>
      <c r="I69" s="57">
        <f t="shared" si="9"/>
        <v>41.115759265228114</v>
      </c>
      <c r="J69" s="56">
        <f t="shared" si="10"/>
        <v>4.212314734771887</v>
      </c>
      <c r="K69" s="56">
        <f t="shared" si="11"/>
        <v>4.212314734771887</v>
      </c>
      <c r="L69" s="56">
        <f t="shared" si="12"/>
        <v>17.743595424776352</v>
      </c>
      <c r="M69" s="61">
        <f t="shared" si="13"/>
        <v>9.2929488571958443E-2</v>
      </c>
      <c r="P69" s="44">
        <f t="shared" si="5"/>
        <v>7.0882087613134095</v>
      </c>
      <c r="Q69" s="44">
        <f t="shared" si="6"/>
        <v>41.115759265228114</v>
      </c>
      <c r="R69" s="44">
        <f t="shared" si="7"/>
        <v>17.743595424776352</v>
      </c>
      <c r="S69" s="44">
        <f t="shared" si="8"/>
        <v>2.4023317404792528</v>
      </c>
    </row>
    <row r="70" spans="1:19" x14ac:dyDescent="0.2">
      <c r="A70" s="51" t="s">
        <v>206</v>
      </c>
      <c r="B70" s="36">
        <v>60.756112000000002</v>
      </c>
      <c r="C70" s="39">
        <v>0</v>
      </c>
      <c r="D70" s="39">
        <v>0</v>
      </c>
      <c r="E70" s="38">
        <v>0</v>
      </c>
      <c r="F70" s="38">
        <v>0</v>
      </c>
      <c r="G70" s="38">
        <v>0</v>
      </c>
      <c r="I70" s="57">
        <f t="shared" si="9"/>
        <v>57.517060864490183</v>
      </c>
      <c r="J70" s="56">
        <f t="shared" si="10"/>
        <v>3.2390511355098184</v>
      </c>
      <c r="K70" s="56">
        <f t="shared" si="11"/>
        <v>3.2390511355098184</v>
      </c>
      <c r="L70" s="56">
        <f t="shared" si="12"/>
        <v>10.491452258447444</v>
      </c>
      <c r="M70" s="61">
        <f t="shared" si="13"/>
        <v>5.3312350459651173E-2</v>
      </c>
      <c r="P70" s="44">
        <f t="shared" si="5"/>
        <v>327.26282589552949</v>
      </c>
      <c r="Q70" s="44">
        <f t="shared" si="6"/>
        <v>57.517060864490183</v>
      </c>
      <c r="R70" s="44">
        <f t="shared" si="7"/>
        <v>10.491452258447444</v>
      </c>
      <c r="S70" s="44">
        <f t="shared" si="8"/>
        <v>220.56277139947625</v>
      </c>
    </row>
    <row r="71" spans="1:19" x14ac:dyDescent="0.2">
      <c r="A71" s="51" t="s">
        <v>207</v>
      </c>
      <c r="B71" s="36">
        <v>63.005645000000001</v>
      </c>
      <c r="C71" s="39">
        <v>0</v>
      </c>
      <c r="D71" s="39">
        <v>0</v>
      </c>
      <c r="E71" s="38">
        <v>0</v>
      </c>
      <c r="F71" s="38">
        <v>0</v>
      </c>
      <c r="G71" s="38">
        <v>0</v>
      </c>
      <c r="I71" s="57">
        <f t="shared" ref="I71:I83" si="14">$B$85+$C$85*C71+$D$85*D71+$E$85*E71+$F$85*F71+$G$85*G71</f>
        <v>57.517060864490183</v>
      </c>
      <c r="J71" s="56">
        <f t="shared" ref="J71:J83" si="15">B71-I71</f>
        <v>5.4885841355098179</v>
      </c>
      <c r="K71" s="56">
        <f t="shared" ref="K71:K83" si="16">ABS(J71)</f>
        <v>5.4885841355098179</v>
      </c>
      <c r="L71" s="56">
        <f t="shared" ref="L71:L83" si="17">J71^2</f>
        <v>30.124555812570055</v>
      </c>
      <c r="M71" s="61">
        <f t="shared" ref="M71:M83" si="18">K71/B71</f>
        <v>8.7112577539835007E-2</v>
      </c>
      <c r="P71" s="44">
        <f t="shared" si="5"/>
        <v>413.71315973190991</v>
      </c>
      <c r="Q71" s="44">
        <f t="shared" si="6"/>
        <v>57.517060864490183</v>
      </c>
      <c r="R71" s="44">
        <f t="shared" si="7"/>
        <v>30.124555812570055</v>
      </c>
      <c r="S71" s="44">
        <f t="shared" si="8"/>
        <v>220.56277139947625</v>
      </c>
    </row>
    <row r="72" spans="1:19" x14ac:dyDescent="0.2">
      <c r="A72" s="51" t="s">
        <v>208</v>
      </c>
      <c r="B72" s="36">
        <v>49.511873999999999</v>
      </c>
      <c r="C72" s="39">
        <v>6</v>
      </c>
      <c r="D72" s="39">
        <v>1</v>
      </c>
      <c r="E72" s="38">
        <v>0</v>
      </c>
      <c r="F72" s="38">
        <v>0</v>
      </c>
      <c r="G72" s="38">
        <v>0</v>
      </c>
      <c r="I72" s="57">
        <f t="shared" si="14"/>
        <v>42.682014906151096</v>
      </c>
      <c r="J72" s="56">
        <f t="shared" si="15"/>
        <v>6.8298590938489028</v>
      </c>
      <c r="K72" s="56">
        <f t="shared" si="16"/>
        <v>6.8298590938489028</v>
      </c>
      <c r="L72" s="56">
        <f t="shared" si="17"/>
        <v>46.646975241830553</v>
      </c>
      <c r="M72" s="61">
        <f t="shared" si="18"/>
        <v>0.1379438615845747</v>
      </c>
      <c r="P72" s="44">
        <f t="shared" ref="P72:P83" si="19">(B72-$B$84)^2</f>
        <v>46.870030154383464</v>
      </c>
      <c r="Q72" s="44">
        <f t="shared" ref="Q72:Q83" si="20">$B$85+$C$85*C72+$D$85*D72+$E$85*E72+$F$85*F72+$G$85*G72</f>
        <v>42.682014906151096</v>
      </c>
      <c r="R72" s="44">
        <f t="shared" ref="R72:R83" si="21">(B72-Q72)^2</f>
        <v>46.646975241830553</v>
      </c>
      <c r="S72" s="44">
        <f t="shared" ref="S72:S83" si="22">(Q72-$B$84)^2</f>
        <v>2.6601346229143251E-4</v>
      </c>
    </row>
    <row r="73" spans="1:19" x14ac:dyDescent="0.2">
      <c r="A73" s="51" t="s">
        <v>209</v>
      </c>
      <c r="B73" s="36">
        <v>34.384842999999996</v>
      </c>
      <c r="C73" s="39">
        <v>8</v>
      </c>
      <c r="D73" s="39">
        <v>2</v>
      </c>
      <c r="E73" s="38">
        <v>0</v>
      </c>
      <c r="F73" s="38">
        <v>0</v>
      </c>
      <c r="G73" s="38">
        <v>0</v>
      </c>
      <c r="I73" s="57">
        <f t="shared" si="14"/>
        <v>36.692829159422743</v>
      </c>
      <c r="J73" s="56">
        <f t="shared" si="15"/>
        <v>-2.3079861594227467</v>
      </c>
      <c r="K73" s="56">
        <f t="shared" si="16"/>
        <v>2.3079861594227467</v>
      </c>
      <c r="L73" s="56">
        <f t="shared" si="17"/>
        <v>5.3268001120869597</v>
      </c>
      <c r="M73" s="61">
        <f t="shared" si="18"/>
        <v>6.7122195655299255E-2</v>
      </c>
      <c r="P73" s="44">
        <f t="shared" si="19"/>
        <v>68.572675247956852</v>
      </c>
      <c r="Q73" s="44">
        <f t="shared" si="20"/>
        <v>36.692829159422743</v>
      </c>
      <c r="R73" s="44">
        <f t="shared" si="21"/>
        <v>5.3268001120869597</v>
      </c>
      <c r="S73" s="44">
        <f t="shared" si="22"/>
        <v>35.67524565181192</v>
      </c>
    </row>
    <row r="74" spans="1:19" x14ac:dyDescent="0.2">
      <c r="A74" s="51" t="s">
        <v>210</v>
      </c>
      <c r="B74" s="36">
        <v>49.120252999999998</v>
      </c>
      <c r="C74" s="39">
        <v>6</v>
      </c>
      <c r="D74" s="39">
        <v>1</v>
      </c>
      <c r="E74" s="38">
        <v>0</v>
      </c>
      <c r="F74" s="38">
        <v>0</v>
      </c>
      <c r="G74" s="38">
        <v>0</v>
      </c>
      <c r="I74" s="57">
        <f t="shared" si="14"/>
        <v>42.682014906151096</v>
      </c>
      <c r="J74" s="56">
        <f t="shared" si="15"/>
        <v>6.4382380938489021</v>
      </c>
      <c r="K74" s="56">
        <f t="shared" si="16"/>
        <v>6.4382380938489021</v>
      </c>
      <c r="L74" s="56">
        <f t="shared" si="17"/>
        <v>41.450909753087146</v>
      </c>
      <c r="M74" s="61">
        <f t="shared" si="18"/>
        <v>0.13107094733101032</v>
      </c>
      <c r="P74" s="44">
        <f t="shared" si="19"/>
        <v>41.661190051954485</v>
      </c>
      <c r="Q74" s="44">
        <f t="shared" si="20"/>
        <v>42.682014906151096</v>
      </c>
      <c r="R74" s="44">
        <f t="shared" si="21"/>
        <v>41.450909753087146</v>
      </c>
      <c r="S74" s="44">
        <f t="shared" si="22"/>
        <v>2.6601346229143251E-4</v>
      </c>
    </row>
    <row r="75" spans="1:19" x14ac:dyDescent="0.2">
      <c r="A75" s="51" t="s">
        <v>211</v>
      </c>
      <c r="B75" s="36">
        <v>41.445019000000002</v>
      </c>
      <c r="C75" s="39">
        <v>3</v>
      </c>
      <c r="D75" s="39">
        <v>0</v>
      </c>
      <c r="E75" s="38">
        <v>0</v>
      </c>
      <c r="F75" s="38">
        <v>0</v>
      </c>
      <c r="G75" s="38">
        <v>0</v>
      </c>
      <c r="I75" s="57">
        <f t="shared" si="14"/>
        <v>50.882665705782131</v>
      </c>
      <c r="J75" s="56">
        <f t="shared" si="15"/>
        <v>-9.4376467057821287</v>
      </c>
      <c r="K75" s="56">
        <f t="shared" si="16"/>
        <v>9.4376467057821287</v>
      </c>
      <c r="L75" s="56">
        <f t="shared" si="17"/>
        <v>89.069175343160268</v>
      </c>
      <c r="M75" s="61">
        <f t="shared" si="18"/>
        <v>0.22771486015682918</v>
      </c>
      <c r="P75" s="44">
        <f t="shared" si="19"/>
        <v>1.490074278889882</v>
      </c>
      <c r="Q75" s="44">
        <f t="shared" si="20"/>
        <v>50.882665705782131</v>
      </c>
      <c r="R75" s="44">
        <f t="shared" si="21"/>
        <v>89.069175343160268</v>
      </c>
      <c r="S75" s="44">
        <f t="shared" si="22"/>
        <v>67.518443453795015</v>
      </c>
    </row>
    <row r="76" spans="1:19" x14ac:dyDescent="0.2">
      <c r="A76" s="51" t="s">
        <v>212</v>
      </c>
      <c r="B76" s="36">
        <v>44.330855999999997</v>
      </c>
      <c r="C76" s="39">
        <v>5</v>
      </c>
      <c r="D76" s="39">
        <v>0</v>
      </c>
      <c r="E76" s="38">
        <v>0</v>
      </c>
      <c r="F76" s="38">
        <v>0</v>
      </c>
      <c r="G76" s="38">
        <v>0</v>
      </c>
      <c r="I76" s="57">
        <f t="shared" si="14"/>
        <v>46.45973559997676</v>
      </c>
      <c r="J76" s="56">
        <f t="shared" si="15"/>
        <v>-2.1288795999767629</v>
      </c>
      <c r="K76" s="56">
        <f t="shared" si="16"/>
        <v>2.1288795999767629</v>
      </c>
      <c r="L76" s="56">
        <f t="shared" si="17"/>
        <v>4.5321283511972217</v>
      </c>
      <c r="M76" s="61">
        <f t="shared" si="18"/>
        <v>4.8022524085182636E-2</v>
      </c>
      <c r="P76" s="44">
        <f t="shared" si="19"/>
        <v>2.7727278960516433</v>
      </c>
      <c r="Q76" s="44">
        <f t="shared" si="20"/>
        <v>46.45973559997676</v>
      </c>
      <c r="R76" s="44">
        <f t="shared" si="21"/>
        <v>4.5321283511972217</v>
      </c>
      <c r="S76" s="44">
        <f t="shared" si="22"/>
        <v>14.394668292106212</v>
      </c>
    </row>
    <row r="77" spans="1:19" x14ac:dyDescent="0.2">
      <c r="A77" s="51" t="s">
        <v>213</v>
      </c>
      <c r="B77" s="36">
        <v>37.136862999999998</v>
      </c>
      <c r="C77" s="39">
        <v>11</v>
      </c>
      <c r="D77" s="39">
        <v>3</v>
      </c>
      <c r="E77" s="38">
        <v>0</v>
      </c>
      <c r="F77" s="38">
        <v>0</v>
      </c>
      <c r="G77" s="38">
        <v>0</v>
      </c>
      <c r="I77" s="57">
        <f t="shared" si="14"/>
        <v>28.492178359791705</v>
      </c>
      <c r="J77" s="56">
        <f t="shared" si="15"/>
        <v>8.6446846402082933</v>
      </c>
      <c r="K77" s="56">
        <f t="shared" si="16"/>
        <v>8.6446846402082933</v>
      </c>
      <c r="L77" s="56">
        <f t="shared" si="17"/>
        <v>74.730572528653184</v>
      </c>
      <c r="M77" s="61">
        <f t="shared" si="18"/>
        <v>0.23277907561035227</v>
      </c>
      <c r="P77" s="44">
        <f t="shared" si="19"/>
        <v>30.568093717357812</v>
      </c>
      <c r="Q77" s="44">
        <f t="shared" si="20"/>
        <v>28.492178359791705</v>
      </c>
      <c r="R77" s="44">
        <f t="shared" si="21"/>
        <v>74.730572528653184</v>
      </c>
      <c r="S77" s="44">
        <f t="shared" si="22"/>
        <v>200.88885705255089</v>
      </c>
    </row>
    <row r="78" spans="1:19" x14ac:dyDescent="0.2">
      <c r="A78" s="51" t="s">
        <v>214</v>
      </c>
      <c r="B78" s="36">
        <v>34.139764999999997</v>
      </c>
      <c r="C78" s="39">
        <v>11</v>
      </c>
      <c r="D78" s="39">
        <v>3</v>
      </c>
      <c r="E78" s="38">
        <v>0</v>
      </c>
      <c r="F78" s="38">
        <v>0</v>
      </c>
      <c r="G78" s="38">
        <v>0</v>
      </c>
      <c r="I78" s="57">
        <f t="shared" si="14"/>
        <v>28.492178359791705</v>
      </c>
      <c r="J78" s="56">
        <f t="shared" si="15"/>
        <v>5.6475866402082922</v>
      </c>
      <c r="K78" s="56">
        <f t="shared" si="16"/>
        <v>5.6475866402082922</v>
      </c>
      <c r="L78" s="56">
        <f t="shared" si="17"/>
        <v>31.895234858659187</v>
      </c>
      <c r="M78" s="61">
        <f t="shared" si="18"/>
        <v>0.16542546910350123</v>
      </c>
      <c r="P78" s="44">
        <f t="shared" si="19"/>
        <v>72.691652662147177</v>
      </c>
      <c r="Q78" s="44">
        <f t="shared" si="20"/>
        <v>28.492178359791705</v>
      </c>
      <c r="R78" s="44">
        <f t="shared" si="21"/>
        <v>31.895234858659187</v>
      </c>
      <c r="S78" s="44">
        <f t="shared" si="22"/>
        <v>200.88885705255089</v>
      </c>
    </row>
    <row r="79" spans="1:19" x14ac:dyDescent="0.2">
      <c r="A79" s="51" t="s">
        <v>215</v>
      </c>
      <c r="B79" s="36">
        <v>41.998933000000001</v>
      </c>
      <c r="C79" s="39">
        <v>2</v>
      </c>
      <c r="D79" s="39">
        <v>0</v>
      </c>
      <c r="E79" s="38">
        <v>0</v>
      </c>
      <c r="F79" s="38">
        <v>0</v>
      </c>
      <c r="G79" s="38">
        <v>0</v>
      </c>
      <c r="I79" s="57">
        <f t="shared" si="14"/>
        <v>53.094130758684813</v>
      </c>
      <c r="J79" s="56">
        <f t="shared" si="15"/>
        <v>-11.095197758684812</v>
      </c>
      <c r="K79" s="56">
        <f t="shared" si="16"/>
        <v>11.095197758684812</v>
      </c>
      <c r="L79" s="56">
        <f t="shared" si="17"/>
        <v>123.10341330432446</v>
      </c>
      <c r="M79" s="61">
        <f t="shared" si="18"/>
        <v>0.26417808658817143</v>
      </c>
      <c r="P79" s="44">
        <f t="shared" si="19"/>
        <v>0.44458488266525475</v>
      </c>
      <c r="Q79" s="44">
        <f t="shared" si="20"/>
        <v>53.094130758684813</v>
      </c>
      <c r="R79" s="44">
        <f t="shared" si="21"/>
        <v>123.10341330432446</v>
      </c>
      <c r="S79" s="44">
        <f t="shared" si="22"/>
        <v>108.75206407526896</v>
      </c>
    </row>
    <row r="80" spans="1:19" x14ac:dyDescent="0.2">
      <c r="A80" s="51" t="s">
        <v>216</v>
      </c>
      <c r="B80" s="36">
        <v>49.787444999999998</v>
      </c>
      <c r="C80" s="39">
        <v>3</v>
      </c>
      <c r="D80" s="39">
        <v>1</v>
      </c>
      <c r="E80" s="38">
        <v>0</v>
      </c>
      <c r="F80" s="38">
        <v>0</v>
      </c>
      <c r="G80" s="38">
        <v>0</v>
      </c>
      <c r="I80" s="57">
        <f t="shared" si="14"/>
        <v>49.316410064859149</v>
      </c>
      <c r="J80" s="56">
        <f t="shared" si="15"/>
        <v>0.4710349351408496</v>
      </c>
      <c r="K80" s="56">
        <f t="shared" si="16"/>
        <v>0.4710349351408496</v>
      </c>
      <c r="L80" s="56">
        <f t="shared" si="17"/>
        <v>0.22187391012314439</v>
      </c>
      <c r="M80" s="61">
        <f t="shared" si="18"/>
        <v>9.4609180113751495E-3</v>
      </c>
      <c r="P80" s="44">
        <f t="shared" si="19"/>
        <v>50.719180812580134</v>
      </c>
      <c r="Q80" s="44">
        <f t="shared" si="20"/>
        <v>49.316410064859149</v>
      </c>
      <c r="R80" s="44">
        <f t="shared" si="21"/>
        <v>0.22187391012314439</v>
      </c>
      <c r="S80" s="44">
        <f t="shared" si="22"/>
        <v>44.23187803248863</v>
      </c>
    </row>
    <row r="81" spans="1:19" x14ac:dyDescent="0.2">
      <c r="A81" s="51" t="s">
        <v>217</v>
      </c>
      <c r="B81" s="36">
        <v>54.850917000000003</v>
      </c>
      <c r="C81" s="39">
        <v>3</v>
      </c>
      <c r="D81" s="39">
        <v>1</v>
      </c>
      <c r="E81" s="38">
        <v>0</v>
      </c>
      <c r="F81" s="38">
        <v>0</v>
      </c>
      <c r="G81" s="38">
        <v>1</v>
      </c>
      <c r="I81" s="57">
        <f t="shared" si="14"/>
        <v>53.6262078116415</v>
      </c>
      <c r="J81" s="56">
        <f t="shared" si="15"/>
        <v>1.2247091883585028</v>
      </c>
      <c r="K81" s="56">
        <f t="shared" si="16"/>
        <v>1.2247091883585028</v>
      </c>
      <c r="L81" s="56">
        <f t="shared" si="17"/>
        <v>1.4999125960497428</v>
      </c>
      <c r="M81" s="61">
        <f t="shared" si="18"/>
        <v>2.2327961962030695E-2</v>
      </c>
      <c r="P81" s="44">
        <f t="shared" si="19"/>
        <v>148.47939180144292</v>
      </c>
      <c r="Q81" s="44">
        <f t="shared" si="20"/>
        <v>53.6262078116415</v>
      </c>
      <c r="R81" s="44">
        <f t="shared" si="21"/>
        <v>1.4999125960497428</v>
      </c>
      <c r="S81" s="44">
        <f t="shared" si="22"/>
        <v>120.13262216868945</v>
      </c>
    </row>
    <row r="82" spans="1:19" x14ac:dyDescent="0.2">
      <c r="A82" s="51" t="s">
        <v>218</v>
      </c>
      <c r="B82" s="36">
        <v>64.533816000000002</v>
      </c>
      <c r="C82" s="39">
        <v>0</v>
      </c>
      <c r="D82" s="39">
        <v>0</v>
      </c>
      <c r="E82" s="38">
        <v>0</v>
      </c>
      <c r="F82" s="38">
        <v>0</v>
      </c>
      <c r="G82" s="38">
        <v>1</v>
      </c>
      <c r="I82" s="57">
        <f t="shared" si="14"/>
        <v>61.826858611272534</v>
      </c>
      <c r="J82" s="56">
        <f t="shared" si="15"/>
        <v>2.7069573887274672</v>
      </c>
      <c r="K82" s="56">
        <f t="shared" si="16"/>
        <v>2.7069573887274672</v>
      </c>
      <c r="L82" s="56">
        <f t="shared" si="17"/>
        <v>7.3276183043862275</v>
      </c>
      <c r="M82" s="61">
        <f t="shared" si="18"/>
        <v>4.1946340020051924E-2</v>
      </c>
      <c r="P82" s="44">
        <f t="shared" si="19"/>
        <v>478.21427927632368</v>
      </c>
      <c r="Q82" s="44">
        <f t="shared" si="20"/>
        <v>61.826858611272534</v>
      </c>
      <c r="R82" s="44">
        <f t="shared" si="21"/>
        <v>7.3276183043862275</v>
      </c>
      <c r="S82" s="44">
        <f t="shared" si="22"/>
        <v>367.14980821247451</v>
      </c>
    </row>
    <row r="83" spans="1:19" ht="17" thickBot="1" x14ac:dyDescent="0.25">
      <c r="A83" s="52" t="s">
        <v>219</v>
      </c>
      <c r="B83" s="40">
        <v>50.828392000000001</v>
      </c>
      <c r="C83" s="41">
        <v>-1</v>
      </c>
      <c r="D83" s="41">
        <v>2</v>
      </c>
      <c r="E83" s="38">
        <v>0</v>
      </c>
      <c r="F83" s="38">
        <v>0</v>
      </c>
      <c r="G83" s="38">
        <v>1</v>
      </c>
      <c r="I83" s="72">
        <f t="shared" si="14"/>
        <v>60.905812382329252</v>
      </c>
      <c r="J83" s="55">
        <f t="shared" si="15"/>
        <v>-10.077420382329251</v>
      </c>
      <c r="K83" s="55">
        <f t="shared" si="16"/>
        <v>10.077420382329251</v>
      </c>
      <c r="L83" s="55">
        <f t="shared" si="17"/>
        <v>101.55440156218502</v>
      </c>
      <c r="M83" s="73">
        <f t="shared" si="18"/>
        <v>0.19826360791286199</v>
      </c>
      <c r="P83" s="44">
        <f t="shared" si="19"/>
        <v>66.629459271986747</v>
      </c>
      <c r="Q83" s="44">
        <f t="shared" si="20"/>
        <v>60.905812382329252</v>
      </c>
      <c r="R83" s="44">
        <f t="shared" si="21"/>
        <v>101.55440156218502</v>
      </c>
      <c r="S83" s="44">
        <f t="shared" si="22"/>
        <v>332.70151779267087</v>
      </c>
    </row>
    <row r="84" spans="1:19" x14ac:dyDescent="0.2">
      <c r="A84" s="44" t="s">
        <v>232</v>
      </c>
      <c r="B84" s="44">
        <f>AVERAGE(B7:B83)</f>
        <v>42.665704987012994</v>
      </c>
      <c r="I84" s="62" t="s">
        <v>109</v>
      </c>
      <c r="J84" s="63">
        <f>SUM(J7:J83)</f>
        <v>-8.6330942394852173E-13</v>
      </c>
      <c r="K84" s="63">
        <f>SUM(K7:K83)</f>
        <v>452.14374574975795</v>
      </c>
      <c r="L84" s="63">
        <f>SUM(L7:L83)</f>
        <v>4567.9967201913178</v>
      </c>
      <c r="M84" s="64">
        <f>SUM(M7:M83)</f>
        <v>11.237977591631843</v>
      </c>
      <c r="O84" s="44" t="s">
        <v>109</v>
      </c>
      <c r="P84" s="44">
        <f>SUM(P7:P83)</f>
        <v>14996.800399790138</v>
      </c>
      <c r="R84" s="44">
        <f>SUM(R7:R83)</f>
        <v>4567.9967201913178</v>
      </c>
      <c r="S84" s="44">
        <f>SUM(S7:S83)</f>
        <v>10428.803679598803</v>
      </c>
    </row>
    <row r="85" spans="1:19" x14ac:dyDescent="0.2">
      <c r="A85" s="44" t="s">
        <v>110</v>
      </c>
      <c r="B85" s="44">
        <f>INDEX(LINEST($B$7:$B$83,$C$7:$G$83),6)</f>
        <v>57.517060864490183</v>
      </c>
      <c r="C85" s="44">
        <f>INDEX(LINEST($B$7:$B$83,$C$7:$G$83),5)</f>
        <v>-2.2114650529026845</v>
      </c>
      <c r="D85" s="44">
        <f>INDEX(LINEST($B$7:$B$83,$C$7:$G$83),4)</f>
        <v>-1.5662556409229835</v>
      </c>
      <c r="E85" s="44">
        <f>INDEX(LINEST($B$7:$B$83,$C$7:$G$83),3)</f>
        <v>-3.3042067515056597</v>
      </c>
      <c r="F85" s="44">
        <f>INDEX(LINEST($B$7:$B$83,$C$7:$G$83),2)</f>
        <v>6.3678352212541611</v>
      </c>
      <c r="G85" s="44">
        <f>INDEX(LINEST($B$7:$B$83,$C$7:$G$83),1)</f>
        <v>4.3097977467823512</v>
      </c>
      <c r="I85" s="65" t="s">
        <v>232</v>
      </c>
      <c r="J85" s="66">
        <f>AVERAGE(J7:J83)</f>
        <v>-1.1211810700630152E-14</v>
      </c>
      <c r="K85" s="66">
        <f>AVERAGE(K7:K83)</f>
        <v>5.8719966980488048</v>
      </c>
      <c r="L85" s="66">
        <f>AVERAGE(L7:L83)</f>
        <v>59.324632729757376</v>
      </c>
      <c r="M85" s="67">
        <f>AVERAGE(M7:M83)</f>
        <v>0.14594776093028367</v>
      </c>
    </row>
    <row r="86" spans="1:19" x14ac:dyDescent="0.2">
      <c r="I86" s="65"/>
      <c r="J86" s="66" t="s">
        <v>235</v>
      </c>
      <c r="K86" s="66" t="s">
        <v>236</v>
      </c>
      <c r="L86" s="66" t="s">
        <v>237</v>
      </c>
      <c r="M86" s="68" t="s">
        <v>238</v>
      </c>
      <c r="P86" s="44" t="s">
        <v>0</v>
      </c>
    </row>
    <row r="87" spans="1:19" x14ac:dyDescent="0.2">
      <c r="I87" s="65"/>
      <c r="J87" s="66"/>
      <c r="K87" s="66" t="s">
        <v>239</v>
      </c>
      <c r="L87" s="66">
        <f>SQRT(L84/(COUNT(L7:L83)-6))</f>
        <v>8.0210960581784327</v>
      </c>
      <c r="M87" s="68"/>
      <c r="Q87" s="44" t="s">
        <v>1</v>
      </c>
      <c r="R87" s="44" t="s">
        <v>2</v>
      </c>
      <c r="S87" s="44" t="s">
        <v>3</v>
      </c>
    </row>
    <row r="88" spans="1:19" x14ac:dyDescent="0.2">
      <c r="A88" s="44" t="s">
        <v>226</v>
      </c>
      <c r="B88" s="44">
        <f>$B$85+$C$85*C88+$D$85*D88+$E$85*E88+$F$85*F88+$G$85*G88</f>
        <v>57.517060864490183</v>
      </c>
      <c r="C88" s="47">
        <v>0</v>
      </c>
      <c r="D88" s="47"/>
      <c r="E88" s="47"/>
      <c r="F88" s="47"/>
      <c r="G88" s="47"/>
      <c r="I88" s="65"/>
      <c r="J88" s="66"/>
      <c r="K88" s="66"/>
      <c r="L88" s="66"/>
      <c r="M88" s="68"/>
      <c r="P88" s="44" t="s">
        <v>4</v>
      </c>
      <c r="Q88" s="44">
        <f>S84</f>
        <v>10428.803679598803</v>
      </c>
      <c r="R88" s="44">
        <v>5</v>
      </c>
      <c r="S88" s="44">
        <f>Q88/R88</f>
        <v>2085.7607359197605</v>
      </c>
    </row>
    <row r="89" spans="1:19" ht="17" thickBot="1" x14ac:dyDescent="0.25">
      <c r="I89" s="69"/>
      <c r="J89" s="70"/>
      <c r="K89" s="70" t="s">
        <v>240</v>
      </c>
      <c r="L89" s="70">
        <f>CORREL(B7:B83,I7:I83)</f>
        <v>0.83390761629427657</v>
      </c>
      <c r="M89" s="71"/>
      <c r="P89" s="44" t="s">
        <v>5</v>
      </c>
      <c r="Q89" s="44">
        <f>R84</f>
        <v>4567.9967201913178</v>
      </c>
      <c r="R89" s="44">
        <v>71</v>
      </c>
      <c r="S89" s="44">
        <f>Q89/R89</f>
        <v>64.337981974525604</v>
      </c>
    </row>
    <row r="90" spans="1:19" x14ac:dyDescent="0.2">
      <c r="P90" s="44" t="s">
        <v>6</v>
      </c>
      <c r="Q90" s="44">
        <f>P84</f>
        <v>14996.800399790138</v>
      </c>
      <c r="R90" s="44">
        <v>76</v>
      </c>
    </row>
    <row r="92" spans="1:19" x14ac:dyDescent="0.2">
      <c r="P92" s="44" t="s">
        <v>233</v>
      </c>
      <c r="Q92" s="44">
        <f>S88/S89</f>
        <v>32.418808795488957</v>
      </c>
    </row>
    <row r="93" spans="1:19" x14ac:dyDescent="0.2">
      <c r="P93" s="44" t="s">
        <v>234</v>
      </c>
      <c r="Q93" s="74">
        <f>FDIST(Q92,R88,R89)</f>
        <v>4.6524938069560767E-17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749A-582A-5340-92F2-B59A10F74914}">
  <dimension ref="A1:I22"/>
  <sheetViews>
    <sheetView zoomScale="75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115</v>
      </c>
    </row>
    <row r="2" spans="1:9" ht="17" thickBot="1" x14ac:dyDescent="0.25"/>
    <row r="3" spans="1:9" x14ac:dyDescent="0.2">
      <c r="A3" s="33" t="s">
        <v>116</v>
      </c>
      <c r="B3" s="33"/>
    </row>
    <row r="4" spans="1:9" x14ac:dyDescent="0.2">
      <c r="A4" s="30" t="s">
        <v>117</v>
      </c>
      <c r="B4" s="30">
        <v>0.83390761629427657</v>
      </c>
    </row>
    <row r="5" spans="1:9" x14ac:dyDescent="0.2">
      <c r="A5" s="30" t="s">
        <v>118</v>
      </c>
      <c r="B5" s="30">
        <v>0.69540191251360239</v>
      </c>
    </row>
    <row r="6" spans="1:9" x14ac:dyDescent="0.2">
      <c r="A6" s="30" t="s">
        <v>119</v>
      </c>
      <c r="B6" s="30">
        <v>0.67395134297230674</v>
      </c>
    </row>
    <row r="7" spans="1:9" x14ac:dyDescent="0.2">
      <c r="A7" s="30" t="s">
        <v>120</v>
      </c>
      <c r="B7" s="30">
        <v>8.0210960581784345</v>
      </c>
    </row>
    <row r="8" spans="1:9" ht="17" thickBot="1" x14ac:dyDescent="0.25">
      <c r="A8" s="31" t="s">
        <v>121</v>
      </c>
      <c r="B8" s="31">
        <v>77</v>
      </c>
    </row>
    <row r="10" spans="1:9" ht="17" thickBot="1" x14ac:dyDescent="0.25">
      <c r="A10" t="s">
        <v>122</v>
      </c>
    </row>
    <row r="11" spans="1:9" x14ac:dyDescent="0.2">
      <c r="A11" s="32"/>
      <c r="B11" s="32" t="s">
        <v>126</v>
      </c>
      <c r="C11" s="32" t="s">
        <v>127</v>
      </c>
      <c r="D11" s="32" t="s">
        <v>128</v>
      </c>
      <c r="E11" s="32" t="s">
        <v>129</v>
      </c>
      <c r="F11" s="32" t="s">
        <v>130</v>
      </c>
    </row>
    <row r="12" spans="1:9" x14ac:dyDescent="0.2">
      <c r="A12" s="30" t="s">
        <v>123</v>
      </c>
      <c r="B12" s="30">
        <v>5</v>
      </c>
      <c r="C12" s="30">
        <v>10428.803679598819</v>
      </c>
      <c r="D12" s="30">
        <v>2085.7607359197636</v>
      </c>
      <c r="E12" s="30">
        <v>32.418808795488999</v>
      </c>
      <c r="F12" s="82">
        <v>4.6524938069559411E-17</v>
      </c>
    </row>
    <row r="13" spans="1:9" x14ac:dyDescent="0.2">
      <c r="A13" s="30" t="s">
        <v>124</v>
      </c>
      <c r="B13" s="30">
        <v>71</v>
      </c>
      <c r="C13" s="30">
        <v>4567.9967201913187</v>
      </c>
      <c r="D13" s="30">
        <v>64.337981974525619</v>
      </c>
      <c r="E13" s="30"/>
      <c r="F13" s="30"/>
    </row>
    <row r="14" spans="1:9" ht="17" thickBot="1" x14ac:dyDescent="0.25">
      <c r="A14" s="31" t="s">
        <v>109</v>
      </c>
      <c r="B14" s="31">
        <v>76</v>
      </c>
      <c r="C14" s="31">
        <v>14996.800399790138</v>
      </c>
      <c r="D14" s="31"/>
      <c r="E14" s="31"/>
      <c r="F14" s="31"/>
    </row>
    <row r="15" spans="1:9" ht="17" thickBot="1" x14ac:dyDescent="0.25"/>
    <row r="16" spans="1:9" x14ac:dyDescent="0.2">
      <c r="A16" s="32"/>
      <c r="B16" s="32" t="s">
        <v>110</v>
      </c>
      <c r="C16" s="32" t="s">
        <v>120</v>
      </c>
      <c r="D16" s="32" t="s">
        <v>131</v>
      </c>
      <c r="E16" s="32" t="s">
        <v>132</v>
      </c>
      <c r="F16" s="32" t="s">
        <v>133</v>
      </c>
      <c r="G16" s="32" t="s">
        <v>134</v>
      </c>
      <c r="H16" s="32" t="s">
        <v>135</v>
      </c>
      <c r="I16" s="32" t="s">
        <v>136</v>
      </c>
    </row>
    <row r="17" spans="1:9" x14ac:dyDescent="0.2">
      <c r="A17" s="30" t="s">
        <v>125</v>
      </c>
      <c r="B17" s="30">
        <v>57.517060864490183</v>
      </c>
      <c r="C17" s="30">
        <v>2.696004452383614</v>
      </c>
      <c r="D17" s="30">
        <v>21.334186155975267</v>
      </c>
      <c r="E17" s="30">
        <v>1.3356445010389454E-32</v>
      </c>
      <c r="F17" s="30">
        <v>52.141380666977597</v>
      </c>
      <c r="G17" s="30">
        <v>62.89274106200277</v>
      </c>
      <c r="H17" s="30">
        <v>52.141380666977597</v>
      </c>
      <c r="I17" s="30">
        <v>62.89274106200277</v>
      </c>
    </row>
    <row r="18" spans="1:9" x14ac:dyDescent="0.2">
      <c r="A18" s="30" t="s">
        <v>112</v>
      </c>
      <c r="B18" s="30">
        <v>-2.2114650529026845</v>
      </c>
      <c r="C18" s="30">
        <v>0.21800289289232044</v>
      </c>
      <c r="D18" s="30">
        <v>-10.144200490013715</v>
      </c>
      <c r="E18" s="30">
        <v>1.8763563496827681E-15</v>
      </c>
      <c r="F18" s="30">
        <v>-2.6461504753564875</v>
      </c>
      <c r="G18" s="30">
        <v>-1.7767796304488817</v>
      </c>
      <c r="H18" s="30">
        <v>-2.6461504753564875</v>
      </c>
      <c r="I18" s="30">
        <v>-1.7767796304488817</v>
      </c>
    </row>
    <row r="19" spans="1:9" x14ac:dyDescent="0.2">
      <c r="A19" s="30" t="s">
        <v>113</v>
      </c>
      <c r="B19" s="30">
        <v>-1.5662556409229835</v>
      </c>
      <c r="C19" s="30">
        <v>1.0375352188618674</v>
      </c>
      <c r="D19" s="30">
        <v>-1.5095927467802974</v>
      </c>
      <c r="E19" s="30">
        <v>0.13558502014985319</v>
      </c>
      <c r="F19" s="30">
        <v>-3.6350421094788645</v>
      </c>
      <c r="G19" s="30">
        <v>0.50253082763289747</v>
      </c>
      <c r="H19" s="30">
        <v>-3.6350421094788645</v>
      </c>
      <c r="I19" s="30">
        <v>0.50253082763289747</v>
      </c>
    </row>
    <row r="20" spans="1:9" x14ac:dyDescent="0.2">
      <c r="A20" s="30" t="s">
        <v>138</v>
      </c>
      <c r="B20" s="30">
        <v>-3.3042067515056597</v>
      </c>
      <c r="C20" s="30">
        <v>2.7214263794666596</v>
      </c>
      <c r="D20" s="30">
        <v>-1.2141451910792502</v>
      </c>
      <c r="E20" s="30">
        <v>0.22871537827876851</v>
      </c>
      <c r="F20" s="30">
        <v>-8.7305768319233419</v>
      </c>
      <c r="G20" s="30">
        <v>2.1221633289120221</v>
      </c>
      <c r="H20" s="30">
        <v>-8.7305768319233419</v>
      </c>
      <c r="I20" s="30">
        <v>2.1221633289120221</v>
      </c>
    </row>
    <row r="21" spans="1:9" x14ac:dyDescent="0.2">
      <c r="A21" s="30" t="s">
        <v>139</v>
      </c>
      <c r="B21" s="30">
        <v>6.3678352212541611</v>
      </c>
      <c r="C21" s="30">
        <v>2.7542207126133187</v>
      </c>
      <c r="D21" s="30">
        <v>2.3120279330163398</v>
      </c>
      <c r="E21" s="30">
        <v>2.3680761801074448E-2</v>
      </c>
      <c r="F21" s="30">
        <v>0.87607509775577874</v>
      </c>
      <c r="G21" s="30">
        <v>11.859595344752544</v>
      </c>
      <c r="H21" s="30">
        <v>0.87607509775577874</v>
      </c>
      <c r="I21" s="30">
        <v>11.859595344752544</v>
      </c>
    </row>
    <row r="22" spans="1:9" ht="17" thickBot="1" x14ac:dyDescent="0.25">
      <c r="A22" s="31" t="s">
        <v>140</v>
      </c>
      <c r="B22" s="31">
        <v>4.3097977467823512</v>
      </c>
      <c r="C22" s="31">
        <v>3.168089481551319</v>
      </c>
      <c r="D22" s="31">
        <v>1.3603775309629107</v>
      </c>
      <c r="E22" s="31">
        <v>0.17801392318457299</v>
      </c>
      <c r="F22" s="31">
        <v>-2.0071932636983911</v>
      </c>
      <c r="G22" s="31">
        <v>10.626788757263093</v>
      </c>
      <c r="H22" s="31">
        <v>-2.0071932636983911</v>
      </c>
      <c r="I22" s="31">
        <v>10.626788757263093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81F7-41B7-024E-B25E-422F2AF777B4}">
  <dimension ref="A1:B78"/>
  <sheetViews>
    <sheetView topLeftCell="A62" workbookViewId="0">
      <selection activeCell="C7" sqref="C7"/>
    </sheetView>
  </sheetViews>
  <sheetFormatPr baseColWidth="10" defaultRowHeight="16" x14ac:dyDescent="0.2"/>
  <cols>
    <col min="1" max="1" width="23.83203125" customWidth="1"/>
    <col min="2" max="2" width="20.83203125" customWidth="1"/>
    <col min="3" max="3" width="18.5" customWidth="1"/>
  </cols>
  <sheetData>
    <row r="1" spans="1:2" x14ac:dyDescent="0.2">
      <c r="A1" s="29" t="s">
        <v>111</v>
      </c>
      <c r="B1" s="19" t="s">
        <v>112</v>
      </c>
    </row>
    <row r="2" spans="1:2" x14ac:dyDescent="0.2">
      <c r="A2" s="36">
        <v>29.509540999999999</v>
      </c>
      <c r="B2" s="37">
        <v>10</v>
      </c>
    </row>
    <row r="3" spans="1:2" x14ac:dyDescent="0.2">
      <c r="A3" s="36">
        <v>37.038561999999999</v>
      </c>
      <c r="B3" s="39">
        <v>8</v>
      </c>
    </row>
    <row r="4" spans="1:2" x14ac:dyDescent="0.2">
      <c r="A4" s="36">
        <v>50.764999000000003</v>
      </c>
      <c r="B4" s="39">
        <v>1</v>
      </c>
    </row>
    <row r="5" spans="1:2" x14ac:dyDescent="0.2">
      <c r="A5" s="36">
        <v>19.823573</v>
      </c>
      <c r="B5" s="39">
        <v>9</v>
      </c>
    </row>
    <row r="6" spans="1:2" x14ac:dyDescent="0.2">
      <c r="A6" s="36">
        <v>40.400207999999999</v>
      </c>
      <c r="B6" s="39">
        <v>7</v>
      </c>
    </row>
    <row r="7" spans="1:2" x14ac:dyDescent="0.2">
      <c r="A7" s="36">
        <v>22.736446000000001</v>
      </c>
      <c r="B7" s="39">
        <v>13</v>
      </c>
    </row>
    <row r="8" spans="1:2" x14ac:dyDescent="0.2">
      <c r="A8" s="36">
        <v>22.396512999999999</v>
      </c>
      <c r="B8" s="39">
        <v>13</v>
      </c>
    </row>
    <row r="9" spans="1:2" x14ac:dyDescent="0.2">
      <c r="A9" s="36">
        <v>36.176195999999997</v>
      </c>
      <c r="B9" s="39">
        <v>10</v>
      </c>
    </row>
    <row r="10" spans="1:2" x14ac:dyDescent="0.2">
      <c r="A10" s="36">
        <v>23.804043</v>
      </c>
      <c r="B10" s="39">
        <v>9</v>
      </c>
    </row>
    <row r="11" spans="1:2" x14ac:dyDescent="0.2">
      <c r="A11" s="36">
        <v>31.072216999999998</v>
      </c>
      <c r="B11" s="39">
        <v>10</v>
      </c>
    </row>
    <row r="12" spans="1:2" x14ac:dyDescent="0.2">
      <c r="A12" s="36">
        <v>39.241114000000003</v>
      </c>
      <c r="B12" s="39">
        <v>3</v>
      </c>
    </row>
    <row r="13" spans="1:2" x14ac:dyDescent="0.2">
      <c r="A13" s="36">
        <v>26.734514999999998</v>
      </c>
      <c r="B13" s="39">
        <v>12</v>
      </c>
    </row>
    <row r="14" spans="1:2" x14ac:dyDescent="0.2">
      <c r="A14" s="36">
        <v>40.105964999999998</v>
      </c>
      <c r="B14" s="39">
        <v>6</v>
      </c>
    </row>
    <row r="15" spans="1:2" x14ac:dyDescent="0.2">
      <c r="A15" s="36">
        <v>30.450842999999999</v>
      </c>
      <c r="B15" s="39">
        <v>10</v>
      </c>
    </row>
    <row r="16" spans="1:2" x14ac:dyDescent="0.2">
      <c r="A16" s="36">
        <v>39.703400000000002</v>
      </c>
      <c r="B16" s="39">
        <v>8</v>
      </c>
    </row>
    <row r="17" spans="1:2" x14ac:dyDescent="0.2">
      <c r="A17" s="36">
        <v>38.839745999999998</v>
      </c>
      <c r="B17" s="39">
        <v>3</v>
      </c>
    </row>
    <row r="18" spans="1:2" x14ac:dyDescent="0.2">
      <c r="A18" s="36">
        <v>28.592784999999999</v>
      </c>
      <c r="B18" s="39">
        <v>14</v>
      </c>
    </row>
    <row r="19" spans="1:2" x14ac:dyDescent="0.2">
      <c r="A19" s="36">
        <v>46.658844000000002</v>
      </c>
      <c r="B19" s="39">
        <v>3</v>
      </c>
    </row>
    <row r="20" spans="1:2" x14ac:dyDescent="0.2">
      <c r="A20" s="36">
        <v>39.106174000000003</v>
      </c>
      <c r="B20" s="39">
        <v>3</v>
      </c>
    </row>
    <row r="21" spans="1:2" x14ac:dyDescent="0.2">
      <c r="A21" s="36">
        <v>27.753301</v>
      </c>
      <c r="B21" s="39">
        <v>12</v>
      </c>
    </row>
    <row r="22" spans="1:2" x14ac:dyDescent="0.2">
      <c r="A22" s="36">
        <v>51.592193000000002</v>
      </c>
      <c r="B22" s="39">
        <v>3</v>
      </c>
    </row>
    <row r="23" spans="1:2" x14ac:dyDescent="0.2">
      <c r="A23" s="36">
        <v>36.187559</v>
      </c>
      <c r="B23" s="39">
        <v>8</v>
      </c>
    </row>
    <row r="24" spans="1:2" x14ac:dyDescent="0.2">
      <c r="A24" s="36">
        <v>59.425505000000001</v>
      </c>
      <c r="B24" s="39">
        <v>5</v>
      </c>
    </row>
    <row r="25" spans="1:2" x14ac:dyDescent="0.2">
      <c r="A25" s="36">
        <v>93.704911999999993</v>
      </c>
      <c r="B25" s="39">
        <v>0</v>
      </c>
    </row>
    <row r="26" spans="1:2" x14ac:dyDescent="0.2">
      <c r="A26" s="36">
        <v>33.174093999999997</v>
      </c>
      <c r="B26" s="39">
        <v>14</v>
      </c>
    </row>
    <row r="27" spans="1:2" x14ac:dyDescent="0.2">
      <c r="A27" s="36">
        <v>45.863323999999999</v>
      </c>
      <c r="B27" s="39">
        <v>2</v>
      </c>
    </row>
    <row r="28" spans="1:2" x14ac:dyDescent="0.2">
      <c r="A28" s="36">
        <v>35.782791000000003</v>
      </c>
      <c r="B28" s="39">
        <v>12</v>
      </c>
    </row>
    <row r="29" spans="1:2" x14ac:dyDescent="0.2">
      <c r="A29" s="36">
        <v>40.448771999999998</v>
      </c>
      <c r="B29" s="39">
        <v>7</v>
      </c>
    </row>
    <row r="30" spans="1:2" x14ac:dyDescent="0.2">
      <c r="A30" s="36">
        <v>46.895643999999997</v>
      </c>
      <c r="B30" s="39">
        <v>3</v>
      </c>
    </row>
    <row r="31" spans="1:2" x14ac:dyDescent="0.2">
      <c r="A31" s="36">
        <v>32.207582000000002</v>
      </c>
      <c r="B31" s="39">
        <v>13</v>
      </c>
    </row>
    <row r="32" spans="1:2" x14ac:dyDescent="0.2">
      <c r="A32" s="36">
        <v>31.435973000000001</v>
      </c>
      <c r="B32" s="39">
        <v>11</v>
      </c>
    </row>
    <row r="33" spans="1:2" x14ac:dyDescent="0.2">
      <c r="A33" s="36">
        <v>58.345140999999998</v>
      </c>
      <c r="B33" s="39">
        <v>7</v>
      </c>
    </row>
    <row r="34" spans="1:2" x14ac:dyDescent="0.2">
      <c r="A34" s="36">
        <v>41.015492000000002</v>
      </c>
      <c r="B34" s="39">
        <v>12</v>
      </c>
    </row>
    <row r="35" spans="1:2" x14ac:dyDescent="0.2">
      <c r="A35" s="36">
        <v>36.523682999999998</v>
      </c>
      <c r="B35" s="39">
        <v>6</v>
      </c>
    </row>
    <row r="36" spans="1:2" x14ac:dyDescent="0.2">
      <c r="A36" s="36">
        <v>36.471511999999997</v>
      </c>
      <c r="B36" s="39">
        <v>9</v>
      </c>
    </row>
    <row r="37" spans="1:2" x14ac:dyDescent="0.2">
      <c r="A37" s="36">
        <v>30.313351000000001</v>
      </c>
      <c r="B37" s="39">
        <v>13</v>
      </c>
    </row>
    <row r="38" spans="1:2" x14ac:dyDescent="0.2">
      <c r="A38" s="36">
        <v>29.924285000000001</v>
      </c>
      <c r="B38" s="39">
        <v>9</v>
      </c>
    </row>
    <row r="39" spans="1:2" x14ac:dyDescent="0.2">
      <c r="A39" s="36">
        <v>40.692320000000002</v>
      </c>
      <c r="B39" s="39">
        <v>7</v>
      </c>
    </row>
    <row r="40" spans="1:2" x14ac:dyDescent="0.2">
      <c r="A40" s="36">
        <v>59.642837</v>
      </c>
      <c r="B40" s="39">
        <v>2</v>
      </c>
    </row>
    <row r="41" spans="1:2" x14ac:dyDescent="0.2">
      <c r="A41" s="36">
        <v>41.503540000000001</v>
      </c>
      <c r="B41" s="39">
        <v>3</v>
      </c>
    </row>
    <row r="42" spans="1:2" x14ac:dyDescent="0.2">
      <c r="A42" s="36">
        <v>39.259197</v>
      </c>
      <c r="B42" s="39">
        <v>12</v>
      </c>
    </row>
    <row r="43" spans="1:2" x14ac:dyDescent="0.2">
      <c r="A43" s="36">
        <v>55.333142000000002</v>
      </c>
      <c r="B43" s="39">
        <v>6</v>
      </c>
    </row>
    <row r="44" spans="1:2" x14ac:dyDescent="0.2">
      <c r="A44" s="36">
        <v>40.560158999999999</v>
      </c>
      <c r="B44" s="39">
        <v>3</v>
      </c>
    </row>
    <row r="45" spans="1:2" x14ac:dyDescent="0.2">
      <c r="A45" s="36">
        <v>31.230053999999999</v>
      </c>
      <c r="B45" s="39">
        <v>15</v>
      </c>
    </row>
    <row r="46" spans="1:2" x14ac:dyDescent="0.2">
      <c r="A46" s="36">
        <v>53.131323999999999</v>
      </c>
      <c r="B46" s="39">
        <v>3</v>
      </c>
    </row>
    <row r="47" spans="1:2" x14ac:dyDescent="0.2">
      <c r="A47" s="36">
        <v>68.402973000000003</v>
      </c>
      <c r="B47" s="39">
        <v>6</v>
      </c>
    </row>
    <row r="48" spans="1:2" x14ac:dyDescent="0.2">
      <c r="A48" s="36">
        <v>68.235884999999996</v>
      </c>
      <c r="B48" s="39">
        <v>0</v>
      </c>
    </row>
    <row r="49" spans="1:2" x14ac:dyDescent="0.2">
      <c r="A49" s="36">
        <v>74.472949</v>
      </c>
      <c r="B49" s="39">
        <v>0</v>
      </c>
    </row>
    <row r="50" spans="1:2" x14ac:dyDescent="0.2">
      <c r="A50" s="36">
        <v>72.801787000000004</v>
      </c>
      <c r="B50" s="39">
        <v>0</v>
      </c>
    </row>
    <row r="51" spans="1:2" x14ac:dyDescent="0.2">
      <c r="A51" s="36">
        <v>59.363993000000001</v>
      </c>
      <c r="B51" s="39">
        <v>5</v>
      </c>
    </row>
    <row r="52" spans="1:2" x14ac:dyDescent="0.2">
      <c r="A52" s="36">
        <v>53.313813000000003</v>
      </c>
      <c r="B52" s="39">
        <v>5</v>
      </c>
    </row>
    <row r="53" spans="1:2" x14ac:dyDescent="0.2">
      <c r="A53" s="36">
        <v>40.917046999999997</v>
      </c>
      <c r="B53" s="39">
        <v>10</v>
      </c>
    </row>
    <row r="54" spans="1:2" x14ac:dyDescent="0.2">
      <c r="A54" s="36">
        <v>28.025765</v>
      </c>
      <c r="B54" s="39">
        <v>12</v>
      </c>
    </row>
    <row r="55" spans="1:2" x14ac:dyDescent="0.2">
      <c r="A55" s="36">
        <v>35.252443999999997</v>
      </c>
      <c r="B55" s="39">
        <v>15</v>
      </c>
    </row>
    <row r="56" spans="1:2" x14ac:dyDescent="0.2">
      <c r="A56" s="36">
        <v>52.076897000000002</v>
      </c>
      <c r="B56" s="39">
        <v>5</v>
      </c>
    </row>
    <row r="57" spans="1:2" x14ac:dyDescent="0.2">
      <c r="A57" s="36">
        <v>53.371006999999999</v>
      </c>
      <c r="B57" s="39">
        <v>3</v>
      </c>
    </row>
    <row r="58" spans="1:2" x14ac:dyDescent="0.2">
      <c r="A58" s="36">
        <v>45.811715999999997</v>
      </c>
      <c r="B58" s="39">
        <v>4</v>
      </c>
    </row>
    <row r="59" spans="1:2" x14ac:dyDescent="0.2">
      <c r="A59" s="36">
        <v>28.742414</v>
      </c>
      <c r="B59" s="39">
        <v>11</v>
      </c>
    </row>
    <row r="60" spans="1:2" x14ac:dyDescent="0.2">
      <c r="A60" s="36">
        <v>37.840594000000003</v>
      </c>
      <c r="B60" s="39">
        <v>14</v>
      </c>
    </row>
    <row r="61" spans="1:2" x14ac:dyDescent="0.2">
      <c r="A61" s="36">
        <v>33.983679000000002</v>
      </c>
      <c r="B61" s="39">
        <v>8</v>
      </c>
    </row>
    <row r="62" spans="1:2" x14ac:dyDescent="0.2">
      <c r="A62" s="36">
        <v>18.042850999999999</v>
      </c>
      <c r="B62" s="39">
        <v>12</v>
      </c>
    </row>
    <row r="63" spans="1:2" x14ac:dyDescent="0.2">
      <c r="A63" s="36">
        <v>21.871292</v>
      </c>
      <c r="B63" s="39">
        <v>11</v>
      </c>
    </row>
    <row r="64" spans="1:2" x14ac:dyDescent="0.2">
      <c r="A64" s="36">
        <v>45.328074000000001</v>
      </c>
      <c r="B64" s="39">
        <v>6</v>
      </c>
    </row>
    <row r="65" spans="1:2" x14ac:dyDescent="0.2">
      <c r="A65" s="36">
        <v>60.756112000000002</v>
      </c>
      <c r="B65" s="39">
        <v>0</v>
      </c>
    </row>
    <row r="66" spans="1:2" x14ac:dyDescent="0.2">
      <c r="A66" s="36">
        <v>63.005645000000001</v>
      </c>
      <c r="B66" s="39">
        <v>0</v>
      </c>
    </row>
    <row r="67" spans="1:2" x14ac:dyDescent="0.2">
      <c r="A67" s="36">
        <v>49.511873999999999</v>
      </c>
      <c r="B67" s="39">
        <v>6</v>
      </c>
    </row>
    <row r="68" spans="1:2" x14ac:dyDescent="0.2">
      <c r="A68" s="36">
        <v>34.384842999999996</v>
      </c>
      <c r="B68" s="39">
        <v>8</v>
      </c>
    </row>
    <row r="69" spans="1:2" x14ac:dyDescent="0.2">
      <c r="A69" s="36">
        <v>49.120252999999998</v>
      </c>
      <c r="B69" s="39">
        <v>6</v>
      </c>
    </row>
    <row r="70" spans="1:2" x14ac:dyDescent="0.2">
      <c r="A70" s="36">
        <v>41.445019000000002</v>
      </c>
      <c r="B70" s="39">
        <v>3</v>
      </c>
    </row>
    <row r="71" spans="1:2" x14ac:dyDescent="0.2">
      <c r="A71" s="36">
        <v>44.330855999999997</v>
      </c>
      <c r="B71" s="39">
        <v>5</v>
      </c>
    </row>
    <row r="72" spans="1:2" x14ac:dyDescent="0.2">
      <c r="A72" s="36">
        <v>37.136862999999998</v>
      </c>
      <c r="B72" s="39">
        <v>11</v>
      </c>
    </row>
    <row r="73" spans="1:2" x14ac:dyDescent="0.2">
      <c r="A73" s="36">
        <v>34.139764999999997</v>
      </c>
      <c r="B73" s="39">
        <v>11</v>
      </c>
    </row>
    <row r="74" spans="1:2" x14ac:dyDescent="0.2">
      <c r="A74" s="36">
        <v>41.998933000000001</v>
      </c>
      <c r="B74" s="39">
        <v>2</v>
      </c>
    </row>
    <row r="75" spans="1:2" x14ac:dyDescent="0.2">
      <c r="A75" s="36">
        <v>49.787444999999998</v>
      </c>
      <c r="B75" s="39">
        <v>3</v>
      </c>
    </row>
    <row r="76" spans="1:2" x14ac:dyDescent="0.2">
      <c r="A76" s="36">
        <v>54.850917000000003</v>
      </c>
      <c r="B76" s="39">
        <v>3</v>
      </c>
    </row>
    <row r="77" spans="1:2" x14ac:dyDescent="0.2">
      <c r="A77" s="36">
        <v>64.533816000000002</v>
      </c>
      <c r="B77" s="39">
        <v>0</v>
      </c>
    </row>
    <row r="78" spans="1:2" ht="17" thickBot="1" x14ac:dyDescent="0.25">
      <c r="A78" s="40">
        <v>50.828392000000001</v>
      </c>
      <c r="B78" s="4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603-F7B2-A349-B332-7EF9907CF383}">
  <dimension ref="A1:I18"/>
  <sheetViews>
    <sheetView tabSelected="1" workbookViewId="0">
      <selection sqref="A1:B8"/>
    </sheetView>
  </sheetViews>
  <sheetFormatPr baseColWidth="10" defaultRowHeight="16" x14ac:dyDescent="0.2"/>
  <sheetData>
    <row r="1" spans="1:9" x14ac:dyDescent="0.2">
      <c r="A1" t="s">
        <v>115</v>
      </c>
    </row>
    <row r="2" spans="1:9" ht="17" thickBot="1" x14ac:dyDescent="0.25"/>
    <row r="3" spans="1:9" x14ac:dyDescent="0.2">
      <c r="A3" s="33" t="s">
        <v>116</v>
      </c>
      <c r="B3" s="33"/>
    </row>
    <row r="4" spans="1:9" x14ac:dyDescent="0.2">
      <c r="A4" s="30" t="s">
        <v>117</v>
      </c>
      <c r="B4" s="30">
        <v>0.75967465843010784</v>
      </c>
    </row>
    <row r="5" spans="1:9" x14ac:dyDescent="0.2">
      <c r="A5" s="30" t="s">
        <v>118</v>
      </c>
      <c r="B5" s="30">
        <v>0.57710558666090095</v>
      </c>
    </row>
    <row r="6" spans="1:9" x14ac:dyDescent="0.2">
      <c r="A6" s="30" t="s">
        <v>119</v>
      </c>
      <c r="B6" s="30">
        <v>0.57146699448304628</v>
      </c>
    </row>
    <row r="7" spans="1:9" x14ac:dyDescent="0.2">
      <c r="A7" s="30" t="s">
        <v>120</v>
      </c>
      <c r="B7" s="30">
        <v>9.195696897304968</v>
      </c>
    </row>
    <row r="8" spans="1:9" ht="17" thickBot="1" x14ac:dyDescent="0.25">
      <c r="A8" s="31" t="s">
        <v>121</v>
      </c>
      <c r="B8" s="31">
        <v>77</v>
      </c>
    </row>
    <row r="10" spans="1:9" ht="17" thickBot="1" x14ac:dyDescent="0.25">
      <c r="A10" t="s">
        <v>122</v>
      </c>
    </row>
    <row r="11" spans="1:9" x14ac:dyDescent="0.2">
      <c r="A11" s="32"/>
      <c r="B11" s="32" t="s">
        <v>126</v>
      </c>
      <c r="C11" s="32" t="s">
        <v>127</v>
      </c>
      <c r="D11" s="32" t="s">
        <v>128</v>
      </c>
      <c r="E11" s="32" t="s">
        <v>129</v>
      </c>
      <c r="F11" s="32" t="s">
        <v>130</v>
      </c>
    </row>
    <row r="12" spans="1:9" x14ac:dyDescent="0.2">
      <c r="A12" s="30" t="s">
        <v>123</v>
      </c>
      <c r="B12" s="30">
        <v>1</v>
      </c>
      <c r="C12" s="30">
        <v>8654.7372927573215</v>
      </c>
      <c r="D12" s="30">
        <v>8654.7372927573215</v>
      </c>
      <c r="E12" s="30">
        <v>102.34923336492753</v>
      </c>
      <c r="F12" s="30">
        <v>1.153428147370973E-15</v>
      </c>
    </row>
    <row r="13" spans="1:9" x14ac:dyDescent="0.2">
      <c r="A13" s="30" t="s">
        <v>124</v>
      </c>
      <c r="B13" s="30">
        <v>75</v>
      </c>
      <c r="C13" s="30">
        <v>6342.0631070328163</v>
      </c>
      <c r="D13" s="30">
        <v>84.560841427104222</v>
      </c>
      <c r="E13" s="30"/>
      <c r="F13" s="30"/>
    </row>
    <row r="14" spans="1:9" ht="17" thickBot="1" x14ac:dyDescent="0.25">
      <c r="A14" s="31" t="s">
        <v>109</v>
      </c>
      <c r="B14" s="31">
        <v>76</v>
      </c>
      <c r="C14" s="31">
        <v>14996.800399790138</v>
      </c>
      <c r="D14" s="31"/>
      <c r="E14" s="31"/>
      <c r="F14" s="31"/>
    </row>
    <row r="15" spans="1:9" ht="17" thickBot="1" x14ac:dyDescent="0.25"/>
    <row r="16" spans="1:9" x14ac:dyDescent="0.2">
      <c r="A16" s="32"/>
      <c r="B16" s="32" t="s">
        <v>110</v>
      </c>
      <c r="C16" s="32" t="s">
        <v>120</v>
      </c>
      <c r="D16" s="32" t="s">
        <v>131</v>
      </c>
      <c r="E16" s="32" t="s">
        <v>132</v>
      </c>
      <c r="F16" s="32" t="s">
        <v>133</v>
      </c>
      <c r="G16" s="32" t="s">
        <v>134</v>
      </c>
      <c r="H16" s="32" t="s">
        <v>135</v>
      </c>
      <c r="I16" s="32" t="s">
        <v>136</v>
      </c>
    </row>
    <row r="17" spans="1:9" x14ac:dyDescent="0.2">
      <c r="A17" s="30" t="s">
        <v>125</v>
      </c>
      <c r="B17" s="30">
        <v>59.284367372640943</v>
      </c>
      <c r="C17" s="30">
        <v>1.9484866566753802</v>
      </c>
      <c r="D17" s="30">
        <v>30.425852376015413</v>
      </c>
      <c r="E17" s="30">
        <v>6.0575166289929364E-44</v>
      </c>
      <c r="F17" s="30">
        <v>55.402782906833295</v>
      </c>
      <c r="G17" s="30">
        <v>63.165951838448592</v>
      </c>
      <c r="H17" s="30">
        <v>55.402782906833295</v>
      </c>
      <c r="I17" s="30">
        <v>63.165951838448592</v>
      </c>
    </row>
    <row r="18" spans="1:9" ht="17" thickBot="1" x14ac:dyDescent="0.25">
      <c r="A18" s="31" t="s">
        <v>112</v>
      </c>
      <c r="B18" s="31">
        <v>-2.4008198943590089</v>
      </c>
      <c r="C18" s="31">
        <v>0.23731068024210486</v>
      </c>
      <c r="D18" s="31">
        <v>-10.116779792252448</v>
      </c>
      <c r="E18" s="31">
        <v>1.1534281473709812E-15</v>
      </c>
      <c r="F18" s="31">
        <v>-2.8735670116370429</v>
      </c>
      <c r="G18" s="31">
        <v>-1.9280727770809749</v>
      </c>
      <c r="H18" s="31">
        <v>-2.8735670116370429</v>
      </c>
      <c r="I18" s="31">
        <v>-1.9280727770809749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ANOVA Example 1</vt:lpstr>
      <vt:lpstr>Cereal Example 3</vt:lpstr>
      <vt:lpstr>needed data from cereal</vt:lpstr>
      <vt:lpstr>Data transfromed qauli to qauni</vt:lpstr>
      <vt:lpstr>QM</vt:lpstr>
      <vt:lpstr>excel regression all 5</vt:lpstr>
      <vt:lpstr>old example</vt:lpstr>
      <vt:lpstr>excel regression old only 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2021-05-14T12:12:09Z</dcterms:created>
  <dcterms:modified xsi:type="dcterms:W3CDTF">2021-05-16T13:39:06Z</dcterms:modified>
</cp:coreProperties>
</file>