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d\Desktop\BubbleSheet\Spring 21\DSSA-Section6_Prepared By Yousra\"/>
    </mc:Choice>
  </mc:AlternateContent>
  <bookViews>
    <workbookView xWindow="0" yWindow="0" windowWidth="15345" windowHeight="4545"/>
  </bookViews>
  <sheets>
    <sheet name="Sales Data" sheetId="19" r:id="rId1"/>
    <sheet name="Ex.2 Exponential Smoothing" sheetId="20" r:id="rId2"/>
    <sheet name="Ex.2 Trend Adjusted E.Smoothing" sheetId="2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21" l="1"/>
  <c r="G11" i="21" s="1"/>
  <c r="D11" i="21"/>
  <c r="C8" i="21"/>
  <c r="C7" i="21"/>
  <c r="D10" i="20"/>
  <c r="D11" i="20" s="1"/>
  <c r="D12" i="20" s="1"/>
  <c r="C7" i="20"/>
  <c r="H11" i="21" l="1"/>
  <c r="J11" i="21" s="1"/>
  <c r="I11" i="21"/>
  <c r="D12" i="21"/>
  <c r="E12" i="21" s="1"/>
  <c r="F12" i="21" s="1"/>
  <c r="G12" i="21" s="1"/>
  <c r="E10" i="20"/>
  <c r="E12" i="20"/>
  <c r="D13" i="20"/>
  <c r="E11" i="20"/>
  <c r="D13" i="21" l="1"/>
  <c r="E13" i="21" s="1"/>
  <c r="F13" i="21"/>
  <c r="D14" i="21" s="1"/>
  <c r="E14" i="21" s="1"/>
  <c r="I12" i="21"/>
  <c r="H12" i="21"/>
  <c r="J12" i="21" s="1"/>
  <c r="G10" i="20"/>
  <c r="F10" i="20"/>
  <c r="H10" i="20" s="1"/>
  <c r="F11" i="20"/>
  <c r="G11" i="20"/>
  <c r="D14" i="20"/>
  <c r="E13" i="20"/>
  <c r="G12" i="20"/>
  <c r="F12" i="20"/>
  <c r="H12" i="20" s="1"/>
  <c r="G13" i="21" l="1"/>
  <c r="I13" i="21" s="1"/>
  <c r="H13" i="21"/>
  <c r="J13" i="21" s="1"/>
  <c r="F14" i="21"/>
  <c r="G13" i="20"/>
  <c r="F13" i="20"/>
  <c r="H13" i="20" s="1"/>
  <c r="E14" i="20"/>
  <c r="D15" i="20"/>
  <c r="H11" i="20"/>
  <c r="D15" i="21" l="1"/>
  <c r="E15" i="21" s="1"/>
  <c r="F15" i="21" s="1"/>
  <c r="G14" i="21"/>
  <c r="D16" i="20"/>
  <c r="E15" i="20"/>
  <c r="F14" i="20"/>
  <c r="G14" i="20"/>
  <c r="I14" i="21" l="1"/>
  <c r="H14" i="21"/>
  <c r="J14" i="21" s="1"/>
  <c r="D16" i="21"/>
  <c r="E16" i="21" s="1"/>
  <c r="F16" i="21" s="1"/>
  <c r="G15" i="21"/>
  <c r="F15" i="20"/>
  <c r="H15" i="20" s="1"/>
  <c r="G15" i="20"/>
  <c r="D17" i="20"/>
  <c r="E16" i="20"/>
  <c r="H14" i="20"/>
  <c r="I15" i="21" l="1"/>
  <c r="H15" i="21"/>
  <c r="J15" i="21" s="1"/>
  <c r="D17" i="21"/>
  <c r="E17" i="21" s="1"/>
  <c r="F17" i="21" s="1"/>
  <c r="G16" i="21"/>
  <c r="D18" i="20"/>
  <c r="E17" i="20"/>
  <c r="G16" i="20"/>
  <c r="F16" i="20"/>
  <c r="H16" i="21" l="1"/>
  <c r="J16" i="21" s="1"/>
  <c r="I16" i="21"/>
  <c r="D18" i="21"/>
  <c r="G17" i="21"/>
  <c r="G17" i="20"/>
  <c r="F17" i="20"/>
  <c r="H17" i="20" s="1"/>
  <c r="D19" i="20"/>
  <c r="E18" i="20"/>
  <c r="H16" i="20"/>
  <c r="I17" i="21" l="1"/>
  <c r="H17" i="21"/>
  <c r="J17" i="21" s="1"/>
  <c r="E18" i="21"/>
  <c r="F18" i="21"/>
  <c r="F18" i="20"/>
  <c r="G18" i="20"/>
  <c r="D20" i="20"/>
  <c r="E19" i="20"/>
  <c r="D19" i="21" l="1"/>
  <c r="E19" i="21" s="1"/>
  <c r="F19" i="21" s="1"/>
  <c r="G18" i="21"/>
  <c r="E20" i="20"/>
  <c r="D21" i="20"/>
  <c r="F19" i="20"/>
  <c r="G19" i="20"/>
  <c r="H18" i="20"/>
  <c r="I18" i="21" l="1"/>
  <c r="H18" i="21"/>
  <c r="J18" i="21" s="1"/>
  <c r="D20" i="21"/>
  <c r="G19" i="21"/>
  <c r="H19" i="20"/>
  <c r="B26" i="20"/>
  <c r="E21" i="20"/>
  <c r="G20" i="20"/>
  <c r="F20" i="20"/>
  <c r="I19" i="21" l="1"/>
  <c r="H19" i="21"/>
  <c r="J19" i="21" s="1"/>
  <c r="E20" i="21"/>
  <c r="F20" i="21" s="1"/>
  <c r="G21" i="20"/>
  <c r="F21" i="20"/>
  <c r="E23" i="20"/>
  <c r="E22" i="20"/>
  <c r="H20" i="20"/>
  <c r="F23" i="20"/>
  <c r="D21" i="21" l="1"/>
  <c r="G20" i="21"/>
  <c r="H21" i="20"/>
  <c r="F22" i="20"/>
  <c r="G26" i="20"/>
  <c r="G22" i="20"/>
  <c r="G25" i="20" s="1"/>
  <c r="G23" i="20"/>
  <c r="H20" i="21" l="1"/>
  <c r="I20" i="21"/>
  <c r="E21" i="21"/>
  <c r="F21" i="21"/>
  <c r="H23" i="20"/>
  <c r="H22" i="20"/>
  <c r="D22" i="21" l="1"/>
  <c r="G21" i="21"/>
  <c r="J20" i="21"/>
  <c r="H21" i="21" l="1"/>
  <c r="I21" i="21"/>
  <c r="E22" i="21"/>
  <c r="F22" i="21"/>
  <c r="D23" i="21" l="1"/>
  <c r="E23" i="21" s="1"/>
  <c r="F23" i="21" s="1"/>
  <c r="G22" i="21"/>
  <c r="J21" i="21"/>
  <c r="H22" i="21" l="1"/>
  <c r="I22" i="21"/>
  <c r="G25" i="21"/>
  <c r="G24" i="21"/>
  <c r="I25" i="21" l="1"/>
  <c r="I24" i="21"/>
  <c r="I27" i="21" s="1"/>
  <c r="I28" i="21"/>
  <c r="J22" i="21"/>
  <c r="H24" i="21"/>
  <c r="H25" i="21"/>
  <c r="J24" i="21" l="1"/>
  <c r="J25" i="21"/>
</calcChain>
</file>

<file path=xl/comments1.xml><?xml version="1.0" encoding="utf-8"?>
<comments xmlns="http://schemas.openxmlformats.org/spreadsheetml/2006/main">
  <authors>
    <author>Ahmed Kamel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Created by Excel OM/QM version 5.3.160</t>
        </r>
      </text>
    </comment>
    <comment ref="A8" authorId="0" shapeId="0">
      <text>
        <r>
          <rPr>
            <sz val="9"/>
            <color indexed="81"/>
            <rFont val="Tahoma"/>
            <family val="2"/>
          </rPr>
          <t>Forecasting: Submodel =  13; Problem size @  12 by 1</t>
        </r>
      </text>
    </comment>
  </commentList>
</comments>
</file>

<file path=xl/comments2.xml><?xml version="1.0" encoding="utf-8"?>
<comments xmlns="http://schemas.openxmlformats.org/spreadsheetml/2006/main">
  <authors>
    <author>Ahmed Kamel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Created by Excel OM/QM version 5.3.160</t>
        </r>
      </text>
    </comment>
    <comment ref="A9" authorId="0" shapeId="0">
      <text>
        <r>
          <rPr>
            <sz val="9"/>
            <color indexed="81"/>
            <rFont val="Tahoma"/>
            <family val="2"/>
          </rPr>
          <t>Forecasting: Submodel =  14; Problem size @  12 by 1</t>
        </r>
      </text>
    </comment>
  </commentList>
</comments>
</file>

<file path=xl/sharedStrings.xml><?xml version="1.0" encoding="utf-8"?>
<sst xmlns="http://schemas.openxmlformats.org/spreadsheetml/2006/main" count="71" uniqueCount="41">
  <si>
    <t>Total</t>
  </si>
  <si>
    <t>Data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</si>
  <si>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</si>
  <si>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</si>
  <si>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</si>
  <si>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</si>
  <si>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</si>
  <si>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</si>
  <si>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</si>
  <si>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</si>
  <si>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</si>
  <si>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</si>
  <si>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</si>
  <si>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</si>
  <si>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Forecast</t>
  </si>
  <si>
    <t>Error</t>
  </si>
  <si>
    <t>Absolute</t>
  </si>
  <si>
    <t>Squared</t>
  </si>
  <si>
    <t>Abs Pct Err</t>
  </si>
  <si>
    <t>Average</t>
  </si>
  <si>
    <t>Bias</t>
  </si>
  <si>
    <t>MAD</t>
  </si>
  <si>
    <t>MSE</t>
  </si>
  <si>
    <t>MAPE</t>
  </si>
  <si>
    <t>SE</t>
  </si>
  <si>
    <t>Forecasts and Error Analysis</t>
  </si>
  <si>
    <t>Month</t>
  </si>
  <si>
    <t>Sales (in millions)</t>
  </si>
  <si>
    <t>Forecasting</t>
  </si>
  <si>
    <t>Exponential smoothing</t>
  </si>
  <si>
    <t>Alpha</t>
  </si>
  <si>
    <t>Period</t>
  </si>
  <si>
    <t>Demand</t>
  </si>
  <si>
    <t>Next period</t>
  </si>
  <si>
    <t>Exponential Smoothing</t>
  </si>
  <si>
    <t>Trend adjusted exponential smoothing</t>
  </si>
  <si>
    <t>Beta</t>
  </si>
  <si>
    <r>
      <t>Smoothed Forecast, F</t>
    </r>
    <r>
      <rPr>
        <vertAlign val="subscript"/>
        <sz val="10"/>
        <color indexed="63"/>
        <rFont val="Arial"/>
        <family val="2"/>
      </rPr>
      <t>t</t>
    </r>
  </si>
  <si>
    <r>
      <t>Smoothed Trend, T</t>
    </r>
    <r>
      <rPr>
        <vertAlign val="subscript"/>
        <sz val="10"/>
        <color indexed="63"/>
        <rFont val="Arial"/>
        <family val="2"/>
      </rPr>
      <t>t</t>
    </r>
  </si>
  <si>
    <r>
      <t>Forecast Including Trend, FIT</t>
    </r>
    <r>
      <rPr>
        <vertAlign val="subscript"/>
        <sz val="10"/>
        <color indexed="63"/>
        <rFont val="Arial"/>
        <family val="2"/>
      </rPr>
      <t>t</t>
    </r>
  </si>
  <si>
    <t>Exponential Smoothing with Trend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</si>
</sst>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.00%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Helvetica Neue"/>
      <family val="2"/>
    </font>
    <font>
      <sz val="10"/>
      <name val="Arial"/>
      <family val="2"/>
    </font>
    <font>
      <b/>
      <sz val="11"/>
      <color rgb="FF3F3F3F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FF"/>
      <name val="Calibri"/>
      <family val="2"/>
      <scheme val="minor"/>
    </font>
    <font>
      <b/>
      <sz val="13"/>
      <color rgb="FF1F497D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FF66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4"/>
      <color rgb="FF800000"/>
      <name val="Calibri"/>
      <family val="2"/>
      <scheme val="minor"/>
    </font>
    <font>
      <sz val="10"/>
      <color indexed="63"/>
      <name val="Arial"/>
      <family val="2"/>
    </font>
    <font>
      <vertAlign val="subscript"/>
      <sz val="10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Protection="0">
      <alignment vertical="top" wrapText="1"/>
    </xf>
    <xf numFmtId="0" fontId="3" fillId="0" borderId="0"/>
  </cellStyleXfs>
  <cellXfs count="53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" fillId="2" borderId="5" xfId="0" applyFont="1" applyFill="1" applyBorder="1"/>
    <xf numFmtId="164" fontId="1" fillId="0" borderId="0" xfId="0" applyNumberFormat="1" applyFont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2" fillId="3" borderId="19" xfId="0" applyFont="1" applyFill="1" applyBorder="1"/>
    <xf numFmtId="0" fontId="12" fillId="3" borderId="5" xfId="0" applyFont="1" applyFill="1" applyBorder="1"/>
    <xf numFmtId="0" fontId="12" fillId="3" borderId="9" xfId="0" applyFont="1" applyFill="1" applyBorder="1"/>
    <xf numFmtId="0" fontId="4" fillId="3" borderId="20" xfId="0" applyFont="1" applyFill="1" applyBorder="1"/>
    <xf numFmtId="0" fontId="4" fillId="3" borderId="22" xfId="0" applyFont="1" applyFill="1" applyBorder="1"/>
    <xf numFmtId="0" fontId="4" fillId="0" borderId="0" xfId="0" applyFont="1"/>
    <xf numFmtId="0" fontId="4" fillId="3" borderId="5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9" xfId="0" applyFont="1" applyFill="1" applyBorder="1"/>
    <xf numFmtId="0" fontId="4" fillId="3" borderId="9" xfId="0" applyFont="1" applyFill="1" applyBorder="1" applyAlignment="1">
      <alignment horizontal="right"/>
    </xf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4" fillId="3" borderId="7" xfId="0" applyFont="1" applyFill="1" applyBorder="1"/>
    <xf numFmtId="0" fontId="4" fillId="3" borderId="7" xfId="0" applyFont="1" applyFill="1" applyBorder="1" applyAlignment="1">
      <alignment horizontal="right"/>
    </xf>
    <xf numFmtId="164" fontId="4" fillId="3" borderId="13" xfId="0" applyNumberFormat="1" applyFont="1" applyFill="1" applyBorder="1"/>
    <xf numFmtId="164" fontId="4" fillId="3" borderId="6" xfId="0" applyNumberFormat="1" applyFont="1" applyFill="1" applyBorder="1"/>
    <xf numFmtId="0" fontId="4" fillId="3" borderId="6" xfId="0" applyFont="1" applyFill="1" applyBorder="1"/>
    <xf numFmtId="0" fontId="4" fillId="3" borderId="8" xfId="0" applyFont="1" applyFill="1" applyBorder="1"/>
    <xf numFmtId="164" fontId="12" fillId="3" borderId="6" xfId="0" applyNumberFormat="1" applyFont="1" applyFill="1" applyBorder="1"/>
    <xf numFmtId="0" fontId="12" fillId="3" borderId="9" xfId="0" applyFont="1" applyFill="1" applyBorder="1" applyAlignment="1">
      <alignment horizontal="right"/>
    </xf>
    <xf numFmtId="0" fontId="12" fillId="2" borderId="5" xfId="0" applyFont="1" applyFill="1" applyBorder="1"/>
    <xf numFmtId="0" fontId="13" fillId="0" borderId="0" xfId="0" applyFont="1"/>
    <xf numFmtId="0" fontId="12" fillId="3" borderId="6" xfId="0" applyFont="1" applyFill="1" applyBorder="1"/>
    <xf numFmtId="0" fontId="4" fillId="3" borderId="19" xfId="0" applyFont="1" applyFill="1" applyBorder="1" applyAlignment="1">
      <alignment horizontal="right"/>
    </xf>
    <xf numFmtId="0" fontId="4" fillId="3" borderId="19" xfId="0" applyFont="1" applyFill="1" applyBorder="1"/>
    <xf numFmtId="0" fontId="4" fillId="3" borderId="26" xfId="0" applyFont="1" applyFill="1" applyBorder="1"/>
    <xf numFmtId="0" fontId="1" fillId="0" borderId="0" xfId="0" applyFont="1" applyAlignment="1">
      <alignment wrapText="1"/>
    </xf>
    <xf numFmtId="0" fontId="12" fillId="3" borderId="11" xfId="0" applyFont="1" applyFill="1" applyBorder="1" applyAlignment="1">
      <alignment wrapText="1"/>
    </xf>
    <xf numFmtId="164" fontId="12" fillId="3" borderId="13" xfId="0" applyNumberFormat="1" applyFont="1" applyFill="1" applyBorder="1" applyAlignment="1">
      <alignment wrapText="1"/>
    </xf>
    <xf numFmtId="0" fontId="12" fillId="3" borderId="14" xfId="0" applyFont="1" applyFill="1" applyBorder="1"/>
    <xf numFmtId="0" fontId="12" fillId="3" borderId="23" xfId="0" applyFont="1" applyFill="1" applyBorder="1"/>
    <xf numFmtId="0" fontId="12" fillId="3" borderId="27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right"/>
    </xf>
    <xf numFmtId="0" fontId="4" fillId="3" borderId="21" xfId="0" applyFont="1" applyFill="1" applyBorder="1"/>
    <xf numFmtId="0" fontId="14" fillId="3" borderId="10" xfId="0" applyFont="1" applyFill="1" applyBorder="1" applyAlignment="1">
      <alignment wrapText="1"/>
    </xf>
    <xf numFmtId="0" fontId="14" fillId="3" borderId="25" xfId="0" applyFont="1" applyFill="1" applyBorder="1" applyAlignment="1">
      <alignment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</xdr:row>
      <xdr:rowOff>0</xdr:rowOff>
    </xdr:from>
    <xdr:to>
      <xdr:col>6</xdr:col>
      <xdr:colOff>603250</xdr:colOff>
      <xdr:row>3</xdr:row>
      <xdr:rowOff>85725</xdr:rowOff>
    </xdr:to>
    <xdr:sp macro="" textlink="">
      <xdr:nvSpPr>
        <xdr:cNvPr id="2" name="messageTextbox"/>
        <xdr:cNvSpPr txBox="1"/>
      </xdr:nvSpPr>
      <xdr:spPr>
        <a:xfrm>
          <a:off x="63500" y="238125"/>
          <a:ext cx="4826000" cy="495300"/>
        </a:xfrm>
        <a:prstGeom prst="rect">
          <a:avLst/>
        </a:prstGeom>
        <a:solidFill>
          <a:srgbClr val="FFFFE6"/>
        </a:solidFill>
        <a:ln w="1" cmpd="sng">
          <a:solidFill>
            <a:srgbClr val="000000"/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CA" sz="900" b="0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Enter alpha (between 0 and 1), enter the past demands in the shaded column then enter a starting forecast. If the starting forecast is not in the first period then delete the error analysis for all rows above the starting forecast.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3</xdr:row>
      <xdr:rowOff>0</xdr:rowOff>
    </xdr:from>
    <xdr:to>
      <xdr:col>6</xdr:col>
      <xdr:colOff>603250</xdr:colOff>
      <xdr:row>5</xdr:row>
      <xdr:rowOff>63500</xdr:rowOff>
    </xdr:to>
    <xdr:sp macro="" textlink="">
      <xdr:nvSpPr>
        <xdr:cNvPr id="2" name="messageTextbox"/>
        <xdr:cNvSpPr txBox="1"/>
      </xdr:nvSpPr>
      <xdr:spPr>
        <a:xfrm>
          <a:off x="63500" y="647700"/>
          <a:ext cx="4826000" cy="444500"/>
        </a:xfrm>
        <a:prstGeom prst="rect">
          <a:avLst/>
        </a:prstGeom>
        <a:solidFill>
          <a:srgbClr val="FFFFE6"/>
        </a:solidFill>
        <a:ln w="1" cmpd="sng">
          <a:solidFill>
            <a:srgbClr val="000000"/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CA" sz="900" b="0" i="0" u="none" strike="noStrike" baseline="0">
              <a:solidFill>
                <a:srgbClr val="9C6500"/>
              </a:solidFill>
              <a:latin typeface="Arial" panose="020B0604020202020204" pitchFamily="34" charset="0"/>
            </a:rPr>
            <a:t>Enter alpha and beta (between 0 and 1), enter the past demands in the shaded column then enter a starting forecast. If the starting forecast is not in the first period then delete the error analysis for all rows above the starting forecast.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tabSelected="1" workbookViewId="0">
      <selection activeCell="D5" sqref="D5"/>
    </sheetView>
  </sheetViews>
  <sheetFormatPr defaultRowHeight="15.75" x14ac:dyDescent="0.25"/>
  <cols>
    <col min="1" max="2" width="10.625" customWidth="1"/>
    <col min="3" max="3" width="15.625" bestFit="1" customWidth="1"/>
  </cols>
  <sheetData>
    <row r="1" spans="2:3" ht="16.5" thickBot="1" x14ac:dyDescent="0.3"/>
    <row r="2" spans="2:3" ht="16.5" thickBot="1" x14ac:dyDescent="0.3">
      <c r="B2" s="1" t="s">
        <v>26</v>
      </c>
      <c r="C2" s="2" t="s">
        <v>27</v>
      </c>
    </row>
    <row r="3" spans="2:3" ht="16.5" thickBot="1" x14ac:dyDescent="0.3">
      <c r="B3" s="3">
        <v>1</v>
      </c>
      <c r="C3" s="4">
        <v>1306</v>
      </c>
    </row>
    <row r="4" spans="2:3" ht="16.5" thickBot="1" x14ac:dyDescent="0.3">
      <c r="B4" s="3">
        <v>2</v>
      </c>
      <c r="C4" s="4">
        <v>1305</v>
      </c>
    </row>
    <row r="5" spans="2:3" ht="16.5" thickBot="1" x14ac:dyDescent="0.3">
      <c r="B5" s="3">
        <v>3</v>
      </c>
      <c r="C5" s="4">
        <v>1311</v>
      </c>
    </row>
    <row r="6" spans="2:3" ht="16.5" thickBot="1" x14ac:dyDescent="0.3">
      <c r="B6" s="3">
        <v>4</v>
      </c>
      <c r="C6" s="4">
        <v>1313</v>
      </c>
    </row>
    <row r="7" spans="2:3" ht="16.5" thickBot="1" x14ac:dyDescent="0.3">
      <c r="B7" s="3">
        <v>5</v>
      </c>
      <c r="C7" s="4">
        <v>1324</v>
      </c>
    </row>
    <row r="8" spans="2:3" ht="16.5" thickBot="1" x14ac:dyDescent="0.3">
      <c r="B8" s="3">
        <v>6</v>
      </c>
      <c r="C8" s="4">
        <v>1329</v>
      </c>
    </row>
    <row r="9" spans="2:3" ht="16.5" thickBot="1" x14ac:dyDescent="0.3">
      <c r="B9" s="3">
        <v>7</v>
      </c>
      <c r="C9" s="4">
        <v>1346</v>
      </c>
    </row>
    <row r="10" spans="2:3" ht="16.5" thickBot="1" x14ac:dyDescent="0.3">
      <c r="B10" s="3">
        <v>8</v>
      </c>
      <c r="C10" s="4">
        <v>1347</v>
      </c>
    </row>
    <row r="11" spans="2:3" ht="16.5" thickBot="1" x14ac:dyDescent="0.3">
      <c r="B11" s="3">
        <v>9</v>
      </c>
      <c r="C11" s="4">
        <v>1378</v>
      </c>
    </row>
    <row r="12" spans="2:3" ht="16.5" thickBot="1" x14ac:dyDescent="0.3">
      <c r="B12" s="3">
        <v>10</v>
      </c>
      <c r="C12" s="4">
        <v>1394</v>
      </c>
    </row>
    <row r="13" spans="2:3" ht="16.5" thickBot="1" x14ac:dyDescent="0.3">
      <c r="B13" s="3">
        <v>11</v>
      </c>
      <c r="C13" s="4">
        <v>1441</v>
      </c>
    </row>
    <row r="14" spans="2:3" ht="16.5" thickBot="1" x14ac:dyDescent="0.3">
      <c r="B14" s="3">
        <v>12</v>
      </c>
      <c r="C14" s="4">
        <v>1469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6"/>
  <sheetViews>
    <sheetView topLeftCell="A7" workbookViewId="0">
      <selection activeCell="F23" sqref="F23"/>
    </sheetView>
  </sheetViews>
  <sheetFormatPr defaultRowHeight="15" x14ac:dyDescent="0.25"/>
  <cols>
    <col min="1" max="2" width="10.625" style="5" customWidth="1"/>
    <col min="3" max="16384" width="9" style="5"/>
  </cols>
  <sheetData>
    <row r="1" spans="1:8" ht="18.75" x14ac:dyDescent="0.3">
      <c r="A1" s="38" t="s">
        <v>34</v>
      </c>
    </row>
    <row r="3" spans="1:8" ht="17.25" x14ac:dyDescent="0.3">
      <c r="A3" s="7" t="s">
        <v>28</v>
      </c>
      <c r="B3" s="7"/>
      <c r="C3" s="7" t="s">
        <v>29</v>
      </c>
      <c r="D3" s="7"/>
      <c r="E3" s="7"/>
      <c r="F3" s="7"/>
      <c r="G3" s="7"/>
      <c r="H3" s="7"/>
    </row>
    <row r="4" spans="1:8" x14ac:dyDescent="0.25">
      <c r="A4" s="6"/>
      <c r="B4" s="6"/>
    </row>
    <row r="7" spans="1:8" x14ac:dyDescent="0.25">
      <c r="A7" s="5" t="s">
        <v>30</v>
      </c>
      <c r="B7" s="10">
        <v>0.8</v>
      </c>
      <c r="C7" s="9" t="str">
        <f>IF(OR(B7&lt;0,B7&gt;1),"Alpha should be between 0 and 1","")</f>
        <v/>
      </c>
      <c r="H7" s="11"/>
    </row>
    <row r="8" spans="1:8" ht="15.75" thickBot="1" x14ac:dyDescent="0.3">
      <c r="A8" s="8" t="s">
        <v>1</v>
      </c>
      <c r="D8" s="21" t="s">
        <v>25</v>
      </c>
      <c r="H8" s="11"/>
    </row>
    <row r="9" spans="1:8" x14ac:dyDescent="0.25">
      <c r="A9" s="12" t="s">
        <v>31</v>
      </c>
      <c r="B9" s="13" t="s">
        <v>32</v>
      </c>
      <c r="D9" s="26" t="s">
        <v>14</v>
      </c>
      <c r="E9" s="27" t="s">
        <v>15</v>
      </c>
      <c r="F9" s="27" t="s">
        <v>16</v>
      </c>
      <c r="G9" s="27" t="s">
        <v>17</v>
      </c>
      <c r="H9" s="31" t="s">
        <v>18</v>
      </c>
    </row>
    <row r="10" spans="1:8" ht="16.5" thickBot="1" x14ac:dyDescent="0.3">
      <c r="A10" s="14" t="s">
        <v>2</v>
      </c>
      <c r="B10" s="4">
        <v>1306</v>
      </c>
      <c r="D10" s="37">
        <f>$B$10</f>
        <v>1306</v>
      </c>
      <c r="E10" s="17">
        <f>B10-D10</f>
        <v>0</v>
      </c>
      <c r="F10" s="17">
        <f>ABS(E10)</f>
        <v>0</v>
      </c>
      <c r="G10" s="17">
        <f>E10^2</f>
        <v>0</v>
      </c>
      <c r="H10" s="35">
        <f>F10/B10</f>
        <v>0</v>
      </c>
    </row>
    <row r="11" spans="1:8" ht="16.5" thickBot="1" x14ac:dyDescent="0.3">
      <c r="A11" s="14" t="s">
        <v>3</v>
      </c>
      <c r="B11" s="4">
        <v>1305</v>
      </c>
      <c r="D11" s="18">
        <f>+D10+$B$7*(B10-D10)</f>
        <v>1306</v>
      </c>
      <c r="E11" s="17">
        <f>B11-D11</f>
        <v>-1</v>
      </c>
      <c r="F11" s="17">
        <f>ABS(E11)</f>
        <v>1</v>
      </c>
      <c r="G11" s="17">
        <f>E11^2</f>
        <v>1</v>
      </c>
      <c r="H11" s="35">
        <f>F11/B11</f>
        <v>7.6628352490421458E-4</v>
      </c>
    </row>
    <row r="12" spans="1:8" ht="16.5" thickBot="1" x14ac:dyDescent="0.3">
      <c r="A12" s="14" t="s">
        <v>4</v>
      </c>
      <c r="B12" s="4">
        <v>1311</v>
      </c>
      <c r="D12" s="18">
        <f>+D11+$B$7*(B11-D11)</f>
        <v>1305.2</v>
      </c>
      <c r="E12" s="17">
        <f>B12-D12</f>
        <v>5.7999999999999545</v>
      </c>
      <c r="F12" s="17">
        <f>ABS(E12)</f>
        <v>5.7999999999999545</v>
      </c>
      <c r="G12" s="17">
        <f>E12^2</f>
        <v>33.639999999999475</v>
      </c>
      <c r="H12" s="35">
        <f>F12/B12</f>
        <v>4.4241037376048474E-3</v>
      </c>
    </row>
    <row r="13" spans="1:8" ht="16.5" thickBot="1" x14ac:dyDescent="0.3">
      <c r="A13" s="14" t="s">
        <v>5</v>
      </c>
      <c r="B13" s="4">
        <v>1313</v>
      </c>
      <c r="D13" s="18">
        <f>+D12+$B$7*(B12-D12)</f>
        <v>1309.8399999999999</v>
      </c>
      <c r="E13" s="17">
        <f>B13-D13</f>
        <v>3.1600000000000819</v>
      </c>
      <c r="F13" s="17">
        <f>ABS(E13)</f>
        <v>3.1600000000000819</v>
      </c>
      <c r="G13" s="17">
        <f>E13^2</f>
        <v>9.9856000000005167</v>
      </c>
      <c r="H13" s="35">
        <f>F13/B13</f>
        <v>2.406702208682469E-3</v>
      </c>
    </row>
    <row r="14" spans="1:8" ht="16.5" thickBot="1" x14ac:dyDescent="0.3">
      <c r="A14" s="14" t="s">
        <v>6</v>
      </c>
      <c r="B14" s="4">
        <v>1324</v>
      </c>
      <c r="D14" s="18">
        <f>+D13+$B$7*(B13-D13)</f>
        <v>1312.3679999999999</v>
      </c>
      <c r="E14" s="17">
        <f>B14-D14</f>
        <v>11.632000000000062</v>
      </c>
      <c r="F14" s="17">
        <f>ABS(E14)</f>
        <v>11.632000000000062</v>
      </c>
      <c r="G14" s="17">
        <f>E14^2</f>
        <v>135.30342400000143</v>
      </c>
      <c r="H14" s="35">
        <f>F14/B14</f>
        <v>8.7854984894260284E-3</v>
      </c>
    </row>
    <row r="15" spans="1:8" ht="16.5" thickBot="1" x14ac:dyDescent="0.3">
      <c r="A15" s="14" t="s">
        <v>7</v>
      </c>
      <c r="B15" s="4">
        <v>1329</v>
      </c>
      <c r="D15" s="18">
        <f>+D14+$B$7*(B14-D14)</f>
        <v>1321.6736000000001</v>
      </c>
      <c r="E15" s="17">
        <f>B15-D15</f>
        <v>7.3263999999999214</v>
      </c>
      <c r="F15" s="17">
        <f>ABS(E15)</f>
        <v>7.3263999999999214</v>
      </c>
      <c r="G15" s="17">
        <f>E15^2</f>
        <v>53.67613695999885</v>
      </c>
      <c r="H15" s="35">
        <f>F15/B15</f>
        <v>5.5127163280661558E-3</v>
      </c>
    </row>
    <row r="16" spans="1:8" ht="16.5" thickBot="1" x14ac:dyDescent="0.3">
      <c r="A16" s="14" t="s">
        <v>8</v>
      </c>
      <c r="B16" s="4">
        <v>1346</v>
      </c>
      <c r="D16" s="18">
        <f>+D15+$B$7*(B15-D15)</f>
        <v>1327.5347200000001</v>
      </c>
      <c r="E16" s="17">
        <f>B16-D16</f>
        <v>18.465279999999893</v>
      </c>
      <c r="F16" s="17">
        <f>ABS(E16)</f>
        <v>18.465279999999893</v>
      </c>
      <c r="G16" s="17">
        <f>E16^2</f>
        <v>340.96656547839603</v>
      </c>
      <c r="H16" s="35">
        <f>F16/B16</f>
        <v>1.3718632986626964E-2</v>
      </c>
    </row>
    <row r="17" spans="1:8" ht="16.5" thickBot="1" x14ac:dyDescent="0.3">
      <c r="A17" s="14" t="s">
        <v>9</v>
      </c>
      <c r="B17" s="4">
        <v>1347</v>
      </c>
      <c r="D17" s="18">
        <f>+D16+$B$7*(B16-D16)</f>
        <v>1342.3069439999999</v>
      </c>
      <c r="E17" s="17">
        <f>B17-D17</f>
        <v>4.6930560000000696</v>
      </c>
      <c r="F17" s="17">
        <f>ABS(E17)</f>
        <v>4.6930560000000696</v>
      </c>
      <c r="G17" s="17">
        <f>E17^2</f>
        <v>22.024774619136654</v>
      </c>
      <c r="H17" s="35">
        <f>F17/B17</f>
        <v>3.484080178173771E-3</v>
      </c>
    </row>
    <row r="18" spans="1:8" ht="16.5" thickBot="1" x14ac:dyDescent="0.3">
      <c r="A18" s="14" t="s">
        <v>10</v>
      </c>
      <c r="B18" s="4">
        <v>1378</v>
      </c>
      <c r="D18" s="18">
        <f>+D17+$B$7*(B17-D17)</f>
        <v>1346.0613888</v>
      </c>
      <c r="E18" s="17">
        <f>B18-D18</f>
        <v>31.938611199999968</v>
      </c>
      <c r="F18" s="17">
        <f>ABS(E18)</f>
        <v>31.938611199999968</v>
      </c>
      <c r="G18" s="17">
        <f>E18^2</f>
        <v>1020.0748853847634</v>
      </c>
      <c r="H18" s="35">
        <f>F18/B18</f>
        <v>2.3177511756168338E-2</v>
      </c>
    </row>
    <row r="19" spans="1:8" ht="16.5" thickBot="1" x14ac:dyDescent="0.3">
      <c r="A19" s="14" t="s">
        <v>11</v>
      </c>
      <c r="B19" s="4">
        <v>1394</v>
      </c>
      <c r="D19" s="18">
        <f>+D18+$B$7*(B18-D18)</f>
        <v>1371.6122777600001</v>
      </c>
      <c r="E19" s="17">
        <f>B19-D19</f>
        <v>22.387722239999903</v>
      </c>
      <c r="F19" s="17">
        <f>ABS(E19)</f>
        <v>22.387722239999903</v>
      </c>
      <c r="G19" s="17">
        <f>E19^2</f>
        <v>501.21010709538626</v>
      </c>
      <c r="H19" s="35">
        <f>F19/B19</f>
        <v>1.6060058995695771E-2</v>
      </c>
    </row>
    <row r="20" spans="1:8" ht="16.5" thickBot="1" x14ac:dyDescent="0.3">
      <c r="A20" s="14" t="s">
        <v>12</v>
      </c>
      <c r="B20" s="4">
        <v>1441</v>
      </c>
      <c r="D20" s="18">
        <f>+D19+$B$7*(B19-D19)</f>
        <v>1389.5224555520001</v>
      </c>
      <c r="E20" s="17">
        <f>B20-D20</f>
        <v>51.47754444799989</v>
      </c>
      <c r="F20" s="17">
        <f>ABS(E20)</f>
        <v>51.47754444799989</v>
      </c>
      <c r="G20" s="17">
        <f>E20^2</f>
        <v>2649.9375823958044</v>
      </c>
      <c r="H20" s="35">
        <f>F20/B20</f>
        <v>3.5723486778625878E-2</v>
      </c>
    </row>
    <row r="21" spans="1:8" ht="16.5" thickBot="1" x14ac:dyDescent="0.3">
      <c r="A21" s="15" t="s">
        <v>13</v>
      </c>
      <c r="B21" s="4">
        <v>1469</v>
      </c>
      <c r="D21" s="18">
        <f>+D20+$B$7*(B20-D20)</f>
        <v>1430.7044911104001</v>
      </c>
      <c r="E21" s="17">
        <f>B21-D21</f>
        <v>38.295508889599887</v>
      </c>
      <c r="F21" s="17">
        <f>ABS(E21)</f>
        <v>38.295508889599887</v>
      </c>
      <c r="G21" s="17">
        <f>E21^2</f>
        <v>1466.5460011134239</v>
      </c>
      <c r="H21" s="35">
        <f>F21/B21</f>
        <v>2.606910067365547E-2</v>
      </c>
    </row>
    <row r="22" spans="1:8" x14ac:dyDescent="0.25">
      <c r="D22" s="36" t="s">
        <v>0</v>
      </c>
      <c r="E22" s="17">
        <f>SUM(E10:E21)</f>
        <v>194.17612277759963</v>
      </c>
      <c r="F22" s="17">
        <f>SUM(F10:F21)</f>
        <v>196.17612277759963</v>
      </c>
      <c r="G22" s="17">
        <f>SUM(G10:G21)</f>
        <v>6234.3650770469103</v>
      </c>
      <c r="H22" s="35">
        <f>SUM(H10:H21)</f>
        <v>0.14012817565762992</v>
      </c>
    </row>
    <row r="23" spans="1:8" x14ac:dyDescent="0.25">
      <c r="D23" s="25" t="s">
        <v>19</v>
      </c>
      <c r="E23" s="22">
        <f>AVERAGE(E10:E21)</f>
        <v>16.18134356479997</v>
      </c>
      <c r="F23" s="22">
        <f>AVERAGE(F10:F21)</f>
        <v>16.348010231466635</v>
      </c>
      <c r="G23" s="22">
        <f>AVERAGE(G10:G21)</f>
        <v>519.53042308724253</v>
      </c>
      <c r="H23" s="32">
        <f>AVERAGE(H10:H21)</f>
        <v>1.167734797146916E-2</v>
      </c>
    </row>
    <row r="24" spans="1:8" x14ac:dyDescent="0.25">
      <c r="D24" s="24"/>
      <c r="E24" s="23" t="s">
        <v>20</v>
      </c>
      <c r="F24" s="23" t="s">
        <v>21</v>
      </c>
      <c r="G24" s="23" t="s">
        <v>22</v>
      </c>
      <c r="H24" s="33" t="s">
        <v>23</v>
      </c>
    </row>
    <row r="25" spans="1:8" ht="15.75" thickBot="1" x14ac:dyDescent="0.3">
      <c r="D25" s="28"/>
      <c r="E25" s="29"/>
      <c r="F25" s="30" t="s">
        <v>24</v>
      </c>
      <c r="G25" s="29">
        <f>SQRT(G22/(COUNT(G10:G21)-2))</f>
        <v>24.968710573529645</v>
      </c>
      <c r="H25" s="34"/>
    </row>
    <row r="26" spans="1:8" ht="15.75" thickBot="1" x14ac:dyDescent="0.3">
      <c r="A26" s="19" t="s">
        <v>33</v>
      </c>
      <c r="B26" s="20">
        <f>+D21+$B$7*(B21-D21)</f>
        <v>1461.3408982220801</v>
      </c>
      <c r="G26" s="5" t="str">
        <f>IF(COUNT(G10:G21)-2&lt;1,"Not enough data to compute the standard error","")</f>
        <v/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10" workbookViewId="0">
      <selection activeCell="H25" sqref="H25"/>
    </sheetView>
  </sheetViews>
  <sheetFormatPr defaultRowHeight="15" x14ac:dyDescent="0.25"/>
  <cols>
    <col min="1" max="1" width="11.25" style="5" bestFit="1" customWidth="1"/>
    <col min="2" max="7" width="9" style="5"/>
    <col min="8" max="8" width="7.875" style="5" bestFit="1" customWidth="1"/>
    <col min="9" max="16384" width="9" style="5"/>
  </cols>
  <sheetData>
    <row r="1" spans="1:10" ht="18.75" x14ac:dyDescent="0.3">
      <c r="A1" s="38" t="s">
        <v>40</v>
      </c>
    </row>
    <row r="3" spans="1:10" ht="17.25" x14ac:dyDescent="0.3">
      <c r="A3" s="7" t="s">
        <v>28</v>
      </c>
      <c r="B3" s="7"/>
      <c r="C3" s="7" t="s">
        <v>35</v>
      </c>
      <c r="D3" s="7"/>
      <c r="E3" s="7"/>
      <c r="F3" s="7"/>
      <c r="G3" s="7"/>
      <c r="H3" s="7"/>
      <c r="I3" s="7"/>
      <c r="J3" s="7"/>
    </row>
    <row r="4" spans="1:10" x14ac:dyDescent="0.25">
      <c r="A4" s="6"/>
      <c r="B4" s="6"/>
    </row>
    <row r="7" spans="1:10" x14ac:dyDescent="0.25">
      <c r="A7" s="5" t="s">
        <v>30</v>
      </c>
      <c r="B7" s="10">
        <v>0.8</v>
      </c>
      <c r="C7" s="9" t="str">
        <f>IF(OR(B7&lt;0,B7&gt;1),"Alpha should be between 0 and 1","")</f>
        <v/>
      </c>
    </row>
    <row r="8" spans="1:10" x14ac:dyDescent="0.25">
      <c r="A8" s="5" t="s">
        <v>36</v>
      </c>
      <c r="B8" s="10">
        <v>0.2</v>
      </c>
      <c r="C8" s="9" t="str">
        <f>IF(OR(B8&lt;0,B8&gt;1),"Beta should be between 0 and 1","")</f>
        <v/>
      </c>
      <c r="J8" s="11"/>
    </row>
    <row r="9" spans="1:10" ht="15.75" thickBot="1" x14ac:dyDescent="0.3">
      <c r="A9" s="8" t="s">
        <v>1</v>
      </c>
      <c r="D9" s="21" t="s">
        <v>25</v>
      </c>
      <c r="E9" s="21"/>
      <c r="F9" s="21"/>
      <c r="J9" s="11"/>
    </row>
    <row r="10" spans="1:10" s="43" customFormat="1" ht="41.25" x14ac:dyDescent="0.3">
      <c r="A10" s="43" t="s">
        <v>31</v>
      </c>
      <c r="B10" s="43" t="s">
        <v>32</v>
      </c>
      <c r="D10" s="51" t="s">
        <v>37</v>
      </c>
      <c r="E10" s="52" t="s">
        <v>38</v>
      </c>
      <c r="F10" s="52" t="s">
        <v>39</v>
      </c>
      <c r="G10" s="44" t="s">
        <v>15</v>
      </c>
      <c r="H10" s="44" t="s">
        <v>16</v>
      </c>
      <c r="I10" s="44" t="s">
        <v>17</v>
      </c>
      <c r="J10" s="45" t="s">
        <v>18</v>
      </c>
    </row>
    <row r="11" spans="1:10" ht="16.5" thickBot="1" x14ac:dyDescent="0.3">
      <c r="A11" s="5" t="s">
        <v>2</v>
      </c>
      <c r="B11" s="4">
        <v>1306</v>
      </c>
      <c r="D11" s="37">
        <f>$B$11</f>
        <v>1306</v>
      </c>
      <c r="E11" s="37">
        <v>15</v>
      </c>
      <c r="F11" s="16">
        <f>D11+E11</f>
        <v>1321</v>
      </c>
      <c r="G11" s="17">
        <f>B11-F11</f>
        <v>-15</v>
      </c>
      <c r="H11" s="17">
        <f>ABS(G11)</f>
        <v>15</v>
      </c>
      <c r="I11" s="17">
        <f>G11^2</f>
        <v>225</v>
      </c>
      <c r="J11" s="35">
        <f>H11/B11</f>
        <v>1.1485451761102604E-2</v>
      </c>
    </row>
    <row r="12" spans="1:10" ht="16.5" thickBot="1" x14ac:dyDescent="0.3">
      <c r="A12" s="5" t="s">
        <v>3</v>
      </c>
      <c r="B12" s="4">
        <v>1305</v>
      </c>
      <c r="D12" s="18">
        <f>$B$7*B11+(1-$B$7)*F11</f>
        <v>1309</v>
      </c>
      <c r="E12" s="16">
        <f>$B$8*(D12-D11)+(1-$B$8)*E11</f>
        <v>12.6</v>
      </c>
      <c r="F12" s="16">
        <f>D12+E12</f>
        <v>1321.6</v>
      </c>
      <c r="G12" s="17">
        <f>B12-F12</f>
        <v>-16.599999999999909</v>
      </c>
      <c r="H12" s="17">
        <f>ABS(G12)</f>
        <v>16.599999999999909</v>
      </c>
      <c r="I12" s="17">
        <f>G12^2</f>
        <v>275.55999999999699</v>
      </c>
      <c r="J12" s="35">
        <f>H12/B12</f>
        <v>1.2720306513409892E-2</v>
      </c>
    </row>
    <row r="13" spans="1:10" ht="16.5" thickBot="1" x14ac:dyDescent="0.3">
      <c r="A13" s="5" t="s">
        <v>4</v>
      </c>
      <c r="B13" s="4">
        <v>1311</v>
      </c>
      <c r="D13" s="18">
        <f t="shared" ref="D13:D23" si="0">$B$7*B12+(1-$B$7)*F12</f>
        <v>1308.32</v>
      </c>
      <c r="E13" s="16">
        <f t="shared" ref="E13:E23" si="1">$B$8*(D13-D12)+(1-$B$8)*E12</f>
        <v>9.9439999999999866</v>
      </c>
      <c r="F13" s="16">
        <f t="shared" ref="F13:F23" si="2">D13+E13</f>
        <v>1318.2639999999999</v>
      </c>
      <c r="G13" s="17">
        <f>B13-F13</f>
        <v>-7.2639999999998963</v>
      </c>
      <c r="H13" s="17">
        <f>ABS(G13)</f>
        <v>7.2639999999998963</v>
      </c>
      <c r="I13" s="17">
        <f>G13^2</f>
        <v>52.765695999998492</v>
      </c>
      <c r="J13" s="35">
        <f>H13/B13</f>
        <v>5.5408085430967936E-3</v>
      </c>
    </row>
    <row r="14" spans="1:10" ht="16.5" thickBot="1" x14ac:dyDescent="0.3">
      <c r="A14" s="5" t="s">
        <v>5</v>
      </c>
      <c r="B14" s="4">
        <v>1313</v>
      </c>
      <c r="D14" s="18">
        <f t="shared" si="0"/>
        <v>1312.4527999999998</v>
      </c>
      <c r="E14" s="16">
        <f t="shared" si="1"/>
        <v>8.7817599999999629</v>
      </c>
      <c r="F14" s="16">
        <f t="shared" si="2"/>
        <v>1321.2345599999999</v>
      </c>
      <c r="G14" s="17">
        <f>B14-F14</f>
        <v>-8.234559999999874</v>
      </c>
      <c r="H14" s="17">
        <f>ABS(G14)</f>
        <v>8.234559999999874</v>
      </c>
      <c r="I14" s="17">
        <f>G14^2</f>
        <v>67.807978393597921</v>
      </c>
      <c r="J14" s="35">
        <f>H14/B14</f>
        <v>6.2715613099770555E-3</v>
      </c>
    </row>
    <row r="15" spans="1:10" ht="16.5" thickBot="1" x14ac:dyDescent="0.3">
      <c r="A15" s="5" t="s">
        <v>6</v>
      </c>
      <c r="B15" s="4">
        <v>1324</v>
      </c>
      <c r="D15" s="18">
        <f t="shared" si="0"/>
        <v>1314.6469119999999</v>
      </c>
      <c r="E15" s="16">
        <f t="shared" si="1"/>
        <v>7.4642303999999964</v>
      </c>
      <c r="F15" s="16">
        <f t="shared" si="2"/>
        <v>1322.1111423999998</v>
      </c>
      <c r="G15" s="17">
        <f>B15-F15</f>
        <v>1.8888576000001649</v>
      </c>
      <c r="H15" s="17">
        <f>ABS(G15)</f>
        <v>1.8888576000001649</v>
      </c>
      <c r="I15" s="17">
        <f>G15^2</f>
        <v>3.5677830330783831</v>
      </c>
      <c r="J15" s="35">
        <f>H15/B15</f>
        <v>1.4266296072508798E-3</v>
      </c>
    </row>
    <row r="16" spans="1:10" ht="16.5" thickBot="1" x14ac:dyDescent="0.3">
      <c r="A16" s="5" t="s">
        <v>7</v>
      </c>
      <c r="B16" s="4">
        <v>1329</v>
      </c>
      <c r="D16" s="18">
        <f t="shared" si="0"/>
        <v>1323.6222284799999</v>
      </c>
      <c r="E16" s="16">
        <f t="shared" si="1"/>
        <v>7.7664476159999873</v>
      </c>
      <c r="F16" s="16">
        <f t="shared" si="2"/>
        <v>1331.3886760959999</v>
      </c>
      <c r="G16" s="17">
        <f>B16-F16</f>
        <v>-2.3886760959999265</v>
      </c>
      <c r="H16" s="17">
        <f>ABS(G16)</f>
        <v>2.3886760959999265</v>
      </c>
      <c r="I16" s="17">
        <f>G16^2</f>
        <v>5.70577349160145</v>
      </c>
      <c r="J16" s="35">
        <f>H16/B16</f>
        <v>1.7973484544769951E-3</v>
      </c>
    </row>
    <row r="17" spans="1:10" ht="16.5" thickBot="1" x14ac:dyDescent="0.3">
      <c r="A17" s="5" t="s">
        <v>8</v>
      </c>
      <c r="B17" s="4">
        <v>1346</v>
      </c>
      <c r="D17" s="18">
        <f t="shared" si="0"/>
        <v>1329.4777352192</v>
      </c>
      <c r="E17" s="16">
        <f t="shared" si="1"/>
        <v>7.3842594406400117</v>
      </c>
      <c r="F17" s="16">
        <f t="shared" si="2"/>
        <v>1336.8619946598401</v>
      </c>
      <c r="G17" s="17">
        <f>B17-F17</f>
        <v>9.1380053401599071</v>
      </c>
      <c r="H17" s="17">
        <f>ABS(G17)</f>
        <v>9.1380053401599071</v>
      </c>
      <c r="I17" s="17">
        <f>G17^2</f>
        <v>83.503141596790982</v>
      </c>
      <c r="J17" s="35">
        <f>H17/B17</f>
        <v>6.7890084250816548E-3</v>
      </c>
    </row>
    <row r="18" spans="1:10" ht="16.5" thickBot="1" x14ac:dyDescent="0.3">
      <c r="A18" s="5" t="s">
        <v>9</v>
      </c>
      <c r="B18" s="4">
        <v>1347</v>
      </c>
      <c r="D18" s="18">
        <f t="shared" si="0"/>
        <v>1344.172398931968</v>
      </c>
      <c r="E18" s="16">
        <f t="shared" si="1"/>
        <v>8.846340295065616</v>
      </c>
      <c r="F18" s="16">
        <f t="shared" si="2"/>
        <v>1353.0187392270336</v>
      </c>
      <c r="G18" s="17">
        <f>B18-F18</f>
        <v>-6.0187392270336204</v>
      </c>
      <c r="H18" s="17">
        <f>ABS(G18)</f>
        <v>6.0187392270336204</v>
      </c>
      <c r="I18" s="17">
        <f>G18^2</f>
        <v>36.225221883033264</v>
      </c>
      <c r="J18" s="35">
        <f>H18/B18</f>
        <v>4.4682548084882109E-3</v>
      </c>
    </row>
    <row r="19" spans="1:10" ht="16.5" thickBot="1" x14ac:dyDescent="0.3">
      <c r="A19" s="5" t="s">
        <v>10</v>
      </c>
      <c r="B19" s="4">
        <v>1378</v>
      </c>
      <c r="D19" s="18">
        <f t="shared" si="0"/>
        <v>1348.2037478454067</v>
      </c>
      <c r="E19" s="16">
        <f t="shared" si="1"/>
        <v>7.883342018740235</v>
      </c>
      <c r="F19" s="16">
        <f t="shared" si="2"/>
        <v>1356.0870898641469</v>
      </c>
      <c r="G19" s="17">
        <f>B19-F19</f>
        <v>21.912910135853053</v>
      </c>
      <c r="H19" s="17">
        <f>ABS(G19)</f>
        <v>21.912910135853053</v>
      </c>
      <c r="I19" s="17">
        <f>G19^2</f>
        <v>480.17563062197149</v>
      </c>
      <c r="J19" s="35">
        <f>H19/B19</f>
        <v>1.5901966716874494E-2</v>
      </c>
    </row>
    <row r="20" spans="1:10" ht="16.5" thickBot="1" x14ac:dyDescent="0.3">
      <c r="A20" s="5" t="s">
        <v>11</v>
      </c>
      <c r="B20" s="4">
        <v>1394</v>
      </c>
      <c r="D20" s="18">
        <f t="shared" si="0"/>
        <v>1373.6174179728293</v>
      </c>
      <c r="E20" s="16">
        <f t="shared" si="1"/>
        <v>11.389407640476712</v>
      </c>
      <c r="F20" s="16">
        <f t="shared" si="2"/>
        <v>1385.0068256133061</v>
      </c>
      <c r="G20" s="17">
        <f>B20-F20</f>
        <v>8.9931743866939087</v>
      </c>
      <c r="H20" s="17">
        <f>ABS(G20)</f>
        <v>8.9931743866939087</v>
      </c>
      <c r="I20" s="17">
        <f>G20^2</f>
        <v>80.877185549487365</v>
      </c>
      <c r="J20" s="35">
        <f>H20/B20</f>
        <v>6.4513446102538799E-3</v>
      </c>
    </row>
    <row r="21" spans="1:10" ht="16.5" thickBot="1" x14ac:dyDescent="0.3">
      <c r="A21" s="5" t="s">
        <v>12</v>
      </c>
      <c r="B21" s="4">
        <v>1441</v>
      </c>
      <c r="D21" s="18">
        <f t="shared" si="0"/>
        <v>1392.2013651226612</v>
      </c>
      <c r="E21" s="16">
        <f t="shared" si="1"/>
        <v>12.828315542347735</v>
      </c>
      <c r="F21" s="16">
        <f t="shared" si="2"/>
        <v>1405.029680665009</v>
      </c>
      <c r="G21" s="17">
        <f>B21-F21</f>
        <v>35.970319334991018</v>
      </c>
      <c r="H21" s="17">
        <f>ABS(G21)</f>
        <v>35.970319334991018</v>
      </c>
      <c r="I21" s="17">
        <f>G21^2</f>
        <v>1293.8638730612286</v>
      </c>
      <c r="J21" s="35">
        <f>H21/B21</f>
        <v>2.4962053667585717E-2</v>
      </c>
    </row>
    <row r="22" spans="1:10" ht="16.5" thickBot="1" x14ac:dyDescent="0.3">
      <c r="A22" s="5" t="s">
        <v>13</v>
      </c>
      <c r="B22" s="4">
        <v>1469</v>
      </c>
      <c r="D22" s="46">
        <f t="shared" si="0"/>
        <v>1433.8059361330018</v>
      </c>
      <c r="E22" s="47">
        <f t="shared" si="1"/>
        <v>18.583566635946305</v>
      </c>
      <c r="F22" s="47">
        <f t="shared" si="2"/>
        <v>1452.389502768948</v>
      </c>
      <c r="G22" s="17">
        <f>B22-F22</f>
        <v>16.610497231052022</v>
      </c>
      <c r="H22" s="17">
        <f>ABS(G22)</f>
        <v>16.610497231052022</v>
      </c>
      <c r="I22" s="17">
        <f>G22^2</f>
        <v>275.90861826278689</v>
      </c>
      <c r="J22" s="39">
        <f>H22/B22</f>
        <v>1.1307350055174964E-2</v>
      </c>
    </row>
    <row r="23" spans="1:10" ht="15.75" thickBot="1" x14ac:dyDescent="0.3">
      <c r="B23" s="19" t="s">
        <v>33</v>
      </c>
      <c r="C23" s="50"/>
      <c r="D23" s="50">
        <f t="shared" si="0"/>
        <v>1465.6779005537896</v>
      </c>
      <c r="E23" s="50">
        <f t="shared" si="1"/>
        <v>21.241246192914623</v>
      </c>
      <c r="F23" s="20">
        <f t="shared" si="2"/>
        <v>1486.9191467467042</v>
      </c>
      <c r="G23" s="16"/>
      <c r="H23" s="17"/>
      <c r="I23" s="17"/>
      <c r="J23" s="39"/>
    </row>
    <row r="24" spans="1:10" x14ac:dyDescent="0.25">
      <c r="D24" s="48" t="s">
        <v>0</v>
      </c>
      <c r="E24" s="49"/>
      <c r="F24" s="49"/>
      <c r="G24" s="17">
        <f>SUM(G11:G22)</f>
        <v>39.007788705716848</v>
      </c>
      <c r="H24" s="17">
        <f>SUM(H11:H22)</f>
        <v>150.0197393517833</v>
      </c>
      <c r="I24" s="17">
        <f>SUM(I11:I22)</f>
        <v>2880.9609018935716</v>
      </c>
      <c r="J24" s="35">
        <f>SUM(J11:J22)</f>
        <v>0.10912208447277316</v>
      </c>
    </row>
    <row r="25" spans="1:10" x14ac:dyDescent="0.25">
      <c r="D25" s="25" t="s">
        <v>19</v>
      </c>
      <c r="E25" s="40"/>
      <c r="F25" s="40"/>
      <c r="G25" s="22">
        <f>AVERAGE(G11:G22)</f>
        <v>3.2506490588097372</v>
      </c>
      <c r="H25" s="22">
        <f>AVERAGE(H11:H22)</f>
        <v>12.501644945981942</v>
      </c>
      <c r="I25" s="22">
        <f>AVERAGE(I11:I22)</f>
        <v>240.08007515779764</v>
      </c>
      <c r="J25" s="32">
        <f>AVERAGE(J11:J22)</f>
        <v>9.0935070393977635E-3</v>
      </c>
    </row>
    <row r="26" spans="1:10" x14ac:dyDescent="0.25">
      <c r="D26" s="24"/>
      <c r="E26" s="41"/>
      <c r="F26" s="41"/>
      <c r="G26" s="23" t="s">
        <v>20</v>
      </c>
      <c r="H26" s="23" t="s">
        <v>21</v>
      </c>
      <c r="I26" s="23" t="s">
        <v>22</v>
      </c>
      <c r="J26" s="33" t="s">
        <v>23</v>
      </c>
    </row>
    <row r="27" spans="1:10" ht="15.75" thickBot="1" x14ac:dyDescent="0.3">
      <c r="D27" s="28"/>
      <c r="E27" s="42"/>
      <c r="F27" s="42"/>
      <c r="G27" s="29"/>
      <c r="H27" s="30" t="s">
        <v>24</v>
      </c>
      <c r="I27" s="29">
        <f>SQRT(I24/(COUNT(I11:I22)-2))</f>
        <v>16.973393596725352</v>
      </c>
      <c r="J27" s="34"/>
    </row>
    <row r="28" spans="1:10" x14ac:dyDescent="0.25">
      <c r="A28" s="21"/>
      <c r="B28" s="21"/>
      <c r="I28" s="5" t="str">
        <f>IF(COUNT(I11:I22)-2&lt;1,"Not enough data to compute the standard error","")</f>
        <v/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Ex.2 Exponential Smoothing</vt:lpstr>
      <vt:lpstr>Ex.2 Trend Adjusted E.Smoothing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Ahmed Kamel</cp:lastModifiedBy>
  <dcterms:created xsi:type="dcterms:W3CDTF">2021-05-14T12:12:09Z</dcterms:created>
  <dcterms:modified xsi:type="dcterms:W3CDTF">2021-05-31T06:29:39Z</dcterms:modified>
</cp:coreProperties>
</file>