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9285"/>
  </bookViews>
  <sheets>
    <sheet name="Sheet1" sheetId="4" r:id="rId1"/>
    <sheet name="Sheet2" sheetId="5" r:id="rId2"/>
    <sheet name="Sheet3" sheetId="3" r:id="rId3"/>
    <sheet name="Sheet4" sheetId="2" r:id="rId4"/>
  </sheets>
  <calcPr calcId="145621"/>
</workbook>
</file>

<file path=xl/calcChain.xml><?xml version="1.0" encoding="utf-8"?>
<calcChain xmlns="http://schemas.openxmlformats.org/spreadsheetml/2006/main">
  <c r="D22" i="5" l="1"/>
  <c r="D21" i="5"/>
  <c r="E21" i="5" s="1"/>
  <c r="F21" i="5" s="1"/>
  <c r="C33" i="5" s="1"/>
  <c r="D20" i="5"/>
  <c r="E20" i="5" s="1"/>
  <c r="F20" i="5" s="1"/>
  <c r="B33" i="5" s="1"/>
  <c r="D19" i="5"/>
  <c r="E19" i="5" s="1"/>
  <c r="F19" i="5" s="1"/>
  <c r="E32" i="5" s="1"/>
  <c r="D18" i="5"/>
  <c r="E18" i="5" s="1"/>
  <c r="F18" i="5" s="1"/>
  <c r="D32" i="5" s="1"/>
  <c r="D17" i="5"/>
  <c r="E17" i="5" s="1"/>
  <c r="F17" i="5" s="1"/>
  <c r="C32" i="5" s="1"/>
  <c r="D16" i="5"/>
  <c r="E16" i="5" s="1"/>
  <c r="F16" i="5" s="1"/>
  <c r="B32" i="5" s="1"/>
  <c r="D15" i="5"/>
  <c r="E15" i="5" s="1"/>
  <c r="F15" i="5" s="1"/>
  <c r="E31" i="5" s="1"/>
  <c r="D14" i="5"/>
  <c r="E14" i="5" s="1"/>
  <c r="F14" i="5" s="1"/>
  <c r="D31" i="5" s="1"/>
  <c r="D13" i="5"/>
  <c r="E13" i="5" s="1"/>
  <c r="F13" i="5" s="1"/>
  <c r="C31" i="5" s="1"/>
  <c r="C34" i="5" s="1"/>
  <c r="D12" i="5"/>
  <c r="E12" i="5" s="1"/>
  <c r="F12" i="5" s="1"/>
  <c r="B31" i="5" s="1"/>
  <c r="B34" i="5" s="1"/>
  <c r="D11" i="5"/>
  <c r="E11" i="5" s="1"/>
  <c r="F11" i="5" s="1"/>
  <c r="E30" i="5" s="1"/>
  <c r="E34" i="5" s="1"/>
  <c r="D10" i="5"/>
  <c r="E10" i="5" s="1"/>
  <c r="F10" i="5" s="1"/>
  <c r="D30" i="5" s="1"/>
  <c r="D34" i="5" s="1"/>
  <c r="C40" i="5" l="1"/>
  <c r="G22" i="5"/>
  <c r="H22" i="5" s="1"/>
  <c r="G18" i="5"/>
  <c r="H18" i="5" s="1"/>
  <c r="G14" i="5"/>
  <c r="H14" i="5" s="1"/>
  <c r="G10" i="5"/>
  <c r="H10" i="5" s="1"/>
  <c r="G20" i="5"/>
  <c r="H20" i="5" s="1"/>
  <c r="G16" i="5"/>
  <c r="H16" i="5" s="1"/>
  <c r="G12" i="5"/>
  <c r="H12" i="5" s="1"/>
  <c r="G8" i="5"/>
  <c r="H8" i="5" s="1"/>
  <c r="C38" i="5"/>
  <c r="G23" i="5"/>
  <c r="H23" i="5" s="1"/>
  <c r="G19" i="5"/>
  <c r="H19" i="5" s="1"/>
  <c r="G15" i="5"/>
  <c r="H15" i="5" s="1"/>
  <c r="G11" i="5"/>
  <c r="H11" i="5" s="1"/>
  <c r="C41" i="5"/>
  <c r="C39" i="5"/>
  <c r="G21" i="5"/>
  <c r="H21" i="5" s="1"/>
  <c r="G17" i="5"/>
  <c r="H17" i="5" s="1"/>
  <c r="G13" i="5"/>
  <c r="H13" i="5" s="1"/>
  <c r="G9" i="5"/>
  <c r="H9" i="5" s="1"/>
  <c r="H29" i="4"/>
  <c r="H30" i="4" s="1"/>
  <c r="H27" i="4"/>
  <c r="B26" i="4"/>
  <c r="B25" i="4"/>
  <c r="H26" i="5" l="1"/>
  <c r="H25" i="5"/>
  <c r="E12" i="4"/>
  <c r="F12" i="4" s="1"/>
  <c r="G12" i="4" s="1"/>
  <c r="I12" i="4" s="1"/>
  <c r="E8" i="4"/>
  <c r="F8" i="4" s="1"/>
  <c r="G8" i="4" s="1"/>
  <c r="E23" i="4"/>
  <c r="F23" i="4" s="1"/>
  <c r="G23" i="4" s="1"/>
  <c r="I23" i="4" s="1"/>
  <c r="E16" i="4"/>
  <c r="F16" i="4" s="1"/>
  <c r="G16" i="4" s="1"/>
  <c r="I16" i="4" s="1"/>
  <c r="H12" i="4"/>
  <c r="E9" i="4"/>
  <c r="F9" i="4" s="1"/>
  <c r="E13" i="4"/>
  <c r="F13" i="4" s="1"/>
  <c r="E17" i="4"/>
  <c r="F17" i="4" s="1"/>
  <c r="E21" i="4"/>
  <c r="F21" i="4" s="1"/>
  <c r="E20" i="4"/>
  <c r="F20" i="4" s="1"/>
  <c r="B28" i="4"/>
  <c r="E14" i="4"/>
  <c r="F14" i="4" s="1"/>
  <c r="E18" i="4"/>
  <c r="F18" i="4" s="1"/>
  <c r="E22" i="4"/>
  <c r="F22" i="4" s="1"/>
  <c r="E10" i="4"/>
  <c r="F10" i="4" s="1"/>
  <c r="E11" i="4"/>
  <c r="F11" i="4" s="1"/>
  <c r="E15" i="4"/>
  <c r="F15" i="4" s="1"/>
  <c r="E19" i="4"/>
  <c r="F19" i="4" s="1"/>
  <c r="B38" i="5" l="1"/>
  <c r="D38" i="5" s="1"/>
  <c r="I22" i="5"/>
  <c r="J22" i="5" s="1"/>
  <c r="K22" i="5" s="1"/>
  <c r="I20" i="5"/>
  <c r="J20" i="5" s="1"/>
  <c r="K20" i="5" s="1"/>
  <c r="I18" i="5"/>
  <c r="J18" i="5" s="1"/>
  <c r="K18" i="5" s="1"/>
  <c r="I16" i="5"/>
  <c r="J16" i="5" s="1"/>
  <c r="K16" i="5" s="1"/>
  <c r="I14" i="5"/>
  <c r="J14" i="5" s="1"/>
  <c r="K14" i="5" s="1"/>
  <c r="I12" i="5"/>
  <c r="J12" i="5" s="1"/>
  <c r="K12" i="5" s="1"/>
  <c r="I10" i="5"/>
  <c r="J10" i="5" s="1"/>
  <c r="K10" i="5" s="1"/>
  <c r="I8" i="5"/>
  <c r="J8" i="5" s="1"/>
  <c r="K8" i="5" s="1"/>
  <c r="B39" i="5"/>
  <c r="D39" i="5" s="1"/>
  <c r="B40" i="5"/>
  <c r="D40" i="5" s="1"/>
  <c r="I23" i="5"/>
  <c r="J23" i="5" s="1"/>
  <c r="K23" i="5" s="1"/>
  <c r="I21" i="5"/>
  <c r="J21" i="5" s="1"/>
  <c r="K21" i="5" s="1"/>
  <c r="I19" i="5"/>
  <c r="J19" i="5" s="1"/>
  <c r="K19" i="5" s="1"/>
  <c r="I17" i="5"/>
  <c r="J17" i="5" s="1"/>
  <c r="K17" i="5" s="1"/>
  <c r="I15" i="5"/>
  <c r="J15" i="5" s="1"/>
  <c r="K15" i="5" s="1"/>
  <c r="I13" i="5"/>
  <c r="J13" i="5" s="1"/>
  <c r="K13" i="5" s="1"/>
  <c r="I11" i="5"/>
  <c r="J11" i="5" s="1"/>
  <c r="K11" i="5" s="1"/>
  <c r="I9" i="5"/>
  <c r="J9" i="5" s="1"/>
  <c r="K9" i="5" s="1"/>
  <c r="B41" i="5"/>
  <c r="D41" i="5" s="1"/>
  <c r="H8" i="4"/>
  <c r="H23" i="4"/>
  <c r="F24" i="4"/>
  <c r="F25" i="4"/>
  <c r="H16" i="4"/>
  <c r="G21" i="4"/>
  <c r="I21" i="4" s="1"/>
  <c r="H21" i="4"/>
  <c r="H11" i="4"/>
  <c r="G11" i="4"/>
  <c r="I11" i="4" s="1"/>
  <c r="G14" i="4"/>
  <c r="I14" i="4" s="1"/>
  <c r="H14" i="4"/>
  <c r="G13" i="4"/>
  <c r="I13" i="4" s="1"/>
  <c r="H13" i="4"/>
  <c r="I8" i="4"/>
  <c r="H15" i="4"/>
  <c r="G15" i="4"/>
  <c r="I15" i="4" s="1"/>
  <c r="G17" i="4"/>
  <c r="I17" i="4" s="1"/>
  <c r="H17" i="4"/>
  <c r="G10" i="4"/>
  <c r="I10" i="4" s="1"/>
  <c r="H10" i="4"/>
  <c r="H19" i="4"/>
  <c r="G19" i="4"/>
  <c r="I19" i="4" s="1"/>
  <c r="G22" i="4"/>
  <c r="I22" i="4" s="1"/>
  <c r="H22" i="4"/>
  <c r="H20" i="4"/>
  <c r="G20" i="4"/>
  <c r="I20" i="4" s="1"/>
  <c r="G9" i="4"/>
  <c r="I9" i="4" s="1"/>
  <c r="H9" i="4"/>
  <c r="H25" i="4"/>
  <c r="H24" i="4"/>
  <c r="G18" i="4"/>
  <c r="I18" i="4" s="1"/>
  <c r="H18" i="4"/>
  <c r="M23" i="5" l="1"/>
  <c r="L23" i="5"/>
  <c r="N23" i="5" s="1"/>
  <c r="M10" i="5"/>
  <c r="L10" i="5"/>
  <c r="N10" i="5" s="1"/>
  <c r="M18" i="5"/>
  <c r="L18" i="5"/>
  <c r="N18" i="5" s="1"/>
  <c r="M15" i="5"/>
  <c r="L15" i="5"/>
  <c r="N15" i="5" s="1"/>
  <c r="M9" i="5"/>
  <c r="L9" i="5"/>
  <c r="N9" i="5" s="1"/>
  <c r="M17" i="5"/>
  <c r="L17" i="5"/>
  <c r="N17" i="5" s="1"/>
  <c r="M12" i="5"/>
  <c r="L12" i="5"/>
  <c r="N12" i="5" s="1"/>
  <c r="M20" i="5"/>
  <c r="L20" i="5"/>
  <c r="N20" i="5" s="1"/>
  <c r="M11" i="5"/>
  <c r="L11" i="5"/>
  <c r="N11" i="5" s="1"/>
  <c r="M19" i="5"/>
  <c r="L19" i="5"/>
  <c r="N19" i="5" s="1"/>
  <c r="M14" i="5"/>
  <c r="L14" i="5"/>
  <c r="N14" i="5" s="1"/>
  <c r="M22" i="5"/>
  <c r="L22" i="5"/>
  <c r="N22" i="5" s="1"/>
  <c r="M13" i="5"/>
  <c r="L13" i="5"/>
  <c r="N13" i="5" s="1"/>
  <c r="M21" i="5"/>
  <c r="L21" i="5"/>
  <c r="N21" i="5" s="1"/>
  <c r="K25" i="5"/>
  <c r="K24" i="5"/>
  <c r="M8" i="5"/>
  <c r="L8" i="5"/>
  <c r="M16" i="5"/>
  <c r="L16" i="5"/>
  <c r="N16" i="5" s="1"/>
  <c r="G24" i="4"/>
  <c r="G25" i="4"/>
  <c r="I24" i="4"/>
  <c r="I25" i="4"/>
  <c r="L25" i="5" l="1"/>
  <c r="L24" i="5"/>
  <c r="N8" i="5"/>
  <c r="M25" i="5"/>
  <c r="M24" i="5"/>
  <c r="M27" i="5" s="1"/>
  <c r="N25" i="5" l="1"/>
  <c r="N24" i="5"/>
</calcChain>
</file>

<file path=xl/comments1.xml><?xml version="1.0" encoding="utf-8"?>
<comments xmlns="http://schemas.openxmlformats.org/spreadsheetml/2006/main">
  <authors>
    <author>Rawaa</author>
  </authors>
  <commentList>
    <comment ref="A1" authorId="0">
      <text>
        <r>
          <rPr>
            <sz val="9"/>
            <color indexed="81"/>
            <rFont val="Tahoma"/>
            <family val="2"/>
          </rPr>
          <t>Created by Excel OM/QM version 5.3.160</t>
        </r>
      </text>
    </comment>
    <comment ref="A6" authorId="0">
      <text>
        <r>
          <rPr>
            <sz val="9"/>
            <color indexed="81"/>
            <rFont val="Tahoma"/>
            <family val="2"/>
          </rPr>
          <t>Forecasting: Submodel =  15; Problem size @  16 by 0</t>
        </r>
      </text>
    </comment>
  </commentList>
</comments>
</file>

<file path=xl/comments2.xml><?xml version="1.0" encoding="utf-8"?>
<comments xmlns="http://schemas.openxmlformats.org/spreadsheetml/2006/main">
  <authors>
    <author>Rawaa</author>
  </authors>
  <commentList>
    <comment ref="A1" authorId="0">
      <text>
        <r>
          <rPr>
            <sz val="9"/>
            <color indexed="81"/>
            <rFont val="Tahoma"/>
            <family val="2"/>
          </rPr>
          <t>Created by Excel OM/QM version 5.3.160</t>
        </r>
      </text>
    </comment>
    <comment ref="A6" authorId="0">
      <text>
        <r>
          <rPr>
            <sz val="9"/>
            <color indexed="81"/>
            <rFont val="Tahoma"/>
            <family val="2"/>
          </rPr>
          <t>Forecasting: Submodel =  18; Problem size @  16 by 4</t>
        </r>
      </text>
    </comment>
  </commentList>
</comments>
</file>

<file path=xl/sharedStrings.xml><?xml version="1.0" encoding="utf-8"?>
<sst xmlns="http://schemas.openxmlformats.org/spreadsheetml/2006/main" count="94" uniqueCount="55">
  <si>
    <t>Forecasting</t>
  </si>
  <si>
    <t>Simple linear regression</t>
  </si>
  <si>
    <t>Data</t>
  </si>
  <si>
    <t>Period</t>
  </si>
  <si>
    <t>Demand (y)</t>
  </si>
  <si>
    <t>Forecast</t>
  </si>
  <si>
    <t>Error</t>
  </si>
  <si>
    <t>Absolute</t>
  </si>
  <si>
    <t>Squared</t>
  </si>
  <si>
    <t>Abs Pct Err</t>
  </si>
  <si>
    <t>Period(x)</t>
  </si>
  <si>
    <t>Intercept</t>
  </si>
  <si>
    <t>Slope</t>
  </si>
  <si>
    <t>Total</t>
  </si>
  <si>
    <t>Average</t>
  </si>
  <si>
    <t>Bias</t>
  </si>
  <si>
    <t>MAD</t>
  </si>
  <si>
    <t>MSE</t>
  </si>
  <si>
    <t>MAPE</t>
  </si>
  <si>
    <t>SE</t>
  </si>
  <si>
    <t>Correlation</t>
  </si>
  <si>
    <t>Coefficient of determination</t>
  </si>
  <si>
    <t>Forecasts and Error Analysis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</si>
  <si>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</si>
  <si>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</si>
  <si>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</si>
  <si>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</si>
  <si>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</si>
  <si>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</si>
  <si>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</si>
  <si>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</si>
  <si>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Period 9</t>
  </si>
  <si>
    <t>Period 10</t>
  </si>
  <si>
    <t>Period 11</t>
  </si>
  <si>
    <t>Period 12</t>
  </si>
  <si>
    <t>Period 13</t>
  </si>
  <si>
    <t>Period 14</t>
  </si>
  <si>
    <t>Period 15</t>
  </si>
  <si>
    <t>Period 16</t>
  </si>
  <si>
    <t>Decomposition, multiplicative</t>
  </si>
  <si>
    <t xml:space="preserve"> 4 seasons</t>
  </si>
  <si>
    <t>Ratio</t>
  </si>
  <si>
    <t>Seasonal</t>
  </si>
  <si>
    <t>Smoothed</t>
  </si>
  <si>
    <t>Unadjusted</t>
  </si>
  <si>
    <t>Adjusted</t>
  </si>
  <si>
    <t>|Error|</t>
  </si>
  <si>
    <t>Error^2</t>
  </si>
  <si>
    <t>Time (x)</t>
  </si>
  <si>
    <t>Ratios</t>
  </si>
  <si>
    <t>Season 1</t>
  </si>
  <si>
    <t>Season 2</t>
  </si>
  <si>
    <t>Season 3</t>
  </si>
  <si>
    <t>Season 4</t>
  </si>
  <si>
    <t>Forecasts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</si>
</sst>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.00%"/>
  </numFmts>
  <fonts count="1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5"/>
      <color rgb="FF1F497D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9"/>
      <color indexed="81"/>
      <name val="Tahoma"/>
      <family val="2"/>
    </font>
    <font>
      <sz val="11"/>
      <color rgb="FFFF6600"/>
      <name val="Calibri"/>
      <family val="2"/>
      <scheme val="minor"/>
    </font>
    <font>
      <b/>
      <sz val="11"/>
      <color rgb="FFFF6600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FFC7CE"/>
        <bgColor rgb="FF1600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164" fontId="0" fillId="0" borderId="0" xfId="0" applyNumberFormat="1" applyFont="1"/>
    <xf numFmtId="0" fontId="0" fillId="2" borderId="2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3" borderId="0" xfId="0" applyFont="1" applyFill="1"/>
    <xf numFmtId="0" fontId="1" fillId="0" borderId="0" xfId="0" applyFont="1"/>
    <xf numFmtId="0" fontId="8" fillId="4" borderId="1" xfId="0" applyFont="1" applyFill="1" applyBorder="1"/>
    <xf numFmtId="0" fontId="8" fillId="4" borderId="2" xfId="0" applyFont="1" applyFill="1" applyBorder="1"/>
    <xf numFmtId="0" fontId="8" fillId="4" borderId="8" xfId="0" applyFont="1" applyFill="1" applyBorder="1"/>
    <xf numFmtId="0" fontId="8" fillId="4" borderId="9" xfId="0" applyFont="1" applyFill="1" applyBorder="1"/>
    <xf numFmtId="0" fontId="8" fillId="4" borderId="10" xfId="0" applyFont="1" applyFill="1" applyBorder="1"/>
    <xf numFmtId="164" fontId="8" fillId="4" borderId="14" xfId="0" applyNumberFormat="1" applyFont="1" applyFill="1" applyBorder="1"/>
    <xf numFmtId="164" fontId="8" fillId="4" borderId="15" xfId="0" applyNumberFormat="1" applyFont="1" applyFill="1" applyBorder="1"/>
    <xf numFmtId="0" fontId="1" fillId="4" borderId="2" xfId="0" applyFont="1" applyFill="1" applyBorder="1"/>
    <xf numFmtId="0" fontId="8" fillId="4" borderId="17" xfId="0" applyFont="1" applyFill="1" applyBorder="1"/>
    <xf numFmtId="164" fontId="8" fillId="4" borderId="18" xfId="0" applyNumberFormat="1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11" xfId="0" applyFont="1" applyFill="1" applyBorder="1"/>
    <xf numFmtId="0" fontId="1" fillId="4" borderId="12" xfId="0" applyFont="1" applyFill="1" applyBorder="1"/>
    <xf numFmtId="0" fontId="1" fillId="4" borderId="12" xfId="0" applyFont="1" applyFill="1" applyBorder="1" applyAlignment="1">
      <alignment horizontal="right"/>
    </xf>
    <xf numFmtId="164" fontId="1" fillId="4" borderId="15" xfId="0" applyNumberFormat="1" applyFont="1" applyFill="1" applyBorder="1"/>
    <xf numFmtId="0" fontId="1" fillId="4" borderId="15" xfId="0" applyFont="1" applyFill="1" applyBorder="1"/>
    <xf numFmtId="0" fontId="1" fillId="4" borderId="16" xfId="0" applyFont="1" applyFill="1" applyBorder="1"/>
    <xf numFmtId="0" fontId="1" fillId="4" borderId="14" xfId="0" applyFont="1" applyFill="1" applyBorder="1"/>
    <xf numFmtId="0" fontId="0" fillId="9" borderId="20" xfId="0" applyFont="1" applyFill="1" applyBorder="1"/>
    <xf numFmtId="0" fontId="0" fillId="9" borderId="21" xfId="0" applyFont="1" applyFill="1" applyBorder="1"/>
    <xf numFmtId="0" fontId="9" fillId="5" borderId="13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7" borderId="1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</xdr:row>
      <xdr:rowOff>0</xdr:rowOff>
    </xdr:from>
    <xdr:to>
      <xdr:col>6</xdr:col>
      <xdr:colOff>206375</xdr:colOff>
      <xdr:row>3</xdr:row>
      <xdr:rowOff>127000</xdr:rowOff>
    </xdr:to>
    <xdr:sp macro="" textlink="">
      <xdr:nvSpPr>
        <xdr:cNvPr id="2" name="messageTextbox"/>
        <xdr:cNvSpPr txBox="1"/>
      </xdr:nvSpPr>
      <xdr:spPr>
        <a:xfrm>
          <a:off x="63500" y="247650"/>
          <a:ext cx="3810000" cy="508000"/>
        </a:xfrm>
        <a:prstGeom prst="rect">
          <a:avLst/>
        </a:prstGeom>
        <a:solidFill>
          <a:srgbClr val="FFFFE6"/>
        </a:solidFill>
        <a:ln w="1" cmpd="sng">
          <a:solidFill>
            <a:srgbClr val="000000"/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latin typeface="Arial"/>
            </a:rPr>
            <a:t>If this is trend analysis then simply enter the past demands in the demand column. If this is causal regression then enter the y,x pairs with y first and enter a new value of x at the bottom in order to forecast y.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0</xdr:rowOff>
    </xdr:from>
    <xdr:to>
      <xdr:col>6</xdr:col>
      <xdr:colOff>279400</xdr:colOff>
      <xdr:row>2</xdr:row>
      <xdr:rowOff>127000</xdr:rowOff>
    </xdr:to>
    <xdr:sp macro="" textlink="">
      <xdr:nvSpPr>
        <xdr:cNvPr id="2" name="messageTextbox"/>
        <xdr:cNvSpPr txBox="1"/>
      </xdr:nvSpPr>
      <xdr:spPr>
        <a:xfrm>
          <a:off x="809625" y="247650"/>
          <a:ext cx="3175000" cy="317500"/>
        </a:xfrm>
        <a:prstGeom prst="rect">
          <a:avLst/>
        </a:prstGeom>
        <a:solidFill>
          <a:srgbClr val="FFFFE6"/>
        </a:solidFill>
        <a:ln w="1" cmpd="sng">
          <a:solidFill>
            <a:srgbClr val="000000"/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latin typeface="Arial"/>
            </a:rPr>
            <a:t>Enter past demands in the data area. Do not change the time period numbers!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0"/>
  <sheetViews>
    <sheetView tabSelected="1" topLeftCell="A4" workbookViewId="0">
      <selection activeCell="K23" sqref="K23"/>
    </sheetView>
  </sheetViews>
  <sheetFormatPr defaultRowHeight="15" x14ac:dyDescent="0.25"/>
  <cols>
    <col min="1" max="2" width="10.7109375" style="3" customWidth="1"/>
    <col min="3" max="8" width="9.140625" style="3"/>
    <col min="9" max="9" width="10.28515625" style="3" bestFit="1" customWidth="1"/>
    <col min="10" max="16384" width="9.140625" style="3"/>
  </cols>
  <sheetData>
    <row r="1" spans="1:9" ht="19.5" x14ac:dyDescent="0.3">
      <c r="A1" s="1" t="s">
        <v>0</v>
      </c>
      <c r="B1" s="4"/>
      <c r="C1" s="4" t="s">
        <v>1</v>
      </c>
      <c r="D1" s="4"/>
      <c r="E1" s="4"/>
      <c r="F1" s="4"/>
      <c r="G1" s="4"/>
      <c r="H1" s="4"/>
    </row>
    <row r="2" spans="1:9" x14ac:dyDescent="0.25">
      <c r="A2" s="2"/>
      <c r="B2" s="2"/>
    </row>
    <row r="3" spans="1:9" x14ac:dyDescent="0.25">
      <c r="D3" s="8"/>
      <c r="E3" s="8"/>
    </row>
    <row r="6" spans="1:9" ht="15.75" thickBot="1" x14ac:dyDescent="0.3">
      <c r="A6" s="6" t="s">
        <v>2</v>
      </c>
      <c r="E6" s="15" t="s">
        <v>22</v>
      </c>
    </row>
    <row r="7" spans="1:9" ht="15.75" thickBot="1" x14ac:dyDescent="0.3">
      <c r="A7" s="9" t="s">
        <v>3</v>
      </c>
      <c r="B7" s="10" t="s">
        <v>4</v>
      </c>
      <c r="C7" s="11" t="s">
        <v>10</v>
      </c>
      <c r="E7" s="19" t="s">
        <v>5</v>
      </c>
      <c r="F7" s="20" t="s">
        <v>6</v>
      </c>
      <c r="G7" s="20" t="s">
        <v>7</v>
      </c>
      <c r="H7" s="20" t="s">
        <v>8</v>
      </c>
      <c r="I7" s="21" t="s">
        <v>9</v>
      </c>
    </row>
    <row r="8" spans="1:9" ht="15.75" thickBot="1" x14ac:dyDescent="0.3">
      <c r="A8" s="12" t="s">
        <v>23</v>
      </c>
      <c r="B8" s="37">
        <v>7025.6679999999997</v>
      </c>
      <c r="C8" s="37">
        <v>1</v>
      </c>
      <c r="E8" s="18">
        <f>$B$25+$B$26*C8</f>
        <v>7146.6639757352932</v>
      </c>
      <c r="F8" s="17">
        <f>B8-E8</f>
        <v>-120.99597573529354</v>
      </c>
      <c r="G8" s="17">
        <f>ABS(F8)</f>
        <v>120.99597573529354</v>
      </c>
      <c r="H8" s="17">
        <f>F8^2</f>
        <v>14640.026144135743</v>
      </c>
      <c r="I8" s="22">
        <f>G8/B8</f>
        <v>1.722198881804457E-2</v>
      </c>
    </row>
    <row r="9" spans="1:9" ht="15.75" thickBot="1" x14ac:dyDescent="0.3">
      <c r="A9" s="12" t="s">
        <v>24</v>
      </c>
      <c r="B9" s="38">
        <v>7192.45</v>
      </c>
      <c r="C9" s="38">
        <v>2</v>
      </c>
      <c r="E9" s="18">
        <f>$B$25+$B$26*C9</f>
        <v>7225.0461614705873</v>
      </c>
      <c r="F9" s="17">
        <f>B9-E9</f>
        <v>-32.596161470587504</v>
      </c>
      <c r="G9" s="17">
        <f>ABS(F9)</f>
        <v>32.596161470587504</v>
      </c>
      <c r="H9" s="17">
        <f>F9^2</f>
        <v>1062.5097426166133</v>
      </c>
      <c r="I9" s="22">
        <f>G9/B9</f>
        <v>4.5319969510511024E-3</v>
      </c>
    </row>
    <row r="10" spans="1:9" ht="15.75" thickBot="1" x14ac:dyDescent="0.3">
      <c r="A10" s="12" t="s">
        <v>25</v>
      </c>
      <c r="B10" s="38">
        <v>7316.7569999999996</v>
      </c>
      <c r="C10" s="38">
        <v>3</v>
      </c>
      <c r="E10" s="18">
        <f>$B$25+$B$26*C10</f>
        <v>7303.4283472058814</v>
      </c>
      <c r="F10" s="17">
        <f>B10-E10</f>
        <v>13.32865279411817</v>
      </c>
      <c r="G10" s="17">
        <f>ABS(F10)</f>
        <v>13.32865279411817</v>
      </c>
      <c r="H10" s="17">
        <f>F10^2</f>
        <v>177.65298530615411</v>
      </c>
      <c r="I10" s="22">
        <f>G10/B10</f>
        <v>1.8216612625126364E-3</v>
      </c>
    </row>
    <row r="11" spans="1:9" ht="15.75" thickBot="1" x14ac:dyDescent="0.3">
      <c r="A11" s="12" t="s">
        <v>26</v>
      </c>
      <c r="B11" s="38">
        <v>7437</v>
      </c>
      <c r="C11" s="38">
        <v>4</v>
      </c>
      <c r="E11" s="18">
        <f>$B$25+$B$26*C11</f>
        <v>7381.8105329411756</v>
      </c>
      <c r="F11" s="17">
        <f>B11-E11</f>
        <v>55.189467058824448</v>
      </c>
      <c r="G11" s="17">
        <f>ABS(F11)</f>
        <v>55.189467058824448</v>
      </c>
      <c r="H11" s="17">
        <f>F11^2</f>
        <v>3045.8772742370688</v>
      </c>
      <c r="I11" s="22">
        <f>G11/B11</f>
        <v>7.420931431870976E-3</v>
      </c>
    </row>
    <row r="12" spans="1:9" ht="15.75" thickBot="1" x14ac:dyDescent="0.3">
      <c r="A12" s="12" t="s">
        <v>27</v>
      </c>
      <c r="B12" s="39">
        <v>7560.7</v>
      </c>
      <c r="C12" s="39">
        <v>5</v>
      </c>
      <c r="E12" s="18">
        <f>$B$25+$B$26*C12</f>
        <v>7460.1927186764697</v>
      </c>
      <c r="F12" s="17">
        <f>B12-E12</f>
        <v>100.50728132353015</v>
      </c>
      <c r="G12" s="17">
        <f>ABS(F12)</f>
        <v>100.50728132353015</v>
      </c>
      <c r="H12" s="17">
        <f>F12^2</f>
        <v>10101.713599047232</v>
      </c>
      <c r="I12" s="22">
        <f>G12/B12</f>
        <v>1.3293383062881765E-2</v>
      </c>
    </row>
    <row r="13" spans="1:9" ht="15.75" thickBot="1" x14ac:dyDescent="0.3">
      <c r="A13" s="12" t="s">
        <v>28</v>
      </c>
      <c r="B13" s="39">
        <v>7598.7139999999999</v>
      </c>
      <c r="C13" s="39">
        <v>6</v>
      </c>
      <c r="E13" s="18">
        <f>$B$25+$B$26*C13</f>
        <v>7538.5749044117638</v>
      </c>
      <c r="F13" s="17">
        <f>B13-E13</f>
        <v>60.13909558823616</v>
      </c>
      <c r="G13" s="17">
        <f>ABS(F13)</f>
        <v>60.13909558823616</v>
      </c>
      <c r="H13" s="17">
        <f>F13^2</f>
        <v>3616.7108181710059</v>
      </c>
      <c r="I13" s="22">
        <f>G13/B13</f>
        <v>7.9143780892709167E-3</v>
      </c>
    </row>
    <row r="14" spans="1:9" ht="15.75" thickBot="1" x14ac:dyDescent="0.3">
      <c r="A14" s="12" t="s">
        <v>29</v>
      </c>
      <c r="B14" s="39">
        <v>7623.1979000000001</v>
      </c>
      <c r="C14" s="39">
        <v>7</v>
      </c>
      <c r="E14" s="18">
        <f>$B$25+$B$26*C14</f>
        <v>7616.9570901470579</v>
      </c>
      <c r="F14" s="17">
        <f>B14-E14</f>
        <v>6.2408098529422205</v>
      </c>
      <c r="G14" s="17">
        <f>ABS(F14)</f>
        <v>6.2408098529422205</v>
      </c>
      <c r="H14" s="17">
        <f>F14^2</f>
        <v>38.947707620580701</v>
      </c>
      <c r="I14" s="22">
        <f>G14/B14</f>
        <v>8.1866034895174643E-4</v>
      </c>
    </row>
    <row r="15" spans="1:9" ht="15.75" thickBot="1" x14ac:dyDescent="0.3">
      <c r="A15" s="12" t="s">
        <v>30</v>
      </c>
      <c r="B15" s="39">
        <v>7686</v>
      </c>
      <c r="C15" s="39">
        <v>8</v>
      </c>
      <c r="E15" s="18">
        <f>$B$25+$B$26*C15</f>
        <v>7695.339275882352</v>
      </c>
      <c r="F15" s="17">
        <f>B15-E15</f>
        <v>-9.3392758823520126</v>
      </c>
      <c r="G15" s="17">
        <f>ABS(F15)</f>
        <v>9.3392758823520126</v>
      </c>
      <c r="H15" s="17">
        <f>F15^2</f>
        <v>87.222074006681964</v>
      </c>
      <c r="I15" s="22">
        <f>G15/B15</f>
        <v>1.2151022485495722E-3</v>
      </c>
    </row>
    <row r="16" spans="1:9" ht="15.75" thickBot="1" x14ac:dyDescent="0.3">
      <c r="A16" s="12" t="s">
        <v>31</v>
      </c>
      <c r="B16" s="40">
        <v>7756.8</v>
      </c>
      <c r="C16" s="40">
        <v>9</v>
      </c>
      <c r="E16" s="18">
        <f>$B$25+$B$26*C16</f>
        <v>7773.7214616176461</v>
      </c>
      <c r="F16" s="17">
        <f>B16-E16</f>
        <v>-16.921461617645946</v>
      </c>
      <c r="G16" s="17">
        <f>ABS(F16)</f>
        <v>16.921461617645946</v>
      </c>
      <c r="H16" s="17">
        <f>F16^2</f>
        <v>286.33586327746497</v>
      </c>
      <c r="I16" s="22">
        <f>G16/B16</f>
        <v>2.1815003116808407E-3</v>
      </c>
    </row>
    <row r="17" spans="1:9" ht="15.75" thickBot="1" x14ac:dyDescent="0.3">
      <c r="A17" s="12" t="s">
        <v>32</v>
      </c>
      <c r="B17" s="40">
        <v>7825.68</v>
      </c>
      <c r="C17" s="40">
        <v>10</v>
      </c>
      <c r="E17" s="18">
        <f>$B$25+$B$26*C17</f>
        <v>7852.1036473529402</v>
      </c>
      <c r="F17" s="17">
        <f>B17-E17</f>
        <v>-26.423647352939952</v>
      </c>
      <c r="G17" s="17">
        <f>ABS(F17)</f>
        <v>26.423647352939952</v>
      </c>
      <c r="H17" s="17">
        <f>F17^2</f>
        <v>698.20913943253049</v>
      </c>
      <c r="I17" s="22">
        <f>G17/B17</f>
        <v>3.376530519129322E-3</v>
      </c>
    </row>
    <row r="18" spans="1:9" ht="15.75" thickBot="1" x14ac:dyDescent="0.3">
      <c r="A18" s="12" t="s">
        <v>33</v>
      </c>
      <c r="B18" s="40">
        <v>7948.54</v>
      </c>
      <c r="C18" s="40">
        <v>11</v>
      </c>
      <c r="E18" s="18">
        <f>$B$25+$B$26*C18</f>
        <v>7930.4858330882344</v>
      </c>
      <c r="F18" s="17">
        <f>B18-E18</f>
        <v>18.054166911765606</v>
      </c>
      <c r="G18" s="17">
        <f>ABS(F18)</f>
        <v>18.054166911765606</v>
      </c>
      <c r="H18" s="17">
        <f>F18^2</f>
        <v>325.95294287789204</v>
      </c>
      <c r="I18" s="22">
        <f>G18/B18</f>
        <v>2.2713815256343436E-3</v>
      </c>
    </row>
    <row r="19" spans="1:9" ht="15.75" thickBot="1" x14ac:dyDescent="0.3">
      <c r="A19" s="12" t="s">
        <v>34</v>
      </c>
      <c r="B19" s="40">
        <v>8014.76</v>
      </c>
      <c r="C19" s="40">
        <v>12</v>
      </c>
      <c r="E19" s="18">
        <f>$B$25+$B$26*C19</f>
        <v>8008.8680188235285</v>
      </c>
      <c r="F19" s="17">
        <f>B19-E19</f>
        <v>5.8919811764717451</v>
      </c>
      <c r="G19" s="17">
        <f>ABS(F19)</f>
        <v>5.8919811764717451</v>
      </c>
      <c r="H19" s="17">
        <f>F19^2</f>
        <v>34.715442183897373</v>
      </c>
      <c r="I19" s="22">
        <f>G19/B19</f>
        <v>7.3514131133954662E-4</v>
      </c>
    </row>
    <row r="20" spans="1:9" ht="15.75" thickBot="1" x14ac:dyDescent="0.3">
      <c r="A20" s="12" t="s">
        <v>35</v>
      </c>
      <c r="B20" s="41">
        <v>8047.49</v>
      </c>
      <c r="C20" s="41">
        <v>13</v>
      </c>
      <c r="E20" s="18">
        <f>$B$25+$B$26*C20</f>
        <v>8087.2502045588226</v>
      </c>
      <c r="F20" s="17">
        <f>B20-E20</f>
        <v>-39.760204558822807</v>
      </c>
      <c r="G20" s="17">
        <f>ABS(F20)</f>
        <v>39.760204558822807</v>
      </c>
      <c r="H20" s="17">
        <f>F20^2</f>
        <v>1580.873866559434</v>
      </c>
      <c r="I20" s="22">
        <f>G20/B20</f>
        <v>4.9406963610793934E-3</v>
      </c>
    </row>
    <row r="21" spans="1:9" ht="15.75" thickBot="1" x14ac:dyDescent="0.3">
      <c r="A21" s="12" t="s">
        <v>36</v>
      </c>
      <c r="B21" s="41">
        <v>8189.45</v>
      </c>
      <c r="C21" s="41">
        <v>14</v>
      </c>
      <c r="E21" s="18">
        <f>$B$25+$B$26*C21</f>
        <v>8165.6323902941167</v>
      </c>
      <c r="F21" s="17">
        <f>B21-E21</f>
        <v>23.817609705883115</v>
      </c>
      <c r="G21" s="17">
        <f>ABS(F21)</f>
        <v>23.817609705883115</v>
      </c>
      <c r="H21" s="17">
        <f>F21^2</f>
        <v>567.2785321017775</v>
      </c>
      <c r="I21" s="22">
        <f>G21/B21</f>
        <v>2.9083283622078548E-3</v>
      </c>
    </row>
    <row r="22" spans="1:9" ht="15.75" thickBot="1" x14ac:dyDescent="0.3">
      <c r="A22" s="12" t="s">
        <v>37</v>
      </c>
      <c r="B22" s="41">
        <v>8226.1290000000008</v>
      </c>
      <c r="C22" s="41">
        <v>15</v>
      </c>
      <c r="E22" s="18">
        <f>$B$25+$B$26*C22</f>
        <v>8244.0145760294108</v>
      </c>
      <c r="F22" s="17">
        <f>B22-E22</f>
        <v>-17.885576029410004</v>
      </c>
      <c r="G22" s="17">
        <f>ABS(F22)</f>
        <v>17.885576029410004</v>
      </c>
      <c r="H22" s="17">
        <f>F22^2</f>
        <v>319.89382990380574</v>
      </c>
      <c r="I22" s="22">
        <f>G22/B22</f>
        <v>2.1742396732910463E-3</v>
      </c>
    </row>
    <row r="23" spans="1:9" ht="15.75" thickBot="1" x14ac:dyDescent="0.3">
      <c r="A23" s="13" t="s">
        <v>38</v>
      </c>
      <c r="B23" s="41">
        <v>8303.15</v>
      </c>
      <c r="C23" s="41">
        <v>16</v>
      </c>
      <c r="E23" s="24">
        <f>$B$25+$B$26*C23</f>
        <v>8322.3967617647049</v>
      </c>
      <c r="F23" s="16">
        <f>B23-E23</f>
        <v>-19.246761764705298</v>
      </c>
      <c r="G23" s="16">
        <f>ABS(F23)</f>
        <v>19.246761764705298</v>
      </c>
      <c r="H23" s="16">
        <f>F23^2</f>
        <v>370.43783842732176</v>
      </c>
      <c r="I23" s="25">
        <f>G23/B23</f>
        <v>2.3180072339660609E-3</v>
      </c>
    </row>
    <row r="24" spans="1:9" ht="15.75" thickBot="1" x14ac:dyDescent="0.3">
      <c r="E24" s="19" t="s">
        <v>13</v>
      </c>
      <c r="F24" s="20">
        <f>SUM(F8:F23)</f>
        <v>1.4551915228366852E-11</v>
      </c>
      <c r="G24" s="20">
        <f>SUM(G8:G23)</f>
        <v>566.33812882352868</v>
      </c>
      <c r="H24" s="20">
        <f>SUM(H8:H23)</f>
        <v>36954.357799905214</v>
      </c>
      <c r="I24" s="21">
        <f>SUM(I8:I23)</f>
        <v>7.5143927511461692E-2</v>
      </c>
    </row>
    <row r="25" spans="1:9" x14ac:dyDescent="0.25">
      <c r="A25" s="27" t="s">
        <v>11</v>
      </c>
      <c r="B25" s="34">
        <f>INTERCEPT(B8:B23,C8:C23)</f>
        <v>7068.2817899999991</v>
      </c>
      <c r="E25" s="26" t="s">
        <v>14</v>
      </c>
      <c r="F25" s="23">
        <f>AVERAGE(F8:F23)</f>
        <v>9.0949470177292824E-13</v>
      </c>
      <c r="G25" s="23">
        <f>AVERAGE(G8:G23)</f>
        <v>35.396133051470542</v>
      </c>
      <c r="H25" s="23">
        <f>AVERAGE(H8:H23)</f>
        <v>2309.6473624940759</v>
      </c>
      <c r="I25" s="31">
        <f>AVERAGE(I8:I23)</f>
        <v>4.6964954694663557E-3</v>
      </c>
    </row>
    <row r="26" spans="1:9" ht="15.75" thickBot="1" x14ac:dyDescent="0.3">
      <c r="A26" s="28" t="s">
        <v>12</v>
      </c>
      <c r="B26" s="33">
        <f>SLOPE(B8:B23,C8:C23)</f>
        <v>78.382185735294144</v>
      </c>
      <c r="E26" s="26"/>
      <c r="F26" s="23" t="s">
        <v>15</v>
      </c>
      <c r="G26" s="23" t="s">
        <v>16</v>
      </c>
      <c r="H26" s="23" t="s">
        <v>17</v>
      </c>
      <c r="I26" s="32" t="s">
        <v>18</v>
      </c>
    </row>
    <row r="27" spans="1:9" x14ac:dyDescent="0.25">
      <c r="E27" s="26"/>
      <c r="F27" s="23"/>
      <c r="G27" s="23" t="s">
        <v>19</v>
      </c>
      <c r="H27" s="23">
        <f>STEYX(B8:B23,C8:C23)</f>
        <v>51.377008337461049</v>
      </c>
      <c r="I27" s="32"/>
    </row>
    <row r="28" spans="1:9" x14ac:dyDescent="0.25">
      <c r="A28" s="15" t="s">
        <v>5</v>
      </c>
      <c r="B28" s="15">
        <f>$B$25+$B$26*C28</f>
        <v>8400.778947499999</v>
      </c>
      <c r="C28" s="14">
        <v>17</v>
      </c>
      <c r="E28" s="26"/>
      <c r="F28" s="23"/>
      <c r="G28" s="23"/>
      <c r="H28" s="23"/>
      <c r="I28" s="32"/>
    </row>
    <row r="29" spans="1:9" x14ac:dyDescent="0.25">
      <c r="E29" s="26"/>
      <c r="F29" s="23"/>
      <c r="G29" s="23" t="s">
        <v>20</v>
      </c>
      <c r="H29" s="23">
        <f>CORREL(B8:B23,C8:C23)</f>
        <v>0.99127016796216005</v>
      </c>
      <c r="I29" s="32"/>
    </row>
    <row r="30" spans="1:9" ht="15.75" thickBot="1" x14ac:dyDescent="0.3">
      <c r="E30" s="28"/>
      <c r="F30" s="29"/>
      <c r="G30" s="30" t="s">
        <v>21</v>
      </c>
      <c r="H30" s="29">
        <f>H29*H29</f>
        <v>0.98261654589172898</v>
      </c>
      <c r="I30" s="33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1"/>
  <sheetViews>
    <sheetView workbookViewId="0">
      <selection activeCell="B26" sqref="B26"/>
    </sheetView>
  </sheetViews>
  <sheetFormatPr defaultRowHeight="15" x14ac:dyDescent="0.25"/>
  <cols>
    <col min="1" max="2" width="10.7109375" style="3" customWidth="1"/>
    <col min="3" max="7" width="9.140625" style="3"/>
    <col min="8" max="8" width="12.85546875" style="3" customWidth="1"/>
    <col min="9" max="16384" width="9.140625" style="3"/>
  </cols>
  <sheetData>
    <row r="1" spans="1:14" ht="19.5" x14ac:dyDescent="0.3">
      <c r="A1" s="1" t="s">
        <v>0</v>
      </c>
      <c r="B1" s="4"/>
      <c r="C1" s="4" t="s">
        <v>39</v>
      </c>
      <c r="D1" s="4"/>
      <c r="E1" s="4"/>
      <c r="F1" s="4"/>
      <c r="G1" s="4"/>
      <c r="H1" s="4"/>
    </row>
    <row r="2" spans="1:14" x14ac:dyDescent="0.25">
      <c r="A2" s="2"/>
      <c r="B2" s="2"/>
    </row>
    <row r="3" spans="1:14" x14ac:dyDescent="0.25">
      <c r="A3" s="3" t="s">
        <v>40</v>
      </c>
    </row>
    <row r="4" spans="1:14" x14ac:dyDescent="0.25">
      <c r="A4" s="5"/>
    </row>
    <row r="6" spans="1:14" ht="15.75" thickBot="1" x14ac:dyDescent="0.3">
      <c r="A6" s="6" t="s">
        <v>2</v>
      </c>
      <c r="K6" s="15" t="s">
        <v>22</v>
      </c>
    </row>
    <row r="7" spans="1:14" ht="15.75" thickBot="1" x14ac:dyDescent="0.3">
      <c r="A7" s="9" t="s">
        <v>3</v>
      </c>
      <c r="B7" s="10" t="s">
        <v>4</v>
      </c>
      <c r="C7" s="11" t="s">
        <v>48</v>
      </c>
      <c r="E7" s="3" t="s">
        <v>14</v>
      </c>
      <c r="F7" s="3" t="s">
        <v>41</v>
      </c>
      <c r="G7" s="3" t="s">
        <v>42</v>
      </c>
      <c r="H7" s="3" t="s">
        <v>43</v>
      </c>
      <c r="I7" s="3" t="s">
        <v>44</v>
      </c>
      <c r="J7" s="3" t="s">
        <v>45</v>
      </c>
      <c r="K7" s="3" t="s">
        <v>6</v>
      </c>
      <c r="L7" s="3" t="s">
        <v>46</v>
      </c>
      <c r="M7" s="3" t="s">
        <v>47</v>
      </c>
      <c r="N7" s="7" t="s">
        <v>9</v>
      </c>
    </row>
    <row r="8" spans="1:14" ht="15.75" thickBot="1" x14ac:dyDescent="0.3">
      <c r="A8" s="12" t="s">
        <v>23</v>
      </c>
      <c r="B8" s="37">
        <v>7130</v>
      </c>
      <c r="C8" s="35">
        <v>1</v>
      </c>
      <c r="G8" s="3">
        <f>B34</f>
        <v>1.0149023401648298</v>
      </c>
      <c r="H8" s="3">
        <f>B8/G8</f>
        <v>7025.3064928809008</v>
      </c>
      <c r="I8" s="3">
        <f>H25+H26*C8</f>
        <v>7144.0090503569772</v>
      </c>
      <c r="J8" s="3">
        <f>I8*G8</f>
        <v>7250.4715033660195</v>
      </c>
      <c r="K8" s="3">
        <f>B8-J8</f>
        <v>-120.47150336601953</v>
      </c>
      <c r="L8" s="3">
        <f>ABS(K8)</f>
        <v>120.47150336601953</v>
      </c>
      <c r="M8" s="3">
        <f>K8^2</f>
        <v>14513.383123268855</v>
      </c>
      <c r="N8" s="7">
        <f>L8/B8</f>
        <v>1.6896424034504844E-2</v>
      </c>
    </row>
    <row r="9" spans="1:14" ht="15.75" thickBot="1" x14ac:dyDescent="0.3">
      <c r="A9" s="12" t="s">
        <v>24</v>
      </c>
      <c r="B9" s="38">
        <v>6940</v>
      </c>
      <c r="C9" s="35">
        <v>2</v>
      </c>
      <c r="G9" s="3">
        <f>C34</f>
        <v>0.96580124554192548</v>
      </c>
      <c r="H9" s="3">
        <f>B9/G9</f>
        <v>7185.7434767604409</v>
      </c>
      <c r="I9" s="3">
        <f>H25+H26*C9</f>
        <v>7222.3691468496381</v>
      </c>
      <c r="J9" s="3">
        <f>I9*G9</f>
        <v>6975.373117790954</v>
      </c>
      <c r="K9" s="3">
        <f>B9-J9</f>
        <v>-35.373117790953984</v>
      </c>
      <c r="L9" s="3">
        <f>ABS(K9)</f>
        <v>35.373117790953984</v>
      </c>
      <c r="M9" s="3">
        <f>K9^2</f>
        <v>1251.2574622527052</v>
      </c>
      <c r="N9" s="7">
        <f>L9/B9</f>
        <v>5.0969910361605168E-3</v>
      </c>
    </row>
    <row r="10" spans="1:14" ht="15.75" thickBot="1" x14ac:dyDescent="0.3">
      <c r="A10" s="12" t="s">
        <v>25</v>
      </c>
      <c r="B10" s="38">
        <v>7354</v>
      </c>
      <c r="C10" s="35">
        <v>3</v>
      </c>
      <c r="D10" s="3">
        <f>AVERAGE(B8:B11)</f>
        <v>7245</v>
      </c>
      <c r="E10" s="3">
        <f>AVERAGE(D10:D11)</f>
        <v>7312.875</v>
      </c>
      <c r="F10" s="3">
        <f>B10/E10</f>
        <v>1.005623643231971</v>
      </c>
      <c r="G10" s="3">
        <f>D34</f>
        <v>1.0053303458602341</v>
      </c>
      <c r="H10" s="3">
        <f>B10/G10</f>
        <v>7315.0084748584613</v>
      </c>
      <c r="I10" s="3">
        <f>H25+H26*C10</f>
        <v>7300.729243342299</v>
      </c>
      <c r="J10" s="3">
        <f>I10*G10</f>
        <v>7339.6446552412381</v>
      </c>
      <c r="K10" s="3">
        <f>B10-J10</f>
        <v>14.35534475876193</v>
      </c>
      <c r="L10" s="3">
        <f>ABS(K10)</f>
        <v>14.35534475876193</v>
      </c>
      <c r="M10" s="3">
        <f>K10^2</f>
        <v>206.07592314291361</v>
      </c>
      <c r="N10" s="7">
        <f>L10/B10</f>
        <v>1.9520457925974884E-3</v>
      </c>
    </row>
    <row r="11" spans="1:14" ht="15.75" thickBot="1" x14ac:dyDescent="0.3">
      <c r="A11" s="12" t="s">
        <v>26</v>
      </c>
      <c r="B11" s="38">
        <v>7556</v>
      </c>
      <c r="C11" s="35">
        <v>4</v>
      </c>
      <c r="D11" s="3">
        <f>AVERAGE(B9:B12)</f>
        <v>7380.75</v>
      </c>
      <c r="E11" s="3">
        <f>AVERAGE(D11:D12)</f>
        <v>7429.75</v>
      </c>
      <c r="F11" s="3">
        <f>B11/E11</f>
        <v>1.0169924963827854</v>
      </c>
      <c r="G11" s="3">
        <f>E34</f>
        <v>1.016241164950485</v>
      </c>
      <c r="H11" s="3">
        <f>B11/G11</f>
        <v>7435.2429921180728</v>
      </c>
      <c r="I11" s="3">
        <f>H25+H26*C11</f>
        <v>7379.0893398349599</v>
      </c>
      <c r="J11" s="3">
        <f>I11*G11</f>
        <v>7498.9343469875848</v>
      </c>
      <c r="K11" s="3">
        <f>B11-J11</f>
        <v>57.065653012415169</v>
      </c>
      <c r="L11" s="3">
        <f>ABS(K11)</f>
        <v>57.065653012415169</v>
      </c>
      <c r="M11" s="3">
        <f>K11^2</f>
        <v>3256.4887537333684</v>
      </c>
      <c r="N11" s="7">
        <f>L11/B11</f>
        <v>7.5523627597161424E-3</v>
      </c>
    </row>
    <row r="12" spans="1:14" ht="15.75" thickBot="1" x14ac:dyDescent="0.3">
      <c r="A12" s="12" t="s">
        <v>27</v>
      </c>
      <c r="B12" s="39">
        <v>7673</v>
      </c>
      <c r="C12" s="35">
        <v>5</v>
      </c>
      <c r="D12" s="3">
        <f>AVERAGE(B10:B13)</f>
        <v>7478.75</v>
      </c>
      <c r="E12" s="3">
        <f>AVERAGE(D12:D13)</f>
        <v>7517.25</v>
      </c>
      <c r="F12" s="3">
        <f>B12/E12</f>
        <v>1.0207190129369117</v>
      </c>
      <c r="G12" s="3">
        <f>B34</f>
        <v>1.0149023401648298</v>
      </c>
      <c r="H12" s="3">
        <f>B12/G12</f>
        <v>7560.3333407959544</v>
      </c>
      <c r="I12" s="3">
        <f>H25+H26*C12</f>
        <v>7457.4494363276208</v>
      </c>
      <c r="J12" s="3">
        <f>I12*G12</f>
        <v>7568.5828845897931</v>
      </c>
      <c r="K12" s="3">
        <f>B12-J12</f>
        <v>104.41711541020686</v>
      </c>
      <c r="L12" s="3">
        <f>ABS(K12)</f>
        <v>104.41711541020686</v>
      </c>
      <c r="M12" s="3">
        <f>K12^2</f>
        <v>10902.933990588459</v>
      </c>
      <c r="N12" s="7">
        <f>L12/B12</f>
        <v>1.3608382042252946E-2</v>
      </c>
    </row>
    <row r="13" spans="1:14" ht="15.75" thickBot="1" x14ac:dyDescent="0.3">
      <c r="A13" s="12" t="s">
        <v>28</v>
      </c>
      <c r="B13" s="39">
        <v>7332</v>
      </c>
      <c r="C13" s="35">
        <v>6</v>
      </c>
      <c r="D13" s="3">
        <f>AVERAGE(B11:B14)</f>
        <v>7555.75</v>
      </c>
      <c r="E13" s="3">
        <f>AVERAGE(D13:D14)</f>
        <v>7587.375</v>
      </c>
      <c r="F13" s="3">
        <f>B13/E13</f>
        <v>0.9663421143676173</v>
      </c>
      <c r="G13" s="3">
        <f>C34</f>
        <v>0.96580124554192548</v>
      </c>
      <c r="H13" s="3">
        <f>B13/G13</f>
        <v>7591.62408812789</v>
      </c>
      <c r="I13" s="3">
        <f>H25+H26*C13</f>
        <v>7535.8095328202817</v>
      </c>
      <c r="J13" s="3">
        <f>I13*G13</f>
        <v>7278.0942329645432</v>
      </c>
      <c r="K13" s="3">
        <f>B13-J13</f>
        <v>53.905767035456847</v>
      </c>
      <c r="L13" s="3">
        <f>ABS(K13)</f>
        <v>53.905767035456847</v>
      </c>
      <c r="M13" s="3">
        <f>K13^2</f>
        <v>2905.8317196809462</v>
      </c>
      <c r="N13" s="7">
        <f>L13/B13</f>
        <v>7.3521231635920413E-3</v>
      </c>
    </row>
    <row r="14" spans="1:14" ht="15.75" thickBot="1" x14ac:dyDescent="0.3">
      <c r="A14" s="12" t="s">
        <v>29</v>
      </c>
      <c r="B14" s="39">
        <v>7662</v>
      </c>
      <c r="C14" s="35">
        <v>7</v>
      </c>
      <c r="D14" s="3">
        <f>AVERAGE(B12:B15)</f>
        <v>7619</v>
      </c>
      <c r="E14" s="3">
        <f>AVERAGE(D14:D15)</f>
        <v>7643.875</v>
      </c>
      <c r="F14" s="3">
        <f>B14/E14</f>
        <v>1.0023711795391734</v>
      </c>
      <c r="G14" s="3">
        <f>D34</f>
        <v>1.0053303458602341</v>
      </c>
      <c r="H14" s="3">
        <f>B14/G14</f>
        <v>7621.3754330113579</v>
      </c>
      <c r="I14" s="3">
        <f>H25+H26*C14</f>
        <v>7614.1696293129426</v>
      </c>
      <c r="J14" s="3">
        <f>I14*G14</f>
        <v>7654.7557868756703</v>
      </c>
      <c r="K14" s="3">
        <f>B14-J14</f>
        <v>7.2442131243296899</v>
      </c>
      <c r="L14" s="3">
        <f>ABS(K14)</f>
        <v>7.2442131243296899</v>
      </c>
      <c r="M14" s="3">
        <f>K14^2</f>
        <v>52.478623790710529</v>
      </c>
      <c r="N14" s="7">
        <f>L14/B14</f>
        <v>9.4547286926777467E-4</v>
      </c>
    </row>
    <row r="15" spans="1:14" ht="15.75" thickBot="1" x14ac:dyDescent="0.3">
      <c r="A15" s="12" t="s">
        <v>30</v>
      </c>
      <c r="B15" s="39">
        <v>7809</v>
      </c>
      <c r="C15" s="35">
        <v>8</v>
      </c>
      <c r="D15" s="3">
        <f>AVERAGE(B13:B16)</f>
        <v>7668.75</v>
      </c>
      <c r="E15" s="3">
        <f>AVERAGE(D15:D16)</f>
        <v>7696.125</v>
      </c>
      <c r="F15" s="3">
        <f>B15/E15</f>
        <v>1.0146664717633873</v>
      </c>
      <c r="G15" s="3">
        <f>E34</f>
        <v>1.016241164950485</v>
      </c>
      <c r="H15" s="3">
        <f>B15/G15</f>
        <v>7684.1996460362661</v>
      </c>
      <c r="I15" s="3">
        <f>H25+H26*C15</f>
        <v>7692.5297258056034</v>
      </c>
      <c r="J15" s="3">
        <f>I15*G15</f>
        <v>7817.4653699689216</v>
      </c>
      <c r="K15" s="3">
        <f>B15-J15</f>
        <v>-8.46536996892155</v>
      </c>
      <c r="L15" s="3">
        <f>ABS(K15)</f>
        <v>8.46536996892155</v>
      </c>
      <c r="M15" s="3">
        <f>K15^2</f>
        <v>71.662488710718847</v>
      </c>
      <c r="N15" s="7">
        <f>L15/B15</f>
        <v>1.084053011771232E-3</v>
      </c>
    </row>
    <row r="16" spans="1:14" ht="15.75" thickBot="1" x14ac:dyDescent="0.3">
      <c r="A16" s="12" t="s">
        <v>31</v>
      </c>
      <c r="B16" s="40">
        <v>7872</v>
      </c>
      <c r="C16" s="35">
        <v>9</v>
      </c>
      <c r="D16" s="3">
        <f>AVERAGE(B14:B17)</f>
        <v>7723.5</v>
      </c>
      <c r="E16" s="3">
        <f>AVERAGE(D16:D17)</f>
        <v>7764.375</v>
      </c>
      <c r="F16" s="3">
        <f>B16/E16</f>
        <v>1.0138613861386139</v>
      </c>
      <c r="G16" s="3">
        <f>B34</f>
        <v>1.0149023401648298</v>
      </c>
      <c r="H16" s="3">
        <f>B16/G16</f>
        <v>7756.4113200502743</v>
      </c>
      <c r="I16" s="3">
        <f>H25+H26*C16</f>
        <v>7770.8898222982643</v>
      </c>
      <c r="J16" s="3">
        <f>I16*G16</f>
        <v>7886.6942658135667</v>
      </c>
      <c r="K16" s="3">
        <f>B16-J16</f>
        <v>-14.694265813566744</v>
      </c>
      <c r="L16" s="3">
        <f>ABS(K16)</f>
        <v>14.694265813566744</v>
      </c>
      <c r="M16" s="3">
        <f>K16^2</f>
        <v>215.92144779975632</v>
      </c>
      <c r="N16" s="7">
        <f>L16/B16</f>
        <v>1.8666496206258567E-3</v>
      </c>
    </row>
    <row r="17" spans="1:14" ht="15.75" thickBot="1" x14ac:dyDescent="0.3">
      <c r="A17" s="12" t="s">
        <v>32</v>
      </c>
      <c r="B17" s="40">
        <v>7551</v>
      </c>
      <c r="C17" s="35">
        <v>10</v>
      </c>
      <c r="D17" s="3">
        <f>AVERAGE(B15:B18)</f>
        <v>7805.25</v>
      </c>
      <c r="E17" s="3">
        <f>AVERAGE(D17:D18)</f>
        <v>7847</v>
      </c>
      <c r="F17" s="3">
        <f>B17/E17</f>
        <v>0.96227857780043324</v>
      </c>
      <c r="G17" s="3">
        <f>C34</f>
        <v>0.96580124554192548</v>
      </c>
      <c r="H17" s="3">
        <f>B17/G17</f>
        <v>7818.3788174377651</v>
      </c>
      <c r="I17" s="3">
        <f>H25+H26*C17</f>
        <v>7849.2499187909252</v>
      </c>
      <c r="J17" s="3">
        <f>I17*G17</f>
        <v>7580.8153481381332</v>
      </c>
      <c r="K17" s="3">
        <f>B17-J17</f>
        <v>-29.815348138133231</v>
      </c>
      <c r="L17" s="3">
        <f>ABS(K17)</f>
        <v>29.815348138133231</v>
      </c>
      <c r="M17" s="3">
        <f>K17^2</f>
        <v>888.95498459808471</v>
      </c>
      <c r="N17" s="7">
        <f>L17/B17</f>
        <v>3.9485297494548047E-3</v>
      </c>
    </row>
    <row r="18" spans="1:14" ht="15.75" thickBot="1" x14ac:dyDescent="0.3">
      <c r="A18" s="12" t="s">
        <v>33</v>
      </c>
      <c r="B18" s="40">
        <v>7989</v>
      </c>
      <c r="C18" s="35">
        <v>11</v>
      </c>
      <c r="D18" s="3">
        <f>AVERAGE(B16:B19)</f>
        <v>7888.75</v>
      </c>
      <c r="E18" s="3">
        <f>AVERAGE(D18:D19)</f>
        <v>7925.625</v>
      </c>
      <c r="F18" s="3">
        <f>B18/E18</f>
        <v>1.0079962148095576</v>
      </c>
      <c r="G18" s="3">
        <f>D34</f>
        <v>1.0053303458602341</v>
      </c>
      <c r="H18" s="3">
        <f>B18/G18</f>
        <v>7946.6416515697911</v>
      </c>
      <c r="I18" s="3">
        <f>H25+H26*C18</f>
        <v>7927.6100152835861</v>
      </c>
      <c r="J18" s="3">
        <f>I18*G18</f>
        <v>7969.8669185101035</v>
      </c>
      <c r="K18" s="3">
        <f>B18-J18</f>
        <v>19.13308148989654</v>
      </c>
      <c r="L18" s="3">
        <f>ABS(K18)</f>
        <v>19.13308148989654</v>
      </c>
      <c r="M18" s="3">
        <f>K18^2</f>
        <v>366.07480729902159</v>
      </c>
      <c r="N18" s="7">
        <f>L18/B18</f>
        <v>2.3949282125292951E-3</v>
      </c>
    </row>
    <row r="19" spans="1:14" ht="15.75" thickBot="1" x14ac:dyDescent="0.3">
      <c r="A19" s="12" t="s">
        <v>34</v>
      </c>
      <c r="B19" s="40">
        <v>8143</v>
      </c>
      <c r="C19" s="35">
        <v>12</v>
      </c>
      <c r="D19" s="3">
        <f>AVERAGE(B17:B20)</f>
        <v>7962.5</v>
      </c>
      <c r="E19" s="3">
        <f>AVERAGE(D19:D20)</f>
        <v>8006.375</v>
      </c>
      <c r="F19" s="3">
        <f>B19/E19</f>
        <v>1.0170645267052818</v>
      </c>
      <c r="G19" s="3">
        <f>E34</f>
        <v>1.016241164950485</v>
      </c>
      <c r="H19" s="3">
        <f>B19/G19</f>
        <v>8012.8617899440796</v>
      </c>
      <c r="I19" s="3">
        <f>H25+H26*C19</f>
        <v>8005.970111776247</v>
      </c>
      <c r="J19" s="3">
        <f>I19*G19</f>
        <v>8135.9963929502583</v>
      </c>
      <c r="K19" s="3">
        <f>B19-J19</f>
        <v>7.0036070497417313</v>
      </c>
      <c r="L19" s="3">
        <f>ABS(K19)</f>
        <v>7.0036070497417313</v>
      </c>
      <c r="M19" s="3">
        <f>K19^2</f>
        <v>49.050511707192079</v>
      </c>
      <c r="N19" s="7">
        <f>L19/B19</f>
        <v>8.6007700475767299E-4</v>
      </c>
    </row>
    <row r="20" spans="1:14" ht="15.75" thickBot="1" x14ac:dyDescent="0.3">
      <c r="A20" s="12" t="s">
        <v>35</v>
      </c>
      <c r="B20" s="41">
        <v>8167</v>
      </c>
      <c r="C20" s="35">
        <v>13</v>
      </c>
      <c r="D20" s="3">
        <f>AVERAGE(B18:B21)</f>
        <v>8050.25</v>
      </c>
      <c r="E20" s="3">
        <f>AVERAGE(D20:D21)</f>
        <v>8085.125</v>
      </c>
      <c r="F20" s="3">
        <f>B20/E20</f>
        <v>1.0101266214189639</v>
      </c>
      <c r="G20" s="3">
        <f>B34</f>
        <v>1.0149023401648298</v>
      </c>
      <c r="H20" s="3">
        <f>B20/G20</f>
        <v>8047.0796812564267</v>
      </c>
      <c r="I20" s="3">
        <f>H25+H26*C20</f>
        <v>8084.3302082689079</v>
      </c>
      <c r="J20" s="3">
        <f>I20*G20</f>
        <v>8204.8056470373413</v>
      </c>
      <c r="K20" s="3">
        <f>B20-J20</f>
        <v>-37.805647037341259</v>
      </c>
      <c r="L20" s="3">
        <f>ABS(K20)</f>
        <v>37.805647037341259</v>
      </c>
      <c r="M20" s="3">
        <f>K20^2</f>
        <v>1429.26694791203</v>
      </c>
      <c r="N20" s="7">
        <f>L20/B20</f>
        <v>4.6290739607372667E-3</v>
      </c>
    </row>
    <row r="21" spans="1:14" ht="15.75" thickBot="1" x14ac:dyDescent="0.3">
      <c r="A21" s="12" t="s">
        <v>36</v>
      </c>
      <c r="B21" s="41">
        <v>7902</v>
      </c>
      <c r="C21" s="35">
        <v>14</v>
      </c>
      <c r="D21" s="3">
        <f>AVERAGE(B19:B22)</f>
        <v>8120</v>
      </c>
      <c r="E21" s="3">
        <f>AVERAGE(D21:D22)</f>
        <v>8156.625</v>
      </c>
      <c r="F21" s="3">
        <f>B21/E21</f>
        <v>0.96878304445772612</v>
      </c>
      <c r="G21" s="3">
        <f>C34</f>
        <v>0.96580124554192548</v>
      </c>
      <c r="H21" s="3">
        <f>B21/G21</f>
        <v>8181.8076301672918</v>
      </c>
      <c r="I21" s="3">
        <f>H25+H26*C21</f>
        <v>8162.6903047615688</v>
      </c>
      <c r="J21" s="3">
        <f>I21*G21</f>
        <v>7883.5364633117224</v>
      </c>
      <c r="K21" s="3">
        <f>B21-J21</f>
        <v>18.4635366882776</v>
      </c>
      <c r="L21" s="3">
        <f>ABS(K21)</f>
        <v>18.4635366882776</v>
      </c>
      <c r="M21" s="3">
        <f>K21^2</f>
        <v>340.90218703937296</v>
      </c>
      <c r="N21" s="7">
        <f>L21/B21</f>
        <v>2.3365650073750442E-3</v>
      </c>
    </row>
    <row r="22" spans="1:14" ht="15.75" thickBot="1" x14ac:dyDescent="0.3">
      <c r="A22" s="12" t="s">
        <v>37</v>
      </c>
      <c r="B22" s="41">
        <v>8268</v>
      </c>
      <c r="C22" s="35">
        <v>15</v>
      </c>
      <c r="D22" s="3">
        <f>AVERAGE(B20:B23)</f>
        <v>8193.25</v>
      </c>
      <c r="G22" s="3">
        <f>D34</f>
        <v>1.0053303458602341</v>
      </c>
      <c r="H22" s="3">
        <f>B22/G22</f>
        <v>8224.162370156344</v>
      </c>
      <c r="I22" s="3">
        <f>H25+H26*C22</f>
        <v>8241.0504012542297</v>
      </c>
      <c r="J22" s="3">
        <f>I22*G22</f>
        <v>8284.9780501445348</v>
      </c>
      <c r="K22" s="3">
        <f>B22-J22</f>
        <v>-16.978050144534791</v>
      </c>
      <c r="L22" s="3">
        <f>ABS(K22)</f>
        <v>16.978050144534791</v>
      </c>
      <c r="M22" s="3">
        <f>K22^2</f>
        <v>288.25418671033782</v>
      </c>
      <c r="N22" s="7">
        <f>L22/B22</f>
        <v>2.0534651843897907E-3</v>
      </c>
    </row>
    <row r="23" spans="1:14" ht="15.75" thickBot="1" x14ac:dyDescent="0.3">
      <c r="A23" s="13" t="s">
        <v>38</v>
      </c>
      <c r="B23" s="41">
        <v>8436</v>
      </c>
      <c r="C23" s="36">
        <v>16</v>
      </c>
      <c r="G23" s="3">
        <f>E34</f>
        <v>1.016241164950485</v>
      </c>
      <c r="H23" s="3">
        <f>B23/G23</f>
        <v>8301.1791796596171</v>
      </c>
      <c r="I23" s="3">
        <f>H25+H26*C23</f>
        <v>8319.4104977468905</v>
      </c>
      <c r="J23" s="3">
        <f>I23*G23</f>
        <v>8454.5274159315941</v>
      </c>
      <c r="K23" s="3">
        <f>B23-J23</f>
        <v>-18.527415931594078</v>
      </c>
      <c r="L23" s="3">
        <f>ABS(K23)</f>
        <v>18.527415931594078</v>
      </c>
      <c r="M23" s="3">
        <f>K23^2</f>
        <v>343.26514110228607</v>
      </c>
      <c r="N23" s="7">
        <f>L23/B23</f>
        <v>2.1962323294919487E-3</v>
      </c>
    </row>
    <row r="24" spans="1:14" x14ac:dyDescent="0.25">
      <c r="J24" s="3" t="s">
        <v>13</v>
      </c>
      <c r="K24" s="3">
        <f>SUM(K8:K23)</f>
        <v>-0.54239962197880232</v>
      </c>
      <c r="L24" s="3">
        <f>SUM(L8:L23)</f>
        <v>563.71903676015154</v>
      </c>
      <c r="M24" s="3">
        <f>SUM(M8:M23)</f>
        <v>37081.802299336763</v>
      </c>
      <c r="N24" s="7">
        <f>SUM(N8:N23)</f>
        <v>7.4773375779224646E-2</v>
      </c>
    </row>
    <row r="25" spans="1:14" x14ac:dyDescent="0.25">
      <c r="E25" s="3" t="s">
        <v>14</v>
      </c>
      <c r="G25" s="3" t="s">
        <v>11</v>
      </c>
      <c r="H25" s="3">
        <f>INTERCEPT(H8:H23,C8:C23)</f>
        <v>7065.6489538643164</v>
      </c>
      <c r="K25" s="3">
        <f>AVERAGE(K8:K23)</f>
        <v>-3.3899976373675145E-2</v>
      </c>
      <c r="L25" s="3">
        <f>AVERAGE(L8:L23)</f>
        <v>35.232439797509471</v>
      </c>
      <c r="M25" s="3">
        <f>AVERAGE(M8:M23)</f>
        <v>2317.6126437085477</v>
      </c>
      <c r="N25" s="7">
        <f>AVERAGE(N8:N23)</f>
        <v>4.6733359862015404E-3</v>
      </c>
    </row>
    <row r="26" spans="1:14" x14ac:dyDescent="0.25">
      <c r="G26" s="3" t="s">
        <v>12</v>
      </c>
      <c r="H26" s="3">
        <f>SLOPE(H8:H23,C8:C23)</f>
        <v>78.360096492660915</v>
      </c>
      <c r="K26" s="3" t="s">
        <v>15</v>
      </c>
      <c r="L26" s="3" t="s">
        <v>16</v>
      </c>
      <c r="M26" s="3" t="s">
        <v>17</v>
      </c>
      <c r="N26" s="3" t="s">
        <v>18</v>
      </c>
    </row>
    <row r="27" spans="1:14" x14ac:dyDescent="0.25">
      <c r="L27" s="3" t="s">
        <v>19</v>
      </c>
      <c r="M27" s="3">
        <f>SQRT(M24/(COUNT(H8:H23)-1-4))</f>
        <v>58.060941572655729</v>
      </c>
    </row>
    <row r="28" spans="1:14" x14ac:dyDescent="0.25">
      <c r="A28" s="15" t="s">
        <v>49</v>
      </c>
    </row>
    <row r="29" spans="1:14" x14ac:dyDescent="0.25">
      <c r="B29" s="3" t="s">
        <v>50</v>
      </c>
      <c r="C29" s="3" t="s">
        <v>51</v>
      </c>
      <c r="D29" s="3" t="s">
        <v>52</v>
      </c>
      <c r="E29" s="3" t="s">
        <v>53</v>
      </c>
    </row>
    <row r="30" spans="1:14" x14ac:dyDescent="0.25">
      <c r="D30" s="3">
        <f>F10</f>
        <v>1.005623643231971</v>
      </c>
      <c r="E30" s="3">
        <f>F11</f>
        <v>1.0169924963827854</v>
      </c>
    </row>
    <row r="31" spans="1:14" x14ac:dyDescent="0.25">
      <c r="B31" s="3">
        <f>F12</f>
        <v>1.0207190129369117</v>
      </c>
      <c r="C31" s="3">
        <f>F13</f>
        <v>0.9663421143676173</v>
      </c>
      <c r="D31" s="3">
        <f>F14</f>
        <v>1.0023711795391734</v>
      </c>
      <c r="E31" s="3">
        <f>F15</f>
        <v>1.0146664717633873</v>
      </c>
    </row>
    <row r="32" spans="1:14" x14ac:dyDescent="0.25">
      <c r="B32" s="3">
        <f>F16</f>
        <v>1.0138613861386139</v>
      </c>
      <c r="C32" s="3">
        <f>F17</f>
        <v>0.96227857780043324</v>
      </c>
      <c r="D32" s="3">
        <f>F18</f>
        <v>1.0079962148095576</v>
      </c>
      <c r="E32" s="3">
        <f>F19</f>
        <v>1.0170645267052818</v>
      </c>
    </row>
    <row r="33" spans="1:5" x14ac:dyDescent="0.25">
      <c r="B33" s="3">
        <f>F20</f>
        <v>1.0101266214189639</v>
      </c>
      <c r="C33" s="3">
        <f>F21</f>
        <v>0.96878304445772612</v>
      </c>
    </row>
    <row r="34" spans="1:5" x14ac:dyDescent="0.25">
      <c r="A34" s="3" t="s">
        <v>14</v>
      </c>
      <c r="B34" s="3">
        <f>AVERAGE(B30:B33)</f>
        <v>1.0149023401648298</v>
      </c>
      <c r="C34" s="3">
        <f>AVERAGE(C30:C33)</f>
        <v>0.96580124554192548</v>
      </c>
      <c r="D34" s="3">
        <f>AVERAGE(D30:D33)</f>
        <v>1.0053303458602341</v>
      </c>
      <c r="E34" s="3">
        <f>AVERAGE(E30:E33)</f>
        <v>1.016241164950485</v>
      </c>
    </row>
    <row r="36" spans="1:5" x14ac:dyDescent="0.25">
      <c r="A36" s="15" t="s">
        <v>54</v>
      </c>
    </row>
    <row r="37" spans="1:5" x14ac:dyDescent="0.25">
      <c r="A37" s="3" t="s">
        <v>3</v>
      </c>
      <c r="B37" s="3" t="s">
        <v>44</v>
      </c>
      <c r="C37" s="3" t="s">
        <v>42</v>
      </c>
      <c r="D37" s="3" t="s">
        <v>45</v>
      </c>
    </row>
    <row r="38" spans="1:5" x14ac:dyDescent="0.25">
      <c r="A38" s="3">
        <v>17</v>
      </c>
      <c r="B38" s="3">
        <f>H25+H26*A38</f>
        <v>8397.7705942395514</v>
      </c>
      <c r="C38" s="3">
        <f>B34</f>
        <v>1.0149023401648298</v>
      </c>
      <c r="D38" s="3">
        <f>B38*C38</f>
        <v>8522.917028261114</v>
      </c>
    </row>
    <row r="39" spans="1:5" x14ac:dyDescent="0.25">
      <c r="A39" s="3">
        <v>18</v>
      </c>
      <c r="B39" s="3">
        <f>H25+H26*A39</f>
        <v>8476.1306907322123</v>
      </c>
      <c r="C39" s="3">
        <f>C34</f>
        <v>0.96580124554192548</v>
      </c>
      <c r="D39" s="3">
        <f>B39*C39</f>
        <v>8186.2575784853116</v>
      </c>
    </row>
    <row r="40" spans="1:5" x14ac:dyDescent="0.25">
      <c r="A40" s="3">
        <v>19</v>
      </c>
      <c r="B40" s="3">
        <f>H25+H26*A40</f>
        <v>8554.4907872248732</v>
      </c>
      <c r="C40" s="3">
        <f>D34</f>
        <v>1.0053303458602341</v>
      </c>
      <c r="D40" s="3">
        <f>B40*C40</f>
        <v>8600.089181778967</v>
      </c>
    </row>
    <row r="41" spans="1:5" x14ac:dyDescent="0.25">
      <c r="A41" s="3">
        <v>20</v>
      </c>
      <c r="B41" s="3">
        <f>H25+H26*A41</f>
        <v>8632.8508837175341</v>
      </c>
      <c r="C41" s="3">
        <f>E34</f>
        <v>1.016241164950485</v>
      </c>
      <c r="D41" s="3">
        <f>B41*C41</f>
        <v>8773.0584389129308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Rawaa</dc:creator>
  <cp:lastModifiedBy>Rawaa</cp:lastModifiedBy>
  <dcterms:created xsi:type="dcterms:W3CDTF">2021-06-06T18:47:57Z</dcterms:created>
  <dcterms:modified xsi:type="dcterms:W3CDTF">2021-06-06T19:36:45Z</dcterms:modified>
</cp:coreProperties>
</file>