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3ABCA14E-46E1-4D95-9971-E29C346EFC0A}" xr6:coauthVersionLast="46" xr6:coauthVersionMax="46" xr10:uidLastSave="{00000000-0000-0000-0000-000000000000}"/>
  <bookViews>
    <workbookView xWindow="28680" yWindow="60" windowWidth="29040" windowHeight="17640" activeTab="3" xr2:uid="{00000000-000D-0000-FFFF-FFFF00000000}"/>
  </bookViews>
  <sheets>
    <sheet name="IO matrix (proc)" sheetId="6" r:id="rId1"/>
    <sheet name="IO matrix" sheetId="5" r:id="rId2"/>
    <sheet name="intermediate" sheetId="4" r:id="rId3"/>
    <sheet name="us_use_cxi_2019" sheetId="1" r:id="rId4"/>
    <sheet name="us_make_cxi_2019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7" i="6" l="1"/>
  <c r="T3" i="6"/>
  <c r="T4" i="6"/>
  <c r="T5" i="6"/>
  <c r="T6" i="6"/>
  <c r="T8" i="6"/>
  <c r="Q8" i="6" s="1"/>
  <c r="T9" i="6"/>
  <c r="T10" i="6"/>
  <c r="U10" i="6" s="1"/>
  <c r="T11" i="6"/>
  <c r="T12" i="6"/>
  <c r="T13" i="6"/>
  <c r="T14" i="6"/>
  <c r="T15" i="6"/>
  <c r="T16" i="6"/>
  <c r="T2" i="6"/>
  <c r="S7" i="6"/>
  <c r="Q3" i="6"/>
  <c r="R3" i="6"/>
  <c r="Q4" i="6"/>
  <c r="R4" i="6"/>
  <c r="Q5" i="6"/>
  <c r="R5" i="6"/>
  <c r="S5" i="6" s="1"/>
  <c r="Q6" i="6"/>
  <c r="R6" i="6"/>
  <c r="U6" i="6" s="1"/>
  <c r="Q7" i="6"/>
  <c r="R7" i="6"/>
  <c r="R8" i="6"/>
  <c r="Q9" i="6"/>
  <c r="R9" i="6"/>
  <c r="Q10" i="6"/>
  <c r="R10" i="6"/>
  <c r="Q11" i="6"/>
  <c r="R11" i="6"/>
  <c r="Q12" i="6"/>
  <c r="R12" i="6"/>
  <c r="Q13" i="6"/>
  <c r="U13" i="6" s="1"/>
  <c r="R13" i="6"/>
  <c r="Q14" i="6"/>
  <c r="U14" i="6" s="1"/>
  <c r="R14" i="6"/>
  <c r="Q15" i="6"/>
  <c r="R15" i="6"/>
  <c r="Q16" i="6"/>
  <c r="R16" i="6"/>
  <c r="R2" i="6"/>
  <c r="Q2" i="6"/>
  <c r="S3" i="6"/>
  <c r="U3" i="6" s="1"/>
  <c r="S4" i="6"/>
  <c r="U4" i="6" s="1"/>
  <c r="S6" i="6"/>
  <c r="S8" i="6"/>
  <c r="S9" i="6"/>
  <c r="S10" i="6"/>
  <c r="S11" i="6"/>
  <c r="U11" i="6" s="1"/>
  <c r="S12" i="6"/>
  <c r="U12" i="6" s="1"/>
  <c r="S13" i="6"/>
  <c r="S14" i="6"/>
  <c r="S15" i="6"/>
  <c r="U15" i="6" s="1"/>
  <c r="S16" i="6"/>
  <c r="U16" i="6" s="1"/>
  <c r="S2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B2" i="6" a="1"/>
  <c r="O16" i="6" s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2" i="5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2" i="5"/>
  <c r="Y3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2" i="5"/>
  <c r="Y2" i="5" s="1"/>
  <c r="X2" i="5" a="1"/>
  <c r="X3" i="5" s="1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B22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B18" i="5"/>
  <c r="B19" i="5"/>
  <c r="B17" i="5"/>
  <c r="S2" i="5" a="1"/>
  <c r="S2" i="5" s="1"/>
  <c r="T2" i="5" a="1"/>
  <c r="T2" i="5" s="1"/>
  <c r="U2" i="5" a="1"/>
  <c r="U9" i="5" s="1"/>
  <c r="V2" i="5" a="1"/>
  <c r="V2" i="5" s="1"/>
  <c r="R2" i="5" a="1"/>
  <c r="R2" i="5" s="1"/>
  <c r="Q2" i="5" a="1"/>
  <c r="Q10" i="5" s="1"/>
  <c r="B2" i="5" a="1"/>
  <c r="L4" i="5" s="1"/>
  <c r="D33" i="1"/>
  <c r="C22" i="4" s="1"/>
  <c r="E33" i="1"/>
  <c r="D22" i="4" s="1"/>
  <c r="F33" i="1"/>
  <c r="G33" i="1"/>
  <c r="H33" i="1"/>
  <c r="I33" i="1"/>
  <c r="H25" i="4" s="1"/>
  <c r="J33" i="1"/>
  <c r="K33" i="1"/>
  <c r="J32" i="4" s="1"/>
  <c r="L33" i="1"/>
  <c r="K22" i="4" s="1"/>
  <c r="M33" i="1"/>
  <c r="L22" i="4" s="1"/>
  <c r="N33" i="1"/>
  <c r="O33" i="1"/>
  <c r="P33" i="1"/>
  <c r="Q33" i="1"/>
  <c r="P25" i="4" s="1"/>
  <c r="C33" i="1"/>
  <c r="B26" i="4" s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C25" i="1"/>
  <c r="D24" i="1"/>
  <c r="D38" i="1" s="1"/>
  <c r="E24" i="1"/>
  <c r="F24" i="1"/>
  <c r="F38" i="1" s="1"/>
  <c r="G24" i="1"/>
  <c r="H24" i="1"/>
  <c r="I24" i="1"/>
  <c r="J24" i="1"/>
  <c r="J38" i="1" s="1"/>
  <c r="K24" i="1"/>
  <c r="K38" i="1" s="1"/>
  <c r="L24" i="1"/>
  <c r="L38" i="1" s="1"/>
  <c r="M24" i="1"/>
  <c r="N24" i="1"/>
  <c r="N38" i="1" s="1"/>
  <c r="O24" i="1"/>
  <c r="P24" i="1"/>
  <c r="P37" i="1" s="1"/>
  <c r="Q24" i="1"/>
  <c r="C24" i="1"/>
  <c r="D22" i="2"/>
  <c r="C9" i="4" s="1"/>
  <c r="E22" i="2"/>
  <c r="D8" i="4" s="1"/>
  <c r="F22" i="2"/>
  <c r="G22" i="2"/>
  <c r="H22" i="2"/>
  <c r="I22" i="2"/>
  <c r="J22" i="2"/>
  <c r="K22" i="2"/>
  <c r="J8" i="4" s="1"/>
  <c r="L22" i="2"/>
  <c r="K9" i="4" s="1"/>
  <c r="M22" i="2"/>
  <c r="L8" i="4" s="1"/>
  <c r="N22" i="2"/>
  <c r="O22" i="2"/>
  <c r="P22" i="2"/>
  <c r="Q22" i="2"/>
  <c r="R22" i="2"/>
  <c r="S22" i="2"/>
  <c r="C22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7" i="2"/>
  <c r="U37" i="1"/>
  <c r="V37" i="1"/>
  <c r="W37" i="1"/>
  <c r="X37" i="1"/>
  <c r="Y37" i="1"/>
  <c r="Z37" i="1"/>
  <c r="V38" i="1"/>
  <c r="W38" i="1"/>
  <c r="X38" i="1"/>
  <c r="Y38" i="1"/>
  <c r="Z38" i="1"/>
  <c r="U38" i="1"/>
  <c r="C37" i="1"/>
  <c r="E37" i="1"/>
  <c r="F37" i="1"/>
  <c r="G37" i="1"/>
  <c r="H37" i="1"/>
  <c r="I37" i="1"/>
  <c r="M37" i="1"/>
  <c r="N37" i="1"/>
  <c r="O37" i="1"/>
  <c r="Q37" i="1"/>
  <c r="E38" i="1"/>
  <c r="G38" i="1"/>
  <c r="H38" i="1"/>
  <c r="I38" i="1"/>
  <c r="M38" i="1"/>
  <c r="O38" i="1"/>
  <c r="P38" i="1"/>
  <c r="Q38" i="1"/>
  <c r="C38" i="1"/>
  <c r="B5" i="4"/>
  <c r="D5" i="4"/>
  <c r="E5" i="4"/>
  <c r="F5" i="4"/>
  <c r="G5" i="4"/>
  <c r="H5" i="4"/>
  <c r="I5" i="4"/>
  <c r="L5" i="4"/>
  <c r="M5" i="4"/>
  <c r="N5" i="4"/>
  <c r="O5" i="4"/>
  <c r="P5" i="4"/>
  <c r="B6" i="4"/>
  <c r="C6" i="4"/>
  <c r="D6" i="4"/>
  <c r="E6" i="4"/>
  <c r="F6" i="4"/>
  <c r="G6" i="4"/>
  <c r="H6" i="4"/>
  <c r="I6" i="4"/>
  <c r="K6" i="4"/>
  <c r="L6" i="4"/>
  <c r="M6" i="4"/>
  <c r="N6" i="4"/>
  <c r="O6" i="4"/>
  <c r="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B8" i="4"/>
  <c r="C8" i="4"/>
  <c r="E8" i="4"/>
  <c r="F8" i="4"/>
  <c r="G8" i="4"/>
  <c r="H8" i="4"/>
  <c r="I8" i="4"/>
  <c r="K8" i="4"/>
  <c r="M8" i="4"/>
  <c r="N8" i="4"/>
  <c r="O8" i="4"/>
  <c r="P8" i="4"/>
  <c r="B9" i="4"/>
  <c r="E9" i="4"/>
  <c r="F9" i="4"/>
  <c r="G9" i="4"/>
  <c r="H9" i="4"/>
  <c r="I9" i="4"/>
  <c r="M9" i="4"/>
  <c r="N9" i="4"/>
  <c r="O9" i="4"/>
  <c r="P9" i="4"/>
  <c r="B10" i="4"/>
  <c r="E10" i="4"/>
  <c r="F10" i="4"/>
  <c r="G10" i="4"/>
  <c r="H10" i="4"/>
  <c r="I10" i="4"/>
  <c r="M10" i="4"/>
  <c r="N10" i="4"/>
  <c r="O10" i="4"/>
  <c r="P10" i="4"/>
  <c r="B11" i="4"/>
  <c r="E11" i="4"/>
  <c r="F11" i="4"/>
  <c r="G11" i="4"/>
  <c r="H11" i="4"/>
  <c r="I11" i="4"/>
  <c r="M11" i="4"/>
  <c r="N11" i="4"/>
  <c r="O11" i="4"/>
  <c r="P11" i="4"/>
  <c r="B12" i="4"/>
  <c r="C12" i="4"/>
  <c r="E12" i="4"/>
  <c r="F12" i="4"/>
  <c r="G12" i="4"/>
  <c r="H12" i="4"/>
  <c r="I12" i="4"/>
  <c r="K12" i="4"/>
  <c r="M12" i="4"/>
  <c r="N12" i="4"/>
  <c r="O12" i="4"/>
  <c r="P12" i="4"/>
  <c r="B13" i="4"/>
  <c r="C13" i="4"/>
  <c r="D13" i="4"/>
  <c r="E13" i="4"/>
  <c r="F13" i="4"/>
  <c r="G13" i="4"/>
  <c r="H13" i="4"/>
  <c r="I13" i="4"/>
  <c r="K13" i="4"/>
  <c r="L13" i="4"/>
  <c r="M13" i="4"/>
  <c r="N13" i="4"/>
  <c r="O13" i="4"/>
  <c r="P13" i="4"/>
  <c r="B14" i="4"/>
  <c r="C14" i="4"/>
  <c r="D14" i="4"/>
  <c r="E14" i="4"/>
  <c r="F14" i="4"/>
  <c r="G14" i="4"/>
  <c r="H14" i="4"/>
  <c r="I14" i="4"/>
  <c r="K14" i="4"/>
  <c r="L14" i="4"/>
  <c r="M14" i="4"/>
  <c r="N14" i="4"/>
  <c r="O14" i="4"/>
  <c r="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B17" i="4"/>
  <c r="C17" i="4"/>
  <c r="D17" i="4"/>
  <c r="E17" i="4"/>
  <c r="F17" i="4"/>
  <c r="G17" i="4"/>
  <c r="H17" i="4"/>
  <c r="I17" i="4"/>
  <c r="K17" i="4"/>
  <c r="L17" i="4"/>
  <c r="M17" i="4"/>
  <c r="N17" i="4"/>
  <c r="O17" i="4"/>
  <c r="P17" i="4"/>
  <c r="B18" i="4"/>
  <c r="C18" i="4"/>
  <c r="D18" i="4"/>
  <c r="E18" i="4"/>
  <c r="F18" i="4"/>
  <c r="G18" i="4"/>
  <c r="H18" i="4"/>
  <c r="I18" i="4"/>
  <c r="K18" i="4"/>
  <c r="L18" i="4"/>
  <c r="M18" i="4"/>
  <c r="N18" i="4"/>
  <c r="O18" i="4"/>
  <c r="P18" i="4"/>
  <c r="C4" i="4"/>
  <c r="D4" i="4"/>
  <c r="E4" i="4"/>
  <c r="F4" i="4"/>
  <c r="G4" i="4"/>
  <c r="H4" i="4"/>
  <c r="I4" i="4"/>
  <c r="K4" i="4"/>
  <c r="L4" i="4"/>
  <c r="M4" i="4"/>
  <c r="N4" i="4"/>
  <c r="O4" i="4"/>
  <c r="P4" i="4"/>
  <c r="B4" i="4"/>
  <c r="E22" i="4"/>
  <c r="F22" i="4"/>
  <c r="G22" i="4"/>
  <c r="H22" i="4"/>
  <c r="I22" i="4"/>
  <c r="M22" i="4"/>
  <c r="N22" i="4"/>
  <c r="O22" i="4"/>
  <c r="P22" i="4"/>
  <c r="C23" i="4"/>
  <c r="D23" i="4"/>
  <c r="E23" i="4"/>
  <c r="F23" i="4"/>
  <c r="G23" i="4"/>
  <c r="H23" i="4"/>
  <c r="I23" i="4"/>
  <c r="K23" i="4"/>
  <c r="L23" i="4"/>
  <c r="M23" i="4"/>
  <c r="N23" i="4"/>
  <c r="O23" i="4"/>
  <c r="P23" i="4"/>
  <c r="D24" i="4"/>
  <c r="E24" i="4"/>
  <c r="F24" i="4"/>
  <c r="G24" i="4"/>
  <c r="I24" i="4"/>
  <c r="K24" i="4"/>
  <c r="L24" i="4"/>
  <c r="M24" i="4"/>
  <c r="N24" i="4"/>
  <c r="O24" i="4"/>
  <c r="C25" i="4"/>
  <c r="D25" i="4"/>
  <c r="E25" i="4"/>
  <c r="F25" i="4"/>
  <c r="G25" i="4"/>
  <c r="I25" i="4"/>
  <c r="K25" i="4"/>
  <c r="L25" i="4"/>
  <c r="M25" i="4"/>
  <c r="N25" i="4"/>
  <c r="O25" i="4"/>
  <c r="C26" i="4"/>
  <c r="D26" i="4"/>
  <c r="E26" i="4"/>
  <c r="F26" i="4"/>
  <c r="G26" i="4"/>
  <c r="H26" i="4"/>
  <c r="I26" i="4"/>
  <c r="K26" i="4"/>
  <c r="L26" i="4"/>
  <c r="M26" i="4"/>
  <c r="N26" i="4"/>
  <c r="O26" i="4"/>
  <c r="P26" i="4"/>
  <c r="C27" i="4"/>
  <c r="D27" i="4"/>
  <c r="E27" i="4"/>
  <c r="F27" i="4"/>
  <c r="G27" i="4"/>
  <c r="H27" i="4"/>
  <c r="I27" i="4"/>
  <c r="K27" i="4"/>
  <c r="L27" i="4"/>
  <c r="M27" i="4"/>
  <c r="N27" i="4"/>
  <c r="O27" i="4"/>
  <c r="P27" i="4"/>
  <c r="C28" i="4"/>
  <c r="D28" i="4"/>
  <c r="E28" i="4"/>
  <c r="F28" i="4"/>
  <c r="G28" i="4"/>
  <c r="I28" i="4"/>
  <c r="K28" i="4"/>
  <c r="L28" i="4"/>
  <c r="M28" i="4"/>
  <c r="N28" i="4"/>
  <c r="O28" i="4"/>
  <c r="C29" i="4"/>
  <c r="D29" i="4"/>
  <c r="E29" i="4"/>
  <c r="F29" i="4"/>
  <c r="G29" i="4"/>
  <c r="I29" i="4"/>
  <c r="K29" i="4"/>
  <c r="L29" i="4"/>
  <c r="M29" i="4"/>
  <c r="N29" i="4"/>
  <c r="O29" i="4"/>
  <c r="C30" i="4"/>
  <c r="D30" i="4"/>
  <c r="E30" i="4"/>
  <c r="F30" i="4"/>
  <c r="G30" i="4"/>
  <c r="H30" i="4"/>
  <c r="I30" i="4"/>
  <c r="K30" i="4"/>
  <c r="L30" i="4"/>
  <c r="M30" i="4"/>
  <c r="N30" i="4"/>
  <c r="O30" i="4"/>
  <c r="P30" i="4"/>
  <c r="C31" i="4"/>
  <c r="D31" i="4"/>
  <c r="E31" i="4"/>
  <c r="F31" i="4"/>
  <c r="G31" i="4"/>
  <c r="H31" i="4"/>
  <c r="I31" i="4"/>
  <c r="K31" i="4"/>
  <c r="L31" i="4"/>
  <c r="M31" i="4"/>
  <c r="N31" i="4"/>
  <c r="O31" i="4"/>
  <c r="P31" i="4"/>
  <c r="C32" i="4"/>
  <c r="D32" i="4"/>
  <c r="E32" i="4"/>
  <c r="F32" i="4"/>
  <c r="G32" i="4"/>
  <c r="I32" i="4"/>
  <c r="K32" i="4"/>
  <c r="L32" i="4"/>
  <c r="M32" i="4"/>
  <c r="N32" i="4"/>
  <c r="O32" i="4"/>
  <c r="C33" i="4"/>
  <c r="D33" i="4"/>
  <c r="E33" i="4"/>
  <c r="F33" i="4"/>
  <c r="G33" i="4"/>
  <c r="I33" i="4"/>
  <c r="K33" i="4"/>
  <c r="L33" i="4"/>
  <c r="M33" i="4"/>
  <c r="N33" i="4"/>
  <c r="O33" i="4"/>
  <c r="C34" i="4"/>
  <c r="D34" i="4"/>
  <c r="E34" i="4"/>
  <c r="F34" i="4"/>
  <c r="G34" i="4"/>
  <c r="H34" i="4"/>
  <c r="I34" i="4"/>
  <c r="K34" i="4"/>
  <c r="L34" i="4"/>
  <c r="M34" i="4"/>
  <c r="N34" i="4"/>
  <c r="O34" i="4"/>
  <c r="P34" i="4"/>
  <c r="C35" i="4"/>
  <c r="D35" i="4"/>
  <c r="E35" i="4"/>
  <c r="F35" i="4"/>
  <c r="G35" i="4"/>
  <c r="H35" i="4"/>
  <c r="I35" i="4"/>
  <c r="K35" i="4"/>
  <c r="L35" i="4"/>
  <c r="M35" i="4"/>
  <c r="N35" i="4"/>
  <c r="O35" i="4"/>
  <c r="P35" i="4"/>
  <c r="C36" i="4"/>
  <c r="D36" i="4"/>
  <c r="E36" i="4"/>
  <c r="F36" i="4"/>
  <c r="G36" i="4"/>
  <c r="I36" i="4"/>
  <c r="K36" i="4"/>
  <c r="L36" i="4"/>
  <c r="M36" i="4"/>
  <c r="N36" i="4"/>
  <c r="O36" i="4"/>
  <c r="B24" i="4"/>
  <c r="B25" i="4"/>
  <c r="B32" i="4"/>
  <c r="B33" i="4"/>
  <c r="U9" i="6" l="1"/>
  <c r="U2" i="6"/>
  <c r="D4" i="6"/>
  <c r="L4" i="6"/>
  <c r="P8" i="6"/>
  <c r="E13" i="6"/>
  <c r="E5" i="6"/>
  <c r="I9" i="6"/>
  <c r="M13" i="6"/>
  <c r="M5" i="6"/>
  <c r="B10" i="6"/>
  <c r="F14" i="6"/>
  <c r="B2" i="6"/>
  <c r="F6" i="6"/>
  <c r="J10" i="6"/>
  <c r="N14" i="6"/>
  <c r="H8" i="6"/>
  <c r="L12" i="6"/>
  <c r="J2" i="6"/>
  <c r="N6" i="6"/>
  <c r="C11" i="6"/>
  <c r="G15" i="6"/>
  <c r="C3" i="6"/>
  <c r="G7" i="6"/>
  <c r="K11" i="6"/>
  <c r="O15" i="6"/>
  <c r="P16" i="6"/>
  <c r="K3" i="6"/>
  <c r="O7" i="6"/>
  <c r="D12" i="6"/>
  <c r="H16" i="6"/>
  <c r="K2" i="6"/>
  <c r="N5" i="6"/>
  <c r="J9" i="6"/>
  <c r="M12" i="6"/>
  <c r="I16" i="6"/>
  <c r="D3" i="6"/>
  <c r="L3" i="6"/>
  <c r="E4" i="6"/>
  <c r="F5" i="6"/>
  <c r="G6" i="6"/>
  <c r="H7" i="6"/>
  <c r="P7" i="6"/>
  <c r="B9" i="6"/>
  <c r="K10" i="6"/>
  <c r="L11" i="6"/>
  <c r="N13" i="6"/>
  <c r="L2" i="6"/>
  <c r="E2" i="6"/>
  <c r="M2" i="6"/>
  <c r="F3" i="6"/>
  <c r="N3" i="6"/>
  <c r="G4" i="6"/>
  <c r="O4" i="6"/>
  <c r="P5" i="6"/>
  <c r="I6" i="6"/>
  <c r="C8" i="6"/>
  <c r="K8" i="6"/>
  <c r="D9" i="6"/>
  <c r="L9" i="6"/>
  <c r="E10" i="6"/>
  <c r="M10" i="6"/>
  <c r="F11" i="6"/>
  <c r="N11" i="6"/>
  <c r="G12" i="6"/>
  <c r="O12" i="6"/>
  <c r="H13" i="6"/>
  <c r="P13" i="6"/>
  <c r="I14" i="6"/>
  <c r="B15" i="6"/>
  <c r="J15" i="6"/>
  <c r="C16" i="6"/>
  <c r="K16" i="6"/>
  <c r="M3" i="6"/>
  <c r="G5" i="6"/>
  <c r="P6" i="6"/>
  <c r="J8" i="6"/>
  <c r="D10" i="6"/>
  <c r="M11" i="6"/>
  <c r="G13" i="6"/>
  <c r="P14" i="6"/>
  <c r="B16" i="6"/>
  <c r="H5" i="6"/>
  <c r="F2" i="6"/>
  <c r="N2" i="6"/>
  <c r="G3" i="6"/>
  <c r="O3" i="6"/>
  <c r="H4" i="6"/>
  <c r="P4" i="6"/>
  <c r="I5" i="6"/>
  <c r="B6" i="6"/>
  <c r="J6" i="6"/>
  <c r="C7" i="6"/>
  <c r="K7" i="6"/>
  <c r="D8" i="6"/>
  <c r="L8" i="6"/>
  <c r="E9" i="6"/>
  <c r="M9" i="6"/>
  <c r="F10" i="6"/>
  <c r="N10" i="6"/>
  <c r="G11" i="6"/>
  <c r="O11" i="6"/>
  <c r="H12" i="6"/>
  <c r="P12" i="6"/>
  <c r="I13" i="6"/>
  <c r="B14" i="6"/>
  <c r="J14" i="6"/>
  <c r="C15" i="6"/>
  <c r="K15" i="6"/>
  <c r="D16" i="6"/>
  <c r="L16" i="6"/>
  <c r="C2" i="6"/>
  <c r="M4" i="6"/>
  <c r="O6" i="6"/>
  <c r="I8" i="6"/>
  <c r="C10" i="6"/>
  <c r="D11" i="6"/>
  <c r="E12" i="6"/>
  <c r="F13" i="6"/>
  <c r="G14" i="6"/>
  <c r="O14" i="6"/>
  <c r="H15" i="6"/>
  <c r="P15" i="6"/>
  <c r="D2" i="6"/>
  <c r="F4" i="6"/>
  <c r="O5" i="6"/>
  <c r="I7" i="6"/>
  <c r="C9" i="6"/>
  <c r="L10" i="6"/>
  <c r="F12" i="6"/>
  <c r="H14" i="6"/>
  <c r="J7" i="6"/>
  <c r="G2" i="6"/>
  <c r="O2" i="6"/>
  <c r="H3" i="6"/>
  <c r="P3" i="6"/>
  <c r="I4" i="6"/>
  <c r="B5" i="6"/>
  <c r="J5" i="6"/>
  <c r="C6" i="6"/>
  <c r="K6" i="6"/>
  <c r="D7" i="6"/>
  <c r="L7" i="6"/>
  <c r="E8" i="6"/>
  <c r="M8" i="6"/>
  <c r="F9" i="6"/>
  <c r="N9" i="6"/>
  <c r="G10" i="6"/>
  <c r="O10" i="6"/>
  <c r="H11" i="6"/>
  <c r="P11" i="6"/>
  <c r="I12" i="6"/>
  <c r="B13" i="6"/>
  <c r="J13" i="6"/>
  <c r="C14" i="6"/>
  <c r="K14" i="6"/>
  <c r="D15" i="6"/>
  <c r="L15" i="6"/>
  <c r="E16" i="6"/>
  <c r="M16" i="6"/>
  <c r="E3" i="6"/>
  <c r="N4" i="6"/>
  <c r="H6" i="6"/>
  <c r="B8" i="6"/>
  <c r="K9" i="6"/>
  <c r="E11" i="6"/>
  <c r="N12" i="6"/>
  <c r="O13" i="6"/>
  <c r="I15" i="6"/>
  <c r="J16" i="6"/>
  <c r="B7" i="6"/>
  <c r="H2" i="6"/>
  <c r="P2" i="6"/>
  <c r="I3" i="6"/>
  <c r="B4" i="6"/>
  <c r="J4" i="6"/>
  <c r="C5" i="6"/>
  <c r="K5" i="6"/>
  <c r="D6" i="6"/>
  <c r="L6" i="6"/>
  <c r="E7" i="6"/>
  <c r="M7" i="6"/>
  <c r="F8" i="6"/>
  <c r="N8" i="6"/>
  <c r="G9" i="6"/>
  <c r="O9" i="6"/>
  <c r="H10" i="6"/>
  <c r="P10" i="6"/>
  <c r="I11" i="6"/>
  <c r="B12" i="6"/>
  <c r="J12" i="6"/>
  <c r="C13" i="6"/>
  <c r="K13" i="6"/>
  <c r="D14" i="6"/>
  <c r="L14" i="6"/>
  <c r="E15" i="6"/>
  <c r="M15" i="6"/>
  <c r="F16" i="6"/>
  <c r="N16" i="6"/>
  <c r="I2" i="6"/>
  <c r="B3" i="6"/>
  <c r="J3" i="6"/>
  <c r="C4" i="6"/>
  <c r="K4" i="6"/>
  <c r="D5" i="6"/>
  <c r="L5" i="6"/>
  <c r="E6" i="6"/>
  <c r="M6" i="6"/>
  <c r="F7" i="6"/>
  <c r="N7" i="6"/>
  <c r="G8" i="6"/>
  <c r="O8" i="6"/>
  <c r="H9" i="6"/>
  <c r="P9" i="6"/>
  <c r="I10" i="6"/>
  <c r="B11" i="6"/>
  <c r="J11" i="6"/>
  <c r="C12" i="6"/>
  <c r="K12" i="6"/>
  <c r="D13" i="6"/>
  <c r="L13" i="6"/>
  <c r="E14" i="6"/>
  <c r="M14" i="6"/>
  <c r="F15" i="6"/>
  <c r="N15" i="6"/>
  <c r="G16" i="6"/>
  <c r="X10" i="5"/>
  <c r="X8" i="5"/>
  <c r="X9" i="5"/>
  <c r="X15" i="5"/>
  <c r="X7" i="5"/>
  <c r="X14" i="5"/>
  <c r="X6" i="5"/>
  <c r="X2" i="5"/>
  <c r="X13" i="5"/>
  <c r="X5" i="5"/>
  <c r="X12" i="5"/>
  <c r="X4" i="5"/>
  <c r="X16" i="5"/>
  <c r="X11" i="5"/>
  <c r="Q4" i="5"/>
  <c r="Q12" i="5"/>
  <c r="Q3" i="5"/>
  <c r="Q11" i="5"/>
  <c r="Q6" i="5"/>
  <c r="Q14" i="5"/>
  <c r="Q5" i="5"/>
  <c r="Q13" i="5"/>
  <c r="Q7" i="5"/>
  <c r="Q15" i="5"/>
  <c r="Q8" i="5"/>
  <c r="Q16" i="5"/>
  <c r="Q2" i="5"/>
  <c r="Q9" i="5"/>
  <c r="U2" i="5"/>
  <c r="S9" i="5"/>
  <c r="U16" i="5"/>
  <c r="U8" i="5"/>
  <c r="T16" i="5"/>
  <c r="T8" i="5"/>
  <c r="S16" i="5"/>
  <c r="S8" i="5"/>
  <c r="U15" i="5"/>
  <c r="U7" i="5"/>
  <c r="T15" i="5"/>
  <c r="T7" i="5"/>
  <c r="S15" i="5"/>
  <c r="S7" i="5"/>
  <c r="S6" i="5"/>
  <c r="U13" i="5"/>
  <c r="U5" i="5"/>
  <c r="T13" i="5"/>
  <c r="T5" i="5"/>
  <c r="S13" i="5"/>
  <c r="S5" i="5"/>
  <c r="T9" i="5"/>
  <c r="U14" i="5"/>
  <c r="T14" i="5"/>
  <c r="S14" i="5"/>
  <c r="U12" i="5"/>
  <c r="U4" i="5"/>
  <c r="T12" i="5"/>
  <c r="T4" i="5"/>
  <c r="S12" i="5"/>
  <c r="S4" i="5"/>
  <c r="U6" i="5"/>
  <c r="T6" i="5"/>
  <c r="U11" i="5"/>
  <c r="U3" i="5"/>
  <c r="T11" i="5"/>
  <c r="T3" i="5"/>
  <c r="S11" i="5"/>
  <c r="S3" i="5"/>
  <c r="U10" i="5"/>
  <c r="T10" i="5"/>
  <c r="S10" i="5"/>
  <c r="V8" i="5"/>
  <c r="V15" i="5"/>
  <c r="V7" i="5"/>
  <c r="V9" i="5"/>
  <c r="V14" i="5"/>
  <c r="V6" i="5"/>
  <c r="V5" i="5"/>
  <c r="V12" i="5"/>
  <c r="V4" i="5"/>
  <c r="V13" i="5"/>
  <c r="V11" i="5"/>
  <c r="V3" i="5"/>
  <c r="V16" i="5"/>
  <c r="V10" i="5"/>
  <c r="R9" i="5"/>
  <c r="R16" i="5"/>
  <c r="R15" i="5"/>
  <c r="R6" i="5"/>
  <c r="R13" i="5"/>
  <c r="R5" i="5"/>
  <c r="R8" i="5"/>
  <c r="R14" i="5"/>
  <c r="R12" i="5"/>
  <c r="R4" i="5"/>
  <c r="R11" i="5"/>
  <c r="R3" i="5"/>
  <c r="R7" i="5"/>
  <c r="R10" i="5"/>
  <c r="O15" i="5"/>
  <c r="L12" i="5"/>
  <c r="C11" i="5"/>
  <c r="P8" i="5"/>
  <c r="F6" i="5"/>
  <c r="C3" i="5"/>
  <c r="N15" i="5"/>
  <c r="L13" i="5"/>
  <c r="B11" i="5"/>
  <c r="G8" i="5"/>
  <c r="L5" i="5"/>
  <c r="I2" i="5"/>
  <c r="N16" i="5"/>
  <c r="F16" i="5"/>
  <c r="M15" i="5"/>
  <c r="E15" i="5"/>
  <c r="L14" i="5"/>
  <c r="D14" i="5"/>
  <c r="K13" i="5"/>
  <c r="C13" i="5"/>
  <c r="J12" i="5"/>
  <c r="B12" i="5"/>
  <c r="I11" i="5"/>
  <c r="P10" i="5"/>
  <c r="H10" i="5"/>
  <c r="O9" i="5"/>
  <c r="G9" i="5"/>
  <c r="N8" i="5"/>
  <c r="F8" i="5"/>
  <c r="M7" i="5"/>
  <c r="E7" i="5"/>
  <c r="L6" i="5"/>
  <c r="D6" i="5"/>
  <c r="K5" i="5"/>
  <c r="C5" i="5"/>
  <c r="J4" i="5"/>
  <c r="B4" i="5"/>
  <c r="I3" i="5"/>
  <c r="P2" i="5"/>
  <c r="P21" i="5" s="1"/>
  <c r="H2" i="5"/>
  <c r="N14" i="5"/>
  <c r="E13" i="5"/>
  <c r="J10" i="5"/>
  <c r="H8" i="5"/>
  <c r="N6" i="5"/>
  <c r="K3" i="5"/>
  <c r="O16" i="5"/>
  <c r="M14" i="5"/>
  <c r="K12" i="5"/>
  <c r="P9" i="5"/>
  <c r="N7" i="5"/>
  <c r="E6" i="5"/>
  <c r="B3" i="5"/>
  <c r="M16" i="5"/>
  <c r="E16" i="5"/>
  <c r="L15" i="5"/>
  <c r="D15" i="5"/>
  <c r="K14" i="5"/>
  <c r="C14" i="5"/>
  <c r="J13" i="5"/>
  <c r="B13" i="5"/>
  <c r="I12" i="5"/>
  <c r="P11" i="5"/>
  <c r="H11" i="5"/>
  <c r="O10" i="5"/>
  <c r="G10" i="5"/>
  <c r="N9" i="5"/>
  <c r="F9" i="5"/>
  <c r="M8" i="5"/>
  <c r="E8" i="5"/>
  <c r="L7" i="5"/>
  <c r="D7" i="5"/>
  <c r="K6" i="5"/>
  <c r="C6" i="5"/>
  <c r="J5" i="5"/>
  <c r="B5" i="5"/>
  <c r="I4" i="5"/>
  <c r="P3" i="5"/>
  <c r="H3" i="5"/>
  <c r="O2" i="5"/>
  <c r="G2" i="5"/>
  <c r="P16" i="5"/>
  <c r="M13" i="5"/>
  <c r="K11" i="5"/>
  <c r="B10" i="5"/>
  <c r="O7" i="5"/>
  <c r="E5" i="5"/>
  <c r="J2" i="5"/>
  <c r="F15" i="5"/>
  <c r="D13" i="5"/>
  <c r="J11" i="5"/>
  <c r="H9" i="5"/>
  <c r="F7" i="5"/>
  <c r="D5" i="5"/>
  <c r="J3" i="5"/>
  <c r="L16" i="5"/>
  <c r="D16" i="5"/>
  <c r="K15" i="5"/>
  <c r="C15" i="5"/>
  <c r="J14" i="5"/>
  <c r="B14" i="5"/>
  <c r="I13" i="5"/>
  <c r="P12" i="5"/>
  <c r="H12" i="5"/>
  <c r="O11" i="5"/>
  <c r="G11" i="5"/>
  <c r="N10" i="5"/>
  <c r="F10" i="5"/>
  <c r="M9" i="5"/>
  <c r="E9" i="5"/>
  <c r="L8" i="5"/>
  <c r="D8" i="5"/>
  <c r="K7" i="5"/>
  <c r="C7" i="5"/>
  <c r="J6" i="5"/>
  <c r="B6" i="5"/>
  <c r="I5" i="5"/>
  <c r="P4" i="5"/>
  <c r="H4" i="5"/>
  <c r="O3" i="5"/>
  <c r="G3" i="5"/>
  <c r="N2" i="5"/>
  <c r="F2" i="5"/>
  <c r="H16" i="5"/>
  <c r="F14" i="5"/>
  <c r="D12" i="5"/>
  <c r="I9" i="5"/>
  <c r="G7" i="5"/>
  <c r="M5" i="5"/>
  <c r="B2" i="5"/>
  <c r="G16" i="5"/>
  <c r="E14" i="5"/>
  <c r="C12" i="5"/>
  <c r="I10" i="5"/>
  <c r="O8" i="5"/>
  <c r="M6" i="5"/>
  <c r="K4" i="5"/>
  <c r="C4" i="5"/>
  <c r="K16" i="5"/>
  <c r="C16" i="5"/>
  <c r="J15" i="5"/>
  <c r="B15" i="5"/>
  <c r="I14" i="5"/>
  <c r="P13" i="5"/>
  <c r="H13" i="5"/>
  <c r="O12" i="5"/>
  <c r="G12" i="5"/>
  <c r="N11" i="5"/>
  <c r="F11" i="5"/>
  <c r="M10" i="5"/>
  <c r="E10" i="5"/>
  <c r="L9" i="5"/>
  <c r="D9" i="5"/>
  <c r="K8" i="5"/>
  <c r="C8" i="5"/>
  <c r="J7" i="5"/>
  <c r="B7" i="5"/>
  <c r="I6" i="5"/>
  <c r="P5" i="5"/>
  <c r="H5" i="5"/>
  <c r="O4" i="5"/>
  <c r="G4" i="5"/>
  <c r="N3" i="5"/>
  <c r="F3" i="5"/>
  <c r="M2" i="5"/>
  <c r="E2" i="5"/>
  <c r="D4" i="5"/>
  <c r="J16" i="5"/>
  <c r="B16" i="5"/>
  <c r="I15" i="5"/>
  <c r="P14" i="5"/>
  <c r="H14" i="5"/>
  <c r="O13" i="5"/>
  <c r="G13" i="5"/>
  <c r="N12" i="5"/>
  <c r="F12" i="5"/>
  <c r="M11" i="5"/>
  <c r="E11" i="5"/>
  <c r="L10" i="5"/>
  <c r="D10" i="5"/>
  <c r="K9" i="5"/>
  <c r="C9" i="5"/>
  <c r="J8" i="5"/>
  <c r="B8" i="5"/>
  <c r="I7" i="5"/>
  <c r="P6" i="5"/>
  <c r="H6" i="5"/>
  <c r="O5" i="5"/>
  <c r="G5" i="5"/>
  <c r="N4" i="5"/>
  <c r="F4" i="5"/>
  <c r="M3" i="5"/>
  <c r="E3" i="5"/>
  <c r="L2" i="5"/>
  <c r="D2" i="5"/>
  <c r="I16" i="5"/>
  <c r="P15" i="5"/>
  <c r="H15" i="5"/>
  <c r="O14" i="5"/>
  <c r="G14" i="5"/>
  <c r="N13" i="5"/>
  <c r="F13" i="5"/>
  <c r="M12" i="5"/>
  <c r="E12" i="5"/>
  <c r="L11" i="5"/>
  <c r="D11" i="5"/>
  <c r="K10" i="5"/>
  <c r="C10" i="5"/>
  <c r="J9" i="5"/>
  <c r="B9" i="5"/>
  <c r="I8" i="5"/>
  <c r="P7" i="5"/>
  <c r="H7" i="5"/>
  <c r="O6" i="5"/>
  <c r="G6" i="5"/>
  <c r="N5" i="5"/>
  <c r="F5" i="5"/>
  <c r="M4" i="5"/>
  <c r="E4" i="5"/>
  <c r="L3" i="5"/>
  <c r="D3" i="5"/>
  <c r="K2" i="5"/>
  <c r="C2" i="5"/>
  <c r="G15" i="5"/>
  <c r="J31" i="4"/>
  <c r="J27" i="4"/>
  <c r="J23" i="4"/>
  <c r="C24" i="4"/>
  <c r="J35" i="4"/>
  <c r="P36" i="4"/>
  <c r="H36" i="4"/>
  <c r="J33" i="4"/>
  <c r="P32" i="4"/>
  <c r="H32" i="4"/>
  <c r="J29" i="4"/>
  <c r="P28" i="4"/>
  <c r="H28" i="4"/>
  <c r="J25" i="4"/>
  <c r="P24" i="4"/>
  <c r="H24" i="4"/>
  <c r="J36" i="4"/>
  <c r="J28" i="4"/>
  <c r="J24" i="4"/>
  <c r="J34" i="4"/>
  <c r="P33" i="4"/>
  <c r="H33" i="4"/>
  <c r="J30" i="4"/>
  <c r="P29" i="4"/>
  <c r="H29" i="4"/>
  <c r="J26" i="4"/>
  <c r="J22" i="4"/>
  <c r="B31" i="4"/>
  <c r="B30" i="4"/>
  <c r="B29" i="4"/>
  <c r="B23" i="4"/>
  <c r="B22" i="4"/>
  <c r="B36" i="4"/>
  <c r="B28" i="4"/>
  <c r="B35" i="4"/>
  <c r="B27" i="4"/>
  <c r="B34" i="4"/>
  <c r="L37" i="1"/>
  <c r="D37" i="1"/>
  <c r="K37" i="1"/>
  <c r="J37" i="1"/>
  <c r="J14" i="4"/>
  <c r="L12" i="4"/>
  <c r="D12" i="4"/>
  <c r="J6" i="4"/>
  <c r="K5" i="4"/>
  <c r="C5" i="4"/>
  <c r="B40" i="4" s="1" a="1"/>
  <c r="P54" i="4" s="1"/>
  <c r="J13" i="4"/>
  <c r="L11" i="4"/>
  <c r="D11" i="4"/>
  <c r="J5" i="4"/>
  <c r="J12" i="4"/>
  <c r="K11" i="4"/>
  <c r="C11" i="4"/>
  <c r="L10" i="4"/>
  <c r="D10" i="4"/>
  <c r="J11" i="4"/>
  <c r="K10" i="4"/>
  <c r="C10" i="4"/>
  <c r="L9" i="4"/>
  <c r="D9" i="4"/>
  <c r="J4" i="4"/>
  <c r="J18" i="4"/>
  <c r="J10" i="4"/>
  <c r="J17" i="4"/>
  <c r="J9" i="4"/>
  <c r="J21" i="6" l="1"/>
  <c r="P22" i="6"/>
  <c r="P21" i="6"/>
  <c r="M21" i="6"/>
  <c r="M22" i="6"/>
  <c r="I22" i="6"/>
  <c r="I21" i="6"/>
  <c r="H22" i="6"/>
  <c r="H21" i="6"/>
  <c r="O21" i="6"/>
  <c r="O22" i="6"/>
  <c r="E21" i="6"/>
  <c r="E22" i="6"/>
  <c r="G21" i="6"/>
  <c r="G22" i="6"/>
  <c r="L21" i="6"/>
  <c r="L22" i="6"/>
  <c r="N21" i="6"/>
  <c r="N22" i="6"/>
  <c r="J22" i="6"/>
  <c r="C22" i="6"/>
  <c r="C21" i="6"/>
  <c r="F21" i="6"/>
  <c r="F22" i="6"/>
  <c r="K22" i="6"/>
  <c r="K21" i="6"/>
  <c r="B22" i="6"/>
  <c r="D21" i="6"/>
  <c r="D22" i="6"/>
  <c r="B21" i="6"/>
  <c r="I21" i="5"/>
  <c r="D21" i="5"/>
  <c r="F21" i="5"/>
  <c r="L21" i="5"/>
  <c r="B21" i="5"/>
  <c r="N21" i="5"/>
  <c r="G21" i="5"/>
  <c r="J21" i="5"/>
  <c r="O21" i="5"/>
  <c r="H21" i="5"/>
  <c r="K21" i="5"/>
  <c r="E21" i="5"/>
  <c r="C21" i="5"/>
  <c r="M21" i="5"/>
  <c r="H47" i="4"/>
  <c r="C40" i="4"/>
  <c r="B45" i="4"/>
  <c r="E51" i="4"/>
  <c r="I42" i="4"/>
  <c r="C51" i="4"/>
  <c r="P41" i="4"/>
  <c r="E44" i="4"/>
  <c r="B51" i="4"/>
  <c r="F48" i="4"/>
  <c r="E45" i="4"/>
  <c r="K54" i="4"/>
  <c r="N53" i="4"/>
  <c r="K51" i="4"/>
  <c r="M54" i="4"/>
  <c r="C54" i="4"/>
  <c r="L50" i="4"/>
  <c r="M44" i="4"/>
  <c r="K45" i="4"/>
  <c r="J53" i="4"/>
  <c r="M52" i="4"/>
  <c r="H52" i="4"/>
  <c r="C49" i="4"/>
  <c r="D43" i="4"/>
  <c r="I50" i="4"/>
  <c r="F51" i="4"/>
  <c r="L46" i="4"/>
  <c r="G53" i="4"/>
  <c r="M53" i="4"/>
  <c r="P44" i="4"/>
  <c r="F45" i="4"/>
  <c r="D46" i="4"/>
  <c r="F42" i="4"/>
  <c r="N41" i="4"/>
  <c r="D42" i="4"/>
  <c r="J42" i="4"/>
  <c r="J54" i="4"/>
  <c r="K41" i="4"/>
  <c r="B42" i="4"/>
  <c r="H41" i="4"/>
  <c r="M40" i="4"/>
  <c r="J40" i="4"/>
  <c r="I49" i="4"/>
  <c r="B54" i="4"/>
  <c r="G51" i="4"/>
  <c r="B46" i="4"/>
  <c r="J49" i="4"/>
  <c r="G47" i="4"/>
  <c r="F50" i="4"/>
  <c r="N51" i="4"/>
  <c r="H44" i="4"/>
  <c r="H46" i="4"/>
  <c r="D49" i="4"/>
  <c r="B49" i="4"/>
  <c r="I40" i="4"/>
  <c r="N46" i="4"/>
  <c r="J52" i="4"/>
  <c r="D48" i="4"/>
  <c r="M46" i="4"/>
  <c r="B44" i="4"/>
  <c r="M50" i="4"/>
  <c r="C46" i="4"/>
  <c r="G43" i="4"/>
  <c r="N44" i="4"/>
  <c r="F43" i="4"/>
  <c r="H50" i="4"/>
  <c r="L45" i="4"/>
  <c r="L41" i="4"/>
  <c r="L42" i="4"/>
  <c r="C43" i="4"/>
  <c r="F53" i="4"/>
  <c r="E54" i="4"/>
  <c r="F41" i="4"/>
  <c r="D50" i="4"/>
  <c r="J50" i="4"/>
  <c r="C45" i="4"/>
  <c r="G50" i="4"/>
  <c r="L51" i="4"/>
  <c r="P40" i="4"/>
  <c r="N49" i="4"/>
  <c r="P46" i="4"/>
  <c r="B41" i="4"/>
  <c r="C53" i="4"/>
  <c r="P49" i="4"/>
  <c r="F49" i="4"/>
  <c r="H54" i="4"/>
  <c r="O45" i="4"/>
  <c r="J47" i="4"/>
  <c r="I48" i="4"/>
  <c r="N54" i="4"/>
  <c r="F46" i="4"/>
  <c r="B52" i="4"/>
  <c r="N42" i="4"/>
  <c r="E46" i="4"/>
  <c r="C47" i="4"/>
  <c r="L49" i="4"/>
  <c r="J45" i="4"/>
  <c r="N43" i="4"/>
  <c r="O53" i="4"/>
  <c r="K49" i="4"/>
  <c r="G45" i="4"/>
  <c r="C41" i="4"/>
  <c r="H45" i="4"/>
  <c r="E52" i="4"/>
  <c r="P47" i="4"/>
  <c r="L43" i="4"/>
  <c r="F54" i="4"/>
  <c r="B50" i="4"/>
  <c r="M45" i="4"/>
  <c r="I41" i="4"/>
  <c r="P50" i="4"/>
  <c r="J44" i="4"/>
  <c r="I45" i="4"/>
  <c r="L53" i="4"/>
  <c r="H49" i="4"/>
  <c r="D45" i="4"/>
  <c r="O40" i="4"/>
  <c r="P42" i="4"/>
  <c r="H53" i="4"/>
  <c r="E49" i="4"/>
  <c r="K48" i="4"/>
  <c r="B53" i="4"/>
  <c r="M48" i="4"/>
  <c r="I44" i="4"/>
  <c r="P52" i="4"/>
  <c r="D40" i="4"/>
  <c r="I46" i="4"/>
  <c r="I52" i="4"/>
  <c r="P43" i="4"/>
  <c r="O52" i="4"/>
  <c r="N52" i="4"/>
  <c r="J48" i="4"/>
  <c r="F44" i="4"/>
  <c r="B40" i="4"/>
  <c r="D41" i="4"/>
  <c r="D51" i="4"/>
  <c r="O46" i="4"/>
  <c r="K42" i="4"/>
  <c r="E53" i="4"/>
  <c r="P48" i="4"/>
  <c r="L44" i="4"/>
  <c r="H40" i="4"/>
  <c r="N48" i="4"/>
  <c r="H42" i="4"/>
  <c r="L40" i="4"/>
  <c r="K52" i="4"/>
  <c r="G48" i="4"/>
  <c r="C44" i="4"/>
  <c r="D54" i="4"/>
  <c r="F40" i="4"/>
  <c r="E42" i="4"/>
  <c r="O43" i="4"/>
  <c r="O44" i="4"/>
  <c r="P51" i="4"/>
  <c r="L47" i="4"/>
  <c r="H43" i="4"/>
  <c r="N50" i="4"/>
  <c r="E50" i="4"/>
  <c r="I43" i="4"/>
  <c r="D53" i="4"/>
  <c r="J46" i="4"/>
  <c r="F52" i="4"/>
  <c r="B48" i="4"/>
  <c r="M43" i="4"/>
  <c r="M41" i="4"/>
  <c r="O54" i="4"/>
  <c r="K50" i="4"/>
  <c r="G46" i="4"/>
  <c r="C42" i="4"/>
  <c r="L52" i="4"/>
  <c r="H48" i="4"/>
  <c r="D44" i="4"/>
  <c r="L54" i="4"/>
  <c r="M47" i="4"/>
  <c r="N40" i="4"/>
  <c r="I54" i="4"/>
  <c r="C52" i="4"/>
  <c r="N47" i="4"/>
  <c r="J43" i="4"/>
  <c r="I51" i="4"/>
  <c r="I53" i="4"/>
  <c r="G49" i="4"/>
  <c r="E41" i="4"/>
  <c r="M42" i="4"/>
  <c r="H51" i="4"/>
  <c r="D47" i="4"/>
  <c r="O42" i="4"/>
  <c r="L48" i="4"/>
  <c r="C48" i="4"/>
  <c r="O48" i="4"/>
  <c r="K44" i="4"/>
  <c r="G40" i="4"/>
  <c r="O41" i="4"/>
  <c r="B47" i="4"/>
  <c r="E48" i="4"/>
  <c r="O51" i="4"/>
  <c r="M51" i="4"/>
  <c r="I47" i="4"/>
  <c r="E43" i="4"/>
  <c r="P53" i="4"/>
  <c r="G54" i="4"/>
  <c r="C50" i="4"/>
  <c r="N45" i="4"/>
  <c r="J41" i="4"/>
  <c r="D52" i="4"/>
  <c r="O47" i="4"/>
  <c r="K43" i="4"/>
  <c r="K53" i="4"/>
  <c r="E47" i="4"/>
  <c r="E40" i="4"/>
  <c r="G44" i="4"/>
  <c r="J51" i="4"/>
  <c r="F47" i="4"/>
  <c r="B43" i="4"/>
  <c r="O49" i="4"/>
  <c r="M49" i="4"/>
  <c r="G41" i="4"/>
  <c r="G52" i="4"/>
  <c r="K40" i="4"/>
  <c r="O50" i="4"/>
  <c r="K46" i="4"/>
  <c r="G42" i="4"/>
  <c r="K47" i="4"/>
  <c r="P45" i="4"/>
  <c r="V2" i="6" l="1" a="1"/>
  <c r="V14" i="6" l="1"/>
  <c r="V6" i="6"/>
  <c r="V13" i="6"/>
  <c r="V5" i="6"/>
  <c r="V12" i="6"/>
  <c r="V4" i="6"/>
  <c r="V11" i="6"/>
  <c r="V3" i="6"/>
  <c r="V9" i="6"/>
  <c r="V10" i="6"/>
  <c r="V2" i="6"/>
  <c r="V16" i="6"/>
  <c r="V8" i="6"/>
  <c r="V7" i="6"/>
  <c r="V15" i="6"/>
</calcChain>
</file>

<file path=xl/sharedStrings.xml><?xml version="1.0" encoding="utf-8"?>
<sst xmlns="http://schemas.openxmlformats.org/spreadsheetml/2006/main" count="336" uniqueCount="91">
  <si>
    <t>The Use of Commodities by Industries, After Redefinitions (Producers' Prices)</t>
  </si>
  <si>
    <t xml:space="preserve">(Millions of dollars) </t>
  </si>
  <si>
    <t xml:space="preserve">Bureau of Economic Analysis </t>
  </si>
  <si>
    <t>Commodities/Industries</t>
  </si>
  <si>
    <t>31G</t>
  </si>
  <si>
    <t>44RT</t>
  </si>
  <si>
    <t>48TW</t>
  </si>
  <si>
    <t>FIRE</t>
  </si>
  <si>
    <t>PROF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</si>
  <si>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</si>
  <si>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</si>
  <si>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</si>
  <si>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</si>
  <si>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</si>
  <si>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</si>
  <si>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</si>
  <si>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</si>
  <si>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</si>
  <si>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</si>
  <si>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</si>
  <si>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</si>
  <si>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</si>
  <si>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</si>
  <si>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</si>
  <si>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</si>
  <si>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</si>
  <si>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</si>
  <si>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</si>
  <si>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</si>
  <si>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</si>
  <si>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</si>
  <si>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</si>
  <si>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</si>
  <si>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Sum of Intermediate Selected</t>
  </si>
  <si>
    <t>Intermediate Not Selected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</si>
  <si>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</si>
  <si>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</si>
  <si>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</si>
  <si>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</si>
  <si>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</si>
  <si>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</si>
  <si>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</si>
  <si>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Sum of Final Uses (GDP) Selected</t>
  </si>
  <si>
    <t>Sum of Final Uses (GDP) Not Selected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</si>
  <si>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</si>
  <si>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</si>
  <si>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</si>
  <si>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</si>
  <si>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</si>
  <si>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</si>
  <si>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</si>
  <si>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</si>
  <si>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</si>
  <si>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</si>
  <si>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</si>
  <si>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</si>
  <si>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Sum of Value Added Selected</t>
  </si>
  <si>
    <t>Sum of Value Added Not Selected</t>
  </si>
  <si>
    <t>Total Value Added</t>
  </si>
  <si>
    <t>Total Industry Output</t>
  </si>
  <si>
    <t>Legend / Footnotes: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</si>
  <si>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</si>
  <si>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</si>
  <si>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</si>
  <si>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The Make of Commodities by Industries, After Redefinitions</t>
  </si>
  <si>
    <t>Industries/Commodities</t>
  </si>
  <si>
    <t>Scrap, used and secondhand goods /1/</t>
  </si>
  <si>
    <t>Noncomparable imports and rest-of-the-world adjustment /2/</t>
  </si>
  <si>
    <t>Â 11</t>
  </si>
  <si>
    <t>Â 21</t>
  </si>
  <si>
    <t>Â 22</t>
  </si>
  <si>
    <t>Â 23</t>
  </si>
  <si>
    <t>Â 31G</t>
  </si>
  <si>
    <t>Â 42</t>
  </si>
  <si>
    <t>Â 44RT</t>
  </si>
  <si>
    <t>Â 48TW</t>
  </si>
  <si>
    <t>Â 51</t>
  </si>
  <si>
    <t>Â FIRE</t>
  </si>
  <si>
    <t>Â PROF</t>
  </si>
  <si>
    <t>Â 6</t>
  </si>
  <si>
    <t>Â 7</t>
  </si>
  <si>
    <t>Â 81</t>
  </si>
  <si>
    <t>Â G</t>
  </si>
  <si>
    <t>1. Consists of only scrap in the make table.</t>
  </si>
  <si>
    <t>2. Consists of only the rest-of-the-world adjustment in the make table.</t>
  </si>
  <si>
    <t>T matrix = Vq^-1</t>
  </si>
  <si>
    <t>Ug^-1</t>
  </si>
  <si>
    <t>A matrix</t>
  </si>
  <si>
    <t>MEMO: Total output</t>
  </si>
  <si>
    <t>MEMO: Intermediate consumption</t>
  </si>
  <si>
    <t>Total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</si>
</sst>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0" fillId="0" borderId="0" xfId="1" applyNumberFormat="1" applyFont="1"/>
    <xf numFmtId="9" fontId="0" fillId="0" borderId="0" xfId="1" applyFont="1"/>
    <xf numFmtId="0" fontId="18" fillId="0" borderId="0" xfId="0" applyFont="1"/>
    <xf numFmtId="0" fontId="0" fillId="0" borderId="0" xfId="0" applyFont="1"/>
    <xf numFmtId="9" fontId="18" fillId="0" borderId="0" xfId="1" applyFont="1"/>
    <xf numFmtId="0" fontId="19" fillId="0" borderId="0" xfId="0" applyFont="1"/>
    <xf numFmtId="0" fontId="2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9103-7F10-45DB-8408-304EC7FA3E3C}">
  <dimension ref="A1:V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RowHeight="15" x14ac:dyDescent="0.25"/>
  <cols>
    <col min="1" max="1" width="62" bestFit="1" customWidth="1"/>
  </cols>
  <sheetData>
    <row r="1" spans="1:22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36</v>
      </c>
      <c r="R1" t="s">
        <v>37</v>
      </c>
      <c r="S1" t="s">
        <v>41</v>
      </c>
      <c r="T1" t="s">
        <v>39</v>
      </c>
      <c r="U1" t="s">
        <v>40</v>
      </c>
      <c r="V1" s="4" t="s">
        <v>90</v>
      </c>
    </row>
    <row r="2" spans="1:22" x14ac:dyDescent="0.25">
      <c r="A2" t="s">
        <v>18</v>
      </c>
      <c r="B2">
        <f t="array" ref="B2:P16">MMULT(intermediate!B4:P18,us_use_cxi_2019!C7:Q21)</f>
        <v>101626.25007053716</v>
      </c>
      <c r="C2">
        <v>129.26408272668954</v>
      </c>
      <c r="D2">
        <v>3.2798789324773492</v>
      </c>
      <c r="E2">
        <v>2128.6642220870967</v>
      </c>
      <c r="F2">
        <v>260713.06842052966</v>
      </c>
      <c r="G2">
        <v>55.745426525312006</v>
      </c>
      <c r="H2">
        <v>2822.5592019615028</v>
      </c>
      <c r="I2">
        <v>174.57171885917151</v>
      </c>
      <c r="J2">
        <v>67.433284621540437</v>
      </c>
      <c r="K2">
        <v>138.98462175502695</v>
      </c>
      <c r="L2">
        <v>4064.5402273794753</v>
      </c>
      <c r="M2">
        <v>278.91284928671087</v>
      </c>
      <c r="N2">
        <v>8053.2662870233162</v>
      </c>
      <c r="O2">
        <v>279.4466371174355</v>
      </c>
      <c r="P2">
        <v>6057.3528044078957</v>
      </c>
      <c r="Q2" s="5">
        <f>'IO matrix'!Q2</f>
        <v>87524.372247764069</v>
      </c>
      <c r="R2" s="5">
        <f>'IO matrix'!R2</f>
        <v>10.294311383538112</v>
      </c>
      <c r="S2" s="5">
        <f>'IO matrix'!U2</f>
        <v>0.22811424647827877</v>
      </c>
      <c r="T2" s="5">
        <f>'IO matrix'!S2</f>
        <v>51372.320771560488</v>
      </c>
      <c r="U2" s="7">
        <f>V2-SUM(B2:T2)</f>
        <v>-72068.555178705137</v>
      </c>
      <c r="V2" s="4">
        <f t="array" ref="V2:V16">TRANSPOSE(B22:P22)</f>
        <v>453432</v>
      </c>
    </row>
    <row r="3" spans="1:22" x14ac:dyDescent="0.25">
      <c r="A3" t="s">
        <v>19</v>
      </c>
      <c r="B3">
        <v>2082.4798818795894</v>
      </c>
      <c r="C3">
        <v>46044.940699793406</v>
      </c>
      <c r="D3">
        <v>27233.316423698096</v>
      </c>
      <c r="E3">
        <v>20706.429337722893</v>
      </c>
      <c r="F3">
        <v>330981.12396481039</v>
      </c>
      <c r="G3">
        <v>279.90968313051468</v>
      </c>
      <c r="H3">
        <v>210.41854513912014</v>
      </c>
      <c r="I3">
        <v>567.71136374591299</v>
      </c>
      <c r="J3">
        <v>1107.9404566540768</v>
      </c>
      <c r="K3">
        <v>358.20566312320767</v>
      </c>
      <c r="L3">
        <v>2164.5453874538825</v>
      </c>
      <c r="M3">
        <v>1108.3375356268944</v>
      </c>
      <c r="N3">
        <v>1620.5058788734166</v>
      </c>
      <c r="O3">
        <v>805.59713345721764</v>
      </c>
      <c r="P3">
        <v>27583.934239655126</v>
      </c>
      <c r="Q3" s="5">
        <f>'IO matrix'!Q3</f>
        <v>7914.6591606044722</v>
      </c>
      <c r="R3" s="5">
        <f>'IO matrix'!R3</f>
        <v>127446.30352286063</v>
      </c>
      <c r="S3" s="5">
        <f>'IO matrix'!U3</f>
        <v>480.49155371833808</v>
      </c>
      <c r="T3" s="5">
        <f>'IO matrix'!S3</f>
        <v>99690.619352198439</v>
      </c>
      <c r="U3" s="7">
        <f t="shared" ref="U3:U16" si="0">V3-SUM(B3:T3)</f>
        <v>-145241.46978414559</v>
      </c>
      <c r="V3" s="4">
        <v>553146</v>
      </c>
    </row>
    <row r="4" spans="1:22" x14ac:dyDescent="0.25">
      <c r="A4" t="s">
        <v>20</v>
      </c>
      <c r="B4">
        <v>3321.207862451356</v>
      </c>
      <c r="C4">
        <v>6851.477919907391</v>
      </c>
      <c r="D4">
        <v>17061.649818981798</v>
      </c>
      <c r="E4">
        <v>3589.9405658472197</v>
      </c>
      <c r="F4">
        <v>42143.906495922776</v>
      </c>
      <c r="G4">
        <v>11413.58148308017</v>
      </c>
      <c r="H4">
        <v>24993.915175633334</v>
      </c>
      <c r="I4">
        <v>9247.2160782233132</v>
      </c>
      <c r="J4">
        <v>4111.4409442826309</v>
      </c>
      <c r="K4">
        <v>82137.437769764671</v>
      </c>
      <c r="L4">
        <v>12311.418279733172</v>
      </c>
      <c r="M4">
        <v>13010.115080314981</v>
      </c>
      <c r="N4">
        <v>23960.185881321002</v>
      </c>
      <c r="O4">
        <v>2900.0693405625893</v>
      </c>
      <c r="P4">
        <v>19138.766406047042</v>
      </c>
      <c r="Q4" s="5">
        <f>'IO matrix'!Q4</f>
        <v>217437.94523088099</v>
      </c>
      <c r="R4" s="5">
        <f>'IO matrix'!R4</f>
        <v>22.28860110039718</v>
      </c>
      <c r="S4" s="5">
        <f>'IO matrix'!U4</f>
        <v>2002.3774026408157</v>
      </c>
      <c r="T4" s="5">
        <f>'IO matrix'!S4</f>
        <v>3319.1854027676882</v>
      </c>
      <c r="U4" s="7">
        <f t="shared" si="0"/>
        <v>-7346.1257394633139</v>
      </c>
      <c r="V4" s="4">
        <v>491628</v>
      </c>
    </row>
    <row r="5" spans="1:22" x14ac:dyDescent="0.25">
      <c r="A5" t="s">
        <v>21</v>
      </c>
      <c r="B5">
        <v>1680.4817409608454</v>
      </c>
      <c r="C5">
        <v>3499.9206276644377</v>
      </c>
      <c r="D5">
        <v>6837.8912005783359</v>
      </c>
      <c r="E5">
        <v>216.93309803004368</v>
      </c>
      <c r="F5">
        <v>14192.62300798401</v>
      </c>
      <c r="G5">
        <v>1982.3886331501228</v>
      </c>
      <c r="H5">
        <v>4458.6249641197919</v>
      </c>
      <c r="I5">
        <v>5921.1739153546023</v>
      </c>
      <c r="J5">
        <v>2455.2428053538583</v>
      </c>
      <c r="K5">
        <v>160700.44013055079</v>
      </c>
      <c r="L5">
        <v>1798.4453610877815</v>
      </c>
      <c r="M5">
        <v>1327.5905722760276</v>
      </c>
      <c r="N5">
        <v>3309.9792054261507</v>
      </c>
      <c r="O5">
        <v>3369.9607071856094</v>
      </c>
      <c r="P5">
        <v>95535.53692737846</v>
      </c>
      <c r="Q5" s="5">
        <f>'IO matrix'!Q5</f>
        <v>0</v>
      </c>
      <c r="R5" s="5">
        <f>'IO matrix'!R5</f>
        <v>1122726.7520916832</v>
      </c>
      <c r="S5" s="7">
        <f>V5-SUM(B5:R5,T5:U5)</f>
        <v>351823.04614992091</v>
      </c>
      <c r="T5" s="5">
        <f>'IO matrix'!S5</f>
        <v>100.96886129508945</v>
      </c>
      <c r="U5" s="8">
        <v>0</v>
      </c>
      <c r="V5" s="4">
        <v>1781938</v>
      </c>
    </row>
    <row r="6" spans="1:22" x14ac:dyDescent="0.25">
      <c r="A6" t="s">
        <v>22</v>
      </c>
      <c r="B6">
        <v>73329.786977550248</v>
      </c>
      <c r="C6">
        <v>68757.850182489885</v>
      </c>
      <c r="D6">
        <v>18227.650994252552</v>
      </c>
      <c r="E6">
        <v>401604.78366445901</v>
      </c>
      <c r="F6">
        <v>2059167.835572391</v>
      </c>
      <c r="G6">
        <v>68864.879927438305</v>
      </c>
      <c r="H6">
        <v>54437.553091914713</v>
      </c>
      <c r="I6">
        <v>103701.29813997951</v>
      </c>
      <c r="J6">
        <v>95919.920975995905</v>
      </c>
      <c r="K6">
        <v>83862.518301210031</v>
      </c>
      <c r="L6">
        <v>162728.03963445802</v>
      </c>
      <c r="M6">
        <v>201855.8965842195</v>
      </c>
      <c r="N6">
        <v>112710.01319208057</v>
      </c>
      <c r="O6">
        <v>64648.846632173932</v>
      </c>
      <c r="P6">
        <v>426303.06839955423</v>
      </c>
      <c r="Q6" s="5">
        <f>'IO matrix'!Q6</f>
        <v>1990216.5931763812</v>
      </c>
      <c r="R6" s="5">
        <f>'IO matrix'!R6</f>
        <v>1014001.5801007135</v>
      </c>
      <c r="S6" s="5">
        <f>'IO matrix'!U6</f>
        <v>125355.70901279288</v>
      </c>
      <c r="T6" s="5">
        <f>'IO matrix'!S6</f>
        <v>951456.65647430543</v>
      </c>
      <c r="U6" s="7">
        <f t="shared" si="0"/>
        <v>-2101050.4810343599</v>
      </c>
      <c r="V6" s="4">
        <v>5976100</v>
      </c>
    </row>
    <row r="7" spans="1:22" x14ac:dyDescent="0.25">
      <c r="A7" t="s">
        <v>23</v>
      </c>
      <c r="B7">
        <v>40042</v>
      </c>
      <c r="C7">
        <v>15165</v>
      </c>
      <c r="D7">
        <v>6211</v>
      </c>
      <c r="E7">
        <v>86387</v>
      </c>
      <c r="F7">
        <v>390774</v>
      </c>
      <c r="G7">
        <v>57498</v>
      </c>
      <c r="H7">
        <v>31002</v>
      </c>
      <c r="I7">
        <v>26595</v>
      </c>
      <c r="J7">
        <v>23618</v>
      </c>
      <c r="K7">
        <v>28196</v>
      </c>
      <c r="L7">
        <v>37767</v>
      </c>
      <c r="M7">
        <v>57554</v>
      </c>
      <c r="N7">
        <v>29199</v>
      </c>
      <c r="O7">
        <v>13848</v>
      </c>
      <c r="P7">
        <v>75289</v>
      </c>
      <c r="Q7" s="5">
        <f>'IO matrix'!Q7</f>
        <v>593220</v>
      </c>
      <c r="R7" s="5">
        <f>'IO matrix'!R7</f>
        <v>253641</v>
      </c>
      <c r="S7" s="5">
        <f>'IO matrix'!U7</f>
        <v>27030</v>
      </c>
      <c r="T7" s="7">
        <f>V7-SUM(B7:S7,U7)</f>
        <v>269178</v>
      </c>
      <c r="U7" s="8">
        <v>0</v>
      </c>
      <c r="V7" s="4">
        <v>2062214</v>
      </c>
    </row>
    <row r="8" spans="1:22" x14ac:dyDescent="0.25">
      <c r="A8" t="s">
        <v>24</v>
      </c>
      <c r="B8">
        <v>1428.5690109402669</v>
      </c>
      <c r="C8">
        <v>860.331511822366</v>
      </c>
      <c r="D8">
        <v>1684.7743394899171</v>
      </c>
      <c r="E8">
        <v>88515.451836277949</v>
      </c>
      <c r="F8">
        <v>23444.282924132771</v>
      </c>
      <c r="G8">
        <v>1179.3420376429419</v>
      </c>
      <c r="H8">
        <v>8677.0863023196671</v>
      </c>
      <c r="I8">
        <v>12387.577480770242</v>
      </c>
      <c r="J8">
        <v>1062.7038141397938</v>
      </c>
      <c r="K8">
        <v>10757.633075405736</v>
      </c>
      <c r="L8">
        <v>7645.2866328687423</v>
      </c>
      <c r="M8">
        <v>1567.1392080935798</v>
      </c>
      <c r="N8">
        <v>13350.590505591106</v>
      </c>
      <c r="O8">
        <v>13333.643071406888</v>
      </c>
      <c r="P8">
        <v>3069.4794031298547</v>
      </c>
      <c r="Q8" s="7">
        <f>V8-SUM(B8:P8,R8:U8)</f>
        <v>1479070.590129789</v>
      </c>
      <c r="R8" s="5">
        <f>'IO matrix'!R8</f>
        <v>106548.5187161792</v>
      </c>
      <c r="S8" s="5">
        <f>'IO matrix'!U8</f>
        <v>0</v>
      </c>
      <c r="T8" s="5">
        <f>'IO matrix'!S8</f>
        <v>0</v>
      </c>
      <c r="U8" s="8">
        <v>0</v>
      </c>
      <c r="V8" s="4">
        <v>1774583</v>
      </c>
    </row>
    <row r="9" spans="1:22" x14ac:dyDescent="0.25">
      <c r="A9" t="s">
        <v>25</v>
      </c>
      <c r="B9">
        <v>12364.570680917372</v>
      </c>
      <c r="C9">
        <v>18539.544790504842</v>
      </c>
      <c r="D9">
        <v>27335.344941189938</v>
      </c>
      <c r="E9">
        <v>31617.031083838461</v>
      </c>
      <c r="F9">
        <v>201020.77204193731</v>
      </c>
      <c r="G9">
        <v>82420.023634683501</v>
      </c>
      <c r="H9">
        <v>77281.345719186589</v>
      </c>
      <c r="I9">
        <v>150302.63862721657</v>
      </c>
      <c r="J9">
        <v>25016.416347304941</v>
      </c>
      <c r="K9">
        <v>46911.222955137404</v>
      </c>
      <c r="L9">
        <v>71689.624336356268</v>
      </c>
      <c r="M9">
        <v>28123.912320625313</v>
      </c>
      <c r="N9">
        <v>16413.87229922846</v>
      </c>
      <c r="O9">
        <v>7683.6351505607618</v>
      </c>
      <c r="P9">
        <v>75688.115081817537</v>
      </c>
      <c r="Q9" s="5">
        <f>'IO matrix'!Q9</f>
        <v>360367.99474385887</v>
      </c>
      <c r="R9" s="5">
        <f>'IO matrix'!R9</f>
        <v>32456.771056134538</v>
      </c>
      <c r="S9" s="5">
        <f>'IO matrix'!U9</f>
        <v>3659.3659957060495</v>
      </c>
      <c r="T9" s="5">
        <f>'IO matrix'!S9</f>
        <v>116470.60707528378</v>
      </c>
      <c r="U9" s="7">
        <f t="shared" si="0"/>
        <v>-60571.808881488396</v>
      </c>
      <c r="V9" s="4">
        <v>1324791</v>
      </c>
    </row>
    <row r="10" spans="1:22" x14ac:dyDescent="0.25">
      <c r="A10" t="s">
        <v>26</v>
      </c>
      <c r="B10">
        <v>788.51757872095243</v>
      </c>
      <c r="C10">
        <v>5427.0803513218971</v>
      </c>
      <c r="D10">
        <v>4417.1438420313907</v>
      </c>
      <c r="E10">
        <v>13399.867121016916</v>
      </c>
      <c r="F10">
        <v>40690.081491834113</v>
      </c>
      <c r="G10">
        <v>42188.906277309958</v>
      </c>
      <c r="H10">
        <v>42019.499716013015</v>
      </c>
      <c r="I10">
        <v>19386.026142730581</v>
      </c>
      <c r="J10">
        <v>246866.38739627512</v>
      </c>
      <c r="K10">
        <v>108090.80360296753</v>
      </c>
      <c r="L10">
        <v>163357.90179494137</v>
      </c>
      <c r="M10">
        <v>57201.993516703624</v>
      </c>
      <c r="N10">
        <v>33382.592391675353</v>
      </c>
      <c r="O10">
        <v>22278.474375072805</v>
      </c>
      <c r="P10">
        <v>114570.27501235031</v>
      </c>
      <c r="Q10" s="5">
        <f>'IO matrix'!Q10</f>
        <v>566787.73047411314</v>
      </c>
      <c r="R10" s="5">
        <f>'IO matrix'!R10</f>
        <v>258181.01000304022</v>
      </c>
      <c r="S10" s="5">
        <f>'IO matrix'!U10</f>
        <v>22826.647759563795</v>
      </c>
      <c r="T10" s="5">
        <f>'IO matrix'!S10</f>
        <v>86653.972632076227</v>
      </c>
      <c r="U10" s="7">
        <f t="shared" si="0"/>
        <v>-34970.911479758564</v>
      </c>
      <c r="V10" s="4">
        <v>1813543.9999999998</v>
      </c>
    </row>
    <row r="11" spans="1:22" x14ac:dyDescent="0.25">
      <c r="A11" t="s">
        <v>27</v>
      </c>
      <c r="B11">
        <v>33494.730410390985</v>
      </c>
      <c r="C11">
        <v>42307.536157050185</v>
      </c>
      <c r="D11">
        <v>13403.60656414239</v>
      </c>
      <c r="E11">
        <v>56411.310648752078</v>
      </c>
      <c r="F11">
        <v>90643.418105026707</v>
      </c>
      <c r="G11">
        <v>186382.85562271843</v>
      </c>
      <c r="H11">
        <v>231215.00436613566</v>
      </c>
      <c r="I11">
        <v>137695.57662900139</v>
      </c>
      <c r="J11">
        <v>83857.450933129963</v>
      </c>
      <c r="K11">
        <v>1438975.9889698345</v>
      </c>
      <c r="L11">
        <v>348692.91285798873</v>
      </c>
      <c r="M11">
        <v>319486.9673442904</v>
      </c>
      <c r="N11">
        <v>167241.83911741548</v>
      </c>
      <c r="O11">
        <v>90093.225957463757</v>
      </c>
      <c r="P11">
        <v>145610.25423885463</v>
      </c>
      <c r="Q11" s="5">
        <f>'IO matrix'!Q11</f>
        <v>3607190.7939793505</v>
      </c>
      <c r="R11" s="5">
        <f>'IO matrix'!R11</f>
        <v>161334.14190956156</v>
      </c>
      <c r="S11" s="5">
        <f>'IO matrix'!U11</f>
        <v>8.2700765432419512E-2</v>
      </c>
      <c r="T11" s="5">
        <f>'IO matrix'!S11</f>
        <v>234369.09274040328</v>
      </c>
      <c r="U11" s="7">
        <f t="shared" si="0"/>
        <v>-98234.789252276532</v>
      </c>
      <c r="V11" s="4">
        <v>7290172</v>
      </c>
    </row>
    <row r="12" spans="1:22" x14ac:dyDescent="0.25">
      <c r="A12" t="s">
        <v>28</v>
      </c>
      <c r="B12">
        <v>3529.2445479195235</v>
      </c>
      <c r="C12">
        <v>55170.374853924986</v>
      </c>
      <c r="D12">
        <v>27400.589882350127</v>
      </c>
      <c r="E12">
        <v>82056.163155675764</v>
      </c>
      <c r="F12">
        <v>307200.14470112207</v>
      </c>
      <c r="G12">
        <v>289877.23126130673</v>
      </c>
      <c r="H12">
        <v>220872.66427674398</v>
      </c>
      <c r="I12">
        <v>96163.328348122886</v>
      </c>
      <c r="J12">
        <v>233861.50010371316</v>
      </c>
      <c r="K12">
        <v>591169.60215705063</v>
      </c>
      <c r="L12">
        <v>727374.4227833316</v>
      </c>
      <c r="M12">
        <v>285542.58995595953</v>
      </c>
      <c r="N12">
        <v>197977.3575693107</v>
      </c>
      <c r="O12">
        <v>59477.936808357343</v>
      </c>
      <c r="P12">
        <v>259505.17240530235</v>
      </c>
      <c r="Q12" s="5">
        <f>'IO matrix'!Q12</f>
        <v>275491.09918762406</v>
      </c>
      <c r="R12" s="5">
        <f>'IO matrix'!R12</f>
        <v>776145.2117275889</v>
      </c>
      <c r="S12" s="5">
        <f>'IO matrix'!U12</f>
        <v>200596.61999249301</v>
      </c>
      <c r="T12" s="5">
        <f>'IO matrix'!S12</f>
        <v>201869.55651768064</v>
      </c>
      <c r="U12" s="7">
        <f t="shared" si="0"/>
        <v>-139000.81023557857</v>
      </c>
      <c r="V12" s="4">
        <v>4752280</v>
      </c>
    </row>
    <row r="13" spans="1:22" x14ac:dyDescent="0.25">
      <c r="A13" t="s">
        <v>29</v>
      </c>
      <c r="B13">
        <v>15.910041354107438</v>
      </c>
      <c r="C13">
        <v>0</v>
      </c>
      <c r="D13">
        <v>203.29497285803947</v>
      </c>
      <c r="E13">
        <v>8.8389118633930206</v>
      </c>
      <c r="F13">
        <v>129.0481132055381</v>
      </c>
      <c r="G13">
        <v>2481.9664512407603</v>
      </c>
      <c r="H13">
        <v>7562.5729903190686</v>
      </c>
      <c r="I13">
        <v>301.406894541702</v>
      </c>
      <c r="J13">
        <v>320.85250064116667</v>
      </c>
      <c r="K13">
        <v>34.471756267232784</v>
      </c>
      <c r="L13">
        <v>1551.2290320254751</v>
      </c>
      <c r="M13">
        <v>38603.947563369016</v>
      </c>
      <c r="N13">
        <v>2182.3273390717368</v>
      </c>
      <c r="O13">
        <v>4262.1233005281147</v>
      </c>
      <c r="P13">
        <v>31597.342129257369</v>
      </c>
      <c r="Q13" s="5">
        <f>'IO matrix'!Q13</f>
        <v>2817599.3802998927</v>
      </c>
      <c r="R13" s="5">
        <f>'IO matrix'!R13</f>
        <v>0</v>
      </c>
      <c r="S13" s="5">
        <f>'IO matrix'!U13</f>
        <v>0</v>
      </c>
      <c r="T13" s="5">
        <f>'IO matrix'!S13</f>
        <v>4810.1358360584818</v>
      </c>
      <c r="U13" s="7">
        <f t="shared" si="0"/>
        <v>-11073.848132493906</v>
      </c>
      <c r="V13" s="4">
        <v>2900591</v>
      </c>
    </row>
    <row r="14" spans="1:22" x14ac:dyDescent="0.25">
      <c r="A14" t="s">
        <v>30</v>
      </c>
      <c r="B14">
        <v>558.49642447285987</v>
      </c>
      <c r="C14">
        <v>705.41795774011041</v>
      </c>
      <c r="D14">
        <v>2249.5535424760487</v>
      </c>
      <c r="E14">
        <v>1057.6404414668966</v>
      </c>
      <c r="F14">
        <v>11799.453204847337</v>
      </c>
      <c r="G14">
        <v>10324.399930455604</v>
      </c>
      <c r="H14">
        <v>9522.6559343482222</v>
      </c>
      <c r="I14">
        <v>21042.860926959129</v>
      </c>
      <c r="J14">
        <v>46601.369773741506</v>
      </c>
      <c r="K14">
        <v>86560.134861287515</v>
      </c>
      <c r="L14">
        <v>82679.849598573637</v>
      </c>
      <c r="M14">
        <v>56741.874540041412</v>
      </c>
      <c r="N14">
        <v>42904.006684896791</v>
      </c>
      <c r="O14">
        <v>8427.0688717063404</v>
      </c>
      <c r="P14">
        <v>24878.388636492255</v>
      </c>
      <c r="Q14" s="5">
        <f>'IO matrix'!Q14</f>
        <v>1252809.6440727112</v>
      </c>
      <c r="R14" s="5">
        <f>'IO matrix'!R14</f>
        <v>5848.6446123804189</v>
      </c>
      <c r="S14" s="5">
        <f>'IO matrix'!U14</f>
        <v>0</v>
      </c>
      <c r="T14" s="5">
        <f>'IO matrix'!S14</f>
        <v>4302.563047071405</v>
      </c>
      <c r="U14" s="7">
        <f t="shared" si="0"/>
        <v>-4777.0230616685003</v>
      </c>
      <c r="V14" s="4">
        <v>1664237</v>
      </c>
    </row>
    <row r="15" spans="1:22" x14ac:dyDescent="0.25">
      <c r="A15" t="s">
        <v>31</v>
      </c>
      <c r="B15">
        <v>674.90684336302047</v>
      </c>
      <c r="C15">
        <v>902.16752321410593</v>
      </c>
      <c r="D15">
        <v>466.45319316760828</v>
      </c>
      <c r="E15">
        <v>8248.8539019116815</v>
      </c>
      <c r="F15">
        <v>21507.686504482983</v>
      </c>
      <c r="G15">
        <v>29064.941520594897</v>
      </c>
      <c r="H15">
        <v>18953.028697322017</v>
      </c>
      <c r="I15">
        <v>19603.441072274865</v>
      </c>
      <c r="J15">
        <v>8617.8666005181531</v>
      </c>
      <c r="K15">
        <v>39068.289071008796</v>
      </c>
      <c r="L15">
        <v>35521.741209426291</v>
      </c>
      <c r="M15">
        <v>27545.071224939893</v>
      </c>
      <c r="N15">
        <v>18559.972678651757</v>
      </c>
      <c r="O15">
        <v>10380.864555711185</v>
      </c>
      <c r="P15">
        <v>32206.471865659947</v>
      </c>
      <c r="Q15" s="5">
        <f>'IO matrix'!Q15</f>
        <v>669915.05300265457</v>
      </c>
      <c r="R15" s="5">
        <f>'IO matrix'!R15</f>
        <v>2.0668537056113987</v>
      </c>
      <c r="S15" s="5">
        <f>'IO matrix'!U15</f>
        <v>0</v>
      </c>
      <c r="T15" s="5">
        <f>'IO matrix'!S15</f>
        <v>82.335398372073357</v>
      </c>
      <c r="U15" s="7">
        <f t="shared" si="0"/>
        <v>-16422.211716979393</v>
      </c>
      <c r="V15" s="4">
        <v>924899</v>
      </c>
    </row>
    <row r="16" spans="1:22" x14ac:dyDescent="0.25">
      <c r="A16" t="s">
        <v>32</v>
      </c>
      <c r="B16">
        <v>2086.8479285417147</v>
      </c>
      <c r="C16">
        <v>3147.0933418396912</v>
      </c>
      <c r="D16">
        <v>9334.450405851283</v>
      </c>
      <c r="E16">
        <v>2904.0920110506195</v>
      </c>
      <c r="F16">
        <v>26599.555451773493</v>
      </c>
      <c r="G16">
        <v>23078.828110722763</v>
      </c>
      <c r="H16">
        <v>20546.07101884334</v>
      </c>
      <c r="I16">
        <v>20732.172662220186</v>
      </c>
      <c r="J16">
        <v>7645.4740636281549</v>
      </c>
      <c r="K16">
        <v>58511.267064636711</v>
      </c>
      <c r="L16">
        <v>22502.042864375508</v>
      </c>
      <c r="M16">
        <v>22907.651704253138</v>
      </c>
      <c r="N16">
        <v>18252.490969434151</v>
      </c>
      <c r="O16">
        <v>5186.1074586960203</v>
      </c>
      <c r="P16">
        <v>24382.842450093001</v>
      </c>
      <c r="Q16" s="5">
        <f>'IO matrix'!Q16</f>
        <v>582695.15047858946</v>
      </c>
      <c r="R16" s="5">
        <f>'IO matrix'!R16</f>
        <v>5275.4164936682309</v>
      </c>
      <c r="S16" s="5">
        <f>'IO matrix'!U16</f>
        <v>2993909.4310098481</v>
      </c>
      <c r="T16" s="5">
        <f>'IO matrix'!S16</f>
        <v>7880.9858909270197</v>
      </c>
      <c r="U16" s="7">
        <f t="shared" si="0"/>
        <v>-7138.9713789923117</v>
      </c>
      <c r="V16" s="4">
        <v>3850439</v>
      </c>
    </row>
    <row r="17" spans="1:20" x14ac:dyDescent="0.25">
      <c r="A17" t="s">
        <v>51</v>
      </c>
      <c r="B17">
        <f>us_use_cxi_2019!C27</f>
        <v>58362</v>
      </c>
      <c r="C17">
        <f>us_use_cxi_2019!D27</f>
        <v>70543</v>
      </c>
      <c r="D17">
        <f>us_use_cxi_2019!E27</f>
        <v>85838</v>
      </c>
      <c r="E17">
        <f>us_use_cxi_2019!F27</f>
        <v>656805</v>
      </c>
      <c r="F17">
        <f>us_use_cxi_2019!G27</f>
        <v>1008194</v>
      </c>
      <c r="G17">
        <f>us_use_cxi_2019!H27</f>
        <v>480180</v>
      </c>
      <c r="H17">
        <f>us_use_cxi_2019!I27</f>
        <v>564286</v>
      </c>
      <c r="I17">
        <f>us_use_cxi_2019!J27</f>
        <v>410492</v>
      </c>
      <c r="J17">
        <f>us_use_cxi_2019!K27</f>
        <v>322355</v>
      </c>
      <c r="K17">
        <f>us_use_cxi_2019!L27</f>
        <v>1008997</v>
      </c>
      <c r="L17">
        <f>us_use_cxi_2019!M27</f>
        <v>2281652</v>
      </c>
      <c r="M17">
        <f>us_use_cxi_2019!N27</f>
        <v>1485416</v>
      </c>
      <c r="N17">
        <f>us_use_cxi_2019!O27</f>
        <v>544147</v>
      </c>
      <c r="O17">
        <f>us_use_cxi_2019!P27</f>
        <v>464571</v>
      </c>
      <c r="P17">
        <f>us_use_cxi_2019!Q27</f>
        <v>2002656</v>
      </c>
      <c r="T17" s="5"/>
    </row>
    <row r="18" spans="1:20" x14ac:dyDescent="0.25">
      <c r="A18" t="s">
        <v>53</v>
      </c>
      <c r="B18">
        <f>us_use_cxi_2019!C28</f>
        <v>-9578</v>
      </c>
      <c r="C18">
        <f>us_use_cxi_2019!D28</f>
        <v>44327</v>
      </c>
      <c r="D18">
        <f>us_use_cxi_2019!E28</f>
        <v>64536</v>
      </c>
      <c r="E18">
        <f>us_use_cxi_2019!F28</f>
        <v>11111</v>
      </c>
      <c r="F18">
        <f>us_use_cxi_2019!G28</f>
        <v>83148</v>
      </c>
      <c r="G18">
        <f>us_use_cxi_2019!H28</f>
        <v>280605</v>
      </c>
      <c r="H18">
        <f>us_use_cxi_2019!I28</f>
        <v>244405</v>
      </c>
      <c r="I18">
        <f>us_use_cxi_2019!J28</f>
        <v>43022</v>
      </c>
      <c r="J18">
        <f>us_use_cxi_2019!K28</f>
        <v>60532</v>
      </c>
      <c r="K18">
        <f>us_use_cxi_2019!L28</f>
        <v>361361</v>
      </c>
      <c r="L18">
        <f>us_use_cxi_2019!M28</f>
        <v>64543</v>
      </c>
      <c r="M18">
        <f>us_use_cxi_2019!N28</f>
        <v>42116</v>
      </c>
      <c r="N18">
        <f>us_use_cxi_2019!O28</f>
        <v>122183</v>
      </c>
      <c r="O18">
        <f>us_use_cxi_2019!P28</f>
        <v>32563</v>
      </c>
      <c r="P18">
        <f>us_use_cxi_2019!Q28</f>
        <v>-27336</v>
      </c>
      <c r="T18" s="5"/>
    </row>
    <row r="19" spans="1:20" x14ac:dyDescent="0.25">
      <c r="A19" t="s">
        <v>55</v>
      </c>
      <c r="B19">
        <f>us_use_cxi_2019!C29</f>
        <v>127624</v>
      </c>
      <c r="C19">
        <f>us_use_cxi_2019!D29</f>
        <v>170768</v>
      </c>
      <c r="D19">
        <f>us_use_cxi_2019!E29</f>
        <v>179184</v>
      </c>
      <c r="E19">
        <f>us_use_cxi_2019!F29</f>
        <v>315169</v>
      </c>
      <c r="F19">
        <f>us_use_cxi_2019!G29</f>
        <v>1063751</v>
      </c>
      <c r="G19">
        <f>us_use_cxi_2019!H29</f>
        <v>494336</v>
      </c>
      <c r="H19">
        <f>us_use_cxi_2019!I29</f>
        <v>211317</v>
      </c>
      <c r="I19">
        <f>us_use_cxi_2019!J29</f>
        <v>247455</v>
      </c>
      <c r="J19">
        <f>us_use_cxi_2019!K29</f>
        <v>649527</v>
      </c>
      <c r="K19">
        <f>us_use_cxi_2019!L29</f>
        <v>3184341</v>
      </c>
      <c r="L19">
        <f>us_use_cxi_2019!M29</f>
        <v>724236</v>
      </c>
      <c r="M19">
        <f>us_use_cxi_2019!N29</f>
        <v>260203</v>
      </c>
      <c r="N19">
        <f>us_use_cxi_2019!O29</f>
        <v>308789</v>
      </c>
      <c r="O19">
        <f>us_use_cxi_2019!P29</f>
        <v>120790</v>
      </c>
      <c r="P19">
        <f>us_use_cxi_2019!Q29</f>
        <v>513703</v>
      </c>
      <c r="T19" s="5"/>
    </row>
    <row r="21" spans="1:20" x14ac:dyDescent="0.25">
      <c r="A21" s="4" t="s">
        <v>89</v>
      </c>
      <c r="B21" s="4">
        <f>SUM(B2:B16)</f>
        <v>277024</v>
      </c>
      <c r="C21" s="4">
        <f t="shared" ref="C21:P21" si="1">SUM(C2:C16)</f>
        <v>267508</v>
      </c>
      <c r="D21" s="4">
        <f t="shared" si="1"/>
        <v>162070</v>
      </c>
      <c r="E21" s="4">
        <f t="shared" si="1"/>
        <v>798853</v>
      </c>
      <c r="F21" s="4">
        <f t="shared" si="1"/>
        <v>3821007.0000000005</v>
      </c>
      <c r="G21" s="4">
        <f t="shared" si="1"/>
        <v>807092.99999999988</v>
      </c>
      <c r="H21" s="4">
        <f t="shared" si="1"/>
        <v>754575.00000000012</v>
      </c>
      <c r="I21" s="4">
        <f t="shared" si="1"/>
        <v>623822</v>
      </c>
      <c r="J21" s="4">
        <f t="shared" si="1"/>
        <v>781129.99999999977</v>
      </c>
      <c r="K21" s="4">
        <f t="shared" si="1"/>
        <v>2735473</v>
      </c>
      <c r="L21" s="4">
        <f t="shared" si="1"/>
        <v>1681849</v>
      </c>
      <c r="M21" s="4">
        <f t="shared" si="1"/>
        <v>1112856</v>
      </c>
      <c r="N21" s="4">
        <f t="shared" si="1"/>
        <v>689118</v>
      </c>
      <c r="O21" s="4">
        <f t="shared" si="1"/>
        <v>306974.99999999994</v>
      </c>
      <c r="P21" s="4">
        <f t="shared" si="1"/>
        <v>1361416</v>
      </c>
    </row>
    <row r="22" spans="1:20" x14ac:dyDescent="0.25">
      <c r="A22" s="4" t="s">
        <v>88</v>
      </c>
      <c r="B22" s="4">
        <f>SUM(B2:B19)</f>
        <v>453432</v>
      </c>
      <c r="C22" s="4">
        <f t="shared" ref="C22:P22" si="2">SUM(C2:C19)</f>
        <v>553146</v>
      </c>
      <c r="D22" s="4">
        <f t="shared" si="2"/>
        <v>491628</v>
      </c>
      <c r="E22" s="4">
        <f t="shared" si="2"/>
        <v>1781938</v>
      </c>
      <c r="F22" s="4">
        <f t="shared" si="2"/>
        <v>5976100</v>
      </c>
      <c r="G22" s="4">
        <f t="shared" si="2"/>
        <v>2062214</v>
      </c>
      <c r="H22" s="4">
        <f t="shared" si="2"/>
        <v>1774583</v>
      </c>
      <c r="I22" s="4">
        <f t="shared" si="2"/>
        <v>1324791</v>
      </c>
      <c r="J22" s="4">
        <f t="shared" si="2"/>
        <v>1813543.9999999998</v>
      </c>
      <c r="K22" s="4">
        <f t="shared" si="2"/>
        <v>7290172</v>
      </c>
      <c r="L22" s="4">
        <f t="shared" si="2"/>
        <v>4752280</v>
      </c>
      <c r="M22" s="4">
        <f t="shared" si="2"/>
        <v>2900591</v>
      </c>
      <c r="N22" s="4">
        <f t="shared" si="2"/>
        <v>1664237</v>
      </c>
      <c r="O22" s="4">
        <f t="shared" si="2"/>
        <v>924899</v>
      </c>
      <c r="P22" s="4">
        <f t="shared" si="2"/>
        <v>3850439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V8" sqref="V8"/>
    </sheetView>
  </sheetViews>
  <sheetFormatPr defaultRowHeight="15" x14ac:dyDescent="0.25"/>
  <cols>
    <col min="1" max="1" width="62" bestFit="1" customWidth="1"/>
  </cols>
  <sheetData>
    <row r="1" spans="1:27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36</v>
      </c>
      <c r="R1" t="s">
        <v>37</v>
      </c>
      <c r="S1" t="s">
        <v>39</v>
      </c>
      <c r="T1" t="s">
        <v>40</v>
      </c>
      <c r="U1" t="s">
        <v>41</v>
      </c>
      <c r="V1" t="s">
        <v>38</v>
      </c>
      <c r="W1" s="4" t="s">
        <v>90</v>
      </c>
      <c r="X1" s="4"/>
      <c r="Y1" s="4"/>
      <c r="Z1" s="4"/>
      <c r="AA1" s="4"/>
    </row>
    <row r="2" spans="1:27" x14ac:dyDescent="0.25">
      <c r="A2" t="s">
        <v>18</v>
      </c>
      <c r="B2">
        <f t="array" ref="B2:P16">MMULT(intermediate!B4:P18,us_use_cxi_2019!C7:Q21)</f>
        <v>101626.25007053716</v>
      </c>
      <c r="C2">
        <v>129.26408272668954</v>
      </c>
      <c r="D2">
        <v>3.2798789324773492</v>
      </c>
      <c r="E2">
        <v>2128.6642220870967</v>
      </c>
      <c r="F2">
        <v>260713.06842052966</v>
      </c>
      <c r="G2">
        <v>55.745426525312006</v>
      </c>
      <c r="H2">
        <v>2822.5592019615028</v>
      </c>
      <c r="I2">
        <v>174.57171885917151</v>
      </c>
      <c r="J2">
        <v>67.433284621540437</v>
      </c>
      <c r="K2">
        <v>138.98462175502695</v>
      </c>
      <c r="L2">
        <v>4064.5402273794753</v>
      </c>
      <c r="M2">
        <v>278.91284928671087</v>
      </c>
      <c r="N2">
        <v>8053.2662870233162</v>
      </c>
      <c r="O2">
        <v>279.4466371174355</v>
      </c>
      <c r="P2">
        <v>6057.3528044078957</v>
      </c>
      <c r="Q2" s="5">
        <f t="array" ref="Q2:Q16">MMULT(intermediate!$B$4:$P$18,us_use_cxi_2019!U7:U21)</f>
        <v>87524.372247764069</v>
      </c>
      <c r="R2" s="5">
        <f t="array" ref="R2:R16">MMULT(intermediate!$B$4:$P$18,us_use_cxi_2019!V7:V21)</f>
        <v>10.294311383538112</v>
      </c>
      <c r="S2" s="5">
        <f t="array" ref="S2:S16">MMULT(intermediate!$B$4:$P$18,us_use_cxi_2019!X7:X21)</f>
        <v>51372.320771560488</v>
      </c>
      <c r="T2" s="5">
        <f t="array" ref="T2:T16">MMULT(intermediate!$B$4:$P$18,us_use_cxi_2019!Y7:Y21)</f>
        <v>-60970.182219995288</v>
      </c>
      <c r="U2" s="5">
        <f t="array" ref="U2:U16">MMULT(intermediate!$B$4:$P$18,us_use_cxi_2019!Z7:Z21)</f>
        <v>0.22811424647827877</v>
      </c>
      <c r="V2" s="5">
        <f t="array" ref="V2:V16">MMULT(intermediate!$B$4:$P$18,us_use_cxi_2019!W7:W21)</f>
        <v>-9839.368743961666</v>
      </c>
      <c r="W2" s="4">
        <f>SUM(B2:V2)</f>
        <v>454691.00421474816</v>
      </c>
      <c r="X2" s="4">
        <f t="array" ref="X2:X16">TRANSPOSE(B22:P22)</f>
        <v>453432</v>
      </c>
      <c r="Y2" s="4">
        <f>X2/W2</f>
        <v>0.99723107736225736</v>
      </c>
      <c r="Z2" s="6">
        <f>V2/W2</f>
        <v>-2.163968200988332E-2</v>
      </c>
      <c r="AA2" s="6">
        <f>IFERROR(V2/T2,0)</f>
        <v>0.16138001209277716</v>
      </c>
    </row>
    <row r="3" spans="1:27" x14ac:dyDescent="0.25">
      <c r="A3" t="s">
        <v>19</v>
      </c>
      <c r="B3">
        <v>2082.4798818795894</v>
      </c>
      <c r="C3">
        <v>46044.940699793406</v>
      </c>
      <c r="D3">
        <v>27233.316423698096</v>
      </c>
      <c r="E3">
        <v>20706.429337722893</v>
      </c>
      <c r="F3">
        <v>330981.12396481039</v>
      </c>
      <c r="G3">
        <v>279.90968313051468</v>
      </c>
      <c r="H3">
        <v>210.41854513912014</v>
      </c>
      <c r="I3">
        <v>567.71136374591299</v>
      </c>
      <c r="J3">
        <v>1107.9404566540768</v>
      </c>
      <c r="K3">
        <v>358.20566312320767</v>
      </c>
      <c r="L3">
        <v>2164.5453874538825</v>
      </c>
      <c r="M3">
        <v>1108.3375356268944</v>
      </c>
      <c r="N3">
        <v>1620.5058788734166</v>
      </c>
      <c r="O3">
        <v>805.59713345721764</v>
      </c>
      <c r="P3">
        <v>27583.934239655126</v>
      </c>
      <c r="Q3" s="5">
        <v>7914.6591606044722</v>
      </c>
      <c r="R3" s="5">
        <v>127446.30352286063</v>
      </c>
      <c r="S3" s="5">
        <v>99690.619352198439</v>
      </c>
      <c r="T3" s="5">
        <v>-147285.89179486467</v>
      </c>
      <c r="U3" s="5">
        <v>480.49155371833808</v>
      </c>
      <c r="V3" s="5">
        <v>4184.4280081280031</v>
      </c>
      <c r="W3" s="4">
        <f t="shared" ref="W3:W16" si="0">SUM(B3:V3)</f>
        <v>555286.00599740888</v>
      </c>
      <c r="X3" s="4">
        <v>553146</v>
      </c>
      <c r="Y3" s="4">
        <f t="shared" ref="Y3:Y16" si="1">X3/W3</f>
        <v>0.99614611934337338</v>
      </c>
      <c r="Z3" s="6">
        <f t="shared" ref="Z3:Z16" si="2">V3/W3</f>
        <v>7.5356266193164767E-3</v>
      </c>
      <c r="AA3" s="6">
        <f t="shared" ref="AA3:AA16" si="3">IFERROR(V3/T3,0)</f>
        <v>-2.8410243215663506E-2</v>
      </c>
    </row>
    <row r="4" spans="1:27" x14ac:dyDescent="0.25">
      <c r="A4" t="s">
        <v>20</v>
      </c>
      <c r="B4">
        <v>3321.207862451356</v>
      </c>
      <c r="C4">
        <v>6851.477919907391</v>
      </c>
      <c r="D4">
        <v>17061.649818981798</v>
      </c>
      <c r="E4">
        <v>3589.9405658472197</v>
      </c>
      <c r="F4">
        <v>42143.906495922776</v>
      </c>
      <c r="G4">
        <v>11413.58148308017</v>
      </c>
      <c r="H4">
        <v>24993.915175633334</v>
      </c>
      <c r="I4">
        <v>9247.2160782233132</v>
      </c>
      <c r="J4">
        <v>4111.4409442826309</v>
      </c>
      <c r="K4">
        <v>82137.437769764671</v>
      </c>
      <c r="L4">
        <v>12311.418279733172</v>
      </c>
      <c r="M4">
        <v>13010.115080314981</v>
      </c>
      <c r="N4">
        <v>23960.185881321002</v>
      </c>
      <c r="O4">
        <v>2900.0693405625893</v>
      </c>
      <c r="P4">
        <v>19138.766406047042</v>
      </c>
      <c r="Q4" s="5">
        <v>217437.94523088099</v>
      </c>
      <c r="R4" s="5">
        <v>22.28860110039718</v>
      </c>
      <c r="S4" s="5">
        <v>3319.1854027676882</v>
      </c>
      <c r="T4" s="5">
        <v>-1599.3411921320994</v>
      </c>
      <c r="U4" s="5">
        <v>2002.3774026408157</v>
      </c>
      <c r="V4" s="5">
        <v>0.72441689075913906</v>
      </c>
      <c r="W4" s="4">
        <f t="shared" si="0"/>
        <v>497375.50896422198</v>
      </c>
      <c r="X4" s="4">
        <v>491628</v>
      </c>
      <c r="Y4" s="4">
        <f t="shared" si="1"/>
        <v>0.98844432654878589</v>
      </c>
      <c r="Z4" s="6">
        <f t="shared" si="2"/>
        <v>1.4564788126937087E-6</v>
      </c>
      <c r="AA4" s="6">
        <f t="shared" si="3"/>
        <v>-4.529470599037163E-4</v>
      </c>
    </row>
    <row r="5" spans="1:27" x14ac:dyDescent="0.25">
      <c r="A5" t="s">
        <v>21</v>
      </c>
      <c r="B5">
        <v>1680.4817409608454</v>
      </c>
      <c r="C5">
        <v>3499.9206276644377</v>
      </c>
      <c r="D5">
        <v>6837.8912005783359</v>
      </c>
      <c r="E5">
        <v>216.93309803004368</v>
      </c>
      <c r="F5">
        <v>14192.62300798401</v>
      </c>
      <c r="G5">
        <v>1982.3886331501228</v>
      </c>
      <c r="H5">
        <v>4458.6249641197919</v>
      </c>
      <c r="I5">
        <v>5921.1739153546023</v>
      </c>
      <c r="J5">
        <v>2455.2428053538583</v>
      </c>
      <c r="K5">
        <v>160700.44013055079</v>
      </c>
      <c r="L5">
        <v>1798.4453610877815</v>
      </c>
      <c r="M5">
        <v>1327.5905722760276</v>
      </c>
      <c r="N5">
        <v>3309.9792054261507</v>
      </c>
      <c r="O5">
        <v>3369.9607071856094</v>
      </c>
      <c r="P5">
        <v>95535.53692737846</v>
      </c>
      <c r="Q5" s="5">
        <v>0</v>
      </c>
      <c r="R5" s="5">
        <v>1122726.7520916832</v>
      </c>
      <c r="S5" s="5">
        <v>100.96886129508945</v>
      </c>
      <c r="T5" s="5">
        <v>0</v>
      </c>
      <c r="U5" s="5">
        <v>356530.04645822477</v>
      </c>
      <c r="V5" s="5">
        <v>0</v>
      </c>
      <c r="W5" s="4">
        <f t="shared" si="0"/>
        <v>1786645.0003083039</v>
      </c>
      <c r="X5" s="4">
        <v>1781938</v>
      </c>
      <c r="Y5" s="4">
        <f t="shared" si="1"/>
        <v>0.99736545295372525</v>
      </c>
      <c r="Z5" s="6">
        <f t="shared" si="2"/>
        <v>0</v>
      </c>
      <c r="AA5" s="6">
        <f t="shared" si="3"/>
        <v>0</v>
      </c>
    </row>
    <row r="6" spans="1:27" x14ac:dyDescent="0.25">
      <c r="A6" t="s">
        <v>22</v>
      </c>
      <c r="B6">
        <v>73329.786977550248</v>
      </c>
      <c r="C6">
        <v>68757.850182489885</v>
      </c>
      <c r="D6">
        <v>18227.650994252552</v>
      </c>
      <c r="E6">
        <v>401604.78366445901</v>
      </c>
      <c r="F6">
        <v>2059167.835572391</v>
      </c>
      <c r="G6">
        <v>68864.879927438305</v>
      </c>
      <c r="H6">
        <v>54437.553091914713</v>
      </c>
      <c r="I6">
        <v>103701.29813997951</v>
      </c>
      <c r="J6">
        <v>95919.920975995905</v>
      </c>
      <c r="K6">
        <v>83862.518301210031</v>
      </c>
      <c r="L6">
        <v>162728.03963445802</v>
      </c>
      <c r="M6">
        <v>201855.8965842195</v>
      </c>
      <c r="N6">
        <v>112710.01319208057</v>
      </c>
      <c r="O6">
        <v>64648.846632173932</v>
      </c>
      <c r="P6">
        <v>426303.06839955423</v>
      </c>
      <c r="Q6" s="5">
        <v>1990216.5931763812</v>
      </c>
      <c r="R6" s="5">
        <v>1014001.5801007135</v>
      </c>
      <c r="S6" s="5">
        <v>951456.65647430543</v>
      </c>
      <c r="T6" s="5">
        <v>-2102552.4349557026</v>
      </c>
      <c r="U6" s="5">
        <v>125355.70901279288</v>
      </c>
      <c r="V6" s="5">
        <v>43748.952340546413</v>
      </c>
      <c r="W6" s="4">
        <f t="shared" si="0"/>
        <v>6018346.9984192029</v>
      </c>
      <c r="X6" s="4">
        <v>5976100</v>
      </c>
      <c r="Y6" s="4">
        <f t="shared" si="1"/>
        <v>0.99298029867166193</v>
      </c>
      <c r="Z6" s="6">
        <f t="shared" si="2"/>
        <v>7.2692638613289741E-3</v>
      </c>
      <c r="AA6" s="6">
        <f t="shared" si="3"/>
        <v>-2.0807544018024992E-2</v>
      </c>
    </row>
    <row r="7" spans="1:27" x14ac:dyDescent="0.25">
      <c r="A7" t="s">
        <v>23</v>
      </c>
      <c r="B7">
        <v>40042</v>
      </c>
      <c r="C7">
        <v>15165</v>
      </c>
      <c r="D7">
        <v>6211</v>
      </c>
      <c r="E7">
        <v>86387</v>
      </c>
      <c r="F7">
        <v>390774</v>
      </c>
      <c r="G7">
        <v>57498</v>
      </c>
      <c r="H7">
        <v>31002</v>
      </c>
      <c r="I7">
        <v>26595</v>
      </c>
      <c r="J7">
        <v>23618</v>
      </c>
      <c r="K7">
        <v>28196</v>
      </c>
      <c r="L7">
        <v>37767</v>
      </c>
      <c r="M7">
        <v>57554</v>
      </c>
      <c r="N7">
        <v>29199</v>
      </c>
      <c r="O7">
        <v>13848</v>
      </c>
      <c r="P7">
        <v>75289</v>
      </c>
      <c r="Q7" s="5">
        <v>593220</v>
      </c>
      <c r="R7" s="5">
        <v>253641</v>
      </c>
      <c r="S7" s="5">
        <v>191276</v>
      </c>
      <c r="T7" s="5">
        <v>77752</v>
      </c>
      <c r="U7" s="5">
        <v>27030</v>
      </c>
      <c r="V7" s="5">
        <v>6314</v>
      </c>
      <c r="W7" s="4">
        <f t="shared" si="0"/>
        <v>2068378</v>
      </c>
      <c r="X7" s="4">
        <v>2062214</v>
      </c>
      <c r="Y7" s="4">
        <f t="shared" si="1"/>
        <v>0.9970198870806013</v>
      </c>
      <c r="Z7" s="6">
        <f t="shared" si="2"/>
        <v>3.0526335128298601E-3</v>
      </c>
      <c r="AA7" s="6">
        <f t="shared" si="3"/>
        <v>8.1206914291593782E-2</v>
      </c>
    </row>
    <row r="8" spans="1:27" x14ac:dyDescent="0.25">
      <c r="A8" t="s">
        <v>24</v>
      </c>
      <c r="B8">
        <v>1428.5690109402669</v>
      </c>
      <c r="C8">
        <v>860.331511822366</v>
      </c>
      <c r="D8">
        <v>1684.7743394899171</v>
      </c>
      <c r="E8">
        <v>88515.451836277949</v>
      </c>
      <c r="F8">
        <v>23444.282924132771</v>
      </c>
      <c r="G8">
        <v>1179.3420376429419</v>
      </c>
      <c r="H8">
        <v>8677.0863023196671</v>
      </c>
      <c r="I8">
        <v>12387.577480770242</v>
      </c>
      <c r="J8">
        <v>1062.7038141397938</v>
      </c>
      <c r="K8">
        <v>10757.633075405736</v>
      </c>
      <c r="L8">
        <v>7645.2866328687423</v>
      </c>
      <c r="M8">
        <v>1567.1392080935798</v>
      </c>
      <c r="N8">
        <v>13350.590505591106</v>
      </c>
      <c r="O8">
        <v>13333.643071406888</v>
      </c>
      <c r="P8">
        <v>3069.4794031298547</v>
      </c>
      <c r="Q8" s="5">
        <v>1484482.5839455752</v>
      </c>
      <c r="R8" s="5">
        <v>106548.5187161792</v>
      </c>
      <c r="S8" s="5">
        <v>0</v>
      </c>
      <c r="T8" s="5">
        <v>0</v>
      </c>
      <c r="U8" s="5">
        <v>0</v>
      </c>
      <c r="V8" s="5">
        <v>0</v>
      </c>
      <c r="W8" s="4">
        <f t="shared" si="0"/>
        <v>1779994.9938157862</v>
      </c>
      <c r="X8" s="4">
        <v>1774583</v>
      </c>
      <c r="Y8" s="4">
        <f t="shared" si="1"/>
        <v>0.99695954548490917</v>
      </c>
      <c r="Z8" s="6">
        <f t="shared" si="2"/>
        <v>0</v>
      </c>
      <c r="AA8" s="6">
        <f t="shared" si="3"/>
        <v>0</v>
      </c>
    </row>
    <row r="9" spans="1:27" x14ac:dyDescent="0.25">
      <c r="A9" t="s">
        <v>25</v>
      </c>
      <c r="B9">
        <v>12364.570680917372</v>
      </c>
      <c r="C9">
        <v>18539.544790504842</v>
      </c>
      <c r="D9">
        <v>27335.344941189938</v>
      </c>
      <c r="E9">
        <v>31617.031083838461</v>
      </c>
      <c r="F9">
        <v>201020.77204193731</v>
      </c>
      <c r="G9">
        <v>82420.023634683501</v>
      </c>
      <c r="H9">
        <v>77281.345719186589</v>
      </c>
      <c r="I9">
        <v>150302.63862721657</v>
      </c>
      <c r="J9">
        <v>25016.416347304941</v>
      </c>
      <c r="K9">
        <v>46911.222955137404</v>
      </c>
      <c r="L9">
        <v>71689.624336356268</v>
      </c>
      <c r="M9">
        <v>28123.912320625313</v>
      </c>
      <c r="N9">
        <v>16413.87229922846</v>
      </c>
      <c r="O9">
        <v>7683.6351505607618</v>
      </c>
      <c r="P9">
        <v>75688.115081817537</v>
      </c>
      <c r="Q9" s="5">
        <v>360367.99474385887</v>
      </c>
      <c r="R9" s="5">
        <v>32456.771056134538</v>
      </c>
      <c r="S9" s="5">
        <v>116470.60707528378</v>
      </c>
      <c r="T9" s="5">
        <v>-29148.698872355963</v>
      </c>
      <c r="U9" s="5">
        <v>3659.3659957060495</v>
      </c>
      <c r="V9" s="5">
        <v>1653.9144683863078</v>
      </c>
      <c r="W9" s="4">
        <f t="shared" si="0"/>
        <v>1357868.0244775186</v>
      </c>
      <c r="X9" s="4">
        <v>1324791</v>
      </c>
      <c r="Y9" s="4">
        <f t="shared" si="1"/>
        <v>0.97564047176805269</v>
      </c>
      <c r="Z9" s="6">
        <f t="shared" si="2"/>
        <v>1.2180229879282282E-3</v>
      </c>
      <c r="AA9" s="6">
        <f t="shared" si="3"/>
        <v>-5.6740593315293637E-2</v>
      </c>
    </row>
    <row r="10" spans="1:27" x14ac:dyDescent="0.25">
      <c r="A10" t="s">
        <v>26</v>
      </c>
      <c r="B10">
        <v>788.51757872095243</v>
      </c>
      <c r="C10">
        <v>5427.0803513218971</v>
      </c>
      <c r="D10">
        <v>4417.1438420313907</v>
      </c>
      <c r="E10">
        <v>13399.867121016916</v>
      </c>
      <c r="F10">
        <v>40690.081491834113</v>
      </c>
      <c r="G10">
        <v>42188.906277309958</v>
      </c>
      <c r="H10">
        <v>42019.499716013015</v>
      </c>
      <c r="I10">
        <v>19386.026142730581</v>
      </c>
      <c r="J10">
        <v>246866.38739627512</v>
      </c>
      <c r="K10">
        <v>108090.80360296753</v>
      </c>
      <c r="L10">
        <v>163357.90179494137</v>
      </c>
      <c r="M10">
        <v>57201.993516703624</v>
      </c>
      <c r="N10">
        <v>33382.592391675353</v>
      </c>
      <c r="O10">
        <v>22278.474375072805</v>
      </c>
      <c r="P10">
        <v>114570.27501235031</v>
      </c>
      <c r="Q10" s="5">
        <v>566787.73047411314</v>
      </c>
      <c r="R10" s="5">
        <v>258181.01000304022</v>
      </c>
      <c r="S10" s="5">
        <v>86653.972632076227</v>
      </c>
      <c r="T10" s="5">
        <v>-25422.307148916425</v>
      </c>
      <c r="U10" s="5">
        <v>22826.647759563795</v>
      </c>
      <c r="V10" s="5">
        <v>951.44464025196464</v>
      </c>
      <c r="W10" s="4">
        <f t="shared" si="0"/>
        <v>1824044.048971094</v>
      </c>
      <c r="X10" s="4">
        <v>1813543.9999999998</v>
      </c>
      <c r="Y10" s="4">
        <f t="shared" si="1"/>
        <v>0.9942435332211319</v>
      </c>
      <c r="Z10" s="6">
        <f t="shared" si="2"/>
        <v>5.2161275424716588E-4</v>
      </c>
      <c r="AA10" s="6">
        <f t="shared" si="3"/>
        <v>-3.7425581977224995E-2</v>
      </c>
    </row>
    <row r="11" spans="1:27" x14ac:dyDescent="0.25">
      <c r="A11" t="s">
        <v>27</v>
      </c>
      <c r="B11">
        <v>33494.730410390985</v>
      </c>
      <c r="C11">
        <v>42307.536157050185</v>
      </c>
      <c r="D11">
        <v>13403.60656414239</v>
      </c>
      <c r="E11">
        <v>56411.310648752078</v>
      </c>
      <c r="F11">
        <v>90643.418105026707</v>
      </c>
      <c r="G11">
        <v>186382.85562271843</v>
      </c>
      <c r="H11">
        <v>231215.00436613566</v>
      </c>
      <c r="I11">
        <v>137695.57662900139</v>
      </c>
      <c r="J11">
        <v>83857.450933129963</v>
      </c>
      <c r="K11">
        <v>1438975.9889698345</v>
      </c>
      <c r="L11">
        <v>348692.91285798873</v>
      </c>
      <c r="M11">
        <v>319486.9673442904</v>
      </c>
      <c r="N11">
        <v>167241.83911741548</v>
      </c>
      <c r="O11">
        <v>90093.225957463757</v>
      </c>
      <c r="P11">
        <v>145610.25423885463</v>
      </c>
      <c r="Q11" s="5">
        <v>3607190.7939793505</v>
      </c>
      <c r="R11" s="5">
        <v>161334.14190956156</v>
      </c>
      <c r="S11" s="5">
        <v>234369.09274040328</v>
      </c>
      <c r="T11" s="5">
        <v>-50914.823335529363</v>
      </c>
      <c r="U11" s="5">
        <v>8.2700765432419512E-2</v>
      </c>
      <c r="V11" s="5">
        <v>3.9629855761528034E-2</v>
      </c>
      <c r="W11" s="4">
        <f t="shared" si="0"/>
        <v>7337492.0055466034</v>
      </c>
      <c r="X11" s="4">
        <v>7290172</v>
      </c>
      <c r="Y11" s="4">
        <f t="shared" si="1"/>
        <v>0.99355092918522669</v>
      </c>
      <c r="Z11" s="6">
        <f t="shared" si="2"/>
        <v>5.4010083733748238E-9</v>
      </c>
      <c r="AA11" s="6">
        <f t="shared" si="3"/>
        <v>-7.7835595147540351E-7</v>
      </c>
    </row>
    <row r="12" spans="1:27" x14ac:dyDescent="0.25">
      <c r="A12" t="s">
        <v>28</v>
      </c>
      <c r="B12">
        <v>3529.2445479195235</v>
      </c>
      <c r="C12">
        <v>55170.374853924986</v>
      </c>
      <c r="D12">
        <v>27400.589882350127</v>
      </c>
      <c r="E12">
        <v>82056.163155675764</v>
      </c>
      <c r="F12">
        <v>307200.14470112207</v>
      </c>
      <c r="G12">
        <v>289877.23126130673</v>
      </c>
      <c r="H12">
        <v>220872.66427674398</v>
      </c>
      <c r="I12">
        <v>96163.328348122886</v>
      </c>
      <c r="J12">
        <v>233861.50010371316</v>
      </c>
      <c r="K12">
        <v>591169.60215705063</v>
      </c>
      <c r="L12">
        <v>727374.4227833316</v>
      </c>
      <c r="M12">
        <v>285542.58995595953</v>
      </c>
      <c r="N12">
        <v>197977.3575693107</v>
      </c>
      <c r="O12">
        <v>59477.936808357343</v>
      </c>
      <c r="P12">
        <v>259505.17240530235</v>
      </c>
      <c r="Q12" s="5">
        <v>275491.09918762406</v>
      </c>
      <c r="R12" s="5">
        <v>776145.2117275889</v>
      </c>
      <c r="S12" s="5">
        <v>201869.55651768064</v>
      </c>
      <c r="T12" s="5">
        <v>-131349.3728342047</v>
      </c>
      <c r="U12" s="5">
        <v>200596.61999249301</v>
      </c>
      <c r="V12" s="5">
        <v>1.4998980654590843</v>
      </c>
      <c r="W12" s="4">
        <f t="shared" si="0"/>
        <v>4759932.9372994397</v>
      </c>
      <c r="X12" s="4">
        <v>4752280</v>
      </c>
      <c r="Y12" s="4">
        <f t="shared" si="1"/>
        <v>0.99839221741141138</v>
      </c>
      <c r="Z12" s="6">
        <f t="shared" si="2"/>
        <v>3.1510907511021688E-7</v>
      </c>
      <c r="AA12" s="6">
        <f t="shared" si="3"/>
        <v>-1.1419149045746306E-5</v>
      </c>
    </row>
    <row r="13" spans="1:27" x14ac:dyDescent="0.25">
      <c r="A13" t="s">
        <v>29</v>
      </c>
      <c r="B13">
        <v>15.910041354107438</v>
      </c>
      <c r="C13">
        <v>0</v>
      </c>
      <c r="D13">
        <v>203.29497285803947</v>
      </c>
      <c r="E13">
        <v>8.8389118633930206</v>
      </c>
      <c r="F13">
        <v>129.0481132055381</v>
      </c>
      <c r="G13">
        <v>2481.9664512407603</v>
      </c>
      <c r="H13">
        <v>7562.5729903190686</v>
      </c>
      <c r="I13">
        <v>301.406894541702</v>
      </c>
      <c r="J13">
        <v>320.85250064116667</v>
      </c>
      <c r="K13">
        <v>34.471756267232784</v>
      </c>
      <c r="L13">
        <v>1551.2290320254751</v>
      </c>
      <c r="M13">
        <v>38603.947563369016</v>
      </c>
      <c r="N13">
        <v>2182.3273390717368</v>
      </c>
      <c r="O13">
        <v>4262.1233005281147</v>
      </c>
      <c r="P13">
        <v>31597.342129257369</v>
      </c>
      <c r="Q13" s="5">
        <v>2817599.3802998927</v>
      </c>
      <c r="R13" s="5">
        <v>0</v>
      </c>
      <c r="S13" s="5">
        <v>4810.1358360584818</v>
      </c>
      <c r="T13" s="5">
        <v>-6335.732023680117</v>
      </c>
      <c r="U13" s="5">
        <v>0</v>
      </c>
      <c r="V13" s="5">
        <v>0</v>
      </c>
      <c r="W13" s="4">
        <f t="shared" si="0"/>
        <v>2905329.1161088138</v>
      </c>
      <c r="X13" s="4">
        <v>2900591</v>
      </c>
      <c r="Y13" s="4">
        <f t="shared" si="1"/>
        <v>0.99836916372656614</v>
      </c>
      <c r="Z13" s="6">
        <f t="shared" si="2"/>
        <v>0</v>
      </c>
      <c r="AA13" s="6">
        <f t="shared" si="3"/>
        <v>0</v>
      </c>
    </row>
    <row r="14" spans="1:27" x14ac:dyDescent="0.25">
      <c r="A14" t="s">
        <v>30</v>
      </c>
      <c r="B14">
        <v>558.49642447285987</v>
      </c>
      <c r="C14">
        <v>705.41795774011041</v>
      </c>
      <c r="D14">
        <v>2249.5535424760487</v>
      </c>
      <c r="E14">
        <v>1057.6404414668966</v>
      </c>
      <c r="F14">
        <v>11799.453204847337</v>
      </c>
      <c r="G14">
        <v>10324.399930455604</v>
      </c>
      <c r="H14">
        <v>9522.6559343482222</v>
      </c>
      <c r="I14">
        <v>21042.860926959129</v>
      </c>
      <c r="J14">
        <v>46601.369773741506</v>
      </c>
      <c r="K14">
        <v>86560.134861287515</v>
      </c>
      <c r="L14">
        <v>82679.849598573637</v>
      </c>
      <c r="M14">
        <v>56741.874540041412</v>
      </c>
      <c r="N14">
        <v>42904.006684896791</v>
      </c>
      <c r="O14">
        <v>8427.0688717063404</v>
      </c>
      <c r="P14">
        <v>24878.388636492255</v>
      </c>
      <c r="Q14" s="5">
        <v>1252809.6440727112</v>
      </c>
      <c r="R14" s="5">
        <v>5848.6446123804189</v>
      </c>
      <c r="S14" s="5">
        <v>4302.563047071405</v>
      </c>
      <c r="T14" s="5">
        <v>-1293.1040908091129</v>
      </c>
      <c r="U14" s="5">
        <v>0</v>
      </c>
      <c r="V14" s="5">
        <v>0</v>
      </c>
      <c r="W14" s="4">
        <f t="shared" si="0"/>
        <v>1667720.9189708594</v>
      </c>
      <c r="X14" s="4">
        <v>1664237</v>
      </c>
      <c r="Y14" s="4">
        <f t="shared" si="1"/>
        <v>0.99791097003627605</v>
      </c>
      <c r="Z14" s="6">
        <f t="shared" si="2"/>
        <v>0</v>
      </c>
      <c r="AA14" s="6">
        <f t="shared" si="3"/>
        <v>0</v>
      </c>
    </row>
    <row r="15" spans="1:27" x14ac:dyDescent="0.25">
      <c r="A15" t="s">
        <v>31</v>
      </c>
      <c r="B15">
        <v>674.90684336302047</v>
      </c>
      <c r="C15">
        <v>902.16752321410593</v>
      </c>
      <c r="D15">
        <v>466.45319316760828</v>
      </c>
      <c r="E15">
        <v>8248.8539019116815</v>
      </c>
      <c r="F15">
        <v>21507.686504482983</v>
      </c>
      <c r="G15">
        <v>29064.941520594897</v>
      </c>
      <c r="H15">
        <v>18953.028697322017</v>
      </c>
      <c r="I15">
        <v>19603.441072274865</v>
      </c>
      <c r="J15">
        <v>8617.8666005181531</v>
      </c>
      <c r="K15">
        <v>39068.289071008796</v>
      </c>
      <c r="L15">
        <v>35521.741209426291</v>
      </c>
      <c r="M15">
        <v>27545.071224939893</v>
      </c>
      <c r="N15">
        <v>18559.972678651757</v>
      </c>
      <c r="O15">
        <v>10380.864555711185</v>
      </c>
      <c r="P15">
        <v>32206.471865659947</v>
      </c>
      <c r="Q15" s="5">
        <v>669915.05300265457</v>
      </c>
      <c r="R15" s="5">
        <v>2.0668537056113987</v>
      </c>
      <c r="S15" s="5">
        <v>82.335398372073357</v>
      </c>
      <c r="T15" s="5">
        <v>-4882.2118450226953</v>
      </c>
      <c r="U15" s="5">
        <v>0</v>
      </c>
      <c r="V15" s="5">
        <v>0</v>
      </c>
      <c r="W15" s="4">
        <f t="shared" si="0"/>
        <v>936438.99987195665</v>
      </c>
      <c r="X15" s="4">
        <v>924899</v>
      </c>
      <c r="Y15" s="4">
        <f t="shared" si="1"/>
        <v>0.98767672013496388</v>
      </c>
      <c r="Z15" s="6">
        <f t="shared" si="2"/>
        <v>0</v>
      </c>
      <c r="AA15" s="6">
        <f t="shared" si="3"/>
        <v>0</v>
      </c>
    </row>
    <row r="16" spans="1:27" x14ac:dyDescent="0.25">
      <c r="A16" t="s">
        <v>32</v>
      </c>
      <c r="B16">
        <v>2086.8479285417147</v>
      </c>
      <c r="C16">
        <v>3147.0933418396912</v>
      </c>
      <c r="D16">
        <v>9334.450405851283</v>
      </c>
      <c r="E16">
        <v>2904.0920110506195</v>
      </c>
      <c r="F16">
        <v>26599.555451773493</v>
      </c>
      <c r="G16">
        <v>23078.828110722763</v>
      </c>
      <c r="H16">
        <v>20546.07101884334</v>
      </c>
      <c r="I16">
        <v>20732.172662220186</v>
      </c>
      <c r="J16">
        <v>7645.4740636281549</v>
      </c>
      <c r="K16">
        <v>58511.267064636711</v>
      </c>
      <c r="L16">
        <v>22502.042864375508</v>
      </c>
      <c r="M16">
        <v>22907.651704253138</v>
      </c>
      <c r="N16">
        <v>18252.490969434151</v>
      </c>
      <c r="O16">
        <v>5186.1074586960203</v>
      </c>
      <c r="P16">
        <v>24382.842450093001</v>
      </c>
      <c r="Q16" s="5">
        <v>582695.15047858946</v>
      </c>
      <c r="R16" s="5">
        <v>5275.4164936682309</v>
      </c>
      <c r="S16" s="5">
        <v>7880.9858909270197</v>
      </c>
      <c r="T16" s="5">
        <v>-3444.8996867870683</v>
      </c>
      <c r="U16" s="5">
        <v>2993909.4310098481</v>
      </c>
      <c r="V16" s="5">
        <v>-4.634658162995783</v>
      </c>
      <c r="W16" s="4">
        <f t="shared" si="0"/>
        <v>3854128.4370340426</v>
      </c>
      <c r="X16" s="4">
        <v>3850439</v>
      </c>
      <c r="Y16" s="4">
        <f t="shared" si="1"/>
        <v>0.99904273116624998</v>
      </c>
      <c r="Z16" s="6">
        <f t="shared" si="2"/>
        <v>-1.2025178295724881E-6</v>
      </c>
      <c r="AA16" s="6">
        <f t="shared" si="3"/>
        <v>1.3453681048455606E-3</v>
      </c>
    </row>
    <row r="17" spans="1:27" x14ac:dyDescent="0.25">
      <c r="A17" t="s">
        <v>51</v>
      </c>
      <c r="B17">
        <f>us_use_cxi_2019!C27</f>
        <v>58362</v>
      </c>
      <c r="C17">
        <f>us_use_cxi_2019!D27</f>
        <v>70543</v>
      </c>
      <c r="D17">
        <f>us_use_cxi_2019!E27</f>
        <v>85838</v>
      </c>
      <c r="E17">
        <f>us_use_cxi_2019!F27</f>
        <v>656805</v>
      </c>
      <c r="F17">
        <f>us_use_cxi_2019!G27</f>
        <v>1008194</v>
      </c>
      <c r="G17">
        <f>us_use_cxi_2019!H27</f>
        <v>480180</v>
      </c>
      <c r="H17">
        <f>us_use_cxi_2019!I27</f>
        <v>564286</v>
      </c>
      <c r="I17">
        <f>us_use_cxi_2019!J27</f>
        <v>410492</v>
      </c>
      <c r="J17">
        <f>us_use_cxi_2019!K27</f>
        <v>322355</v>
      </c>
      <c r="K17">
        <f>us_use_cxi_2019!L27</f>
        <v>1008997</v>
      </c>
      <c r="L17">
        <f>us_use_cxi_2019!M27</f>
        <v>2281652</v>
      </c>
      <c r="M17">
        <f>us_use_cxi_2019!N27</f>
        <v>1485416</v>
      </c>
      <c r="N17">
        <f>us_use_cxi_2019!O27</f>
        <v>544147</v>
      </c>
      <c r="O17">
        <f>us_use_cxi_2019!P27</f>
        <v>464571</v>
      </c>
      <c r="P17">
        <f>us_use_cxi_2019!Q27</f>
        <v>2002656</v>
      </c>
      <c r="Z17" s="3"/>
      <c r="AA17" s="3"/>
    </row>
    <row r="18" spans="1:27" x14ac:dyDescent="0.25">
      <c r="A18" t="s">
        <v>53</v>
      </c>
      <c r="B18">
        <f>us_use_cxi_2019!C28</f>
        <v>-9578</v>
      </c>
      <c r="C18">
        <f>us_use_cxi_2019!D28</f>
        <v>44327</v>
      </c>
      <c r="D18">
        <f>us_use_cxi_2019!E28</f>
        <v>64536</v>
      </c>
      <c r="E18">
        <f>us_use_cxi_2019!F28</f>
        <v>11111</v>
      </c>
      <c r="F18">
        <f>us_use_cxi_2019!G28</f>
        <v>83148</v>
      </c>
      <c r="G18">
        <f>us_use_cxi_2019!H28</f>
        <v>280605</v>
      </c>
      <c r="H18">
        <f>us_use_cxi_2019!I28</f>
        <v>244405</v>
      </c>
      <c r="I18">
        <f>us_use_cxi_2019!J28</f>
        <v>43022</v>
      </c>
      <c r="J18">
        <f>us_use_cxi_2019!K28</f>
        <v>60532</v>
      </c>
      <c r="K18">
        <f>us_use_cxi_2019!L28</f>
        <v>361361</v>
      </c>
      <c r="L18">
        <f>us_use_cxi_2019!M28</f>
        <v>64543</v>
      </c>
      <c r="M18">
        <f>us_use_cxi_2019!N28</f>
        <v>42116</v>
      </c>
      <c r="N18">
        <f>us_use_cxi_2019!O28</f>
        <v>122183</v>
      </c>
      <c r="O18">
        <f>us_use_cxi_2019!P28</f>
        <v>32563</v>
      </c>
      <c r="P18">
        <f>us_use_cxi_2019!Q28</f>
        <v>-27336</v>
      </c>
      <c r="Z18" s="3"/>
      <c r="AA18" s="3"/>
    </row>
    <row r="19" spans="1:27" x14ac:dyDescent="0.25">
      <c r="A19" t="s">
        <v>55</v>
      </c>
      <c r="B19">
        <f>us_use_cxi_2019!C29</f>
        <v>127624</v>
      </c>
      <c r="C19">
        <f>us_use_cxi_2019!D29</f>
        <v>170768</v>
      </c>
      <c r="D19">
        <f>us_use_cxi_2019!E29</f>
        <v>179184</v>
      </c>
      <c r="E19">
        <f>us_use_cxi_2019!F29</f>
        <v>315169</v>
      </c>
      <c r="F19">
        <f>us_use_cxi_2019!G29</f>
        <v>1063751</v>
      </c>
      <c r="G19">
        <f>us_use_cxi_2019!H29</f>
        <v>494336</v>
      </c>
      <c r="H19">
        <f>us_use_cxi_2019!I29</f>
        <v>211317</v>
      </c>
      <c r="I19">
        <f>us_use_cxi_2019!J29</f>
        <v>247455</v>
      </c>
      <c r="J19">
        <f>us_use_cxi_2019!K29</f>
        <v>649527</v>
      </c>
      <c r="K19">
        <f>us_use_cxi_2019!L29</f>
        <v>3184341</v>
      </c>
      <c r="L19">
        <f>us_use_cxi_2019!M29</f>
        <v>724236</v>
      </c>
      <c r="M19">
        <f>us_use_cxi_2019!N29</f>
        <v>260203</v>
      </c>
      <c r="N19">
        <f>us_use_cxi_2019!O29</f>
        <v>308789</v>
      </c>
      <c r="O19">
        <f>us_use_cxi_2019!P29</f>
        <v>120790</v>
      </c>
      <c r="P19">
        <f>us_use_cxi_2019!Q29</f>
        <v>513703</v>
      </c>
      <c r="Z19" s="3"/>
      <c r="AA19" s="3"/>
    </row>
    <row r="21" spans="1:27" x14ac:dyDescent="0.25">
      <c r="A21" s="4" t="s">
        <v>89</v>
      </c>
      <c r="B21" s="4">
        <f>SUM(B2:B16)</f>
        <v>277024</v>
      </c>
      <c r="C21" s="4">
        <f t="shared" ref="C21:P21" si="4">SUM(C2:C16)</f>
        <v>267508</v>
      </c>
      <c r="D21" s="4">
        <f t="shared" si="4"/>
        <v>162070</v>
      </c>
      <c r="E21" s="4">
        <f t="shared" si="4"/>
        <v>798853</v>
      </c>
      <c r="F21" s="4">
        <f t="shared" si="4"/>
        <v>3821007.0000000005</v>
      </c>
      <c r="G21" s="4">
        <f t="shared" si="4"/>
        <v>807092.99999999988</v>
      </c>
      <c r="H21" s="4">
        <f t="shared" si="4"/>
        <v>754575.00000000012</v>
      </c>
      <c r="I21" s="4">
        <f t="shared" si="4"/>
        <v>623822</v>
      </c>
      <c r="J21" s="4">
        <f t="shared" si="4"/>
        <v>781129.99999999977</v>
      </c>
      <c r="K21" s="4">
        <f t="shared" si="4"/>
        <v>2735473</v>
      </c>
      <c r="L21" s="4">
        <f t="shared" si="4"/>
        <v>1681849</v>
      </c>
      <c r="M21" s="4">
        <f t="shared" si="4"/>
        <v>1112856</v>
      </c>
      <c r="N21" s="4">
        <f t="shared" si="4"/>
        <v>689118</v>
      </c>
      <c r="O21" s="4">
        <f t="shared" si="4"/>
        <v>306974.99999999994</v>
      </c>
      <c r="P21" s="4">
        <f t="shared" si="4"/>
        <v>1361416</v>
      </c>
    </row>
    <row r="22" spans="1:27" x14ac:dyDescent="0.25">
      <c r="A22" s="4" t="s">
        <v>88</v>
      </c>
      <c r="B22" s="4">
        <f>SUM(B2:B19)</f>
        <v>453432</v>
      </c>
      <c r="C22" s="4">
        <f t="shared" ref="C22:P22" si="5">SUM(C2:C19)</f>
        <v>553146</v>
      </c>
      <c r="D22" s="4">
        <f t="shared" si="5"/>
        <v>491628</v>
      </c>
      <c r="E22" s="4">
        <f t="shared" si="5"/>
        <v>1781938</v>
      </c>
      <c r="F22" s="4">
        <f t="shared" si="5"/>
        <v>5976100</v>
      </c>
      <c r="G22" s="4">
        <f t="shared" si="5"/>
        <v>2062214</v>
      </c>
      <c r="H22" s="4">
        <f t="shared" si="5"/>
        <v>1774583</v>
      </c>
      <c r="I22" s="4">
        <f t="shared" si="5"/>
        <v>1324791</v>
      </c>
      <c r="J22" s="4">
        <f t="shared" si="5"/>
        <v>1813543.9999999998</v>
      </c>
      <c r="K22" s="4">
        <f t="shared" si="5"/>
        <v>7290172</v>
      </c>
      <c r="L22" s="4">
        <f t="shared" si="5"/>
        <v>4752280</v>
      </c>
      <c r="M22" s="4">
        <f t="shared" si="5"/>
        <v>2900591</v>
      </c>
      <c r="N22" s="4">
        <f t="shared" si="5"/>
        <v>1664237</v>
      </c>
      <c r="O22" s="4">
        <f t="shared" si="5"/>
        <v>924899</v>
      </c>
      <c r="P22" s="4">
        <f t="shared" si="5"/>
        <v>3850439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54"/>
  <sheetViews>
    <sheetView topLeftCell="A16" workbookViewId="0">
      <selection activeCell="F43" activeCellId="1" sqref="C43 F43"/>
    </sheetView>
  </sheetViews>
  <sheetFormatPr defaultRowHeight="15" x14ac:dyDescent="0.25"/>
  <sheetData>
    <row r="2" spans="1:16" x14ac:dyDescent="0.25">
      <c r="A2" s="1" t="s">
        <v>85</v>
      </c>
    </row>
    <row r="3" spans="1:16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25">
      <c r="A4" t="s">
        <v>18</v>
      </c>
      <c r="B4">
        <f>us_make_cxi_2019!C7/us_make_cxi_2019!C$22</f>
        <v>0.99318148878514112</v>
      </c>
      <c r="C4">
        <f>us_make_cxi_2019!D7/us_make_cxi_2019!D$22</f>
        <v>0</v>
      </c>
      <c r="D4">
        <f>us_make_cxi_2019!E7/us_make_cxi_2019!E$22</f>
        <v>0</v>
      </c>
      <c r="E4">
        <f>us_make_cxi_2019!F7/us_make_cxi_2019!F$22</f>
        <v>0</v>
      </c>
      <c r="F4">
        <f>us_make_cxi_2019!G7/us_make_cxi_2019!G$22</f>
        <v>1.8279117470914601E-6</v>
      </c>
      <c r="G4">
        <f>us_make_cxi_2019!H7/us_make_cxi_2019!H$22</f>
        <v>0</v>
      </c>
      <c r="H4">
        <f>us_make_cxi_2019!I7/us_make_cxi_2019!I$22</f>
        <v>0</v>
      </c>
      <c r="I4">
        <f>us_make_cxi_2019!J7/us_make_cxi_2019!J$22</f>
        <v>0</v>
      </c>
      <c r="J4">
        <f>us_make_cxi_2019!K7/us_make_cxi_2019!K$22</f>
        <v>0</v>
      </c>
      <c r="K4">
        <f>us_make_cxi_2019!L7/us_make_cxi_2019!L$22</f>
        <v>0</v>
      </c>
      <c r="L4">
        <f>us_make_cxi_2019!M7/us_make_cxi_2019!M$22</f>
        <v>0</v>
      </c>
      <c r="M4">
        <f>us_make_cxi_2019!N7/us_make_cxi_2019!N$22</f>
        <v>0</v>
      </c>
      <c r="N4">
        <f>us_make_cxi_2019!O7/us_make_cxi_2019!O$22</f>
        <v>1.4043067351297803E-3</v>
      </c>
      <c r="O4">
        <f>us_make_cxi_2019!P7/us_make_cxi_2019!P$22</f>
        <v>0</v>
      </c>
      <c r="P4">
        <f>us_make_cxi_2019!Q7/us_make_cxi_2019!Q$22</f>
        <v>0</v>
      </c>
    </row>
    <row r="5" spans="1:16" x14ac:dyDescent="0.25">
      <c r="A5" t="s">
        <v>19</v>
      </c>
      <c r="B5">
        <f>us_make_cxi_2019!C8/us_make_cxi_2019!C$22</f>
        <v>0</v>
      </c>
      <c r="C5">
        <f>us_make_cxi_2019!D8/us_make_cxi_2019!D$22</f>
        <v>0.99785283781705802</v>
      </c>
      <c r="D5">
        <f>us_make_cxi_2019!E8/us_make_cxi_2019!E$22</f>
        <v>0</v>
      </c>
      <c r="E5">
        <f>us_make_cxi_2019!F8/us_make_cxi_2019!F$22</f>
        <v>0</v>
      </c>
      <c r="F5">
        <f>us_make_cxi_2019!G8/us_make_cxi_2019!G$22</f>
        <v>3.8502468345553756E-3</v>
      </c>
      <c r="G5">
        <f>us_make_cxi_2019!H8/us_make_cxi_2019!H$22</f>
        <v>0</v>
      </c>
      <c r="H5">
        <f>us_make_cxi_2019!I8/us_make_cxi_2019!I$22</f>
        <v>0</v>
      </c>
      <c r="I5">
        <f>us_make_cxi_2019!J8/us_make_cxi_2019!J$22</f>
        <v>0</v>
      </c>
      <c r="J5">
        <f>us_make_cxi_2019!K8/us_make_cxi_2019!K$22</f>
        <v>0</v>
      </c>
      <c r="K5">
        <f>us_make_cxi_2019!L8/us_make_cxi_2019!L$22</f>
        <v>0</v>
      </c>
      <c r="L5">
        <f>us_make_cxi_2019!M8/us_make_cxi_2019!M$22</f>
        <v>0</v>
      </c>
      <c r="M5">
        <f>us_make_cxi_2019!N8/us_make_cxi_2019!N$22</f>
        <v>0</v>
      </c>
      <c r="N5">
        <f>us_make_cxi_2019!O8/us_make_cxi_2019!O$22</f>
        <v>0</v>
      </c>
      <c r="O5">
        <f>us_make_cxi_2019!P8/us_make_cxi_2019!P$22</f>
        <v>0</v>
      </c>
      <c r="P5">
        <f>us_make_cxi_2019!Q8/us_make_cxi_2019!Q$22</f>
        <v>0</v>
      </c>
    </row>
    <row r="6" spans="1:16" x14ac:dyDescent="0.25">
      <c r="A6" t="s">
        <v>20</v>
      </c>
      <c r="B6">
        <f>us_make_cxi_2019!C9/us_make_cxi_2019!C$22</f>
        <v>0</v>
      </c>
      <c r="C6">
        <f>us_make_cxi_2019!D9/us_make_cxi_2019!D$22</f>
        <v>1.8002407822046199E-4</v>
      </c>
      <c r="D6">
        <f>us_make_cxi_2019!E9/us_make_cxi_2019!E$22</f>
        <v>0.754572123040818</v>
      </c>
      <c r="E6">
        <f>us_make_cxi_2019!F9/us_make_cxi_2019!F$22</f>
        <v>0</v>
      </c>
      <c r="F6">
        <f>us_make_cxi_2019!G9/us_make_cxi_2019!G$22</f>
        <v>0</v>
      </c>
      <c r="G6">
        <f>us_make_cxi_2019!H9/us_make_cxi_2019!H$22</f>
        <v>0</v>
      </c>
      <c r="H6">
        <f>us_make_cxi_2019!I9/us_make_cxi_2019!I$22</f>
        <v>0</v>
      </c>
      <c r="I6">
        <f>us_make_cxi_2019!J9/us_make_cxi_2019!J$22</f>
        <v>0</v>
      </c>
      <c r="J6">
        <f>us_make_cxi_2019!K9/us_make_cxi_2019!K$22</f>
        <v>0</v>
      </c>
      <c r="K6">
        <f>us_make_cxi_2019!L9/us_make_cxi_2019!L$22</f>
        <v>0</v>
      </c>
      <c r="L6">
        <f>us_make_cxi_2019!M9/us_make_cxi_2019!M$22</f>
        <v>0</v>
      </c>
      <c r="M6">
        <f>us_make_cxi_2019!N9/us_make_cxi_2019!N$22</f>
        <v>0</v>
      </c>
      <c r="N6">
        <f>us_make_cxi_2019!O9/us_make_cxi_2019!O$22</f>
        <v>0</v>
      </c>
      <c r="O6">
        <f>us_make_cxi_2019!P9/us_make_cxi_2019!P$22</f>
        <v>0</v>
      </c>
      <c r="P6">
        <f>us_make_cxi_2019!Q9/us_make_cxi_2019!Q$22</f>
        <v>6.6856092261407326E-4</v>
      </c>
    </row>
    <row r="7" spans="1:16" x14ac:dyDescent="0.25">
      <c r="A7" t="s">
        <v>21</v>
      </c>
      <c r="B7">
        <f>us_make_cxi_2019!C10/us_make_cxi_2019!C$22</f>
        <v>0</v>
      </c>
      <c r="C7">
        <f>us_make_cxi_2019!D10/us_make_cxi_2019!D$22</f>
        <v>0</v>
      </c>
      <c r="D7">
        <f>us_make_cxi_2019!E10/us_make_cxi_2019!E$22</f>
        <v>0</v>
      </c>
      <c r="E7">
        <f>us_make_cxi_2019!F10/us_make_cxi_2019!F$22</f>
        <v>0.99969169599098473</v>
      </c>
      <c r="F7">
        <f>us_make_cxi_2019!G10/us_make_cxi_2019!G$22</f>
        <v>0</v>
      </c>
      <c r="G7">
        <f>us_make_cxi_2019!H10/us_make_cxi_2019!H$22</f>
        <v>0</v>
      </c>
      <c r="H7">
        <f>us_make_cxi_2019!I10/us_make_cxi_2019!I$22</f>
        <v>0</v>
      </c>
      <c r="I7">
        <f>us_make_cxi_2019!J10/us_make_cxi_2019!J$22</f>
        <v>0</v>
      </c>
      <c r="J7">
        <f>us_make_cxi_2019!K10/us_make_cxi_2019!K$22</f>
        <v>0</v>
      </c>
      <c r="K7">
        <f>us_make_cxi_2019!L10/us_make_cxi_2019!L$22</f>
        <v>0</v>
      </c>
      <c r="L7">
        <f>us_make_cxi_2019!M10/us_make_cxi_2019!M$22</f>
        <v>0</v>
      </c>
      <c r="M7">
        <f>us_make_cxi_2019!N10/us_make_cxi_2019!N$22</f>
        <v>0</v>
      </c>
      <c r="N7">
        <f>us_make_cxi_2019!O10/us_make_cxi_2019!O$22</f>
        <v>0</v>
      </c>
      <c r="O7">
        <f>us_make_cxi_2019!P10/us_make_cxi_2019!P$22</f>
        <v>0</v>
      </c>
      <c r="P7">
        <f>us_make_cxi_2019!Q10/us_make_cxi_2019!Q$22</f>
        <v>0</v>
      </c>
    </row>
    <row r="8" spans="1:16" x14ac:dyDescent="0.25">
      <c r="A8" t="s">
        <v>22</v>
      </c>
      <c r="B8">
        <f>us_make_cxi_2019!C11/us_make_cxi_2019!C$22</f>
        <v>0</v>
      </c>
      <c r="C8">
        <f>us_make_cxi_2019!D11/us_make_cxi_2019!D$22</f>
        <v>1.7646110167234867E-3</v>
      </c>
      <c r="D8">
        <f>us_make_cxi_2019!E11/us_make_cxi_2019!E$22</f>
        <v>0</v>
      </c>
      <c r="E8">
        <f>us_make_cxi_2019!F11/us_make_cxi_2019!F$22</f>
        <v>3.0830400901523449E-4</v>
      </c>
      <c r="F8">
        <f>us_make_cxi_2019!G11/us_make_cxi_2019!G$22</f>
        <v>0.99614792525369755</v>
      </c>
      <c r="G8">
        <f>us_make_cxi_2019!H11/us_make_cxi_2019!H$22</f>
        <v>0</v>
      </c>
      <c r="H8">
        <f>us_make_cxi_2019!I11/us_make_cxi_2019!I$22</f>
        <v>0</v>
      </c>
      <c r="I8">
        <f>us_make_cxi_2019!J11/us_make_cxi_2019!J$22</f>
        <v>0</v>
      </c>
      <c r="J8">
        <f>us_make_cxi_2019!K11/us_make_cxi_2019!K$22</f>
        <v>0</v>
      </c>
      <c r="K8">
        <f>us_make_cxi_2019!L11/us_make_cxi_2019!L$22</f>
        <v>3.2526940777521282E-6</v>
      </c>
      <c r="L8">
        <f>us_make_cxi_2019!M11/us_make_cxi_2019!M$22</f>
        <v>4.3474462516336129E-3</v>
      </c>
      <c r="M8">
        <f>us_make_cxi_2019!N11/us_make_cxi_2019!N$22</f>
        <v>0</v>
      </c>
      <c r="N8">
        <f>us_make_cxi_2019!O11/us_make_cxi_2019!O$22</f>
        <v>0</v>
      </c>
      <c r="O8">
        <f>us_make_cxi_2019!P11/us_make_cxi_2019!P$22</f>
        <v>1.2773172930666152E-4</v>
      </c>
      <c r="P8">
        <f>us_make_cxi_2019!Q11/us_make_cxi_2019!Q$22</f>
        <v>0</v>
      </c>
    </row>
    <row r="9" spans="1:16" x14ac:dyDescent="0.25">
      <c r="A9" t="s">
        <v>23</v>
      </c>
      <c r="B9">
        <f>us_make_cxi_2019!C12/us_make_cxi_2019!C$22</f>
        <v>0</v>
      </c>
      <c r="C9">
        <f>us_make_cxi_2019!D12/us_make_cxi_2019!D$22</f>
        <v>0</v>
      </c>
      <c r="D9">
        <f>us_make_cxi_2019!E12/us_make_cxi_2019!E$22</f>
        <v>0</v>
      </c>
      <c r="E9">
        <f>us_make_cxi_2019!F12/us_make_cxi_2019!F$22</f>
        <v>0</v>
      </c>
      <c r="F9">
        <f>us_make_cxi_2019!G12/us_make_cxi_2019!G$22</f>
        <v>0</v>
      </c>
      <c r="G9">
        <f>us_make_cxi_2019!H12/us_make_cxi_2019!H$22</f>
        <v>1</v>
      </c>
      <c r="H9">
        <f>us_make_cxi_2019!I12/us_make_cxi_2019!I$22</f>
        <v>0</v>
      </c>
      <c r="I9">
        <f>us_make_cxi_2019!J12/us_make_cxi_2019!J$22</f>
        <v>0</v>
      </c>
      <c r="J9">
        <f>us_make_cxi_2019!K12/us_make_cxi_2019!K$22</f>
        <v>0</v>
      </c>
      <c r="K9">
        <f>us_make_cxi_2019!L12/us_make_cxi_2019!L$22</f>
        <v>0</v>
      </c>
      <c r="L9">
        <f>us_make_cxi_2019!M12/us_make_cxi_2019!M$22</f>
        <v>0</v>
      </c>
      <c r="M9">
        <f>us_make_cxi_2019!N12/us_make_cxi_2019!N$22</f>
        <v>0</v>
      </c>
      <c r="N9">
        <f>us_make_cxi_2019!O12/us_make_cxi_2019!O$22</f>
        <v>0</v>
      </c>
      <c r="O9">
        <f>us_make_cxi_2019!P12/us_make_cxi_2019!P$22</f>
        <v>0</v>
      </c>
      <c r="P9">
        <f>us_make_cxi_2019!Q12/us_make_cxi_2019!Q$22</f>
        <v>0</v>
      </c>
    </row>
    <row r="10" spans="1:16" x14ac:dyDescent="0.25">
      <c r="A10" t="s">
        <v>24</v>
      </c>
      <c r="B10">
        <f>us_make_cxi_2019!C13/us_make_cxi_2019!C$22</f>
        <v>0</v>
      </c>
      <c r="C10">
        <f>us_make_cxi_2019!D13/us_make_cxi_2019!D$22</f>
        <v>0</v>
      </c>
      <c r="D10">
        <f>us_make_cxi_2019!E13/us_make_cxi_2019!E$22</f>
        <v>0</v>
      </c>
      <c r="E10">
        <f>us_make_cxi_2019!F13/us_make_cxi_2019!F$22</f>
        <v>0</v>
      </c>
      <c r="F10">
        <f>us_make_cxi_2019!G13/us_make_cxi_2019!G$22</f>
        <v>0</v>
      </c>
      <c r="G10">
        <f>us_make_cxi_2019!H13/us_make_cxi_2019!H$22</f>
        <v>0</v>
      </c>
      <c r="H10">
        <f>us_make_cxi_2019!I13/us_make_cxi_2019!I$22</f>
        <v>0.99690789318930007</v>
      </c>
      <c r="I10">
        <f>us_make_cxi_2019!J13/us_make_cxi_2019!J$22</f>
        <v>0</v>
      </c>
      <c r="J10">
        <f>us_make_cxi_2019!K13/us_make_cxi_2019!K$22</f>
        <v>0</v>
      </c>
      <c r="K10">
        <f>us_make_cxi_2019!L13/us_make_cxi_2019!L$22</f>
        <v>0</v>
      </c>
      <c r="L10">
        <f>us_make_cxi_2019!M13/us_make_cxi_2019!M$22</f>
        <v>0</v>
      </c>
      <c r="M10">
        <f>us_make_cxi_2019!N13/us_make_cxi_2019!N$22</f>
        <v>0</v>
      </c>
      <c r="N10">
        <f>us_make_cxi_2019!O13/us_make_cxi_2019!O$22</f>
        <v>0</v>
      </c>
      <c r="O10">
        <f>us_make_cxi_2019!P13/us_make_cxi_2019!P$22</f>
        <v>0</v>
      </c>
      <c r="P10">
        <f>us_make_cxi_2019!Q13/us_make_cxi_2019!Q$22</f>
        <v>0</v>
      </c>
    </row>
    <row r="11" spans="1:16" x14ac:dyDescent="0.25">
      <c r="A11" t="s">
        <v>25</v>
      </c>
      <c r="B11">
        <f>us_make_cxi_2019!C14/us_make_cxi_2019!C$22</f>
        <v>2.1740180685057247E-3</v>
      </c>
      <c r="C11">
        <f>us_make_cxi_2019!D14/us_make_cxi_2019!D$22</f>
        <v>0</v>
      </c>
      <c r="D11">
        <f>us_make_cxi_2019!E14/us_make_cxi_2019!E$22</f>
        <v>0</v>
      </c>
      <c r="E11">
        <f>us_make_cxi_2019!F14/us_make_cxi_2019!F$22</f>
        <v>0</v>
      </c>
      <c r="F11">
        <f>us_make_cxi_2019!G14/us_make_cxi_2019!G$22</f>
        <v>0</v>
      </c>
      <c r="G11">
        <f>us_make_cxi_2019!H14/us_make_cxi_2019!H$22</f>
        <v>0</v>
      </c>
      <c r="H11">
        <f>us_make_cxi_2019!I14/us_make_cxi_2019!I$22</f>
        <v>1.232138196620133E-5</v>
      </c>
      <c r="I11">
        <f>us_make_cxi_2019!J14/us_make_cxi_2019!J$22</f>
        <v>0.97637090057750242</v>
      </c>
      <c r="J11">
        <f>us_make_cxi_2019!K14/us_make_cxi_2019!K$22</f>
        <v>0</v>
      </c>
      <c r="K11">
        <f>us_make_cxi_2019!L14/us_make_cxi_2019!L$22</f>
        <v>0</v>
      </c>
      <c r="L11">
        <f>us_make_cxi_2019!M14/us_make_cxi_2019!M$22</f>
        <v>7.6068011807266559E-4</v>
      </c>
      <c r="M11">
        <f>us_make_cxi_2019!N14/us_make_cxi_2019!N$22</f>
        <v>1.9166547256034952E-5</v>
      </c>
      <c r="N11">
        <f>us_make_cxi_2019!O14/us_make_cxi_2019!O$22</f>
        <v>2.7421028895346769E-5</v>
      </c>
      <c r="O11">
        <f>us_make_cxi_2019!P14/us_make_cxi_2019!P$22</f>
        <v>0</v>
      </c>
      <c r="P11">
        <f>us_make_cxi_2019!Q14/us_make_cxi_2019!Q$22</f>
        <v>0</v>
      </c>
    </row>
    <row r="12" spans="1:16" x14ac:dyDescent="0.25">
      <c r="A12" t="s">
        <v>26</v>
      </c>
      <c r="B12">
        <f>us_make_cxi_2019!C15/us_make_cxi_2019!C$22</f>
        <v>0</v>
      </c>
      <c r="C12">
        <f>us_make_cxi_2019!D15/us_make_cxi_2019!D$22</f>
        <v>0</v>
      </c>
      <c r="D12">
        <f>us_make_cxi_2019!E15/us_make_cxi_2019!E$22</f>
        <v>0</v>
      </c>
      <c r="E12">
        <f>us_make_cxi_2019!F15/us_make_cxi_2019!F$22</f>
        <v>0</v>
      </c>
      <c r="F12">
        <f>us_make_cxi_2019!G15/us_make_cxi_2019!G$22</f>
        <v>0</v>
      </c>
      <c r="G12">
        <f>us_make_cxi_2019!H15/us_make_cxi_2019!H$22</f>
        <v>0</v>
      </c>
      <c r="H12">
        <f>us_make_cxi_2019!I15/us_make_cxi_2019!I$22</f>
        <v>0</v>
      </c>
      <c r="I12">
        <f>us_make_cxi_2019!J15/us_make_cxi_2019!J$22</f>
        <v>0</v>
      </c>
      <c r="J12">
        <f>us_make_cxi_2019!K15/us_make_cxi_2019!K$22</f>
        <v>0.99836793310804262</v>
      </c>
      <c r="K12">
        <f>us_make_cxi_2019!L15/us_make_cxi_2019!L$22</f>
        <v>4.9874642525532634E-5</v>
      </c>
      <c r="L12">
        <f>us_make_cxi_2019!M15/us_make_cxi_2019!M$22</f>
        <v>5.5137502867799462E-2</v>
      </c>
      <c r="M12">
        <f>us_make_cxi_2019!N15/us_make_cxi_2019!N$22</f>
        <v>2.9784205974060663E-3</v>
      </c>
      <c r="N12">
        <f>us_make_cxi_2019!O15/us_make_cxi_2019!O$22</f>
        <v>4.2006682563084413E-5</v>
      </c>
      <c r="O12">
        <f>us_make_cxi_2019!P15/us_make_cxi_2019!P$22</f>
        <v>5.3221553877775641E-6</v>
      </c>
      <c r="P12">
        <f>us_make_cxi_2019!Q15/us_make_cxi_2019!Q$22</f>
        <v>0</v>
      </c>
    </row>
    <row r="13" spans="1:16" x14ac:dyDescent="0.25">
      <c r="A13" t="s">
        <v>27</v>
      </c>
      <c r="B13">
        <f>us_make_cxi_2019!C16/us_make_cxi_2019!C$22</f>
        <v>0</v>
      </c>
      <c r="C13">
        <f>us_make_cxi_2019!D16/us_make_cxi_2019!D$22</f>
        <v>0</v>
      </c>
      <c r="D13">
        <f>us_make_cxi_2019!E16/us_make_cxi_2019!E$22</f>
        <v>0</v>
      </c>
      <c r="E13">
        <f>us_make_cxi_2019!F16/us_make_cxi_2019!F$22</f>
        <v>0</v>
      </c>
      <c r="F13">
        <f>us_make_cxi_2019!G16/us_make_cxi_2019!G$22</f>
        <v>0</v>
      </c>
      <c r="G13">
        <f>us_make_cxi_2019!H16/us_make_cxi_2019!H$22</f>
        <v>0</v>
      </c>
      <c r="H13">
        <f>us_make_cxi_2019!I16/us_make_cxi_2019!I$22</f>
        <v>0</v>
      </c>
      <c r="I13">
        <f>us_make_cxi_2019!J16/us_make_cxi_2019!J$22</f>
        <v>2.3094321539352001E-5</v>
      </c>
      <c r="J13">
        <f>us_make_cxi_2019!K16/us_make_cxi_2019!K$22</f>
        <v>0</v>
      </c>
      <c r="K13">
        <f>us_make_cxi_2019!L16/us_make_cxi_2019!L$22</f>
        <v>0.99443030350752915</v>
      </c>
      <c r="L13">
        <f>us_make_cxi_2019!M16/us_make_cxi_2019!M$22</f>
        <v>0</v>
      </c>
      <c r="M13">
        <f>us_make_cxi_2019!N16/us_make_cxi_2019!N$22</f>
        <v>0</v>
      </c>
      <c r="N13">
        <f>us_make_cxi_2019!O16/us_make_cxi_2019!O$22</f>
        <v>0</v>
      </c>
      <c r="O13">
        <f>us_make_cxi_2019!P16/us_make_cxi_2019!P$22</f>
        <v>6.1737002498219739E-5</v>
      </c>
      <c r="P13">
        <f>us_make_cxi_2019!Q16/us_make_cxi_2019!Q$22</f>
        <v>0</v>
      </c>
    </row>
    <row r="14" spans="1:16" x14ac:dyDescent="0.25">
      <c r="A14" t="s">
        <v>28</v>
      </c>
      <c r="B14">
        <f>us_make_cxi_2019!C17/us_make_cxi_2019!C$22</f>
        <v>0</v>
      </c>
      <c r="C14">
        <f>us_make_cxi_2019!D17/us_make_cxi_2019!D$22</f>
        <v>2.0252708799801974E-4</v>
      </c>
      <c r="D14">
        <f>us_make_cxi_2019!E17/us_make_cxi_2019!E$22</f>
        <v>0</v>
      </c>
      <c r="E14">
        <f>us_make_cxi_2019!F17/us_make_cxi_2019!F$22</f>
        <v>0</v>
      </c>
      <c r="F14">
        <f>us_make_cxi_2019!G17/us_make_cxi_2019!G$22</f>
        <v>0</v>
      </c>
      <c r="G14">
        <f>us_make_cxi_2019!H17/us_make_cxi_2019!H$22</f>
        <v>0</v>
      </c>
      <c r="H14">
        <f>us_make_cxi_2019!I17/us_make_cxi_2019!I$22</f>
        <v>0</v>
      </c>
      <c r="I14">
        <f>us_make_cxi_2019!J17/us_make_cxi_2019!J$22</f>
        <v>0</v>
      </c>
      <c r="J14">
        <f>us_make_cxi_2019!K17/us_make_cxi_2019!K$22</f>
        <v>7.1870835609134627E-4</v>
      </c>
      <c r="K14">
        <f>us_make_cxi_2019!L17/us_make_cxi_2019!L$22</f>
        <v>5.3127336603284763E-5</v>
      </c>
      <c r="L14">
        <f>us_make_cxi_2019!M17/us_make_cxi_2019!M$22</f>
        <v>0.93620164437555164</v>
      </c>
      <c r="M14">
        <f>us_make_cxi_2019!N17/us_make_cxi_2019!N$22</f>
        <v>8.3967730835962648E-5</v>
      </c>
      <c r="N14">
        <f>us_make_cxi_2019!O17/us_make_cxi_2019!O$22</f>
        <v>0</v>
      </c>
      <c r="O14">
        <f>us_make_cxi_2019!P17/us_make_cxi_2019!P$22</f>
        <v>0</v>
      </c>
      <c r="P14">
        <f>us_make_cxi_2019!Q17/us_make_cxi_2019!Q$22</f>
        <v>0</v>
      </c>
    </row>
    <row r="15" spans="1:16" x14ac:dyDescent="0.25">
      <c r="A15" t="s">
        <v>29</v>
      </c>
      <c r="B15">
        <f>us_make_cxi_2019!C18/us_make_cxi_2019!C$22</f>
        <v>0</v>
      </c>
      <c r="C15">
        <f>us_make_cxi_2019!D18/us_make_cxi_2019!D$22</f>
        <v>0</v>
      </c>
      <c r="D15">
        <f>us_make_cxi_2019!E18/us_make_cxi_2019!E$22</f>
        <v>0</v>
      </c>
      <c r="E15">
        <f>us_make_cxi_2019!F18/us_make_cxi_2019!F$22</f>
        <v>0</v>
      </c>
      <c r="F15">
        <f>us_make_cxi_2019!G18/us_make_cxi_2019!G$22</f>
        <v>0</v>
      </c>
      <c r="G15">
        <f>us_make_cxi_2019!H18/us_make_cxi_2019!H$22</f>
        <v>0</v>
      </c>
      <c r="H15">
        <f>us_make_cxi_2019!I18/us_make_cxi_2019!I$22</f>
        <v>0</v>
      </c>
      <c r="I15">
        <f>us_make_cxi_2019!J18/us_make_cxi_2019!J$22</f>
        <v>0</v>
      </c>
      <c r="J15">
        <f>us_make_cxi_2019!K18/us_make_cxi_2019!K$22</f>
        <v>0</v>
      </c>
      <c r="K15">
        <f>us_make_cxi_2019!L18/us_make_cxi_2019!L$22</f>
        <v>0</v>
      </c>
      <c r="L15">
        <f>us_make_cxi_2019!M18/us_make_cxi_2019!M$22</f>
        <v>0</v>
      </c>
      <c r="M15">
        <f>us_make_cxi_2019!N18/us_make_cxi_2019!N$22</f>
        <v>0.88389118633930208</v>
      </c>
      <c r="N15">
        <f>us_make_cxi_2019!O18/us_make_cxi_2019!O$22</f>
        <v>0</v>
      </c>
      <c r="O15">
        <f>us_make_cxi_2019!P18/us_make_cxi_2019!P$22</f>
        <v>0</v>
      </c>
      <c r="P15">
        <f>us_make_cxi_2019!Q18/us_make_cxi_2019!Q$22</f>
        <v>0</v>
      </c>
    </row>
    <row r="16" spans="1:16" x14ac:dyDescent="0.25">
      <c r="A16" t="s">
        <v>30</v>
      </c>
      <c r="B16">
        <f>us_make_cxi_2019!C19/us_make_cxi_2019!C$22</f>
        <v>0</v>
      </c>
      <c r="C16">
        <f>us_make_cxi_2019!D19/us_make_cxi_2019!D$22</f>
        <v>0</v>
      </c>
      <c r="D16">
        <f>us_make_cxi_2019!E19/us_make_cxi_2019!E$22</f>
        <v>0</v>
      </c>
      <c r="E16">
        <f>us_make_cxi_2019!F19/us_make_cxi_2019!F$22</f>
        <v>0</v>
      </c>
      <c r="F16">
        <f>us_make_cxi_2019!G19/us_make_cxi_2019!G$22</f>
        <v>0</v>
      </c>
      <c r="G16">
        <f>us_make_cxi_2019!H19/us_make_cxi_2019!H$22</f>
        <v>0</v>
      </c>
      <c r="H16">
        <f>us_make_cxi_2019!I19/us_make_cxi_2019!I$22</f>
        <v>0</v>
      </c>
      <c r="I16">
        <f>us_make_cxi_2019!J19/us_make_cxi_2019!J$22</f>
        <v>0</v>
      </c>
      <c r="J16">
        <f>us_make_cxi_2019!K19/us_make_cxi_2019!K$22</f>
        <v>0</v>
      </c>
      <c r="K16">
        <f>us_make_cxi_2019!L19/us_make_cxi_2019!L$22</f>
        <v>0</v>
      </c>
      <c r="L16">
        <f>us_make_cxi_2019!M19/us_make_cxi_2019!M$22</f>
        <v>0</v>
      </c>
      <c r="M16">
        <f>us_make_cxi_2019!N19/us_make_cxi_2019!N$22</f>
        <v>0</v>
      </c>
      <c r="N16">
        <f>us_make_cxi_2019!O19/us_make_cxi_2019!O$22</f>
        <v>0.97299028653808339</v>
      </c>
      <c r="O16">
        <f>us_make_cxi_2019!P19/us_make_cxi_2019!P$22</f>
        <v>0</v>
      </c>
      <c r="P16">
        <f>us_make_cxi_2019!Q19/us_make_cxi_2019!Q$22</f>
        <v>0</v>
      </c>
    </row>
    <row r="17" spans="1:16" x14ac:dyDescent="0.25">
      <c r="A17" t="s">
        <v>31</v>
      </c>
      <c r="B17">
        <f>us_make_cxi_2019!C20/us_make_cxi_2019!C$22</f>
        <v>0</v>
      </c>
      <c r="C17">
        <f>us_make_cxi_2019!D20/us_make_cxi_2019!D$22</f>
        <v>0</v>
      </c>
      <c r="D17">
        <f>us_make_cxi_2019!E20/us_make_cxi_2019!E$22</f>
        <v>0</v>
      </c>
      <c r="E17">
        <f>us_make_cxi_2019!F20/us_make_cxi_2019!F$22</f>
        <v>0</v>
      </c>
      <c r="F17">
        <f>us_make_cxi_2019!G20/us_make_cxi_2019!G$22</f>
        <v>0</v>
      </c>
      <c r="G17">
        <f>us_make_cxi_2019!H20/us_make_cxi_2019!H$22</f>
        <v>0</v>
      </c>
      <c r="H17">
        <f>us_make_cxi_2019!I20/us_make_cxi_2019!I$22</f>
        <v>0</v>
      </c>
      <c r="I17">
        <f>us_make_cxi_2019!J20/us_make_cxi_2019!J$22</f>
        <v>0</v>
      </c>
      <c r="J17">
        <f>us_make_cxi_2019!K20/us_make_cxi_2019!K$22</f>
        <v>0</v>
      </c>
      <c r="K17">
        <f>us_make_cxi_2019!L20/us_make_cxi_2019!L$22</f>
        <v>1.2739718471195835E-5</v>
      </c>
      <c r="L17">
        <f>us_make_cxi_2019!M20/us_make_cxi_2019!M$22</f>
        <v>0</v>
      </c>
      <c r="M17">
        <f>us_make_cxi_2019!N20/us_make_cxi_2019!N$22</f>
        <v>1.1530351444503566E-4</v>
      </c>
      <c r="N17">
        <f>us_make_cxi_2019!O20/us_make_cxi_2019!O$22</f>
        <v>0</v>
      </c>
      <c r="O17">
        <f>us_make_cxi_2019!P20/us_make_cxi_2019!P$22</f>
        <v>0.99627129793532299</v>
      </c>
      <c r="P17">
        <f>us_make_cxi_2019!Q20/us_make_cxi_2019!Q$22</f>
        <v>0</v>
      </c>
    </row>
    <row r="18" spans="1:16" x14ac:dyDescent="0.25">
      <c r="A18" t="s">
        <v>32</v>
      </c>
      <c r="B18">
        <f>us_make_cxi_2019!C21/us_make_cxi_2019!C$22</f>
        <v>4.6444931463531392E-3</v>
      </c>
      <c r="C18">
        <f>us_make_cxi_2019!D21/us_make_cxi_2019!D$22</f>
        <v>0</v>
      </c>
      <c r="D18">
        <f>us_make_cxi_2019!E21/us_make_cxi_2019!E$22</f>
        <v>0.24542787695918197</v>
      </c>
      <c r="E18">
        <f>us_make_cxi_2019!F21/us_make_cxi_2019!F$22</f>
        <v>0</v>
      </c>
      <c r="F18">
        <f>us_make_cxi_2019!G21/us_make_cxi_2019!G$22</f>
        <v>0</v>
      </c>
      <c r="G18">
        <f>us_make_cxi_2019!H21/us_make_cxi_2019!H$22</f>
        <v>0</v>
      </c>
      <c r="H18">
        <f>us_make_cxi_2019!I21/us_make_cxi_2019!I$22</f>
        <v>3.0797854287336868E-3</v>
      </c>
      <c r="I18">
        <f>us_make_cxi_2019!J21/us_make_cxi_2019!J$22</f>
        <v>2.3606005100958269E-2</v>
      </c>
      <c r="J18">
        <f>us_make_cxi_2019!K21/us_make_cxi_2019!K$22</f>
        <v>9.1335853586608584E-4</v>
      </c>
      <c r="K18">
        <f>us_make_cxi_2019!L21/us_make_cxi_2019!L$22</f>
        <v>5.450702100793129E-3</v>
      </c>
      <c r="L18">
        <f>us_make_cxi_2019!M21/us_make_cxi_2019!M$22</f>
        <v>3.5527263869425895E-3</v>
      </c>
      <c r="M18">
        <f>us_make_cxi_2019!N21/us_make_cxi_2019!N$22</f>
        <v>0.11291195527075486</v>
      </c>
      <c r="N18">
        <f>us_make_cxi_2019!O21/us_make_cxi_2019!O$22</f>
        <v>2.5535979015328353E-2</v>
      </c>
      <c r="O18">
        <f>us_make_cxi_2019!P21/us_make_cxi_2019!P$22</f>
        <v>3.5339111774843023E-3</v>
      </c>
      <c r="P18">
        <f>us_make_cxi_2019!Q21/us_make_cxi_2019!Q$22</f>
        <v>0.99933143907738597</v>
      </c>
    </row>
    <row r="20" spans="1:16" x14ac:dyDescent="0.25">
      <c r="A20" s="1" t="s">
        <v>86</v>
      </c>
    </row>
    <row r="21" spans="1:1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</row>
    <row r="22" spans="1:16" x14ac:dyDescent="0.25">
      <c r="A22" t="s">
        <v>18</v>
      </c>
      <c r="B22">
        <f>us_use_cxi_2019!C7/us_use_cxi_2019!C$33</f>
        <v>0.22566338502796451</v>
      </c>
      <c r="C22">
        <f>us_use_cxi_2019!D7/us_use_cxi_2019!D$33</f>
        <v>2.3321148485210054E-4</v>
      </c>
      <c r="D22">
        <f>us_use_cxi_2019!E7/us_use_cxi_2019!E$33</f>
        <v>0</v>
      </c>
      <c r="E22">
        <f>us_use_cxi_2019!F7/us_use_cxi_2019!F$33</f>
        <v>1.2015008378518221E-3</v>
      </c>
      <c r="F22">
        <f>us_use_cxi_2019!G7/us_use_cxi_2019!G$33</f>
        <v>4.392195579056575E-2</v>
      </c>
      <c r="G22">
        <f>us_use_cxi_2019!H7/us_use_cxi_2019!H$33</f>
        <v>1.9881544786331584E-5</v>
      </c>
      <c r="H22">
        <f>us_use_cxi_2019!I7/us_use_cxi_2019!I$33</f>
        <v>1.5936138236419485E-3</v>
      </c>
      <c r="I22">
        <f>us_use_cxi_2019!J7/us_use_cxi_2019!J$33</f>
        <v>1.0945122664631629E-4</v>
      </c>
      <c r="J22">
        <f>us_use_cxi_2019!K7/us_use_cxi_2019!K$33</f>
        <v>0</v>
      </c>
      <c r="K22">
        <f>us_use_cxi_2019!L7/us_use_cxi_2019!L$33</f>
        <v>1.9203936477767603E-6</v>
      </c>
      <c r="L22">
        <f>us_use_cxi_2019!M7/us_use_cxi_2019!M$33</f>
        <v>8.3580933783362931E-4</v>
      </c>
      <c r="M22">
        <f>us_use_cxi_2019!N7/us_use_cxi_2019!N$33</f>
        <v>6.8261950754173892E-5</v>
      </c>
      <c r="N22">
        <f>us_use_cxi_2019!O7/us_use_cxi_2019!O$33</f>
        <v>4.8346479497811913E-3</v>
      </c>
      <c r="O22">
        <f>us_use_cxi_2019!P7/us_use_cxi_2019!P$33</f>
        <v>2.9084256767495693E-4</v>
      </c>
      <c r="P22">
        <f>us_use_cxi_2019!Q7/us_use_cxi_2019!Q$33</f>
        <v>1.5743659359361362E-3</v>
      </c>
    </row>
    <row r="23" spans="1:16" x14ac:dyDescent="0.25">
      <c r="A23" t="s">
        <v>19</v>
      </c>
      <c r="B23">
        <f>us_use_cxi_2019!C8/us_use_cxi_2019!C$33</f>
        <v>3.976340443550521E-3</v>
      </c>
      <c r="C23">
        <f>us_use_cxi_2019!D8/us_use_cxi_2019!D$33</f>
        <v>8.294193576379473E-2</v>
      </c>
      <c r="D23">
        <f>us_use_cxi_2019!E8/us_use_cxi_2019!E$33</f>
        <v>5.5371134272254631E-2</v>
      </c>
      <c r="E23">
        <f>us_use_cxi_2019!F8/us_use_cxi_2019!F$33</f>
        <v>1.0773102094461199E-2</v>
      </c>
      <c r="F23">
        <f>us_use_cxi_2019!G8/us_use_cxi_2019!G$33</f>
        <v>5.416994360870802E-2</v>
      </c>
      <c r="G23">
        <f>us_use_cxi_2019!H8/us_use_cxi_2019!H$33</f>
        <v>9.2133988034219534E-6</v>
      </c>
      <c r="H23">
        <f>us_use_cxi_2019!I8/us_use_cxi_2019!I$33</f>
        <v>2.2540506699320346E-6</v>
      </c>
      <c r="I23">
        <f>us_use_cxi_2019!J8/us_use_cxi_2019!J$33</f>
        <v>1.2756729174639623E-4</v>
      </c>
      <c r="J23">
        <f>us_use_cxi_2019!K8/us_use_cxi_2019!K$33</f>
        <v>4.0969505013388149E-4</v>
      </c>
      <c r="K23">
        <f>us_use_cxi_2019!L8/us_use_cxi_2019!L$33</f>
        <v>6.172693867853872E-6</v>
      </c>
      <c r="L23">
        <f>us_use_cxi_2019!M8/us_use_cxi_2019!M$33</f>
        <v>3.265800836651039E-4</v>
      </c>
      <c r="M23">
        <f>us_use_cxi_2019!N8/us_use_cxi_2019!N$33</f>
        <v>1.1514894723178828E-4</v>
      </c>
      <c r="N23">
        <f>us_use_cxi_2019!O8/us_use_cxi_2019!O$33</f>
        <v>7.1564326475135449E-4</v>
      </c>
      <c r="O23">
        <f>us_use_cxi_2019!P8/us_use_cxi_2019!P$33</f>
        <v>6.0330911807667648E-4</v>
      </c>
      <c r="P23">
        <f>us_use_cxi_2019!Q8/us_use_cxi_2019!Q$33</f>
        <v>6.7516976635651153E-3</v>
      </c>
    </row>
    <row r="24" spans="1:16" x14ac:dyDescent="0.25">
      <c r="A24" t="s">
        <v>20</v>
      </c>
      <c r="B24">
        <f>us_use_cxi_2019!C9/us_use_cxi_2019!C$33</f>
        <v>9.7059757582173296E-3</v>
      </c>
      <c r="C24">
        <f>us_use_cxi_2019!D9/us_use_cxi_2019!D$33</f>
        <v>1.6395309737393022E-2</v>
      </c>
      <c r="D24">
        <f>us_use_cxi_2019!E9/us_use_cxi_2019!E$33</f>
        <v>4.5973785056994315E-2</v>
      </c>
      <c r="E24">
        <f>us_use_cxi_2019!F9/us_use_cxi_2019!F$33</f>
        <v>2.6673206362959881E-3</v>
      </c>
      <c r="F24">
        <f>us_use_cxi_2019!G9/us_use_cxi_2019!G$33</f>
        <v>9.3321731564063523E-3</v>
      </c>
      <c r="G24">
        <f>us_use_cxi_2019!H9/us_use_cxi_2019!H$33</f>
        <v>7.3285313745324199E-3</v>
      </c>
      <c r="H24">
        <f>us_use_cxi_2019!I9/us_use_cxi_2019!I$33</f>
        <v>1.8661849009034798E-2</v>
      </c>
      <c r="I24">
        <f>us_use_cxi_2019!J9/us_use_cxi_2019!J$33</f>
        <v>9.2422125452241138E-3</v>
      </c>
      <c r="J24">
        <f>us_use_cxi_2019!K9/us_use_cxi_2019!K$33</f>
        <v>3.002959950241075E-3</v>
      </c>
      <c r="K24">
        <f>us_use_cxi_2019!L9/us_use_cxi_2019!L$33</f>
        <v>1.4929277388791375E-2</v>
      </c>
      <c r="L24">
        <f>us_use_cxi_2019!M9/us_use_cxi_2019!M$33</f>
        <v>3.4314055569116299E-3</v>
      </c>
      <c r="M24">
        <f>us_use_cxi_2019!N9/us_use_cxi_2019!N$33</f>
        <v>5.9415477742294585E-3</v>
      </c>
      <c r="N24">
        <f>us_use_cxi_2019!O9/us_use_cxi_2019!O$33</f>
        <v>1.9076009005928842E-2</v>
      </c>
      <c r="O24">
        <f>us_use_cxi_2019!P9/us_use_cxi_2019!P$33</f>
        <v>4.1528858826747573E-3</v>
      </c>
      <c r="P24">
        <f>us_use_cxi_2019!Q9/us_use_cxi_2019!Q$33</f>
        <v>6.5834051649695012E-3</v>
      </c>
    </row>
    <row r="25" spans="1:16" x14ac:dyDescent="0.25">
      <c r="A25" t="s">
        <v>21</v>
      </c>
      <c r="B25">
        <f>us_use_cxi_2019!C10/us_use_cxi_2019!C$33</f>
        <v>3.7072813564106638E-3</v>
      </c>
      <c r="C25">
        <f>us_use_cxi_2019!D10/us_use_cxi_2019!D$33</f>
        <v>6.3292512284279373E-3</v>
      </c>
      <c r="D25">
        <f>us_use_cxi_2019!E10/us_use_cxi_2019!E$33</f>
        <v>1.3912958578437355E-2</v>
      </c>
      <c r="E25">
        <f>us_use_cxi_2019!F10/us_use_cxi_2019!F$33</f>
        <v>1.2177752536844716E-4</v>
      </c>
      <c r="F25">
        <f>us_use_cxi_2019!G10/us_use_cxi_2019!G$33</f>
        <v>2.3756295912049663E-3</v>
      </c>
      <c r="G25">
        <f>us_use_cxi_2019!H10/us_use_cxi_2019!H$33</f>
        <v>9.6158788564135438E-4</v>
      </c>
      <c r="H25">
        <f>us_use_cxi_2019!I10/us_use_cxi_2019!I$33</f>
        <v>2.5132664969742188E-3</v>
      </c>
      <c r="I25">
        <f>us_use_cxi_2019!J10/us_use_cxi_2019!J$33</f>
        <v>4.4708938994905611E-3</v>
      </c>
      <c r="J25">
        <f>us_use_cxi_2019!K10/us_use_cxi_2019!K$33</f>
        <v>1.3542544322056702E-3</v>
      </c>
      <c r="K25">
        <f>us_use_cxi_2019!L10/us_use_cxi_2019!L$33</f>
        <v>2.2050234205722444E-2</v>
      </c>
      <c r="L25">
        <f>us_use_cxi_2019!M10/us_use_cxi_2019!M$33</f>
        <v>3.7855513564015588E-4</v>
      </c>
      <c r="M25">
        <f>us_use_cxi_2019!N10/us_use_cxi_2019!N$33</f>
        <v>4.5783773031082288E-4</v>
      </c>
      <c r="N25">
        <f>us_use_cxi_2019!O10/us_use_cxi_2019!O$33</f>
        <v>1.9895002935279051E-3</v>
      </c>
      <c r="O25">
        <f>us_use_cxi_2019!P10/us_use_cxi_2019!P$33</f>
        <v>3.644722288595836E-3</v>
      </c>
      <c r="P25">
        <f>us_use_cxi_2019!Q10/us_use_cxi_2019!Q$33</f>
        <v>2.4819247883163451E-2</v>
      </c>
    </row>
    <row r="26" spans="1:16" x14ac:dyDescent="0.25">
      <c r="A26" t="s">
        <v>22</v>
      </c>
      <c r="B26">
        <f>us_use_cxi_2019!C11/us_use_cxi_2019!C$33</f>
        <v>0.16230217540888159</v>
      </c>
      <c r="C26">
        <f>us_use_cxi_2019!D11/us_use_cxi_2019!D$33</f>
        <v>0.12416974903551685</v>
      </c>
      <c r="D26">
        <f>us_use_cxi_2019!E11/us_use_cxi_2019!E$33</f>
        <v>3.6857135883228781E-2</v>
      </c>
      <c r="E26">
        <f>us_use_cxi_2019!F11/us_use_cxi_2019!F$33</f>
        <v>0.22601235284280374</v>
      </c>
      <c r="F26">
        <f>us_use_cxi_2019!G11/us_use_cxi_2019!G$33</f>
        <v>0.34556282525392817</v>
      </c>
      <c r="G26">
        <f>us_use_cxi_2019!H11/us_use_cxi_2019!H$33</f>
        <v>3.2865163363259099E-2</v>
      </c>
      <c r="H26">
        <f>us_use_cxi_2019!I11/us_use_cxi_2019!I$33</f>
        <v>3.0212168154434029E-2</v>
      </c>
      <c r="I26">
        <f>us_use_cxi_2019!J11/us_use_cxi_2019!J$33</f>
        <v>7.8238001314924394E-2</v>
      </c>
      <c r="J26">
        <f>us_use_cxi_2019!K11/us_use_cxi_2019!K$33</f>
        <v>5.2492798630747309E-2</v>
      </c>
      <c r="K26">
        <f>us_use_cxi_2019!L11/us_use_cxi_2019!L$33</f>
        <v>1.1161876564777896E-2</v>
      </c>
      <c r="L26">
        <f>us_use_cxi_2019!M11/us_use_cxi_2019!M$33</f>
        <v>3.3659211999292969E-2</v>
      </c>
      <c r="M26">
        <f>us_use_cxi_2019!N11/us_use_cxi_2019!N$33</f>
        <v>6.9399649933410121E-2</v>
      </c>
      <c r="N26">
        <f>us_use_cxi_2019!O11/us_use_cxi_2019!O$33</f>
        <v>6.7428497263310461E-2</v>
      </c>
      <c r="O26">
        <f>us_use_cxi_2019!P11/us_use_cxi_2019!P$33</f>
        <v>6.9864925791897278E-2</v>
      </c>
      <c r="P26">
        <f>us_use_cxi_2019!Q11/us_use_cxi_2019!Q$33</f>
        <v>0.11080866363549714</v>
      </c>
    </row>
    <row r="27" spans="1:16" x14ac:dyDescent="0.25">
      <c r="A27" t="s">
        <v>23</v>
      </c>
      <c r="B27">
        <f>us_use_cxi_2019!C12/us_use_cxi_2019!C$33</f>
        <v>8.8308721043067098E-2</v>
      </c>
      <c r="C27">
        <f>us_use_cxi_2019!D12/us_use_cxi_2019!D$33</f>
        <v>2.7415908277380656E-2</v>
      </c>
      <c r="D27">
        <f>us_use_cxi_2019!E12/us_use_cxi_2019!E$33</f>
        <v>1.2633535925537195E-2</v>
      </c>
      <c r="E27">
        <f>us_use_cxi_2019!F12/us_use_cxi_2019!F$33</f>
        <v>4.8479240018451823E-2</v>
      </c>
      <c r="F27">
        <f>us_use_cxi_2019!G12/us_use_cxi_2019!G$33</f>
        <v>6.5389468047723429E-2</v>
      </c>
      <c r="G27">
        <f>us_use_cxi_2019!H12/us_use_cxi_2019!H$33</f>
        <v>2.7881684442060815E-2</v>
      </c>
      <c r="H27">
        <f>us_use_cxi_2019!I12/us_use_cxi_2019!I$33</f>
        <v>1.7470019717308237E-2</v>
      </c>
      <c r="I27">
        <f>us_use_cxi_2019!J12/us_use_cxi_2019!J$33</f>
        <v>2.007486463902608E-2</v>
      </c>
      <c r="J27">
        <f>us_use_cxi_2019!K12/us_use_cxi_2019!K$33</f>
        <v>1.3023119372896384E-2</v>
      </c>
      <c r="K27">
        <f>us_use_cxi_2019!L12/us_use_cxi_2019!L$33</f>
        <v>3.8676728066223951E-3</v>
      </c>
      <c r="L27">
        <f>us_use_cxi_2019!M12/us_use_cxi_2019!M$33</f>
        <v>7.9471327447035948E-3</v>
      </c>
      <c r="M27">
        <f>us_use_cxi_2019!N12/us_use_cxi_2019!N$33</f>
        <v>1.984216320053396E-2</v>
      </c>
      <c r="N27">
        <f>us_use_cxi_2019!O12/us_use_cxi_2019!O$33</f>
        <v>1.7544977067569103E-2</v>
      </c>
      <c r="O27">
        <f>us_use_cxi_2019!P12/us_use_cxi_2019!P$33</f>
        <v>1.4972445640010422E-2</v>
      </c>
      <c r="P27">
        <f>us_use_cxi_2019!Q12/us_use_cxi_2019!Q$33</f>
        <v>1.9553354825254991E-2</v>
      </c>
    </row>
    <row r="28" spans="1:16" x14ac:dyDescent="0.25">
      <c r="A28" t="s">
        <v>24</v>
      </c>
      <c r="B28">
        <f>us_use_cxi_2019!C13/us_use_cxi_2019!C$33</f>
        <v>3.1603415727165262E-3</v>
      </c>
      <c r="C28">
        <f>us_use_cxi_2019!D13/us_use_cxi_2019!D$33</f>
        <v>1.5601667552508742E-3</v>
      </c>
      <c r="D28">
        <f>us_use_cxi_2019!E13/us_use_cxi_2019!E$33</f>
        <v>3.4375584791753113E-3</v>
      </c>
      <c r="E28">
        <f>us_use_cxi_2019!F13/us_use_cxi_2019!F$33</f>
        <v>4.982777178555034E-2</v>
      </c>
      <c r="F28">
        <f>us_use_cxi_2019!G13/us_use_cxi_2019!G$33</f>
        <v>3.9351751142049163E-3</v>
      </c>
      <c r="G28">
        <f>us_use_cxi_2019!H13/us_use_cxi_2019!H$33</f>
        <v>5.7365530444464057E-4</v>
      </c>
      <c r="H28">
        <f>us_use_cxi_2019!I13/us_use_cxi_2019!I$33</f>
        <v>4.9048142577721079E-3</v>
      </c>
      <c r="I28">
        <f>us_use_cxi_2019!J13/us_use_cxi_2019!J$33</f>
        <v>9.3795927055663874E-3</v>
      </c>
      <c r="J28">
        <f>us_use_cxi_2019!K13/us_use_cxi_2019!K$33</f>
        <v>5.877993586039269E-4</v>
      </c>
      <c r="K28">
        <f>us_use_cxi_2019!L13/us_use_cxi_2019!L$33</f>
        <v>1.4802119895113586E-3</v>
      </c>
      <c r="L28">
        <f>us_use_cxi_2019!M13/us_use_cxi_2019!M$33</f>
        <v>1.6137517149662898E-3</v>
      </c>
      <c r="M28">
        <f>us_use_cxi_2019!N13/us_use_cxi_2019!N$33</f>
        <v>5.4195851810889578E-4</v>
      </c>
      <c r="N28">
        <f>us_use_cxi_2019!O13/us_use_cxi_2019!O$33</f>
        <v>8.0469308157431908E-3</v>
      </c>
      <c r="O28">
        <f>us_use_cxi_2019!P13/us_use_cxi_2019!P$33</f>
        <v>1.4461038448522487E-2</v>
      </c>
      <c r="P28">
        <f>us_use_cxi_2019!Q13/us_use_cxi_2019!Q$33</f>
        <v>7.9964907897515068E-4</v>
      </c>
    </row>
    <row r="29" spans="1:16" x14ac:dyDescent="0.25">
      <c r="A29" t="s">
        <v>25</v>
      </c>
      <c r="B29">
        <f>us_use_cxi_2019!C14/us_use_cxi_2019!C$33</f>
        <v>2.7419767462375837E-2</v>
      </c>
      <c r="C29">
        <f>us_use_cxi_2019!D14/us_use_cxi_2019!D$33</f>
        <v>3.4244123612934017E-2</v>
      </c>
      <c r="D29">
        <f>us_use_cxi_2019!E14/us_use_cxi_2019!E$33</f>
        <v>5.6900746092574062E-2</v>
      </c>
      <c r="E29">
        <f>us_use_cxi_2019!F14/us_use_cxi_2019!F$33</f>
        <v>1.8130821611077378E-2</v>
      </c>
      <c r="F29">
        <f>us_use_cxi_2019!G14/us_use_cxi_2019!G$33</f>
        <v>3.4310838172052008E-2</v>
      </c>
      <c r="G29">
        <f>us_use_cxi_2019!H14/us_use_cxi_2019!H$33</f>
        <v>4.0816811446338738E-2</v>
      </c>
      <c r="H29">
        <f>us_use_cxi_2019!I14/us_use_cxi_2019!I$33</f>
        <v>4.4495523737125849E-2</v>
      </c>
      <c r="I29">
        <f>us_use_cxi_2019!J14/us_use_cxi_2019!J$33</f>
        <v>0.1161383191763833</v>
      </c>
      <c r="J29">
        <f>us_use_cxi_2019!K14/us_use_cxi_2019!K$33</f>
        <v>1.4020062375106421E-2</v>
      </c>
      <c r="K29">
        <f>us_use_cxi_2019!L14/us_use_cxi_2019!L$33</f>
        <v>6.5227541956486071E-3</v>
      </c>
      <c r="L29">
        <f>us_use_cxi_2019!M14/us_use_cxi_2019!M$33</f>
        <v>1.532064608987686E-2</v>
      </c>
      <c r="M29">
        <f>us_use_cxi_2019!N14/us_use_cxi_2019!N$33</f>
        <v>9.8476482896071877E-3</v>
      </c>
      <c r="N29">
        <f>us_use_cxi_2019!O14/us_use_cxi_2019!O$33</f>
        <v>9.9907645365413696E-3</v>
      </c>
      <c r="O29">
        <f>us_use_cxi_2019!P14/us_use_cxi_2019!P$33</f>
        <v>8.4538960470278372E-3</v>
      </c>
      <c r="P29">
        <f>us_use_cxi_2019!Q14/us_use_cxi_2019!Q$33</f>
        <v>2.0072776117216765E-2</v>
      </c>
    </row>
    <row r="30" spans="1:16" x14ac:dyDescent="0.25">
      <c r="A30" t="s">
        <v>26</v>
      </c>
      <c r="B30">
        <f>us_use_cxi_2019!C15/us_use_cxi_2019!C$33</f>
        <v>1.2791333650911273E-3</v>
      </c>
      <c r="C30">
        <f>us_use_cxi_2019!D15/us_use_cxi_2019!D$33</f>
        <v>3.9410933099037143E-3</v>
      </c>
      <c r="D30">
        <f>us_use_cxi_2019!E15/us_use_cxi_2019!E$33</f>
        <v>5.7096015686657394E-3</v>
      </c>
      <c r="E30">
        <f>us_use_cxi_2019!F15/us_use_cxi_2019!F$33</f>
        <v>4.8144211527000377E-3</v>
      </c>
      <c r="F30">
        <f>us_use_cxi_2019!G15/us_use_cxi_2019!G$33</f>
        <v>3.7874198892254144E-3</v>
      </c>
      <c r="G30">
        <f>us_use_cxi_2019!H15/us_use_cxi_2019!H$33</f>
        <v>1.2191266279833227E-2</v>
      </c>
      <c r="H30">
        <f>us_use_cxi_2019!I15/us_use_cxi_2019!I$33</f>
        <v>1.6354828148359361E-2</v>
      </c>
      <c r="I30">
        <f>us_use_cxi_2019!J15/us_use_cxi_2019!J$33</f>
        <v>1.0369182761658253E-2</v>
      </c>
      <c r="J30">
        <f>us_use_cxi_2019!K15/us_use_cxi_2019!K$33</f>
        <v>0.12874074188439871</v>
      </c>
      <c r="K30">
        <f>us_use_cxi_2019!L15/us_use_cxi_2019!L$33</f>
        <v>1.0058061730230782E-2</v>
      </c>
      <c r="L30">
        <f>us_use_cxi_2019!M15/us_use_cxi_2019!M$33</f>
        <v>2.5397493413687747E-2</v>
      </c>
      <c r="M30">
        <f>us_use_cxi_2019!N15/us_use_cxi_2019!N$33</f>
        <v>1.3895444066398883E-2</v>
      </c>
      <c r="N30">
        <f>us_use_cxi_2019!O15/us_use_cxi_2019!O$33</f>
        <v>1.3064245056443283E-2</v>
      </c>
      <c r="O30">
        <f>us_use_cxi_2019!P15/us_use_cxi_2019!P$33</f>
        <v>2.0313569373520784E-2</v>
      </c>
      <c r="P30">
        <f>us_use_cxi_2019!Q15/us_use_cxi_2019!Q$33</f>
        <v>2.5799395861095319E-2</v>
      </c>
    </row>
    <row r="31" spans="1:16" x14ac:dyDescent="0.25">
      <c r="A31" t="s">
        <v>27</v>
      </c>
      <c r="B31">
        <f>us_use_cxi_2019!C16/us_use_cxi_2019!C$33</f>
        <v>7.4282362074136812E-2</v>
      </c>
      <c r="C31">
        <f>us_use_cxi_2019!D16/us_use_cxi_2019!D$33</f>
        <v>7.6912786136029185E-2</v>
      </c>
      <c r="D31">
        <f>us_use_cxi_2019!E16/us_use_cxi_2019!E$33</f>
        <v>2.7415037385991034E-2</v>
      </c>
      <c r="E31">
        <f>us_use_cxi_2019!F16/us_use_cxi_2019!F$33</f>
        <v>3.1833879742168357E-2</v>
      </c>
      <c r="F31">
        <f>us_use_cxi_2019!G16/us_use_cxi_2019!G$33</f>
        <v>1.5251585482170647E-2</v>
      </c>
      <c r="G31">
        <f>us_use_cxi_2019!H16/us_use_cxi_2019!H$33</f>
        <v>9.0884360207039619E-2</v>
      </c>
      <c r="H31">
        <f>us_use_cxi_2019!I16/us_use_cxi_2019!I$33</f>
        <v>0.13102063977847189</v>
      </c>
      <c r="I31">
        <f>us_use_cxi_2019!J16/us_use_cxi_2019!J$33</f>
        <v>0.10451610857863618</v>
      </c>
      <c r="J31">
        <f>us_use_cxi_2019!K16/us_use_cxi_2019!K$33</f>
        <v>4.649790686082058E-2</v>
      </c>
      <c r="K31">
        <f>us_use_cxi_2019!L16/us_use_cxi_2019!L$33</f>
        <v>0.19849079006640721</v>
      </c>
      <c r="L31">
        <f>us_use_cxi_2019!M16/us_use_cxi_2019!M$33</f>
        <v>7.3783952124033089E-2</v>
      </c>
      <c r="M31">
        <f>us_use_cxi_2019!N16/us_use_cxi_2019!N$33</f>
        <v>0.11076156548786092</v>
      </c>
      <c r="N31">
        <f>us_use_cxi_2019!O16/us_use_cxi_2019!O$33</f>
        <v>0.10105351581535563</v>
      </c>
      <c r="O31">
        <f>us_use_cxi_2019!P16/us_use_cxi_2019!P$33</f>
        <v>9.7953398154825552E-2</v>
      </c>
      <c r="P31">
        <f>us_use_cxi_2019!Q16/us_use_cxi_2019!Q$33</f>
        <v>3.8027352205813415E-2</v>
      </c>
    </row>
    <row r="32" spans="1:16" x14ac:dyDescent="0.25">
      <c r="A32" t="s">
        <v>28</v>
      </c>
      <c r="B32">
        <f>us_use_cxi_2019!C17/us_use_cxi_2019!C$33</f>
        <v>8.3077506660315104E-3</v>
      </c>
      <c r="C32">
        <f>us_use_cxi_2019!D17/us_use_cxi_2019!D$33</f>
        <v>0.10651075846159964</v>
      </c>
      <c r="D32">
        <f>us_use_cxi_2019!E17/us_use_cxi_2019!E$33</f>
        <v>5.9514510971710316E-2</v>
      </c>
      <c r="E32">
        <f>us_use_cxi_2019!F17/us_use_cxi_2019!F$33</f>
        <v>4.9179039899255754E-2</v>
      </c>
      <c r="F32">
        <f>us_use_cxi_2019!G17/us_use_cxi_2019!G$33</f>
        <v>5.4892321078964544E-2</v>
      </c>
      <c r="G32">
        <f>us_use_cxi_2019!H17/us_use_cxi_2019!H$33</f>
        <v>0.15013039383885474</v>
      </c>
      <c r="H32">
        <f>us_use_cxi_2019!I17/us_use_cxi_2019!I$33</f>
        <v>0.13292587610723194</v>
      </c>
      <c r="I32">
        <f>us_use_cxi_2019!J17/us_use_cxi_2019!J$33</f>
        <v>7.752015223533372E-2</v>
      </c>
      <c r="J32">
        <f>us_use_cxi_2019!K17/us_use_cxi_2019!K$33</f>
        <v>0.13763878902303997</v>
      </c>
      <c r="K32">
        <f>us_use_cxi_2019!L17/us_use_cxi_2019!L$33</f>
        <v>8.6598368323820063E-2</v>
      </c>
      <c r="L32">
        <f>us_use_cxi_2019!M17/us_use_cxi_2019!M$33</f>
        <v>0.16346448441590142</v>
      </c>
      <c r="M32">
        <f>us_use_cxi_2019!N17/us_use_cxi_2019!N$33</f>
        <v>0.10513305736658494</v>
      </c>
      <c r="N32">
        <f>us_use_cxi_2019!O17/us_use_cxi_2019!O$33</f>
        <v>0.12705041409366574</v>
      </c>
      <c r="O32">
        <f>us_use_cxi_2019!P17/us_use_cxi_2019!P$33</f>
        <v>6.8668038347970972E-2</v>
      </c>
      <c r="P32">
        <f>us_use_cxi_2019!Q17/us_use_cxi_2019!Q$33</f>
        <v>7.1964781158719821E-2</v>
      </c>
    </row>
    <row r="33" spans="1:16" x14ac:dyDescent="0.25">
      <c r="A33" t="s">
        <v>29</v>
      </c>
      <c r="B33">
        <f>us_use_cxi_2019!C18/us_use_cxi_2019!C$33</f>
        <v>3.9697242364897048E-5</v>
      </c>
      <c r="C33">
        <f>us_use_cxi_2019!D18/us_use_cxi_2019!D$33</f>
        <v>0</v>
      </c>
      <c r="D33">
        <f>us_use_cxi_2019!E18/us_use_cxi_2019!E$33</f>
        <v>4.6783340249131455E-4</v>
      </c>
      <c r="E33">
        <f>us_use_cxi_2019!F18/us_use_cxi_2019!F$33</f>
        <v>5.6118675284998692E-6</v>
      </c>
      <c r="F33">
        <f>us_use_cxi_2019!G18/us_use_cxi_2019!G$33</f>
        <v>2.4430648750857581E-5</v>
      </c>
      <c r="G33">
        <f>us_use_cxi_2019!H18/us_use_cxi_2019!H$33</f>
        <v>1.3616433600004655E-3</v>
      </c>
      <c r="H33">
        <f>us_use_cxi_2019!I18/us_use_cxi_2019!I$33</f>
        <v>4.8214143829846219E-3</v>
      </c>
      <c r="I33">
        <f>us_use_cxi_2019!J18/us_use_cxi_2019!J$33</f>
        <v>2.5739909163030242E-4</v>
      </c>
      <c r="J33">
        <f>us_use_cxi_2019!K18/us_use_cxi_2019!K$33</f>
        <v>2.0016056958088694E-4</v>
      </c>
      <c r="K33">
        <f>us_use_cxi_2019!L18/us_use_cxi_2019!L$33</f>
        <v>5.3496680188066892E-6</v>
      </c>
      <c r="L33">
        <f>us_use_cxi_2019!M18/us_use_cxi_2019!M$33</f>
        <v>3.6929642192800086E-4</v>
      </c>
      <c r="M33">
        <f>us_use_cxi_2019!N18/us_use_cxi_2019!N$33</f>
        <v>1.5057276258528004E-2</v>
      </c>
      <c r="N33">
        <f>us_use_cxi_2019!O18/us_use_cxi_2019!O$33</f>
        <v>1.4835627377591052E-3</v>
      </c>
      <c r="O33">
        <f>us_use_cxi_2019!P18/us_use_cxi_2019!P$33</f>
        <v>5.2135422354224626E-3</v>
      </c>
      <c r="P33">
        <f>us_use_cxi_2019!Q18/us_use_cxi_2019!Q$33</f>
        <v>9.2841361725247429E-3</v>
      </c>
    </row>
    <row r="34" spans="1:16" x14ac:dyDescent="0.25">
      <c r="A34" t="s">
        <v>30</v>
      </c>
      <c r="B34">
        <f>us_use_cxi_2019!C19/us_use_cxi_2019!C$33</f>
        <v>1.2659009509694949E-3</v>
      </c>
      <c r="C34">
        <f>us_use_cxi_2019!D19/us_use_cxi_2019!D$33</f>
        <v>1.3106847016881619E-3</v>
      </c>
      <c r="D34">
        <f>us_use_cxi_2019!E19/us_use_cxi_2019!E$33</f>
        <v>4.7027427241735625E-3</v>
      </c>
      <c r="E34">
        <f>us_use_cxi_2019!F19/us_use_cxi_2019!F$33</f>
        <v>6.1001000034793579E-4</v>
      </c>
      <c r="F34">
        <f>us_use_cxi_2019!G19/us_use_cxi_2019!G$33</f>
        <v>2.0292498452167801E-3</v>
      </c>
      <c r="G34">
        <f>us_use_cxi_2019!H19/us_use_cxi_2019!H$33</f>
        <v>5.1454407738479131E-3</v>
      </c>
      <c r="H34">
        <f>us_use_cxi_2019!I19/us_use_cxi_2019!I$33</f>
        <v>5.5150984766562062E-3</v>
      </c>
      <c r="I34">
        <f>us_use_cxi_2019!J19/us_use_cxi_2019!J$33</f>
        <v>1.6324839163309533E-2</v>
      </c>
      <c r="J34">
        <f>us_use_cxi_2019!K19/us_use_cxi_2019!K$33</f>
        <v>2.6409615647593882E-2</v>
      </c>
      <c r="K34">
        <f>us_use_cxi_2019!L19/us_use_cxi_2019!L$33</f>
        <v>1.2203141434797423E-2</v>
      </c>
      <c r="L34">
        <f>us_use_cxi_2019!M19/us_use_cxi_2019!M$33</f>
        <v>1.7880890856599357E-2</v>
      </c>
      <c r="M34">
        <f>us_use_cxi_2019!N19/us_use_cxi_2019!N$33</f>
        <v>2.010521304106646E-2</v>
      </c>
      <c r="N34">
        <f>us_use_cxi_2019!O19/us_use_cxi_2019!O$33</f>
        <v>2.6495625322595279E-2</v>
      </c>
      <c r="O34">
        <f>us_use_cxi_2019!P19/us_use_cxi_2019!P$33</f>
        <v>9.3642657198245438E-3</v>
      </c>
      <c r="P34">
        <f>us_use_cxi_2019!Q19/us_use_cxi_2019!Q$33</f>
        <v>6.6405415070852963E-3</v>
      </c>
    </row>
    <row r="35" spans="1:16" x14ac:dyDescent="0.25">
      <c r="A35" t="s">
        <v>31</v>
      </c>
      <c r="B35">
        <f>us_use_cxi_2019!C20/us_use_cxi_2019!C$33</f>
        <v>1.4930573933908502E-3</v>
      </c>
      <c r="C35">
        <f>us_use_cxi_2019!D20/us_use_cxi_2019!D$33</f>
        <v>1.6360960759003952E-3</v>
      </c>
      <c r="D35">
        <f>us_use_cxi_2019!E20/us_use_cxi_2019!E$33</f>
        <v>9.519392711562401E-4</v>
      </c>
      <c r="E35">
        <f>us_use_cxi_2019!F20/us_use_cxi_2019!F$33</f>
        <v>4.6460651268450419E-3</v>
      </c>
      <c r="F35">
        <f>us_use_cxi_2019!G20/us_use_cxi_2019!G$33</f>
        <v>3.6122220177038536E-3</v>
      </c>
      <c r="G35">
        <f>us_use_cxi_2019!H20/us_use_cxi_2019!H$33</f>
        <v>1.4145476657611674E-2</v>
      </c>
      <c r="H35">
        <f>us_use_cxi_2019!I20/us_use_cxi_2019!I$33</f>
        <v>1.0718010935526824E-2</v>
      </c>
      <c r="I35">
        <f>us_use_cxi_2019!J20/us_use_cxi_2019!J$33</f>
        <v>1.4851399201836365E-2</v>
      </c>
      <c r="J35">
        <f>us_use_cxi_2019!K20/us_use_cxi_2019!K$33</f>
        <v>4.7691150586917112E-3</v>
      </c>
      <c r="K35">
        <f>us_use_cxi_2019!L20/us_use_cxi_2019!L$33</f>
        <v>5.3765535298755636E-3</v>
      </c>
      <c r="L35">
        <f>us_use_cxi_2019!M20/us_use_cxi_2019!M$33</f>
        <v>7.5016623599619553E-3</v>
      </c>
      <c r="M35">
        <f>us_use_cxi_2019!N20/us_use_cxi_2019!N$33</f>
        <v>9.5287477620940014E-3</v>
      </c>
      <c r="N35">
        <f>us_use_cxi_2019!O20/us_use_cxi_2019!O$33</f>
        <v>1.1192516450481513E-2</v>
      </c>
      <c r="O35">
        <f>us_use_cxi_2019!P20/us_use_cxi_2019!P$33</f>
        <v>1.1263932602370637E-2</v>
      </c>
      <c r="P35">
        <f>us_use_cxi_2019!Q20/us_use_cxi_2019!Q$33</f>
        <v>8.3941077887482434E-3</v>
      </c>
    </row>
    <row r="36" spans="1:16" x14ac:dyDescent="0.25">
      <c r="A36" t="s">
        <v>32</v>
      </c>
      <c r="B36">
        <f>us_use_cxi_2019!C21/us_use_cxi_2019!C$33</f>
        <v>3.7491840011291663E-5</v>
      </c>
      <c r="C36">
        <f>us_use_cxi_2019!D21/us_use_cxi_2019!D$33</f>
        <v>1.0847045807074444E-5</v>
      </c>
      <c r="D36">
        <f>us_use_cxi_2019!E21/us_use_cxi_2019!E$33</f>
        <v>5.8113044822508076E-3</v>
      </c>
      <c r="E36">
        <f>us_use_cxi_2019!F21/us_use_cxi_2019!F$33</f>
        <v>2.8059337642499346E-6</v>
      </c>
      <c r="F36">
        <f>us_use_cxi_2019!G21/us_use_cxi_2019!G$33</f>
        <v>7.8613142350362271E-4</v>
      </c>
      <c r="G36">
        <f>us_use_cxi_2019!H21/us_use_cxi_2019!H$33</f>
        <v>7.0569785676947204E-3</v>
      </c>
      <c r="H36">
        <f>us_use_cxi_2019!I21/us_use_cxi_2019!I$33</f>
        <v>4.0031939897992941E-3</v>
      </c>
      <c r="I36">
        <f>us_use_cxi_2019!J21/us_use_cxi_2019!J$33</f>
        <v>9.2633479545075406E-3</v>
      </c>
      <c r="J36">
        <f>us_use_cxi_2019!K21/us_use_cxi_2019!K$33</f>
        <v>1.5731628237307725E-3</v>
      </c>
      <c r="K36">
        <f>us_use_cxi_2019!L21/us_use_cxi_2019!L$33</f>
        <v>2.4751130700345616E-3</v>
      </c>
      <c r="L36">
        <f>us_use_cxi_2019!M21/us_use_cxi_2019!M$33</f>
        <v>1.9927277012297255E-3</v>
      </c>
      <c r="M36">
        <f>us_use_cxi_2019!N21/us_use_cxi_2019!N$33</f>
        <v>2.9697396151336054E-3</v>
      </c>
      <c r="N36">
        <f>us_use_cxi_2019!O21/us_use_cxi_2019!O$33</f>
        <v>4.1075880418474054E-3</v>
      </c>
      <c r="O36">
        <f>us_use_cxi_2019!P21/us_use_cxi_2019!P$33</f>
        <v>2.6802926589822242E-3</v>
      </c>
      <c r="P36">
        <f>us_use_cxi_2019!Q21/us_use_cxi_2019!Q$33</f>
        <v>2.5007538101499594E-3</v>
      </c>
    </row>
    <row r="38" spans="1:16" x14ac:dyDescent="0.25">
      <c r="A38" s="1" t="s">
        <v>87</v>
      </c>
    </row>
    <row r="39" spans="1:16" x14ac:dyDescent="0.25">
      <c r="A39" t="s">
        <v>17</v>
      </c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</row>
    <row r="40" spans="1:16" x14ac:dyDescent="0.25">
      <c r="A40" t="s">
        <v>18</v>
      </c>
      <c r="B40">
        <f t="array" ref="B40:P54">MMULT(B4:P18,B22:P36)</f>
        <v>0.22412677109365278</v>
      </c>
      <c r="C40">
        <v>2.3368890442431028E-4</v>
      </c>
      <c r="D40">
        <v>6.6714648727846041E-6</v>
      </c>
      <c r="E40">
        <v>1.1945781627010013E-3</v>
      </c>
      <c r="F40">
        <v>4.3625954790001781E-2</v>
      </c>
      <c r="G40">
        <v>2.7031834002345059E-5</v>
      </c>
      <c r="H40">
        <v>1.5905478650260385E-3</v>
      </c>
      <c r="I40">
        <v>1.3177302597856683E-4</v>
      </c>
      <c r="J40">
        <v>3.7183153329359774E-5</v>
      </c>
      <c r="K40">
        <v>1.9064656054072107E-5</v>
      </c>
      <c r="L40">
        <v>8.552821440191812E-4</v>
      </c>
      <c r="M40">
        <v>9.6157248397554459E-5</v>
      </c>
      <c r="N40">
        <v>4.8390140869499464E-3</v>
      </c>
      <c r="O40">
        <v>3.0213746270396614E-4</v>
      </c>
      <c r="P40">
        <v>1.5731590097669116E-3</v>
      </c>
    </row>
    <row r="41" spans="1:16" x14ac:dyDescent="0.25">
      <c r="A41" t="s">
        <v>19</v>
      </c>
      <c r="B41">
        <v>4.5927060328331245E-3</v>
      </c>
      <c r="C41">
        <v>8.3241930159114241E-2</v>
      </c>
      <c r="D41">
        <v>5.5394152537483823E-2</v>
      </c>
      <c r="E41">
        <v>1.1620173843154417E-2</v>
      </c>
      <c r="F41">
        <v>5.5384134128413247E-2</v>
      </c>
      <c r="G41">
        <v>1.3573260734846854E-4</v>
      </c>
      <c r="H41">
        <v>1.1857351565923946E-4</v>
      </c>
      <c r="I41">
        <v>4.2852900098650502E-4</v>
      </c>
      <c r="J41">
        <v>6.1092560018068305E-4</v>
      </c>
      <c r="K41">
        <v>4.9135420004247862E-5</v>
      </c>
      <c r="L41">
        <v>4.554751377136622E-4</v>
      </c>
      <c r="M41">
        <v>3.821074862422501E-4</v>
      </c>
      <c r="N41">
        <v>9.7372302074369009E-4</v>
      </c>
      <c r="O41">
        <v>8.7101092493041684E-4</v>
      </c>
      <c r="P41">
        <v>7.1638413800751343E-3</v>
      </c>
    </row>
    <row r="42" spans="1:16" x14ac:dyDescent="0.25">
      <c r="A42" t="s">
        <v>20</v>
      </c>
      <c r="B42">
        <v>7.3245996366629535E-3</v>
      </c>
      <c r="C42">
        <v>1.2386382473899098E-2</v>
      </c>
      <c r="D42">
        <v>3.4704389943172063E-2</v>
      </c>
      <c r="E42">
        <v>2.0146270890722454E-3</v>
      </c>
      <c r="F42">
        <v>7.0520751821292783E-3</v>
      </c>
      <c r="G42">
        <v>5.5346251567878852E-3</v>
      </c>
      <c r="H42">
        <v>1.4084387811465192E-2</v>
      </c>
      <c r="I42">
        <v>6.9801320194833099E-3</v>
      </c>
      <c r="J42">
        <v>2.2670753752225643E-3</v>
      </c>
      <c r="K42">
        <v>1.1266872409836788E-2</v>
      </c>
      <c r="L42">
        <v>2.5906340282418486E-3</v>
      </c>
      <c r="M42">
        <v>4.4853324995888701E-3</v>
      </c>
      <c r="N42">
        <v>1.4397099620619538E-2</v>
      </c>
      <c r="O42">
        <v>3.1355524663369615E-3</v>
      </c>
      <c r="P42">
        <v>4.9705413865917735E-3</v>
      </c>
    </row>
    <row r="43" spans="1:16" x14ac:dyDescent="0.25">
      <c r="A43" t="s">
        <v>21</v>
      </c>
      <c r="B43">
        <v>3.7061383867059349E-3</v>
      </c>
      <c r="C43">
        <v>6.3272998949001485E-3</v>
      </c>
      <c r="D43">
        <v>1.3908669157530359E-2</v>
      </c>
      <c r="E43">
        <v>1.2173998086916811E-4</v>
      </c>
      <c r="F43">
        <v>2.3748971750780627E-3</v>
      </c>
      <c r="G43">
        <v>9.6129142424119065E-4</v>
      </c>
      <c r="H43">
        <v>2.5124916468374781E-3</v>
      </c>
      <c r="I43">
        <v>4.4695155049774664E-3</v>
      </c>
      <c r="J43">
        <v>1.3538369101349945E-3</v>
      </c>
      <c r="K43">
        <v>2.2043436030117096E-2</v>
      </c>
      <c r="L43">
        <v>3.7843842557420471E-4</v>
      </c>
      <c r="M43">
        <v>4.576965771030896E-4</v>
      </c>
      <c r="N43">
        <v>1.9888869226114734E-3</v>
      </c>
      <c r="O43">
        <v>3.6435986061025146E-3</v>
      </c>
      <c r="P43">
        <v>2.4811596009540329E-2</v>
      </c>
    </row>
    <row r="44" spans="1:16" x14ac:dyDescent="0.25">
      <c r="A44" t="s">
        <v>22</v>
      </c>
      <c r="B44">
        <v>0.16172168478967131</v>
      </c>
      <c r="C44">
        <v>0.12430325842090498</v>
      </c>
      <c r="D44">
        <v>3.7076104278545068E-2</v>
      </c>
      <c r="E44">
        <v>0.22537528447367919</v>
      </c>
      <c r="F44">
        <v>0.34456716513652569</v>
      </c>
      <c r="G44">
        <v>3.3393663280066134E-2</v>
      </c>
      <c r="H44">
        <v>3.0676250754072772E-2</v>
      </c>
      <c r="I44">
        <v>7.8277477836111123E-2</v>
      </c>
      <c r="J44">
        <v>5.2890870569446295E-2</v>
      </c>
      <c r="K44">
        <v>1.1503503388014718E-2</v>
      </c>
      <c r="L44">
        <v>3.4242098452628635E-2</v>
      </c>
      <c r="M44">
        <v>6.959129935389699E-2</v>
      </c>
      <c r="N44">
        <v>6.772473703690074E-2</v>
      </c>
      <c r="O44">
        <v>6.989827714396267E-2</v>
      </c>
      <c r="P44">
        <v>0.11071544527768241</v>
      </c>
    </row>
    <row r="45" spans="1:16" x14ac:dyDescent="0.25">
      <c r="A45" t="s">
        <v>23</v>
      </c>
      <c r="B45">
        <v>8.8308721043067098E-2</v>
      </c>
      <c r="C45">
        <v>2.7415908277380656E-2</v>
      </c>
      <c r="D45">
        <v>1.2633535925537195E-2</v>
      </c>
      <c r="E45">
        <v>4.8479240018451823E-2</v>
      </c>
      <c r="F45">
        <v>6.5389468047723429E-2</v>
      </c>
      <c r="G45">
        <v>2.7881684442060815E-2</v>
      </c>
      <c r="H45">
        <v>1.7470019717308237E-2</v>
      </c>
      <c r="I45">
        <v>2.007486463902608E-2</v>
      </c>
      <c r="J45">
        <v>1.3023119372896384E-2</v>
      </c>
      <c r="K45">
        <v>3.8676728066223951E-3</v>
      </c>
      <c r="L45">
        <v>7.9471327447035948E-3</v>
      </c>
      <c r="M45">
        <v>1.984216320053396E-2</v>
      </c>
      <c r="N45">
        <v>1.7544977067569103E-2</v>
      </c>
      <c r="O45">
        <v>1.4972445640010422E-2</v>
      </c>
      <c r="P45">
        <v>1.9553354825254991E-2</v>
      </c>
    </row>
    <row r="46" spans="1:16" x14ac:dyDescent="0.25">
      <c r="A46" t="s">
        <v>24</v>
      </c>
      <c r="B46">
        <v>3.1505694590153914E-3</v>
      </c>
      <c r="C46">
        <v>1.5553425530011353E-3</v>
      </c>
      <c r="D46">
        <v>3.4269291811896739E-3</v>
      </c>
      <c r="E46">
        <v>4.9673698993050235E-2</v>
      </c>
      <c r="F46">
        <v>3.9230071324329865E-3</v>
      </c>
      <c r="G46">
        <v>5.7188150097077311E-4</v>
      </c>
      <c r="H46">
        <v>4.8896480482004323E-3</v>
      </c>
      <c r="I46">
        <v>9.3505900030799137E-3</v>
      </c>
      <c r="J46">
        <v>5.8598182020386269E-4</v>
      </c>
      <c r="K46">
        <v>1.4756350159373108E-3</v>
      </c>
      <c r="L46">
        <v>1.6087618222976638E-3</v>
      </c>
      <c r="M46">
        <v>5.4028272448393443E-4</v>
      </c>
      <c r="N46">
        <v>8.0220488461626004E-3</v>
      </c>
      <c r="O46">
        <v>1.4416323373046018E-2</v>
      </c>
      <c r="P46">
        <v>7.9717647861188171E-4</v>
      </c>
    </row>
    <row r="47" spans="1:16" x14ac:dyDescent="0.25">
      <c r="A47" t="s">
        <v>25</v>
      </c>
      <c r="B47">
        <v>2.7268853281015391E-2</v>
      </c>
      <c r="C47">
        <v>3.3516548597485735E-2</v>
      </c>
      <c r="D47">
        <v>5.5601684487437533E-2</v>
      </c>
      <c r="E47">
        <v>1.774305900869641E-2</v>
      </c>
      <c r="F47">
        <v>3.3637451187553305E-2</v>
      </c>
      <c r="G47">
        <v>3.9966765638621157E-2</v>
      </c>
      <c r="H47">
        <v>4.3549017272895424E-2</v>
      </c>
      <c r="I47">
        <v>0.11345384942018519</v>
      </c>
      <c r="J47">
        <v>1.3794215275342058E-2</v>
      </c>
      <c r="K47">
        <v>6.4348581837489413E-3</v>
      </c>
      <c r="L47">
        <v>1.5085311542324169E-2</v>
      </c>
      <c r="M47">
        <v>9.6959248376021715E-3</v>
      </c>
      <c r="N47">
        <v>9.8627012253834391E-3</v>
      </c>
      <c r="O47">
        <v>8.3075396887235912E-3</v>
      </c>
      <c r="P47">
        <v>1.965700926097454E-2</v>
      </c>
    </row>
    <row r="48" spans="1:16" x14ac:dyDescent="0.25">
      <c r="A48" t="s">
        <v>26</v>
      </c>
      <c r="B48">
        <v>1.7389985239704129E-3</v>
      </c>
      <c r="C48">
        <v>9.8112981949103791E-3</v>
      </c>
      <c r="D48">
        <v>8.9847279691787074E-3</v>
      </c>
      <c r="E48">
        <v>7.5198279182647843E-3</v>
      </c>
      <c r="F48">
        <v>6.8088019765121261E-3</v>
      </c>
      <c r="G48">
        <v>2.0458064137528865E-2</v>
      </c>
      <c r="H48">
        <v>2.3678520371272018E-2</v>
      </c>
      <c r="I48">
        <v>1.4633271318064947E-2</v>
      </c>
      <c r="J48">
        <v>0.13612373749756013</v>
      </c>
      <c r="K48">
        <v>1.4826920901587442E-2</v>
      </c>
      <c r="L48">
        <v>3.4374637394038524E-2</v>
      </c>
      <c r="M48">
        <v>1.9720806386251497E-2</v>
      </c>
      <c r="N48">
        <v>2.0058797149489743E-2</v>
      </c>
      <c r="O48">
        <v>2.4087467253259873E-2</v>
      </c>
      <c r="P48">
        <v>2.9755120133665356E-2</v>
      </c>
    </row>
    <row r="49" spans="1:16" x14ac:dyDescent="0.25">
      <c r="A49" t="s">
        <v>27</v>
      </c>
      <c r="B49">
        <v>7.3869357280454379E-2</v>
      </c>
      <c r="C49">
        <v>7.6485297113330256E-2</v>
      </c>
      <c r="D49">
        <v>2.7263716802424575E-2</v>
      </c>
      <c r="E49">
        <v>3.165728024698506E-2</v>
      </c>
      <c r="F49">
        <v>1.5167654173294742E-2</v>
      </c>
      <c r="G49">
        <v>9.037997784066952E-2</v>
      </c>
      <c r="H49">
        <v>0.13029258387245662</v>
      </c>
      <c r="I49">
        <v>0.10393758459183478</v>
      </c>
      <c r="J49">
        <v>4.6239545846767413E-2</v>
      </c>
      <c r="K49">
        <v>0.19738573918006799</v>
      </c>
      <c r="L49">
        <v>7.3373814854762076E-2</v>
      </c>
      <c r="M49">
        <v>0.11014547288614301</v>
      </c>
      <c r="N49">
        <v>0.10049160012511169</v>
      </c>
      <c r="O49">
        <v>9.7408718095125801E-2</v>
      </c>
      <c r="P49">
        <v>3.7816533189814108E-2</v>
      </c>
    </row>
    <row r="50" spans="1:16" x14ac:dyDescent="0.25">
      <c r="A50" t="s">
        <v>28</v>
      </c>
      <c r="B50">
        <v>7.7834042324307125E-3</v>
      </c>
      <c r="C50">
        <v>9.9739263872332062E-2</v>
      </c>
      <c r="D50">
        <v>5.5734396499691086E-2</v>
      </c>
      <c r="E50">
        <v>4.6048831752662424E-2</v>
      </c>
      <c r="F50">
        <v>5.1404786516477646E-2</v>
      </c>
      <c r="G50">
        <v>0.14056602819169434</v>
      </c>
      <c r="H50">
        <v>0.12446454422066704</v>
      </c>
      <c r="I50">
        <v>7.2587546524789853E-2</v>
      </c>
      <c r="J50">
        <v>0.1289527577515148</v>
      </c>
      <c r="K50">
        <v>8.1091310624365337E-2</v>
      </c>
      <c r="L50">
        <v>0.15305798959306516</v>
      </c>
      <c r="M50">
        <v>9.8442900069661485E-2</v>
      </c>
      <c r="N50">
        <v>0.11895983418786547</v>
      </c>
      <c r="O50">
        <v>6.4307493908369831E-2</v>
      </c>
      <c r="P50">
        <v>6.7396255960762486E-2</v>
      </c>
    </row>
    <row r="51" spans="1:16" x14ac:dyDescent="0.25">
      <c r="A51" t="s">
        <v>29</v>
      </c>
      <c r="B51">
        <v>3.5088042648307656E-5</v>
      </c>
      <c r="C51">
        <v>0</v>
      </c>
      <c r="D51">
        <v>4.1351382113720024E-4</v>
      </c>
      <c r="E51">
        <v>4.9602802473447566E-6</v>
      </c>
      <c r="F51">
        <v>2.1594035107434297E-5</v>
      </c>
      <c r="G51">
        <v>1.2035445648418449E-3</v>
      </c>
      <c r="H51">
        <v>4.2616056788096516E-3</v>
      </c>
      <c r="I51">
        <v>2.2751278846376672E-4</v>
      </c>
      <c r="J51">
        <v>1.7692016330520059E-4</v>
      </c>
      <c r="K51">
        <v>4.728524411664468E-6</v>
      </c>
      <c r="L51">
        <v>3.2641785248880011E-4</v>
      </c>
      <c r="M51">
        <v>1.3308993775188925E-2</v>
      </c>
      <c r="N51">
        <v>1.3113080282866785E-3</v>
      </c>
      <c r="O51">
        <v>4.6082040314976173E-3</v>
      </c>
      <c r="P51">
        <v>8.2061661356685224E-3</v>
      </c>
    </row>
    <row r="52" spans="1:16" x14ac:dyDescent="0.25">
      <c r="A52" t="s">
        <v>30</v>
      </c>
      <c r="B52">
        <v>1.231709329012641E-3</v>
      </c>
      <c r="C52">
        <v>1.275283483456647E-3</v>
      </c>
      <c r="D52">
        <v>4.5757229907085212E-3</v>
      </c>
      <c r="E52">
        <v>5.9353380502963436E-4</v>
      </c>
      <c r="F52">
        <v>1.9744403883548362E-3</v>
      </c>
      <c r="G52">
        <v>5.0064638929110186E-3</v>
      </c>
      <c r="H52">
        <v>5.3661372470874694E-3</v>
      </c>
      <c r="I52">
        <v>1.5883909935196668E-2</v>
      </c>
      <c r="J52">
        <v>2.5696299496313021E-2</v>
      </c>
      <c r="K52">
        <v>1.1873538081308302E-2</v>
      </c>
      <c r="L52">
        <v>1.7397933118118804E-2</v>
      </c>
      <c r="M52">
        <v>1.9562176997736467E-2</v>
      </c>
      <c r="N52">
        <v>2.5779986074637679E-2</v>
      </c>
      <c r="O52">
        <v>9.1113395859508343E-3</v>
      </c>
      <c r="P52">
        <v>6.4611823837469589E-3</v>
      </c>
    </row>
    <row r="53" spans="1:16" x14ac:dyDescent="0.25">
      <c r="A53" t="s">
        <v>31</v>
      </c>
      <c r="B53">
        <v>1.4884411408171907E-3</v>
      </c>
      <c r="C53">
        <v>1.6309754083263838E-3</v>
      </c>
      <c r="D53">
        <v>9.4879297592408954E-4</v>
      </c>
      <c r="E53">
        <v>4.6291475359477611E-3</v>
      </c>
      <c r="F53">
        <v>3.5989502358533126E-3</v>
      </c>
      <c r="G53">
        <v>1.4094047233019897E-2</v>
      </c>
      <c r="H53">
        <v>1.0680271758109943E-2</v>
      </c>
      <c r="I53">
        <v>1.4797383943788012E-2</v>
      </c>
      <c r="J53">
        <v>4.7519478989857178E-3</v>
      </c>
      <c r="K53">
        <v>5.3590352972479657E-3</v>
      </c>
      <c r="L53">
        <v>7.474673463984928E-3</v>
      </c>
      <c r="M53">
        <v>9.4963651286720172E-3</v>
      </c>
      <c r="N53">
        <v>1.1152241344623247E-2</v>
      </c>
      <c r="O53">
        <v>1.1223781792078037E-2</v>
      </c>
      <c r="P53">
        <v>8.3643636129958013E-3</v>
      </c>
    </row>
    <row r="54" spans="1:16" x14ac:dyDescent="0.25">
      <c r="A54" t="s">
        <v>32</v>
      </c>
      <c r="B54">
        <v>4.6023393332224345E-3</v>
      </c>
      <c r="C54">
        <v>5.6894442730123524E-3</v>
      </c>
      <c r="D54">
        <v>1.8986816059807992E-2</v>
      </c>
      <c r="E54">
        <v>1.6297379656590859E-3</v>
      </c>
      <c r="F54">
        <v>4.4509890148714875E-3</v>
      </c>
      <c r="G54">
        <v>1.119128669998495E-2</v>
      </c>
      <c r="H54">
        <v>1.1577971286123749E-2</v>
      </c>
      <c r="I54">
        <v>1.5649391233953272E-2</v>
      </c>
      <c r="J54">
        <v>4.2157643065887313E-3</v>
      </c>
      <c r="K54">
        <v>8.0260475424498504E-3</v>
      </c>
      <c r="L54">
        <v>4.7349993822703006E-3</v>
      </c>
      <c r="M54">
        <v>7.8975807703509857E-3</v>
      </c>
      <c r="N54">
        <v>1.0967482978346323E-2</v>
      </c>
      <c r="O54">
        <v>5.6072149052988716E-3</v>
      </c>
      <c r="P54">
        <v>6.332483763563844E-3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tabSelected="1" workbookViewId="0">
      <selection activeCell="E41" sqref="E41"/>
    </sheetView>
  </sheetViews>
  <sheetFormatPr defaultRowHeight="15" x14ac:dyDescent="0.25"/>
  <cols>
    <col min="2" max="2" width="62" bestFit="1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</row>
    <row r="4" spans="1:30" x14ac:dyDescent="0.25">
      <c r="A4">
        <v>2019</v>
      </c>
    </row>
    <row r="5" spans="1:30" x14ac:dyDescent="0.25">
      <c r="B5" t="s">
        <v>3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</row>
    <row r="6" spans="1:30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</row>
    <row r="7" spans="1:30" x14ac:dyDescent="0.25">
      <c r="A7">
        <v>11</v>
      </c>
      <c r="B7" t="s">
        <v>18</v>
      </c>
      <c r="C7">
        <v>102323</v>
      </c>
      <c r="D7">
        <v>129</v>
      </c>
      <c r="E7">
        <v>0</v>
      </c>
      <c r="F7">
        <v>2141</v>
      </c>
      <c r="G7">
        <v>262482</v>
      </c>
      <c r="H7">
        <v>41</v>
      </c>
      <c r="I7">
        <v>2828</v>
      </c>
      <c r="J7">
        <v>145</v>
      </c>
      <c r="K7">
        <v>0</v>
      </c>
      <c r="L7">
        <v>14</v>
      </c>
      <c r="M7">
        <v>3972</v>
      </c>
      <c r="N7">
        <v>198</v>
      </c>
      <c r="O7">
        <v>8046</v>
      </c>
      <c r="P7">
        <v>269</v>
      </c>
      <c r="Q7">
        <v>6062</v>
      </c>
      <c r="R7">
        <v>388650</v>
      </c>
      <c r="S7">
        <v>0</v>
      </c>
      <c r="T7">
        <v>388650</v>
      </c>
      <c r="U7">
        <v>86301</v>
      </c>
      <c r="V7">
        <v>0</v>
      </c>
      <c r="W7">
        <v>-9907</v>
      </c>
      <c r="X7">
        <v>51717</v>
      </c>
      <c r="Y7">
        <v>-61383</v>
      </c>
      <c r="Z7">
        <v>0</v>
      </c>
      <c r="AA7">
        <v>66728</v>
      </c>
      <c r="AB7">
        <v>0</v>
      </c>
      <c r="AC7">
        <v>66728</v>
      </c>
      <c r="AD7">
        <v>455378</v>
      </c>
    </row>
    <row r="8" spans="1:30" x14ac:dyDescent="0.25">
      <c r="A8">
        <v>21</v>
      </c>
      <c r="B8" t="s">
        <v>19</v>
      </c>
      <c r="C8">
        <v>1803</v>
      </c>
      <c r="D8">
        <v>45879</v>
      </c>
      <c r="E8">
        <v>27222</v>
      </c>
      <c r="F8">
        <v>19197</v>
      </c>
      <c r="G8">
        <v>323725</v>
      </c>
      <c r="H8">
        <v>19</v>
      </c>
      <c r="I8">
        <v>4</v>
      </c>
      <c r="J8">
        <v>169</v>
      </c>
      <c r="K8">
        <v>743</v>
      </c>
      <c r="L8">
        <v>45</v>
      </c>
      <c r="M8">
        <v>1552</v>
      </c>
      <c r="N8">
        <v>334</v>
      </c>
      <c r="O8">
        <v>1191</v>
      </c>
      <c r="P8">
        <v>558</v>
      </c>
      <c r="Q8">
        <v>25997</v>
      </c>
      <c r="R8">
        <v>448438</v>
      </c>
      <c r="S8">
        <v>0</v>
      </c>
      <c r="T8">
        <v>448439</v>
      </c>
      <c r="U8">
        <v>228</v>
      </c>
      <c r="V8">
        <v>123809</v>
      </c>
      <c r="W8">
        <v>4024</v>
      </c>
      <c r="X8">
        <v>96224</v>
      </c>
      <c r="Y8">
        <v>-139462</v>
      </c>
      <c r="Z8">
        <v>0</v>
      </c>
      <c r="AA8">
        <v>84823</v>
      </c>
      <c r="AB8">
        <v>0</v>
      </c>
      <c r="AC8">
        <v>84823</v>
      </c>
      <c r="AD8">
        <v>533262</v>
      </c>
    </row>
    <row r="9" spans="1:30" x14ac:dyDescent="0.25">
      <c r="A9">
        <v>22</v>
      </c>
      <c r="B9" t="s">
        <v>20</v>
      </c>
      <c r="C9">
        <v>4401</v>
      </c>
      <c r="D9">
        <v>9069</v>
      </c>
      <c r="E9">
        <v>22602</v>
      </c>
      <c r="F9">
        <v>4753</v>
      </c>
      <c r="G9">
        <v>55770</v>
      </c>
      <c r="H9">
        <v>15113</v>
      </c>
      <c r="I9">
        <v>33117</v>
      </c>
      <c r="J9">
        <v>12244</v>
      </c>
      <c r="K9">
        <v>5446</v>
      </c>
      <c r="L9">
        <v>108837</v>
      </c>
      <c r="M9">
        <v>16307</v>
      </c>
      <c r="N9">
        <v>17234</v>
      </c>
      <c r="O9">
        <v>31747</v>
      </c>
      <c r="P9">
        <v>3841</v>
      </c>
      <c r="Q9">
        <v>25349</v>
      </c>
      <c r="R9">
        <v>365830</v>
      </c>
      <c r="S9">
        <v>0</v>
      </c>
      <c r="T9">
        <v>365828</v>
      </c>
      <c r="U9">
        <v>288088</v>
      </c>
      <c r="V9">
        <v>0</v>
      </c>
      <c r="W9">
        <v>0</v>
      </c>
      <c r="X9">
        <v>4375</v>
      </c>
      <c r="Y9">
        <v>-2086</v>
      </c>
      <c r="Z9">
        <v>0</v>
      </c>
      <c r="AA9">
        <v>290377</v>
      </c>
      <c r="AB9">
        <v>0</v>
      </c>
      <c r="AC9">
        <v>290377</v>
      </c>
      <c r="AD9">
        <v>656205</v>
      </c>
    </row>
    <row r="10" spans="1:30" x14ac:dyDescent="0.25">
      <c r="A10">
        <v>23</v>
      </c>
      <c r="B10" t="s">
        <v>21</v>
      </c>
      <c r="C10">
        <v>1681</v>
      </c>
      <c r="D10">
        <v>3501</v>
      </c>
      <c r="E10">
        <v>6840</v>
      </c>
      <c r="F10">
        <v>217</v>
      </c>
      <c r="G10">
        <v>14197</v>
      </c>
      <c r="H10">
        <v>1983</v>
      </c>
      <c r="I10">
        <v>4460</v>
      </c>
      <c r="J10">
        <v>5923</v>
      </c>
      <c r="K10">
        <v>2456</v>
      </c>
      <c r="L10">
        <v>160750</v>
      </c>
      <c r="M10">
        <v>1799</v>
      </c>
      <c r="N10">
        <v>1328</v>
      </c>
      <c r="O10">
        <v>3311</v>
      </c>
      <c r="P10">
        <v>3371</v>
      </c>
      <c r="Q10">
        <v>95565</v>
      </c>
      <c r="R10">
        <v>307382</v>
      </c>
      <c r="S10">
        <v>0</v>
      </c>
      <c r="T10">
        <v>307383</v>
      </c>
      <c r="U10">
        <v>0</v>
      </c>
      <c r="V10">
        <v>1123073</v>
      </c>
      <c r="W10">
        <v>0</v>
      </c>
      <c r="X10">
        <v>101</v>
      </c>
      <c r="Y10">
        <v>0</v>
      </c>
      <c r="Z10">
        <v>356640</v>
      </c>
      <c r="AA10">
        <v>1479814</v>
      </c>
      <c r="AB10">
        <v>0</v>
      </c>
      <c r="AC10">
        <v>1479814</v>
      </c>
      <c r="AD10">
        <v>1787197</v>
      </c>
    </row>
    <row r="11" spans="1:30" x14ac:dyDescent="0.25">
      <c r="A11" t="s">
        <v>4</v>
      </c>
      <c r="B11" t="s">
        <v>22</v>
      </c>
      <c r="C11">
        <v>73593</v>
      </c>
      <c r="D11">
        <v>68684</v>
      </c>
      <c r="E11">
        <v>18120</v>
      </c>
      <c r="F11">
        <v>402740</v>
      </c>
      <c r="G11">
        <v>2065118</v>
      </c>
      <c r="H11">
        <v>67775</v>
      </c>
      <c r="I11">
        <v>53614</v>
      </c>
      <c r="J11">
        <v>103649</v>
      </c>
      <c r="K11">
        <v>95198</v>
      </c>
      <c r="L11">
        <v>81372</v>
      </c>
      <c r="M11">
        <v>159958</v>
      </c>
      <c r="N11">
        <v>201300</v>
      </c>
      <c r="O11">
        <v>112217</v>
      </c>
      <c r="P11">
        <v>64618</v>
      </c>
      <c r="Q11">
        <v>426662</v>
      </c>
      <c r="R11">
        <v>3994618</v>
      </c>
      <c r="S11">
        <v>0</v>
      </c>
      <c r="T11">
        <v>3994618</v>
      </c>
      <c r="U11">
        <v>1996534</v>
      </c>
      <c r="V11">
        <v>1013738</v>
      </c>
      <c r="W11">
        <v>43911</v>
      </c>
      <c r="X11">
        <v>954024</v>
      </c>
      <c r="Y11">
        <v>-2109823</v>
      </c>
      <c r="Z11">
        <v>124795</v>
      </c>
      <c r="AA11">
        <v>2023179</v>
      </c>
      <c r="AB11">
        <v>0</v>
      </c>
      <c r="AC11">
        <v>2023179</v>
      </c>
      <c r="AD11">
        <v>6017797</v>
      </c>
    </row>
    <row r="12" spans="1:30" x14ac:dyDescent="0.25">
      <c r="A12">
        <v>42</v>
      </c>
      <c r="B12" t="s">
        <v>23</v>
      </c>
      <c r="C12">
        <v>40042</v>
      </c>
      <c r="D12">
        <v>15165</v>
      </c>
      <c r="E12">
        <v>6211</v>
      </c>
      <c r="F12">
        <v>86387</v>
      </c>
      <c r="G12">
        <v>390774</v>
      </c>
      <c r="H12">
        <v>57498</v>
      </c>
      <c r="I12">
        <v>31002</v>
      </c>
      <c r="J12">
        <v>26595</v>
      </c>
      <c r="K12">
        <v>23618</v>
      </c>
      <c r="L12">
        <v>28196</v>
      </c>
      <c r="M12">
        <v>37767</v>
      </c>
      <c r="N12">
        <v>57554</v>
      </c>
      <c r="O12">
        <v>29199</v>
      </c>
      <c r="P12">
        <v>13848</v>
      </c>
      <c r="Q12">
        <v>75289</v>
      </c>
      <c r="R12">
        <v>919145</v>
      </c>
      <c r="S12">
        <v>0</v>
      </c>
      <c r="T12">
        <v>919144</v>
      </c>
      <c r="U12">
        <v>593220</v>
      </c>
      <c r="V12">
        <v>253641</v>
      </c>
      <c r="W12">
        <v>6314</v>
      </c>
      <c r="X12">
        <v>191276</v>
      </c>
      <c r="Y12">
        <v>77752</v>
      </c>
      <c r="Z12">
        <v>27030</v>
      </c>
      <c r="AA12">
        <v>1149233</v>
      </c>
      <c r="AB12">
        <v>0</v>
      </c>
      <c r="AC12">
        <v>1149233</v>
      </c>
      <c r="AD12">
        <v>2068377</v>
      </c>
    </row>
    <row r="13" spans="1:30" x14ac:dyDescent="0.25">
      <c r="A13" t="s">
        <v>5</v>
      </c>
      <c r="B13" t="s">
        <v>24</v>
      </c>
      <c r="C13">
        <v>1433</v>
      </c>
      <c r="D13">
        <v>863</v>
      </c>
      <c r="E13">
        <v>1690</v>
      </c>
      <c r="F13">
        <v>88790</v>
      </c>
      <c r="G13">
        <v>23517</v>
      </c>
      <c r="H13">
        <v>1183</v>
      </c>
      <c r="I13">
        <v>8704</v>
      </c>
      <c r="J13">
        <v>12426</v>
      </c>
      <c r="K13">
        <v>1066</v>
      </c>
      <c r="L13">
        <v>10791</v>
      </c>
      <c r="M13">
        <v>7669</v>
      </c>
      <c r="N13">
        <v>1572</v>
      </c>
      <c r="O13">
        <v>13392</v>
      </c>
      <c r="P13">
        <v>13375</v>
      </c>
      <c r="Q13">
        <v>3079</v>
      </c>
      <c r="R13">
        <v>189550</v>
      </c>
      <c r="S13">
        <v>0</v>
      </c>
      <c r="T13">
        <v>189549</v>
      </c>
      <c r="U13">
        <v>1489087</v>
      </c>
      <c r="V13">
        <v>106879</v>
      </c>
      <c r="W13">
        <v>0</v>
      </c>
      <c r="X13">
        <v>0</v>
      </c>
      <c r="Y13">
        <v>0</v>
      </c>
      <c r="Z13">
        <v>0</v>
      </c>
      <c r="AA13">
        <v>1595966</v>
      </c>
      <c r="AB13">
        <v>0</v>
      </c>
      <c r="AC13">
        <v>1595966</v>
      </c>
      <c r="AD13">
        <v>1785514</v>
      </c>
    </row>
    <row r="14" spans="1:30" x14ac:dyDescent="0.25">
      <c r="A14" t="s">
        <v>6</v>
      </c>
      <c r="B14" t="s">
        <v>25</v>
      </c>
      <c r="C14">
        <v>12433</v>
      </c>
      <c r="D14">
        <v>18942</v>
      </c>
      <c r="E14">
        <v>27974</v>
      </c>
      <c r="F14">
        <v>32308</v>
      </c>
      <c r="G14">
        <v>205045</v>
      </c>
      <c r="H14">
        <v>84173</v>
      </c>
      <c r="I14">
        <v>78961</v>
      </c>
      <c r="J14">
        <v>153859</v>
      </c>
      <c r="K14">
        <v>25426</v>
      </c>
      <c r="L14">
        <v>47552</v>
      </c>
      <c r="M14">
        <v>72808</v>
      </c>
      <c r="N14">
        <v>28564</v>
      </c>
      <c r="O14">
        <v>16627</v>
      </c>
      <c r="P14">
        <v>7819</v>
      </c>
      <c r="Q14">
        <v>77289</v>
      </c>
      <c r="R14">
        <v>889780</v>
      </c>
      <c r="S14">
        <v>0</v>
      </c>
      <c r="T14">
        <v>889782</v>
      </c>
      <c r="U14">
        <v>368551</v>
      </c>
      <c r="V14">
        <v>32595</v>
      </c>
      <c r="W14">
        <v>1716</v>
      </c>
      <c r="X14">
        <v>119006</v>
      </c>
      <c r="Y14">
        <v>-29608</v>
      </c>
      <c r="Z14">
        <v>3581</v>
      </c>
      <c r="AA14">
        <v>495841</v>
      </c>
      <c r="AB14">
        <v>0</v>
      </c>
      <c r="AC14">
        <v>495841</v>
      </c>
      <c r="AD14">
        <v>1385623</v>
      </c>
    </row>
    <row r="15" spans="1:30" x14ac:dyDescent="0.25">
      <c r="A15">
        <v>51</v>
      </c>
      <c r="B15" t="s">
        <v>26</v>
      </c>
      <c r="C15">
        <v>580</v>
      </c>
      <c r="D15">
        <v>2180</v>
      </c>
      <c r="E15">
        <v>2807</v>
      </c>
      <c r="F15">
        <v>8579</v>
      </c>
      <c r="G15">
        <v>22634</v>
      </c>
      <c r="H15">
        <v>25141</v>
      </c>
      <c r="I15">
        <v>29023</v>
      </c>
      <c r="J15">
        <v>13737</v>
      </c>
      <c r="K15">
        <v>233477</v>
      </c>
      <c r="L15">
        <v>73325</v>
      </c>
      <c r="M15">
        <v>120696</v>
      </c>
      <c r="N15">
        <v>40305</v>
      </c>
      <c r="O15">
        <v>21742</v>
      </c>
      <c r="P15">
        <v>18788</v>
      </c>
      <c r="Q15">
        <v>99339</v>
      </c>
      <c r="R15">
        <v>712353</v>
      </c>
      <c r="S15">
        <v>0</v>
      </c>
      <c r="T15">
        <v>712352</v>
      </c>
      <c r="U15">
        <v>541764</v>
      </c>
      <c r="V15">
        <v>212820</v>
      </c>
      <c r="W15">
        <v>953</v>
      </c>
      <c r="X15">
        <v>74864</v>
      </c>
      <c r="Y15">
        <v>-17694</v>
      </c>
      <c r="Z15">
        <v>11031</v>
      </c>
      <c r="AA15">
        <v>823738</v>
      </c>
      <c r="AB15">
        <v>0</v>
      </c>
      <c r="AC15">
        <v>823738</v>
      </c>
      <c r="AD15">
        <v>1536090</v>
      </c>
    </row>
    <row r="16" spans="1:30" x14ac:dyDescent="0.25">
      <c r="A16" t="s">
        <v>7</v>
      </c>
      <c r="B16" t="s">
        <v>27</v>
      </c>
      <c r="C16">
        <v>33682</v>
      </c>
      <c r="D16">
        <v>42544</v>
      </c>
      <c r="E16">
        <v>13478</v>
      </c>
      <c r="F16">
        <v>56726</v>
      </c>
      <c r="G16">
        <v>91145</v>
      </c>
      <c r="H16">
        <v>187423</v>
      </c>
      <c r="I16">
        <v>232507</v>
      </c>
      <c r="J16">
        <v>138462</v>
      </c>
      <c r="K16">
        <v>84326</v>
      </c>
      <c r="L16">
        <v>1447032</v>
      </c>
      <c r="M16">
        <v>350642</v>
      </c>
      <c r="N16">
        <v>321274</v>
      </c>
      <c r="O16">
        <v>168177</v>
      </c>
      <c r="P16">
        <v>90597</v>
      </c>
      <c r="Q16">
        <v>146422</v>
      </c>
      <c r="R16">
        <v>3404437</v>
      </c>
      <c r="S16">
        <v>0</v>
      </c>
      <c r="T16">
        <v>3404437</v>
      </c>
      <c r="U16">
        <v>3627344</v>
      </c>
      <c r="V16">
        <v>162237</v>
      </c>
      <c r="W16">
        <v>0</v>
      </c>
      <c r="X16">
        <v>235679</v>
      </c>
      <c r="Y16">
        <v>-51199</v>
      </c>
      <c r="Z16">
        <v>0</v>
      </c>
      <c r="AA16">
        <v>3974062</v>
      </c>
      <c r="AB16">
        <v>0</v>
      </c>
      <c r="AC16">
        <v>3974062</v>
      </c>
      <c r="AD16">
        <v>7378498</v>
      </c>
    </row>
    <row r="17" spans="1:30" x14ac:dyDescent="0.25">
      <c r="A17" t="s">
        <v>8</v>
      </c>
      <c r="B17" t="s">
        <v>28</v>
      </c>
      <c r="C17">
        <v>3767</v>
      </c>
      <c r="D17">
        <v>58916</v>
      </c>
      <c r="E17">
        <v>29259</v>
      </c>
      <c r="F17">
        <v>87634</v>
      </c>
      <c r="G17">
        <v>328042</v>
      </c>
      <c r="H17">
        <v>309601</v>
      </c>
      <c r="I17">
        <v>235888</v>
      </c>
      <c r="J17">
        <v>102698</v>
      </c>
      <c r="K17">
        <v>249614</v>
      </c>
      <c r="L17">
        <v>631317</v>
      </c>
      <c r="M17">
        <v>776829</v>
      </c>
      <c r="N17">
        <v>304948</v>
      </c>
      <c r="O17">
        <v>211442</v>
      </c>
      <c r="P17">
        <v>63511</v>
      </c>
      <c r="Q17">
        <v>277096</v>
      </c>
      <c r="R17">
        <v>3670562</v>
      </c>
      <c r="S17">
        <v>0</v>
      </c>
      <c r="T17">
        <v>3670562</v>
      </c>
      <c r="U17">
        <v>293357</v>
      </c>
      <c r="V17">
        <v>828837</v>
      </c>
      <c r="W17">
        <v>0</v>
      </c>
      <c r="X17">
        <v>215534</v>
      </c>
      <c r="Y17">
        <v>-140253</v>
      </c>
      <c r="Z17">
        <v>214258</v>
      </c>
      <c r="AA17">
        <v>1411733</v>
      </c>
      <c r="AB17">
        <v>0</v>
      </c>
      <c r="AC17">
        <v>1411733</v>
      </c>
      <c r="AD17">
        <v>5082295</v>
      </c>
    </row>
    <row r="18" spans="1:30" x14ac:dyDescent="0.25">
      <c r="A18">
        <v>6</v>
      </c>
      <c r="B18" t="s">
        <v>29</v>
      </c>
      <c r="C18">
        <v>18</v>
      </c>
      <c r="D18">
        <v>0</v>
      </c>
      <c r="E18">
        <v>230</v>
      </c>
      <c r="F18">
        <v>10</v>
      </c>
      <c r="G18">
        <v>146</v>
      </c>
      <c r="H18">
        <v>2808</v>
      </c>
      <c r="I18">
        <v>8556</v>
      </c>
      <c r="J18">
        <v>341</v>
      </c>
      <c r="K18">
        <v>363</v>
      </c>
      <c r="L18">
        <v>39</v>
      </c>
      <c r="M18">
        <v>1755</v>
      </c>
      <c r="N18">
        <v>43675</v>
      </c>
      <c r="O18">
        <v>2469</v>
      </c>
      <c r="P18">
        <v>4822</v>
      </c>
      <c r="Q18">
        <v>35748</v>
      </c>
      <c r="R18">
        <v>100980</v>
      </c>
      <c r="S18">
        <v>0</v>
      </c>
      <c r="T18">
        <v>100979</v>
      </c>
      <c r="U18">
        <v>3187722</v>
      </c>
      <c r="V18">
        <v>0</v>
      </c>
      <c r="W18">
        <v>0</v>
      </c>
      <c r="X18">
        <v>5442</v>
      </c>
      <c r="Y18">
        <v>-7168</v>
      </c>
      <c r="Z18">
        <v>0</v>
      </c>
      <c r="AA18">
        <v>3185996</v>
      </c>
      <c r="AB18">
        <v>0</v>
      </c>
      <c r="AC18">
        <v>3185996</v>
      </c>
      <c r="AD18">
        <v>3286975</v>
      </c>
    </row>
    <row r="19" spans="1:30" x14ac:dyDescent="0.25">
      <c r="A19">
        <v>7</v>
      </c>
      <c r="B19" t="s">
        <v>30</v>
      </c>
      <c r="C19">
        <v>574</v>
      </c>
      <c r="D19">
        <v>725</v>
      </c>
      <c r="E19">
        <v>2312</v>
      </c>
      <c r="F19">
        <v>1087</v>
      </c>
      <c r="G19">
        <v>12127</v>
      </c>
      <c r="H19">
        <v>10611</v>
      </c>
      <c r="I19">
        <v>9787</v>
      </c>
      <c r="J19">
        <v>21627</v>
      </c>
      <c r="K19">
        <v>47895</v>
      </c>
      <c r="L19">
        <v>88963</v>
      </c>
      <c r="M19">
        <v>84975</v>
      </c>
      <c r="N19">
        <v>58317</v>
      </c>
      <c r="O19">
        <v>44095</v>
      </c>
      <c r="P19">
        <v>8661</v>
      </c>
      <c r="Q19">
        <v>25569</v>
      </c>
      <c r="R19">
        <v>417325</v>
      </c>
      <c r="S19">
        <v>0</v>
      </c>
      <c r="T19">
        <v>417322</v>
      </c>
      <c r="U19">
        <v>1287587</v>
      </c>
      <c r="V19">
        <v>6011</v>
      </c>
      <c r="W19">
        <v>0</v>
      </c>
      <c r="X19">
        <v>4422</v>
      </c>
      <c r="Y19">
        <v>-1329</v>
      </c>
      <c r="Z19">
        <v>0</v>
      </c>
      <c r="AA19">
        <v>1296691</v>
      </c>
      <c r="AB19">
        <v>0</v>
      </c>
      <c r="AC19">
        <v>1296691</v>
      </c>
      <c r="AD19">
        <v>1714013</v>
      </c>
    </row>
    <row r="20" spans="1:30" x14ac:dyDescent="0.25">
      <c r="A20">
        <v>81</v>
      </c>
      <c r="B20" t="s">
        <v>31</v>
      </c>
      <c r="C20">
        <v>677</v>
      </c>
      <c r="D20">
        <v>905</v>
      </c>
      <c r="E20">
        <v>468</v>
      </c>
      <c r="F20">
        <v>8279</v>
      </c>
      <c r="G20">
        <v>21587</v>
      </c>
      <c r="H20">
        <v>29171</v>
      </c>
      <c r="I20">
        <v>19020</v>
      </c>
      <c r="J20">
        <v>19675</v>
      </c>
      <c r="K20">
        <v>8649</v>
      </c>
      <c r="L20">
        <v>39196</v>
      </c>
      <c r="M20">
        <v>35650</v>
      </c>
      <c r="N20">
        <v>27639</v>
      </c>
      <c r="O20">
        <v>18627</v>
      </c>
      <c r="P20">
        <v>10418</v>
      </c>
      <c r="Q20">
        <v>32321</v>
      </c>
      <c r="R20">
        <v>272282</v>
      </c>
      <c r="S20">
        <v>0</v>
      </c>
      <c r="T20">
        <v>272282</v>
      </c>
      <c r="U20">
        <v>672007</v>
      </c>
      <c r="V20">
        <v>0</v>
      </c>
      <c r="W20">
        <v>0</v>
      </c>
      <c r="X20">
        <v>79</v>
      </c>
      <c r="Y20">
        <v>-4899</v>
      </c>
      <c r="Z20">
        <v>0</v>
      </c>
      <c r="AA20">
        <v>667187</v>
      </c>
      <c r="AB20">
        <v>0</v>
      </c>
      <c r="AC20">
        <v>667187</v>
      </c>
      <c r="AD20">
        <v>939469</v>
      </c>
    </row>
    <row r="21" spans="1:30" x14ac:dyDescent="0.25">
      <c r="A21" t="s">
        <v>9</v>
      </c>
      <c r="B21" t="s">
        <v>32</v>
      </c>
      <c r="C21">
        <v>17</v>
      </c>
      <c r="D21">
        <v>6</v>
      </c>
      <c r="E21">
        <v>2857</v>
      </c>
      <c r="F21">
        <v>5</v>
      </c>
      <c r="G21">
        <v>4698</v>
      </c>
      <c r="H21">
        <v>14553</v>
      </c>
      <c r="I21">
        <v>7104</v>
      </c>
      <c r="J21">
        <v>12272</v>
      </c>
      <c r="K21">
        <v>2853</v>
      </c>
      <c r="L21">
        <v>18044</v>
      </c>
      <c r="M21">
        <v>9470</v>
      </c>
      <c r="N21">
        <v>8614</v>
      </c>
      <c r="O21">
        <v>6836</v>
      </c>
      <c r="P21">
        <v>2479</v>
      </c>
      <c r="Q21">
        <v>9629</v>
      </c>
      <c r="R21">
        <v>99437</v>
      </c>
      <c r="S21">
        <v>0</v>
      </c>
      <c r="T21">
        <v>99437</v>
      </c>
      <c r="U21">
        <v>81863</v>
      </c>
      <c r="V21">
        <v>0</v>
      </c>
      <c r="W21">
        <v>0</v>
      </c>
      <c r="X21">
        <v>912</v>
      </c>
      <c r="Y21">
        <v>-295</v>
      </c>
      <c r="Z21">
        <v>2995056</v>
      </c>
      <c r="AA21">
        <v>3077536</v>
      </c>
      <c r="AB21">
        <v>0</v>
      </c>
      <c r="AC21">
        <v>3077536</v>
      </c>
      <c r="AD21">
        <v>3176973</v>
      </c>
    </row>
    <row r="22" spans="1:30" x14ac:dyDescent="0.25">
      <c r="A22" t="s">
        <v>46</v>
      </c>
      <c r="B22" t="s">
        <v>47</v>
      </c>
      <c r="C22">
        <v>39</v>
      </c>
      <c r="D22">
        <v>109</v>
      </c>
      <c r="E22">
        <v>4799</v>
      </c>
      <c r="F22">
        <v>2443</v>
      </c>
      <c r="G22">
        <v>26026</v>
      </c>
      <c r="H22">
        <v>0</v>
      </c>
      <c r="I22">
        <v>380</v>
      </c>
      <c r="J22">
        <v>11512</v>
      </c>
      <c r="K22">
        <v>130</v>
      </c>
      <c r="L22">
        <v>-35</v>
      </c>
      <c r="M22">
        <v>71</v>
      </c>
      <c r="N22">
        <v>3754</v>
      </c>
      <c r="O22">
        <v>263</v>
      </c>
      <c r="P22">
        <v>11002</v>
      </c>
      <c r="Q22">
        <v>-51</v>
      </c>
      <c r="R22">
        <v>60442</v>
      </c>
      <c r="S22">
        <v>0</v>
      </c>
      <c r="T22">
        <v>60440</v>
      </c>
      <c r="U22">
        <v>97015</v>
      </c>
      <c r="V22">
        <v>-171875</v>
      </c>
      <c r="W22">
        <v>2088</v>
      </c>
      <c r="X22">
        <v>23313</v>
      </c>
      <c r="Y22">
        <v>-17452</v>
      </c>
      <c r="Z22">
        <v>15484</v>
      </c>
      <c r="AA22">
        <v>-51427</v>
      </c>
      <c r="AB22">
        <v>0</v>
      </c>
      <c r="AC22">
        <v>-51427</v>
      </c>
      <c r="AD22">
        <v>9013</v>
      </c>
    </row>
    <row r="23" spans="1:30" x14ac:dyDescent="0.25">
      <c r="A23" t="s">
        <v>48</v>
      </c>
      <c r="B23" t="s">
        <v>49</v>
      </c>
      <c r="C23">
        <v>1221</v>
      </c>
      <c r="D23">
        <v>2034</v>
      </c>
      <c r="E23">
        <v>945</v>
      </c>
      <c r="F23">
        <v>2265</v>
      </c>
      <c r="G23">
        <v>19955</v>
      </c>
      <c r="H23">
        <v>6164</v>
      </c>
      <c r="I23">
        <v>5029</v>
      </c>
      <c r="J23">
        <v>21568</v>
      </c>
      <c r="K23">
        <v>10370</v>
      </c>
      <c r="L23">
        <v>47356</v>
      </c>
      <c r="M23">
        <v>8382</v>
      </c>
      <c r="N23">
        <v>986</v>
      </c>
      <c r="O23">
        <v>3410</v>
      </c>
      <c r="P23">
        <v>539</v>
      </c>
      <c r="Q23">
        <v>12334</v>
      </c>
      <c r="R23">
        <v>142558</v>
      </c>
      <c r="S23">
        <v>0</v>
      </c>
      <c r="T23">
        <v>142555</v>
      </c>
      <c r="U23">
        <v>-66068</v>
      </c>
      <c r="V23">
        <v>10357</v>
      </c>
      <c r="W23">
        <v>0</v>
      </c>
      <c r="X23">
        <v>201465</v>
      </c>
      <c r="Y23">
        <v>-284006</v>
      </c>
      <c r="Z23">
        <v>0</v>
      </c>
      <c r="AA23">
        <v>-138251</v>
      </c>
      <c r="AB23">
        <v>0</v>
      </c>
      <c r="AC23">
        <v>-138251</v>
      </c>
      <c r="AD23">
        <v>4304</v>
      </c>
    </row>
    <row r="24" spans="1:30" x14ac:dyDescent="0.25">
      <c r="B24" t="s">
        <v>33</v>
      </c>
      <c r="C24" s="4">
        <f>SUM(C7:C21)</f>
        <v>277024</v>
      </c>
      <c r="D24" s="4">
        <f t="shared" ref="D24:Q24" si="0">SUM(D7:D21)</f>
        <v>267508</v>
      </c>
      <c r="E24" s="4">
        <f t="shared" si="0"/>
        <v>162070</v>
      </c>
      <c r="F24" s="4">
        <f t="shared" si="0"/>
        <v>798853</v>
      </c>
      <c r="G24" s="4">
        <f t="shared" si="0"/>
        <v>3821007</v>
      </c>
      <c r="H24" s="4">
        <f t="shared" si="0"/>
        <v>807093</v>
      </c>
      <c r="I24" s="4">
        <f t="shared" si="0"/>
        <v>754575</v>
      </c>
      <c r="J24" s="4">
        <f t="shared" si="0"/>
        <v>623822</v>
      </c>
      <c r="K24" s="4">
        <f t="shared" si="0"/>
        <v>781130</v>
      </c>
      <c r="L24" s="4">
        <f t="shared" si="0"/>
        <v>2735473</v>
      </c>
      <c r="M24" s="4">
        <f t="shared" si="0"/>
        <v>1681849</v>
      </c>
      <c r="N24" s="4">
        <f t="shared" si="0"/>
        <v>1112856</v>
      </c>
      <c r="O24" s="4">
        <f t="shared" si="0"/>
        <v>689118</v>
      </c>
      <c r="P24" s="4">
        <f t="shared" si="0"/>
        <v>306975</v>
      </c>
      <c r="Q24" s="4">
        <f t="shared" si="0"/>
        <v>1361416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B25" t="s">
        <v>34</v>
      </c>
      <c r="C25" s="4">
        <f>C26-C24</f>
        <v>1260</v>
      </c>
      <c r="D25" s="4">
        <f t="shared" ref="D25:Q25" si="1">D26-D24</f>
        <v>2142</v>
      </c>
      <c r="E25" s="4">
        <f t="shared" si="1"/>
        <v>5746</v>
      </c>
      <c r="F25" s="4">
        <f t="shared" si="1"/>
        <v>4708</v>
      </c>
      <c r="G25" s="4">
        <f t="shared" si="1"/>
        <v>45980</v>
      </c>
      <c r="H25" s="4">
        <f t="shared" si="1"/>
        <v>6163</v>
      </c>
      <c r="I25" s="4">
        <f t="shared" si="1"/>
        <v>5410</v>
      </c>
      <c r="J25" s="4">
        <f t="shared" si="1"/>
        <v>33079</v>
      </c>
      <c r="K25" s="4">
        <f t="shared" si="1"/>
        <v>10500</v>
      </c>
      <c r="L25" s="4">
        <f t="shared" si="1"/>
        <v>47320</v>
      </c>
      <c r="M25" s="4">
        <f t="shared" si="1"/>
        <v>8451</v>
      </c>
      <c r="N25" s="4">
        <f t="shared" si="1"/>
        <v>4739</v>
      </c>
      <c r="O25" s="4">
        <f t="shared" si="1"/>
        <v>3672</v>
      </c>
      <c r="P25" s="4">
        <f t="shared" si="1"/>
        <v>11540</v>
      </c>
      <c r="Q25" s="4">
        <f t="shared" si="1"/>
        <v>12282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B26" t="s">
        <v>35</v>
      </c>
      <c r="C26">
        <v>278284</v>
      </c>
      <c r="D26">
        <v>269650</v>
      </c>
      <c r="E26">
        <v>167816</v>
      </c>
      <c r="F26">
        <v>803561</v>
      </c>
      <c r="G26">
        <v>3866987</v>
      </c>
      <c r="H26">
        <v>813256</v>
      </c>
      <c r="I26">
        <v>759985</v>
      </c>
      <c r="J26">
        <v>656901</v>
      </c>
      <c r="K26">
        <v>791630</v>
      </c>
      <c r="L26">
        <v>2782793</v>
      </c>
      <c r="M26">
        <v>1690300</v>
      </c>
      <c r="N26">
        <v>1117595</v>
      </c>
      <c r="O26">
        <v>692790</v>
      </c>
      <c r="P26">
        <v>318515</v>
      </c>
      <c r="Q26">
        <v>1373698</v>
      </c>
      <c r="R26">
        <v>0</v>
      </c>
      <c r="S26">
        <v>0</v>
      </c>
      <c r="T26">
        <v>16383760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50</v>
      </c>
      <c r="B27" t="s">
        <v>51</v>
      </c>
      <c r="C27">
        <v>58362</v>
      </c>
      <c r="D27">
        <v>70543</v>
      </c>
      <c r="E27">
        <v>85838</v>
      </c>
      <c r="F27">
        <v>656805</v>
      </c>
      <c r="G27">
        <v>1008194</v>
      </c>
      <c r="H27">
        <v>480180</v>
      </c>
      <c r="I27">
        <v>564286</v>
      </c>
      <c r="J27">
        <v>410492</v>
      </c>
      <c r="K27">
        <v>322355</v>
      </c>
      <c r="L27">
        <v>1008997</v>
      </c>
      <c r="M27">
        <v>2281652</v>
      </c>
      <c r="N27">
        <v>1485416</v>
      </c>
      <c r="O27">
        <v>544147</v>
      </c>
      <c r="P27">
        <v>464571</v>
      </c>
      <c r="Q27">
        <v>2002656</v>
      </c>
      <c r="R27">
        <v>0</v>
      </c>
      <c r="S27">
        <v>0</v>
      </c>
      <c r="T27">
        <v>11444495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52</v>
      </c>
      <c r="B28" t="s">
        <v>53</v>
      </c>
      <c r="C28">
        <v>-9578</v>
      </c>
      <c r="D28">
        <v>44327</v>
      </c>
      <c r="E28">
        <v>64536</v>
      </c>
      <c r="F28">
        <v>11111</v>
      </c>
      <c r="G28">
        <v>83148</v>
      </c>
      <c r="H28">
        <v>280605</v>
      </c>
      <c r="I28">
        <v>244405</v>
      </c>
      <c r="J28">
        <v>43022</v>
      </c>
      <c r="K28">
        <v>60532</v>
      </c>
      <c r="L28">
        <v>361361</v>
      </c>
      <c r="M28">
        <v>64543</v>
      </c>
      <c r="N28">
        <v>42116</v>
      </c>
      <c r="O28">
        <v>122183</v>
      </c>
      <c r="P28">
        <v>32563</v>
      </c>
      <c r="Q28">
        <v>-27336</v>
      </c>
      <c r="R28">
        <v>0</v>
      </c>
      <c r="S28">
        <v>0</v>
      </c>
      <c r="T28">
        <v>1417539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54</v>
      </c>
      <c r="B29" t="s">
        <v>55</v>
      </c>
      <c r="C29">
        <v>127624</v>
      </c>
      <c r="D29">
        <v>170768</v>
      </c>
      <c r="E29">
        <v>179184</v>
      </c>
      <c r="F29">
        <v>315169</v>
      </c>
      <c r="G29">
        <v>1063751</v>
      </c>
      <c r="H29">
        <v>494336</v>
      </c>
      <c r="I29">
        <v>211317</v>
      </c>
      <c r="J29">
        <v>247455</v>
      </c>
      <c r="K29">
        <v>649527</v>
      </c>
      <c r="L29">
        <v>3184341</v>
      </c>
      <c r="M29">
        <v>724236</v>
      </c>
      <c r="N29">
        <v>260203</v>
      </c>
      <c r="O29">
        <v>308789</v>
      </c>
      <c r="P29">
        <v>120790</v>
      </c>
      <c r="Q29">
        <v>513703</v>
      </c>
      <c r="R29">
        <v>0</v>
      </c>
      <c r="S29">
        <v>0</v>
      </c>
      <c r="T29">
        <v>8571191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B30" t="s">
        <v>56</v>
      </c>
      <c r="C30">
        <v>176408</v>
      </c>
      <c r="D30">
        <v>285637</v>
      </c>
      <c r="E30">
        <v>329558</v>
      </c>
      <c r="F30">
        <v>983085</v>
      </c>
      <c r="G30">
        <v>2155093</v>
      </c>
      <c r="H30">
        <v>1255121</v>
      </c>
      <c r="I30">
        <v>1020008</v>
      </c>
      <c r="J30">
        <v>700969</v>
      </c>
      <c r="K30">
        <v>1032413</v>
      </c>
      <c r="L30">
        <v>4554700</v>
      </c>
      <c r="M30">
        <v>3070431</v>
      </c>
      <c r="N30">
        <v>1787735</v>
      </c>
      <c r="O30">
        <v>975119</v>
      </c>
      <c r="P30">
        <v>617925</v>
      </c>
      <c r="Q30">
        <v>2489023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B32" t="s">
        <v>58</v>
      </c>
      <c r="C32">
        <v>176408</v>
      </c>
      <c r="D32">
        <v>285637</v>
      </c>
      <c r="E32">
        <v>329558</v>
      </c>
      <c r="F32">
        <v>983085</v>
      </c>
      <c r="G32">
        <v>2155093</v>
      </c>
      <c r="H32">
        <v>1255121</v>
      </c>
      <c r="I32">
        <v>1020008</v>
      </c>
      <c r="J32">
        <v>700969</v>
      </c>
      <c r="K32">
        <v>1032413</v>
      </c>
      <c r="L32">
        <v>4554700</v>
      </c>
      <c r="M32">
        <v>3070431</v>
      </c>
      <c r="N32">
        <v>1787735</v>
      </c>
      <c r="O32">
        <v>975119</v>
      </c>
      <c r="P32">
        <v>617925</v>
      </c>
      <c r="Q32">
        <v>2489023</v>
      </c>
      <c r="R32">
        <v>21433225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21433225</v>
      </c>
      <c r="AD32">
        <v>0</v>
      </c>
    </row>
    <row r="33" spans="1:30" x14ac:dyDescent="0.25">
      <c r="B33" t="s">
        <v>59</v>
      </c>
      <c r="C33" s="4">
        <f>SUM(C24,C27:C29)</f>
        <v>453432</v>
      </c>
      <c r="D33" s="4">
        <f t="shared" ref="D33:Q33" si="2">SUM(D24,D27:D29)</f>
        <v>553146</v>
      </c>
      <c r="E33" s="4">
        <f t="shared" si="2"/>
        <v>491628</v>
      </c>
      <c r="F33" s="4">
        <f t="shared" si="2"/>
        <v>1781938</v>
      </c>
      <c r="G33" s="4">
        <f t="shared" si="2"/>
        <v>5976100</v>
      </c>
      <c r="H33" s="4">
        <f t="shared" si="2"/>
        <v>2062214</v>
      </c>
      <c r="I33" s="4">
        <f t="shared" si="2"/>
        <v>1774583</v>
      </c>
      <c r="J33" s="4">
        <f t="shared" si="2"/>
        <v>1324791</v>
      </c>
      <c r="K33" s="4">
        <f t="shared" si="2"/>
        <v>1813544</v>
      </c>
      <c r="L33" s="4">
        <f t="shared" si="2"/>
        <v>7290172</v>
      </c>
      <c r="M33" s="4">
        <f t="shared" si="2"/>
        <v>4752280</v>
      </c>
      <c r="N33" s="4">
        <f t="shared" si="2"/>
        <v>2900591</v>
      </c>
      <c r="O33" s="4">
        <f t="shared" si="2"/>
        <v>1664237</v>
      </c>
      <c r="P33" s="4">
        <f t="shared" si="2"/>
        <v>924899</v>
      </c>
      <c r="Q33" s="4">
        <f t="shared" si="2"/>
        <v>3850439</v>
      </c>
      <c r="R33">
        <v>0</v>
      </c>
      <c r="S33">
        <v>0</v>
      </c>
      <c r="T33">
        <v>0</v>
      </c>
      <c r="U33">
        <v>14544601</v>
      </c>
      <c r="V33">
        <v>3702122</v>
      </c>
      <c r="W33">
        <v>49100</v>
      </c>
      <c r="X33">
        <v>2178432</v>
      </c>
      <c r="Y33">
        <v>-2788904</v>
      </c>
      <c r="Z33">
        <v>3747874</v>
      </c>
      <c r="AA33">
        <v>0</v>
      </c>
      <c r="AB33">
        <v>0</v>
      </c>
      <c r="AC33">
        <v>0</v>
      </c>
      <c r="AD33">
        <v>37816985</v>
      </c>
    </row>
    <row r="34" spans="1:30" x14ac:dyDescent="0.25">
      <c r="A34" t="s">
        <v>60</v>
      </c>
    </row>
    <row r="35" spans="1:30" x14ac:dyDescent="0.25">
      <c r="A35" t="s">
        <v>61</v>
      </c>
    </row>
    <row r="36" spans="1:30" x14ac:dyDescent="0.25">
      <c r="A36" t="s">
        <v>62</v>
      </c>
    </row>
    <row r="37" spans="1:30" x14ac:dyDescent="0.25">
      <c r="A37" t="s">
        <v>63</v>
      </c>
      <c r="C37" s="2">
        <f>C22/C$24</f>
        <v>1.4078202610604134E-4</v>
      </c>
      <c r="D37" s="2">
        <f t="shared" ref="D37:Q38" si="3">D22/D$24</f>
        <v>4.0746444966131856E-4</v>
      </c>
      <c r="E37" s="2">
        <f t="shared" si="3"/>
        <v>2.9610662059603873E-2</v>
      </c>
      <c r="F37" s="2">
        <f t="shared" si="3"/>
        <v>3.058134600483443E-3</v>
      </c>
      <c r="G37" s="2">
        <f t="shared" si="3"/>
        <v>6.8112934626919025E-3</v>
      </c>
      <c r="H37" s="2">
        <f t="shared" si="3"/>
        <v>0</v>
      </c>
      <c r="I37" s="2">
        <f t="shared" si="3"/>
        <v>5.0359473876022932E-4</v>
      </c>
      <c r="J37" s="2">
        <f t="shared" si="3"/>
        <v>1.8453982065396859E-2</v>
      </c>
      <c r="K37" s="2">
        <f t="shared" si="3"/>
        <v>1.6642556296647164E-4</v>
      </c>
      <c r="L37" s="2">
        <f t="shared" si="3"/>
        <v>-1.2794862168261211E-5</v>
      </c>
      <c r="M37" s="2">
        <f t="shared" si="3"/>
        <v>4.2215442646753664E-5</v>
      </c>
      <c r="N37" s="2">
        <f t="shared" si="3"/>
        <v>3.3733025656509019E-3</v>
      </c>
      <c r="O37" s="2">
        <f t="shared" si="3"/>
        <v>3.8164726505475114E-4</v>
      </c>
      <c r="P37" s="2">
        <f t="shared" si="3"/>
        <v>3.5840052121508266E-2</v>
      </c>
      <c r="Q37" s="2">
        <f t="shared" si="3"/>
        <v>-3.7460996491887857E-5</v>
      </c>
      <c r="U37" s="2">
        <f>U22/SUM(U$7:U$23)</f>
        <v>6.6701731226709573E-3</v>
      </c>
      <c r="V37" s="2">
        <f t="shared" ref="V37:Z38" si="4">V22/SUM(V$7:V$23)</f>
        <v>-4.6426076720324179E-2</v>
      </c>
      <c r="W37" s="2">
        <f t="shared" si="4"/>
        <v>4.2526324365058349E-2</v>
      </c>
      <c r="X37" s="2">
        <f t="shared" si="4"/>
        <v>1.0701729178726176E-2</v>
      </c>
      <c r="Y37" s="2">
        <f t="shared" si="4"/>
        <v>6.2576530932391024E-3</v>
      </c>
      <c r="Z37" s="2">
        <f t="shared" si="4"/>
        <v>4.1314077977520599E-3</v>
      </c>
    </row>
    <row r="38" spans="1:30" x14ac:dyDescent="0.25">
      <c r="C38" s="2">
        <f>C23/C$24</f>
        <v>4.4075603557814482E-3</v>
      </c>
      <c r="D38" s="2">
        <f t="shared" si="3"/>
        <v>7.6035109230378154E-3</v>
      </c>
      <c r="E38" s="2">
        <f t="shared" si="3"/>
        <v>5.830813845869069E-3</v>
      </c>
      <c r="F38" s="2">
        <f t="shared" si="3"/>
        <v>2.8353151330720422E-3</v>
      </c>
      <c r="G38" s="2">
        <f t="shared" si="3"/>
        <v>5.2224452873287069E-3</v>
      </c>
      <c r="H38" s="2">
        <f t="shared" si="3"/>
        <v>7.6372859137670626E-3</v>
      </c>
      <c r="I38" s="2">
        <f t="shared" si="3"/>
        <v>6.6646787926978764E-3</v>
      </c>
      <c r="J38" s="2">
        <f t="shared" si="3"/>
        <v>3.4573965009249433E-2</v>
      </c>
      <c r="K38" s="2">
        <f t="shared" si="3"/>
        <v>1.3275639138171624E-2</v>
      </c>
      <c r="L38" s="2">
        <f t="shared" si="3"/>
        <v>1.7311814081147941E-2</v>
      </c>
      <c r="M38" s="2">
        <f t="shared" si="3"/>
        <v>4.9838005671139322E-3</v>
      </c>
      <c r="N38" s="2">
        <f t="shared" si="3"/>
        <v>8.8600861207559646E-4</v>
      </c>
      <c r="O38" s="2">
        <f t="shared" si="3"/>
        <v>4.9483542731433511E-3</v>
      </c>
      <c r="P38" s="2">
        <f t="shared" si="3"/>
        <v>1.7558433097157749E-3</v>
      </c>
      <c r="Q38" s="2">
        <f t="shared" si="3"/>
        <v>9.0596849162930364E-3</v>
      </c>
      <c r="U38" s="2">
        <f>U23/SUM(U$7:U$23)</f>
        <v>-4.5424418684597723E-3</v>
      </c>
      <c r="V38" s="2">
        <f t="shared" si="4"/>
        <v>2.7975847365375858E-3</v>
      </c>
      <c r="W38" s="2">
        <f t="shared" si="4"/>
        <v>0</v>
      </c>
      <c r="X38" s="2">
        <f t="shared" si="4"/>
        <v>9.2481614077642049E-2</v>
      </c>
      <c r="Y38" s="2">
        <f t="shared" si="4"/>
        <v>0.101834232431725</v>
      </c>
      <c r="Z38" s="2">
        <f t="shared" si="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workbookViewId="0">
      <selection activeCell="D22" sqref="D22"/>
    </sheetView>
  </sheetViews>
  <sheetFormatPr defaultRowHeight="15" x14ac:dyDescent="0.25"/>
  <sheetData>
    <row r="1" spans="1:22" x14ac:dyDescent="0.25">
      <c r="A1" t="s">
        <v>64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>
        <v>2019</v>
      </c>
    </row>
    <row r="5" spans="1:22" x14ac:dyDescent="0.25">
      <c r="B5" t="s">
        <v>65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R5" t="s">
        <v>46</v>
      </c>
      <c r="S5" t="s">
        <v>48</v>
      </c>
    </row>
    <row r="6" spans="1:22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66</v>
      </c>
      <c r="S6" t="s">
        <v>67</v>
      </c>
      <c r="T6" t="s">
        <v>59</v>
      </c>
    </row>
    <row r="7" spans="1:22" x14ac:dyDescent="0.25">
      <c r="A7" t="s">
        <v>68</v>
      </c>
      <c r="B7" t="s">
        <v>18</v>
      </c>
      <c r="C7">
        <v>452273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2407</v>
      </c>
      <c r="P7">
        <v>0</v>
      </c>
      <c r="Q7">
        <v>0</v>
      </c>
      <c r="R7">
        <v>0</v>
      </c>
      <c r="S7">
        <v>0</v>
      </c>
      <c r="T7">
        <f>SUM(C7:S7)</f>
        <v>454691</v>
      </c>
      <c r="V7" s="2"/>
    </row>
    <row r="8" spans="1:22" x14ac:dyDescent="0.25">
      <c r="A8" t="s">
        <v>69</v>
      </c>
      <c r="B8" t="s">
        <v>19</v>
      </c>
      <c r="C8">
        <v>0</v>
      </c>
      <c r="D8">
        <v>532117</v>
      </c>
      <c r="E8">
        <v>0</v>
      </c>
      <c r="F8">
        <v>0</v>
      </c>
      <c r="G8">
        <v>23170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ref="T8:T22" si="0">SUM(C8:S8)</f>
        <v>555287</v>
      </c>
      <c r="V8" s="2"/>
    </row>
    <row r="9" spans="1:22" x14ac:dyDescent="0.25">
      <c r="A9" t="s">
        <v>70</v>
      </c>
      <c r="B9" t="s">
        <v>20</v>
      </c>
      <c r="C9">
        <v>0</v>
      </c>
      <c r="D9">
        <v>96</v>
      </c>
      <c r="E9">
        <v>495154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2124</v>
      </c>
      <c r="R9">
        <v>0</v>
      </c>
      <c r="S9">
        <v>0</v>
      </c>
      <c r="T9">
        <f t="shared" si="0"/>
        <v>497374</v>
      </c>
      <c r="V9" s="2"/>
    </row>
    <row r="10" spans="1:22" x14ac:dyDescent="0.25">
      <c r="A10" t="s">
        <v>71</v>
      </c>
      <c r="B10" t="s">
        <v>21</v>
      </c>
      <c r="C10">
        <v>0</v>
      </c>
      <c r="D10">
        <v>0</v>
      </c>
      <c r="E10">
        <v>0</v>
      </c>
      <c r="F10">
        <v>1786646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f t="shared" si="0"/>
        <v>1786646</v>
      </c>
      <c r="V10" s="2"/>
    </row>
    <row r="11" spans="1:22" x14ac:dyDescent="0.25">
      <c r="A11" t="s">
        <v>72</v>
      </c>
      <c r="B11" t="s">
        <v>22</v>
      </c>
      <c r="C11">
        <v>0</v>
      </c>
      <c r="D11">
        <v>941</v>
      </c>
      <c r="E11">
        <v>0</v>
      </c>
      <c r="F11">
        <v>551</v>
      </c>
      <c r="G11">
        <v>5994615</v>
      </c>
      <c r="H11">
        <v>0</v>
      </c>
      <c r="I11">
        <v>0</v>
      </c>
      <c r="J11">
        <v>0</v>
      </c>
      <c r="K11">
        <v>0</v>
      </c>
      <c r="L11">
        <v>24</v>
      </c>
      <c r="M11">
        <v>22095</v>
      </c>
      <c r="N11">
        <v>0</v>
      </c>
      <c r="O11">
        <v>0</v>
      </c>
      <c r="P11">
        <v>120</v>
      </c>
      <c r="Q11">
        <v>0</v>
      </c>
      <c r="R11">
        <v>3735</v>
      </c>
      <c r="S11">
        <v>0</v>
      </c>
      <c r="T11">
        <f t="shared" si="0"/>
        <v>6022081</v>
      </c>
      <c r="V11" s="2"/>
    </row>
    <row r="12" spans="1:22" x14ac:dyDescent="0.25">
      <c r="A12" t="s">
        <v>73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2068377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2068377</v>
      </c>
      <c r="V12" s="2"/>
    </row>
    <row r="13" spans="1:22" x14ac:dyDescent="0.25">
      <c r="A13" t="s">
        <v>74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1779993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f t="shared" si="0"/>
        <v>1779993</v>
      </c>
      <c r="V13" s="2"/>
    </row>
    <row r="14" spans="1:22" x14ac:dyDescent="0.25">
      <c r="A14" t="s">
        <v>75</v>
      </c>
      <c r="B14" t="s">
        <v>25</v>
      </c>
      <c r="C14">
        <v>990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1352881</v>
      </c>
      <c r="K14">
        <v>0</v>
      </c>
      <c r="L14">
        <v>0</v>
      </c>
      <c r="M14">
        <v>3866</v>
      </c>
      <c r="N14">
        <v>63</v>
      </c>
      <c r="O14">
        <v>47</v>
      </c>
      <c r="P14">
        <v>0</v>
      </c>
      <c r="Q14">
        <v>0</v>
      </c>
      <c r="R14">
        <v>0</v>
      </c>
      <c r="S14">
        <v>0</v>
      </c>
      <c r="T14">
        <f t="shared" si="0"/>
        <v>1357869</v>
      </c>
      <c r="V14" s="2"/>
    </row>
    <row r="15" spans="1:22" x14ac:dyDescent="0.25">
      <c r="A15" t="s">
        <v>76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1533582</v>
      </c>
      <c r="L15">
        <v>368</v>
      </c>
      <c r="M15">
        <v>280225</v>
      </c>
      <c r="N15">
        <v>9790</v>
      </c>
      <c r="O15">
        <v>72</v>
      </c>
      <c r="P15">
        <v>5</v>
      </c>
      <c r="Q15">
        <v>0</v>
      </c>
      <c r="R15">
        <v>0</v>
      </c>
      <c r="S15">
        <v>0</v>
      </c>
      <c r="T15">
        <f t="shared" si="0"/>
        <v>1824042</v>
      </c>
      <c r="V15" s="2"/>
    </row>
    <row r="16" spans="1:22" x14ac:dyDescent="0.25">
      <c r="A16" t="s">
        <v>77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  <c r="K16">
        <v>0</v>
      </c>
      <c r="L16">
        <v>7337403</v>
      </c>
      <c r="M16">
        <v>0</v>
      </c>
      <c r="N16">
        <v>0</v>
      </c>
      <c r="O16">
        <v>0</v>
      </c>
      <c r="P16">
        <v>58</v>
      </c>
      <c r="Q16">
        <v>0</v>
      </c>
      <c r="R16">
        <v>0</v>
      </c>
      <c r="S16">
        <v>0</v>
      </c>
      <c r="T16">
        <f t="shared" si="0"/>
        <v>7337493</v>
      </c>
      <c r="V16" s="2"/>
    </row>
    <row r="17" spans="1:22" x14ac:dyDescent="0.25">
      <c r="A17" t="s">
        <v>78</v>
      </c>
      <c r="B17" t="s">
        <v>28</v>
      </c>
      <c r="C17">
        <v>0</v>
      </c>
      <c r="D17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1104</v>
      </c>
      <c r="L17">
        <v>392</v>
      </c>
      <c r="M17">
        <v>4758052</v>
      </c>
      <c r="N17">
        <v>276</v>
      </c>
      <c r="O17">
        <v>0</v>
      </c>
      <c r="P17">
        <v>0</v>
      </c>
      <c r="Q17">
        <v>0</v>
      </c>
      <c r="R17">
        <v>798</v>
      </c>
      <c r="S17">
        <v>0</v>
      </c>
      <c r="T17">
        <f t="shared" si="0"/>
        <v>4760730</v>
      </c>
      <c r="V17" s="2"/>
    </row>
    <row r="18" spans="1:22" x14ac:dyDescent="0.25">
      <c r="A18" t="s">
        <v>79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2905330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2905330</v>
      </c>
      <c r="V18" s="2"/>
    </row>
    <row r="19" spans="1:22" x14ac:dyDescent="0.25">
      <c r="A19" t="s">
        <v>80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1667718</v>
      </c>
      <c r="P19">
        <v>0</v>
      </c>
      <c r="Q19">
        <v>0</v>
      </c>
      <c r="R19">
        <v>192</v>
      </c>
      <c r="S19">
        <v>0</v>
      </c>
      <c r="T19">
        <f t="shared" si="0"/>
        <v>1667910</v>
      </c>
      <c r="V19" s="2"/>
    </row>
    <row r="20" spans="1:22" x14ac:dyDescent="0.25">
      <c r="A20" t="s">
        <v>81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94</v>
      </c>
      <c r="M20">
        <v>0</v>
      </c>
      <c r="N20">
        <v>379</v>
      </c>
      <c r="O20">
        <v>0</v>
      </c>
      <c r="P20">
        <v>935966</v>
      </c>
      <c r="Q20">
        <v>0</v>
      </c>
      <c r="R20">
        <v>0</v>
      </c>
      <c r="S20">
        <v>0</v>
      </c>
      <c r="T20">
        <f t="shared" si="0"/>
        <v>936439</v>
      </c>
      <c r="V20" s="2"/>
    </row>
    <row r="21" spans="1:22" x14ac:dyDescent="0.25">
      <c r="A21" t="s">
        <v>82</v>
      </c>
      <c r="B21" t="s">
        <v>32</v>
      </c>
      <c r="C21">
        <v>2115</v>
      </c>
      <c r="D21">
        <v>0</v>
      </c>
      <c r="E21">
        <v>161051</v>
      </c>
      <c r="F21">
        <v>0</v>
      </c>
      <c r="G21">
        <v>0</v>
      </c>
      <c r="H21">
        <v>0</v>
      </c>
      <c r="I21">
        <v>5499</v>
      </c>
      <c r="J21">
        <v>32709</v>
      </c>
      <c r="K21">
        <v>1403</v>
      </c>
      <c r="L21">
        <v>40218</v>
      </c>
      <c r="M21">
        <v>18056</v>
      </c>
      <c r="N21">
        <v>371139</v>
      </c>
      <c r="O21">
        <v>43769</v>
      </c>
      <c r="P21">
        <v>3320</v>
      </c>
      <c r="Q21">
        <v>3174849</v>
      </c>
      <c r="R21">
        <v>4289</v>
      </c>
      <c r="S21">
        <v>4304</v>
      </c>
      <c r="T21">
        <f t="shared" si="0"/>
        <v>3862721</v>
      </c>
      <c r="V21" s="2"/>
    </row>
    <row r="22" spans="1:22" x14ac:dyDescent="0.25">
      <c r="B22" t="s">
        <v>45</v>
      </c>
      <c r="C22">
        <f>SUM(C7:C21)</f>
        <v>455378</v>
      </c>
      <c r="D22">
        <f t="shared" ref="D22:S22" si="1">SUM(D7:D21)</f>
        <v>533262</v>
      </c>
      <c r="E22">
        <f t="shared" si="1"/>
        <v>656205</v>
      </c>
      <c r="F22">
        <f t="shared" si="1"/>
        <v>1787197</v>
      </c>
      <c r="G22">
        <f t="shared" si="1"/>
        <v>6017796</v>
      </c>
      <c r="H22">
        <f t="shared" si="1"/>
        <v>2068377</v>
      </c>
      <c r="I22">
        <f t="shared" si="1"/>
        <v>1785514</v>
      </c>
      <c r="J22">
        <f t="shared" si="1"/>
        <v>1385622</v>
      </c>
      <c r="K22">
        <f t="shared" si="1"/>
        <v>1536089</v>
      </c>
      <c r="L22">
        <f t="shared" si="1"/>
        <v>7378499</v>
      </c>
      <c r="M22">
        <f t="shared" si="1"/>
        <v>5082294</v>
      </c>
      <c r="N22">
        <f t="shared" si="1"/>
        <v>3286977</v>
      </c>
      <c r="O22">
        <f t="shared" si="1"/>
        <v>1714013</v>
      </c>
      <c r="P22">
        <f t="shared" si="1"/>
        <v>939469</v>
      </c>
      <c r="Q22">
        <f t="shared" si="1"/>
        <v>3176973</v>
      </c>
      <c r="R22">
        <f t="shared" si="1"/>
        <v>9014</v>
      </c>
      <c r="S22">
        <f t="shared" si="1"/>
        <v>4304</v>
      </c>
      <c r="T22">
        <f t="shared" si="0"/>
        <v>37816983</v>
      </c>
      <c r="V22" s="2"/>
    </row>
    <row r="23" spans="1:22" x14ac:dyDescent="0.25">
      <c r="A23" t="s">
        <v>60</v>
      </c>
    </row>
    <row r="24" spans="1:22" x14ac:dyDescent="0.25">
      <c r="A24" t="s">
        <v>83</v>
      </c>
    </row>
    <row r="25" spans="1:22" x14ac:dyDescent="0.25">
      <c r="A25" t="s">
        <v>84</v>
      </c>
    </row>
    <row r="26" spans="1:22" x14ac:dyDescent="0.25">
      <c r="A26" t="s">
        <v>62</v>
      </c>
    </row>
    <row r="27" spans="1:22" x14ac:dyDescent="0.25">
      <c r="A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IO matrix (proc)</vt:lpstr>
      <vt:lpstr>IO matrix</vt:lpstr>
      <vt:lpstr>intermediate</vt:lpstr>
      <vt:lpstr>us_use_cxi_2019</vt:lpstr>
      <vt:lpstr>us_make_cxi_2019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2021-02-21T12:23:29Z</dcterms:modified>
</cp:coreProperties>
</file>